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hidePivotFieldList="1" defaultThemeVersion="124226"/>
  <mc:AlternateContent xmlns:mc="http://schemas.openxmlformats.org/markup-compatibility/2006">
    <mc:Choice Requires="x15">
      <x15ac:absPath xmlns:x15ac="http://schemas.microsoft.com/office/spreadsheetml/2010/11/ac" url="C:\Users\user.user-PC\Desktop\"/>
    </mc:Choice>
  </mc:AlternateContent>
  <xr:revisionPtr revIDLastSave="0" documentId="13_ncr:1_{F8E946E3-D688-45A1-9722-708AAB437D6D}" xr6:coauthVersionLast="47" xr6:coauthVersionMax="47" xr10:uidLastSave="{00000000-0000-0000-0000-000000000000}"/>
  <bookViews>
    <workbookView xWindow="-120" yWindow="-120" windowWidth="29040" windowHeight="15840" tabRatio="882" activeTab="2" xr2:uid="{00000000-000D-0000-FFFF-FFFF00000000}"/>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final'!$A$6:$CO$106</definedName>
  </definedNames>
  <calcPr calcId="191029"/>
  <pivotCaches>
    <pivotCache cacheId="0" r:id="rId11"/>
  </pivotCaches>
</workbook>
</file>

<file path=xl/calcChain.xml><?xml version="1.0" encoding="utf-8"?>
<calcChain xmlns="http://schemas.openxmlformats.org/spreadsheetml/2006/main">
  <c r="AR106" i="1" l="1"/>
  <c r="AO106" i="1"/>
  <c r="A10" i="1" l="1"/>
  <c r="A13" i="1" l="1"/>
  <c r="A16" i="1" s="1"/>
  <c r="A19" i="1" s="1"/>
  <c r="W56" i="1"/>
  <c r="T56" i="1"/>
  <c r="BF104" i="18"/>
  <c r="BD104" i="18"/>
  <c r="AV104" i="18"/>
  <c r="AT104" i="18"/>
  <c r="AL104" i="18"/>
  <c r="AJ104" i="18"/>
  <c r="AB104" i="18"/>
  <c r="Z104" i="18"/>
  <c r="R104" i="18"/>
  <c r="P104" i="18"/>
  <c r="BF84" i="18"/>
  <c r="BD84" i="18"/>
  <c r="AV84" i="18"/>
  <c r="AT84" i="18"/>
  <c r="AL84" i="18"/>
  <c r="AJ84" i="18"/>
  <c r="AB84" i="18"/>
  <c r="Z84" i="18"/>
  <c r="R84" i="18"/>
  <c r="P84" i="18"/>
  <c r="BF64" i="18"/>
  <c r="BD64" i="18"/>
  <c r="AV64" i="18"/>
  <c r="AT64" i="18"/>
  <c r="AL64" i="18"/>
  <c r="AJ64" i="18"/>
  <c r="AB64" i="18"/>
  <c r="Z64" i="18"/>
  <c r="R64" i="18"/>
  <c r="P64" i="18"/>
  <c r="BF44" i="18"/>
  <c r="BD44" i="18"/>
  <c r="AV44" i="18"/>
  <c r="AT44" i="18"/>
  <c r="AL44" i="18"/>
  <c r="AJ44" i="18"/>
  <c r="AB44" i="18"/>
  <c r="Z44" i="18"/>
  <c r="R44" i="18"/>
  <c r="P44" i="18"/>
  <c r="BF24" i="18"/>
  <c r="BD24" i="18"/>
  <c r="AV24" i="18"/>
  <c r="AT24" i="18"/>
  <c r="AL24" i="18"/>
  <c r="AJ24" i="18"/>
  <c r="AB24" i="18"/>
  <c r="Z24" i="18"/>
  <c r="P24" i="18"/>
  <c r="R24" i="18"/>
  <c r="X255" i="19"/>
  <c r="W255" i="19"/>
  <c r="V255" i="19"/>
  <c r="U255" i="19"/>
  <c r="T255" i="19"/>
  <c r="S255" i="19"/>
  <c r="R255" i="19"/>
  <c r="Q255" i="19"/>
  <c r="P255" i="19"/>
  <c r="O255" i="19"/>
  <c r="N255" i="19"/>
  <c r="M255" i="19"/>
  <c r="L255" i="19"/>
  <c r="K255" i="19"/>
  <c r="J255" i="19"/>
  <c r="X254" i="19"/>
  <c r="W254" i="19"/>
  <c r="V254" i="19"/>
  <c r="U254" i="19"/>
  <c r="T254" i="19"/>
  <c r="S254" i="19"/>
  <c r="R254" i="19"/>
  <c r="Q254" i="19"/>
  <c r="P254" i="19"/>
  <c r="O254" i="19"/>
  <c r="N254" i="19"/>
  <c r="M254" i="19"/>
  <c r="L254" i="19"/>
  <c r="K254" i="19"/>
  <c r="J254" i="19"/>
  <c r="X248" i="19"/>
  <c r="W248" i="19"/>
  <c r="U248" i="19"/>
  <c r="T248" i="19"/>
  <c r="R248" i="19"/>
  <c r="Q248" i="19"/>
  <c r="O248" i="19"/>
  <c r="N248" i="19"/>
  <c r="L248" i="19"/>
  <c r="K248" i="19"/>
  <c r="X243" i="19"/>
  <c r="U243" i="19"/>
  <c r="R243" i="19"/>
  <c r="O243" i="19"/>
  <c r="L243" i="19"/>
  <c r="X236" i="19"/>
  <c r="W236" i="19"/>
  <c r="U236" i="19"/>
  <c r="T236" i="19"/>
  <c r="R236" i="19"/>
  <c r="Q236" i="19"/>
  <c r="O236" i="19"/>
  <c r="N236" i="19"/>
  <c r="L236" i="19"/>
  <c r="K236" i="19"/>
  <c r="X235" i="19"/>
  <c r="W235" i="19"/>
  <c r="U235" i="19"/>
  <c r="T235" i="19"/>
  <c r="R235" i="19"/>
  <c r="Q235" i="19"/>
  <c r="O235" i="19"/>
  <c r="N235" i="19"/>
  <c r="L235" i="19"/>
  <c r="K235" i="19"/>
  <c r="X231" i="19"/>
  <c r="W231" i="19"/>
  <c r="U231" i="19"/>
  <c r="T231" i="19"/>
  <c r="R231" i="19"/>
  <c r="Q231" i="19"/>
  <c r="O231" i="19"/>
  <c r="N231" i="19"/>
  <c r="L231" i="19"/>
  <c r="K231" i="19"/>
  <c r="X227" i="19"/>
  <c r="W227" i="19"/>
  <c r="U227" i="19"/>
  <c r="T227" i="19"/>
  <c r="R227" i="19"/>
  <c r="Q227" i="19"/>
  <c r="O227" i="19"/>
  <c r="N227" i="19"/>
  <c r="L227" i="19"/>
  <c r="K227" i="19"/>
  <c r="X226" i="19"/>
  <c r="W226" i="19"/>
  <c r="U226" i="19"/>
  <c r="T226" i="19"/>
  <c r="R226" i="19"/>
  <c r="Q226" i="19"/>
  <c r="O226" i="19"/>
  <c r="N226" i="19"/>
  <c r="L226" i="19"/>
  <c r="K226" i="19"/>
  <c r="X225" i="19"/>
  <c r="W225" i="19"/>
  <c r="U225" i="19"/>
  <c r="T225" i="19"/>
  <c r="R225" i="19"/>
  <c r="Q225" i="19"/>
  <c r="O225" i="19"/>
  <c r="N225" i="19"/>
  <c r="L225" i="19"/>
  <c r="K225" i="19"/>
  <c r="X224" i="19"/>
  <c r="W224" i="19"/>
  <c r="U224" i="19"/>
  <c r="T224" i="19"/>
  <c r="R224" i="19"/>
  <c r="Q224" i="19"/>
  <c r="O224" i="19"/>
  <c r="N224" i="19"/>
  <c r="L224" i="19"/>
  <c r="K224" i="19"/>
  <c r="X216" i="19"/>
  <c r="W216" i="19"/>
  <c r="U216" i="19"/>
  <c r="T216" i="19"/>
  <c r="R216" i="19"/>
  <c r="Q216" i="19"/>
  <c r="O216" i="19"/>
  <c r="N216" i="19"/>
  <c r="L216" i="19"/>
  <c r="K216" i="19"/>
  <c r="X205" i="19"/>
  <c r="W205" i="19"/>
  <c r="V205" i="19"/>
  <c r="U205" i="19"/>
  <c r="T205" i="19"/>
  <c r="S205" i="19"/>
  <c r="R205" i="19"/>
  <c r="Q205" i="19"/>
  <c r="P205" i="19"/>
  <c r="O205" i="19"/>
  <c r="N205" i="19"/>
  <c r="M205" i="19"/>
  <c r="L205" i="19"/>
  <c r="K205" i="19"/>
  <c r="J205" i="19"/>
  <c r="X204" i="19"/>
  <c r="W204" i="19"/>
  <c r="V204" i="19"/>
  <c r="U204" i="19"/>
  <c r="T204" i="19"/>
  <c r="S204" i="19"/>
  <c r="R204" i="19"/>
  <c r="Q204" i="19"/>
  <c r="P204" i="19"/>
  <c r="O204" i="19"/>
  <c r="N204" i="19"/>
  <c r="M204" i="19"/>
  <c r="L204" i="19"/>
  <c r="K204" i="19"/>
  <c r="J204" i="19"/>
  <c r="X198" i="19"/>
  <c r="W198" i="19"/>
  <c r="U198" i="19"/>
  <c r="T198" i="19"/>
  <c r="R198" i="19"/>
  <c r="Q198" i="19"/>
  <c r="O198" i="19"/>
  <c r="N198" i="19"/>
  <c r="L198" i="19"/>
  <c r="K198" i="19"/>
  <c r="X193" i="19"/>
  <c r="U193" i="19"/>
  <c r="R193" i="19"/>
  <c r="O193" i="19"/>
  <c r="L193" i="19"/>
  <c r="X186" i="19"/>
  <c r="W186" i="19"/>
  <c r="U186" i="19"/>
  <c r="T186" i="19"/>
  <c r="R186" i="19"/>
  <c r="Q186" i="19"/>
  <c r="O186" i="19"/>
  <c r="N186" i="19"/>
  <c r="L186" i="19"/>
  <c r="K186" i="19"/>
  <c r="X185" i="19"/>
  <c r="W185" i="19"/>
  <c r="U185" i="19"/>
  <c r="T185" i="19"/>
  <c r="R185" i="19"/>
  <c r="Q185" i="19"/>
  <c r="O185" i="19"/>
  <c r="N185" i="19"/>
  <c r="L185" i="19"/>
  <c r="K185" i="19"/>
  <c r="X181" i="19"/>
  <c r="W181" i="19"/>
  <c r="U181" i="19"/>
  <c r="T181" i="19"/>
  <c r="R181" i="19"/>
  <c r="Q181" i="19"/>
  <c r="O181" i="19"/>
  <c r="N181" i="19"/>
  <c r="L181" i="19"/>
  <c r="K181" i="19"/>
  <c r="X177" i="19"/>
  <c r="W177" i="19"/>
  <c r="U177" i="19"/>
  <c r="T177" i="19"/>
  <c r="R177" i="19"/>
  <c r="Q177" i="19"/>
  <c r="O177" i="19"/>
  <c r="N177" i="19"/>
  <c r="L177" i="19"/>
  <c r="K177" i="19"/>
  <c r="X176" i="19"/>
  <c r="W176" i="19"/>
  <c r="U176" i="19"/>
  <c r="T176" i="19"/>
  <c r="R176" i="19"/>
  <c r="Q176" i="19"/>
  <c r="O176" i="19"/>
  <c r="N176" i="19"/>
  <c r="L176" i="19"/>
  <c r="K176" i="19"/>
  <c r="X175" i="19"/>
  <c r="W175" i="19"/>
  <c r="U175" i="19"/>
  <c r="T175" i="19"/>
  <c r="R175" i="19"/>
  <c r="Q175" i="19"/>
  <c r="O175" i="19"/>
  <c r="N175" i="19"/>
  <c r="L175" i="19"/>
  <c r="K175" i="19"/>
  <c r="X174" i="19"/>
  <c r="W174" i="19"/>
  <c r="U174" i="19"/>
  <c r="T174" i="19"/>
  <c r="R174" i="19"/>
  <c r="Q174" i="19"/>
  <c r="O174" i="19"/>
  <c r="N174" i="19"/>
  <c r="L174" i="19"/>
  <c r="K174" i="19"/>
  <c r="X166" i="19"/>
  <c r="W166" i="19"/>
  <c r="U166" i="19"/>
  <c r="T166" i="19"/>
  <c r="R166" i="19"/>
  <c r="Q166" i="19"/>
  <c r="O166" i="19"/>
  <c r="N166" i="19"/>
  <c r="L166" i="19"/>
  <c r="K166" i="19"/>
  <c r="X155" i="19"/>
  <c r="W155" i="19"/>
  <c r="V155" i="19"/>
  <c r="U155" i="19"/>
  <c r="T155" i="19"/>
  <c r="S155" i="19"/>
  <c r="R155" i="19"/>
  <c r="Q155" i="19"/>
  <c r="P155" i="19"/>
  <c r="O155" i="19"/>
  <c r="N155" i="19"/>
  <c r="M155" i="19"/>
  <c r="L155" i="19"/>
  <c r="K155" i="19"/>
  <c r="J155" i="19"/>
  <c r="X154" i="19"/>
  <c r="W154" i="19"/>
  <c r="V154" i="19"/>
  <c r="U154" i="19"/>
  <c r="T154" i="19"/>
  <c r="S154" i="19"/>
  <c r="R154" i="19"/>
  <c r="Q154" i="19"/>
  <c r="P154" i="19"/>
  <c r="O154" i="19"/>
  <c r="N154" i="19"/>
  <c r="M154" i="19"/>
  <c r="L154" i="19"/>
  <c r="K154" i="19"/>
  <c r="J154" i="19"/>
  <c r="X148" i="19"/>
  <c r="W148" i="19"/>
  <c r="U148" i="19"/>
  <c r="T148" i="19"/>
  <c r="R148" i="19"/>
  <c r="Q148" i="19"/>
  <c r="O148" i="19"/>
  <c r="N148" i="19"/>
  <c r="L148" i="19"/>
  <c r="K148" i="19"/>
  <c r="X143" i="19"/>
  <c r="U143" i="19"/>
  <c r="R143" i="19"/>
  <c r="O143" i="19"/>
  <c r="L143" i="19"/>
  <c r="X136" i="19"/>
  <c r="W136" i="19"/>
  <c r="U136" i="19"/>
  <c r="T136" i="19"/>
  <c r="R136" i="19"/>
  <c r="Q136" i="19"/>
  <c r="O136" i="19"/>
  <c r="N136" i="19"/>
  <c r="L136" i="19"/>
  <c r="K136" i="19"/>
  <c r="X135" i="19"/>
  <c r="W135" i="19"/>
  <c r="U135" i="19"/>
  <c r="T135" i="19"/>
  <c r="R135" i="19"/>
  <c r="Q135" i="19"/>
  <c r="O135" i="19"/>
  <c r="N135" i="19"/>
  <c r="L135" i="19"/>
  <c r="K135" i="19"/>
  <c r="X131" i="19"/>
  <c r="W131" i="19"/>
  <c r="U131" i="19"/>
  <c r="T131" i="19"/>
  <c r="R131" i="19"/>
  <c r="Q131" i="19"/>
  <c r="O131" i="19"/>
  <c r="N131" i="19"/>
  <c r="L131" i="19"/>
  <c r="K131" i="19"/>
  <c r="X127" i="19"/>
  <c r="W127" i="19"/>
  <c r="U127" i="19"/>
  <c r="T127" i="19"/>
  <c r="R127" i="19"/>
  <c r="Q127" i="19"/>
  <c r="O127" i="19"/>
  <c r="N127" i="19"/>
  <c r="L127" i="19"/>
  <c r="K127" i="19"/>
  <c r="X126" i="19"/>
  <c r="W126" i="19"/>
  <c r="U126" i="19"/>
  <c r="T126" i="19"/>
  <c r="R126" i="19"/>
  <c r="Q126" i="19"/>
  <c r="O126" i="19"/>
  <c r="N126" i="19"/>
  <c r="L126" i="19"/>
  <c r="K126" i="19"/>
  <c r="X125" i="19"/>
  <c r="W125" i="19"/>
  <c r="U125" i="19"/>
  <c r="T125" i="19"/>
  <c r="R125" i="19"/>
  <c r="Q125" i="19"/>
  <c r="O125" i="19"/>
  <c r="N125" i="19"/>
  <c r="L125" i="19"/>
  <c r="K125" i="19"/>
  <c r="X124" i="19"/>
  <c r="W124" i="19"/>
  <c r="U124" i="19"/>
  <c r="T124" i="19"/>
  <c r="R124" i="19"/>
  <c r="Q124" i="19"/>
  <c r="O124" i="19"/>
  <c r="N124" i="19"/>
  <c r="L124" i="19"/>
  <c r="K124" i="19"/>
  <c r="X116" i="19"/>
  <c r="W116" i="19"/>
  <c r="U116" i="19"/>
  <c r="T116" i="19"/>
  <c r="R116" i="19"/>
  <c r="Q116" i="19"/>
  <c r="O116" i="19"/>
  <c r="N116" i="19"/>
  <c r="L116" i="19"/>
  <c r="K116" i="19"/>
  <c r="X105" i="19"/>
  <c r="W105" i="19"/>
  <c r="V105" i="19"/>
  <c r="U105" i="19"/>
  <c r="T105" i="19"/>
  <c r="S105" i="19"/>
  <c r="R105" i="19"/>
  <c r="Q105" i="19"/>
  <c r="P105" i="19"/>
  <c r="O105" i="19"/>
  <c r="N105" i="19"/>
  <c r="M105" i="19"/>
  <c r="L105" i="19"/>
  <c r="K105" i="19"/>
  <c r="J105" i="19"/>
  <c r="X104" i="19"/>
  <c r="W104" i="19"/>
  <c r="V104" i="19"/>
  <c r="U104" i="19"/>
  <c r="T104" i="19"/>
  <c r="S104" i="19"/>
  <c r="R104" i="19"/>
  <c r="Q104" i="19"/>
  <c r="P104" i="19"/>
  <c r="O104" i="19"/>
  <c r="N104" i="19"/>
  <c r="M104" i="19"/>
  <c r="L104" i="19"/>
  <c r="K104" i="19"/>
  <c r="J104" i="19"/>
  <c r="X98" i="19"/>
  <c r="W98" i="19"/>
  <c r="U98" i="19"/>
  <c r="T98" i="19"/>
  <c r="R98" i="19"/>
  <c r="Q98" i="19"/>
  <c r="O98" i="19"/>
  <c r="N98" i="19"/>
  <c r="L98" i="19"/>
  <c r="K98" i="19"/>
  <c r="X93" i="19"/>
  <c r="U93" i="19"/>
  <c r="R93" i="19"/>
  <c r="O93" i="19"/>
  <c r="L93" i="19"/>
  <c r="X86" i="19"/>
  <c r="W86" i="19"/>
  <c r="U86" i="19"/>
  <c r="T86" i="19"/>
  <c r="R86" i="19"/>
  <c r="Q86" i="19"/>
  <c r="O86" i="19"/>
  <c r="N86" i="19"/>
  <c r="L86" i="19"/>
  <c r="K86" i="19"/>
  <c r="X85" i="19"/>
  <c r="W85" i="19"/>
  <c r="U85" i="19"/>
  <c r="T85" i="19"/>
  <c r="R85" i="19"/>
  <c r="Q85" i="19"/>
  <c r="O85" i="19"/>
  <c r="N85" i="19"/>
  <c r="L85" i="19"/>
  <c r="K85" i="19"/>
  <c r="X81" i="19"/>
  <c r="W81" i="19"/>
  <c r="U81" i="19"/>
  <c r="T81" i="19"/>
  <c r="R81" i="19"/>
  <c r="Q81" i="19"/>
  <c r="O81" i="19"/>
  <c r="N81" i="19"/>
  <c r="L81" i="19"/>
  <c r="K81" i="19"/>
  <c r="X77" i="19"/>
  <c r="W77" i="19"/>
  <c r="U77" i="19"/>
  <c r="T77" i="19"/>
  <c r="R77" i="19"/>
  <c r="Q77" i="19"/>
  <c r="O77" i="19"/>
  <c r="N77" i="19"/>
  <c r="L77" i="19"/>
  <c r="K77" i="19"/>
  <c r="X76" i="19"/>
  <c r="W76" i="19"/>
  <c r="U76" i="19"/>
  <c r="T76" i="19"/>
  <c r="R76" i="19"/>
  <c r="Q76" i="19"/>
  <c r="O76" i="19"/>
  <c r="N76" i="19"/>
  <c r="L76" i="19"/>
  <c r="K76" i="19"/>
  <c r="X75" i="19"/>
  <c r="W75" i="19"/>
  <c r="U75" i="19"/>
  <c r="T75" i="19"/>
  <c r="R75" i="19"/>
  <c r="Q75" i="19"/>
  <c r="O75" i="19"/>
  <c r="N75" i="19"/>
  <c r="L75" i="19"/>
  <c r="K75" i="19"/>
  <c r="X74" i="19"/>
  <c r="W74" i="19"/>
  <c r="U74" i="19"/>
  <c r="T74" i="19"/>
  <c r="R74" i="19"/>
  <c r="Q74" i="19"/>
  <c r="O74" i="19"/>
  <c r="N74" i="19"/>
  <c r="L74" i="19"/>
  <c r="K74" i="19"/>
  <c r="X66" i="19"/>
  <c r="W66" i="19"/>
  <c r="U66" i="19"/>
  <c r="T66" i="19"/>
  <c r="R66" i="19"/>
  <c r="Q66" i="19"/>
  <c r="O66" i="19"/>
  <c r="N66" i="19"/>
  <c r="L66" i="19"/>
  <c r="K66" i="19"/>
  <c r="U55" i="19"/>
  <c r="T55" i="19"/>
  <c r="S55" i="19"/>
  <c r="U54" i="19"/>
  <c r="T54" i="19"/>
  <c r="S54" i="19"/>
  <c r="U48" i="19"/>
  <c r="T48" i="19"/>
  <c r="U43" i="19"/>
  <c r="U36" i="19"/>
  <c r="T36" i="19"/>
  <c r="U35" i="19"/>
  <c r="T35" i="19"/>
  <c r="U31" i="19"/>
  <c r="T31" i="19"/>
  <c r="U27" i="19"/>
  <c r="T27" i="19"/>
  <c r="U26" i="19"/>
  <c r="T26" i="19"/>
  <c r="U25" i="19"/>
  <c r="T25" i="19"/>
  <c r="U24" i="19"/>
  <c r="T24" i="19"/>
  <c r="U16" i="19"/>
  <c r="T16" i="19"/>
  <c r="X55" i="19"/>
  <c r="W55" i="19"/>
  <c r="V55" i="19"/>
  <c r="X54" i="19"/>
  <c r="W54" i="19"/>
  <c r="V54" i="19"/>
  <c r="X48" i="19"/>
  <c r="W48" i="19"/>
  <c r="X43" i="19"/>
  <c r="X36" i="19"/>
  <c r="W36" i="19"/>
  <c r="X35" i="19"/>
  <c r="W35" i="19"/>
  <c r="X31" i="19"/>
  <c r="W31" i="19"/>
  <c r="X27" i="19"/>
  <c r="W27" i="19"/>
  <c r="X26" i="19"/>
  <c r="W26" i="19"/>
  <c r="X25" i="19"/>
  <c r="W25" i="19"/>
  <c r="X24" i="19"/>
  <c r="W24" i="19"/>
  <c r="X16" i="19"/>
  <c r="W16" i="19"/>
  <c r="R55" i="19"/>
  <c r="Q55" i="19"/>
  <c r="P55" i="19"/>
  <c r="R54" i="19"/>
  <c r="Q54" i="19"/>
  <c r="P54" i="19"/>
  <c r="R48" i="19"/>
  <c r="Q48" i="19"/>
  <c r="R43" i="19"/>
  <c r="R36" i="19"/>
  <c r="Q36" i="19"/>
  <c r="R35" i="19"/>
  <c r="Q35" i="19"/>
  <c r="R31" i="19"/>
  <c r="Q31" i="19"/>
  <c r="R27" i="19"/>
  <c r="Q27" i="19"/>
  <c r="R26" i="19"/>
  <c r="Q26" i="19"/>
  <c r="R25" i="19"/>
  <c r="Q25" i="19"/>
  <c r="R24" i="19"/>
  <c r="Q24" i="19"/>
  <c r="R16" i="19"/>
  <c r="Q16" i="19"/>
  <c r="O55" i="19"/>
  <c r="N55" i="19"/>
  <c r="M55" i="19"/>
  <c r="O54" i="19"/>
  <c r="N54" i="19"/>
  <c r="M54" i="19"/>
  <c r="O48" i="19"/>
  <c r="N48" i="19"/>
  <c r="O43" i="19"/>
  <c r="O36" i="19"/>
  <c r="N36" i="19"/>
  <c r="O35" i="19"/>
  <c r="N35" i="19"/>
  <c r="O31" i="19"/>
  <c r="N31" i="19"/>
  <c r="O27" i="19"/>
  <c r="N27" i="19"/>
  <c r="O26" i="19"/>
  <c r="N26" i="19"/>
  <c r="O25" i="19"/>
  <c r="N25" i="19"/>
  <c r="O24" i="19"/>
  <c r="N24" i="19"/>
  <c r="O16" i="19"/>
  <c r="N16" i="19"/>
  <c r="L55" i="19"/>
  <c r="K55" i="19"/>
  <c r="L54" i="19"/>
  <c r="L26" i="19"/>
  <c r="K26" i="19"/>
  <c r="L48" i="19"/>
  <c r="L43" i="19"/>
  <c r="L36" i="19"/>
  <c r="L35" i="19"/>
  <c r="L31" i="19"/>
  <c r="L27" i="19"/>
  <c r="L25" i="19"/>
  <c r="L24" i="19"/>
  <c r="L16" i="19"/>
  <c r="K48" i="19"/>
  <c r="K36" i="19"/>
  <c r="K35" i="19"/>
  <c r="K31" i="19"/>
  <c r="K27" i="19"/>
  <c r="K25" i="19"/>
  <c r="K24" i="19"/>
  <c r="K16" i="19"/>
  <c r="K54" i="19"/>
  <c r="J55" i="19"/>
  <c r="J54" i="19"/>
  <c r="T94" i="1"/>
  <c r="A22" i="1" l="1"/>
  <c r="A25" i="1" s="1"/>
  <c r="A28" i="1" s="1"/>
  <c r="AA56" i="1"/>
  <c r="A31" i="1" l="1"/>
  <c r="A34" i="1" s="1"/>
  <c r="A37" i="1" s="1"/>
  <c r="K94" i="1"/>
  <c r="W94" i="1"/>
  <c r="T95" i="1"/>
  <c r="AA95" i="1" s="1"/>
  <c r="W95" i="1"/>
  <c r="T96" i="1"/>
  <c r="AA96" i="1" s="1"/>
  <c r="AC96" i="1" s="1"/>
  <c r="W96" i="1"/>
  <c r="K97" i="1"/>
  <c r="T97" i="1"/>
  <c r="W97" i="1"/>
  <c r="T98" i="1"/>
  <c r="AA98" i="1" s="1"/>
  <c r="W98" i="1"/>
  <c r="T99" i="1"/>
  <c r="AA99" i="1" s="1"/>
  <c r="W99" i="1"/>
  <c r="K100" i="1"/>
  <c r="T100" i="1"/>
  <c r="W100" i="1"/>
  <c r="T101" i="1"/>
  <c r="AA101" i="1" s="1"/>
  <c r="W101" i="1"/>
  <c r="T102" i="1"/>
  <c r="AA102" i="1" s="1"/>
  <c r="W102" i="1"/>
  <c r="K103" i="1"/>
  <c r="T103" i="1"/>
  <c r="AA103" i="1" s="1"/>
  <c r="W103" i="1"/>
  <c r="T104" i="1"/>
  <c r="AA104" i="1" s="1"/>
  <c r="W104" i="1"/>
  <c r="T105" i="1"/>
  <c r="AA105" i="1" s="1"/>
  <c r="W105" i="1"/>
  <c r="W64" i="1"/>
  <c r="T64" i="1"/>
  <c r="N64" i="1"/>
  <c r="O64" i="1" s="1"/>
  <c r="P64" i="1" s="1"/>
  <c r="K64" i="1"/>
  <c r="A40" i="1" l="1"/>
  <c r="A43" i="1" s="1"/>
  <c r="A46" i="1" s="1"/>
  <c r="A49" i="1" s="1"/>
  <c r="J38" i="18"/>
  <c r="T18" i="18"/>
  <c r="T58" i="18"/>
  <c r="AN38" i="18"/>
  <c r="AN98" i="18"/>
  <c r="T78" i="18"/>
  <c r="AD98" i="18"/>
  <c r="J78" i="18"/>
  <c r="AX98" i="18"/>
  <c r="AD78" i="18"/>
  <c r="T98" i="18"/>
  <c r="AN18" i="18"/>
  <c r="J98" i="18"/>
  <c r="AD58" i="18"/>
  <c r="T38" i="18"/>
  <c r="AX38" i="18"/>
  <c r="AX18" i="18"/>
  <c r="J18" i="18"/>
  <c r="AX58" i="18"/>
  <c r="J58" i="18"/>
  <c r="AD18" i="18"/>
  <c r="AX78" i="18"/>
  <c r="AN58" i="18"/>
  <c r="AD38" i="18"/>
  <c r="AN78" i="18"/>
  <c r="L100" i="1"/>
  <c r="AA100" i="1" s="1"/>
  <c r="AC100" i="1" s="1"/>
  <c r="AE101" i="1"/>
  <c r="AD101" i="1" s="1"/>
  <c r="AE96" i="1"/>
  <c r="AD96" i="1" s="1"/>
  <c r="AB96" i="1"/>
  <c r="AE95" i="1"/>
  <c r="AD95" i="1" s="1"/>
  <c r="AC101" i="1"/>
  <c r="AB101" i="1"/>
  <c r="AC95" i="1"/>
  <c r="AB95" i="1"/>
  <c r="AC102" i="1"/>
  <c r="AB102" i="1"/>
  <c r="AE102" i="1"/>
  <c r="AD102" i="1" s="1"/>
  <c r="L97" i="1"/>
  <c r="AA97" i="1" s="1"/>
  <c r="L103" i="1"/>
  <c r="L94" i="1"/>
  <c r="AA94" i="1" s="1"/>
  <c r="AB104" i="1"/>
  <c r="AC104" i="1"/>
  <c r="AB99" i="1"/>
  <c r="AC99" i="1"/>
  <c r="AB105" i="1"/>
  <c r="AC105" i="1"/>
  <c r="AB103" i="1"/>
  <c r="AC103" i="1"/>
  <c r="AB98" i="1"/>
  <c r="AC98" i="1"/>
  <c r="AE105" i="1"/>
  <c r="AD105" i="1" s="1"/>
  <c r="AE104" i="1"/>
  <c r="AD104" i="1" s="1"/>
  <c r="AE103" i="1"/>
  <c r="AD103" i="1" s="1"/>
  <c r="AE99" i="1"/>
  <c r="AD99" i="1" s="1"/>
  <c r="AE98" i="1"/>
  <c r="AD98" i="1" s="1"/>
  <c r="Q64" i="1"/>
  <c r="AE64" i="1"/>
  <c r="AD64" i="1" s="1"/>
  <c r="L64" i="1"/>
  <c r="AA64" i="1" s="1"/>
  <c r="A52" i="1" l="1"/>
  <c r="A55" i="1" s="1"/>
  <c r="A58" i="1" s="1"/>
  <c r="A61" i="1" s="1"/>
  <c r="A64" i="1" s="1"/>
  <c r="A67" i="1" s="1"/>
  <c r="A70" i="1" s="1"/>
  <c r="A73" i="1" s="1"/>
  <c r="A76" i="1" s="1"/>
  <c r="A79" i="1" s="1"/>
  <c r="AB97" i="1"/>
  <c r="AC97" i="1"/>
  <c r="O249" i="19"/>
  <c r="X249" i="19"/>
  <c r="U249" i="19"/>
  <c r="R249" i="19"/>
  <c r="L249" i="19"/>
  <c r="U199" i="19"/>
  <c r="R149" i="19"/>
  <c r="R199" i="19"/>
  <c r="O149" i="19"/>
  <c r="O199" i="19"/>
  <c r="L199" i="19"/>
  <c r="X149" i="19"/>
  <c r="U149" i="19"/>
  <c r="O99" i="19"/>
  <c r="X199" i="19"/>
  <c r="L99" i="19"/>
  <c r="L149" i="19"/>
  <c r="R99" i="19"/>
  <c r="X49" i="19"/>
  <c r="R49" i="19"/>
  <c r="X99" i="19"/>
  <c r="U49" i="19"/>
  <c r="L49" i="19"/>
  <c r="U99" i="19"/>
  <c r="O49" i="19"/>
  <c r="R250" i="19"/>
  <c r="U250" i="19"/>
  <c r="O250" i="19"/>
  <c r="L250" i="19"/>
  <c r="X200" i="19"/>
  <c r="U200" i="19"/>
  <c r="R200" i="19"/>
  <c r="O150" i="19"/>
  <c r="O200" i="19"/>
  <c r="R100" i="19"/>
  <c r="L200" i="19"/>
  <c r="O100" i="19"/>
  <c r="X150" i="19"/>
  <c r="L100" i="19"/>
  <c r="U150" i="19"/>
  <c r="X250" i="19"/>
  <c r="R150" i="19"/>
  <c r="X100" i="19"/>
  <c r="L150" i="19"/>
  <c r="R50" i="19"/>
  <c r="U100" i="19"/>
  <c r="X50" i="19"/>
  <c r="L50" i="19"/>
  <c r="O50" i="19"/>
  <c r="U50" i="19"/>
  <c r="T253" i="19"/>
  <c r="Q203" i="19"/>
  <c r="W253" i="19"/>
  <c r="N203" i="19"/>
  <c r="K203" i="19"/>
  <c r="N253" i="19"/>
  <c r="K253" i="19"/>
  <c r="T203" i="19"/>
  <c r="W153" i="19"/>
  <c r="Q253" i="19"/>
  <c r="Q153" i="19"/>
  <c r="N153" i="19"/>
  <c r="T103" i="19"/>
  <c r="K153" i="19"/>
  <c r="W203" i="19"/>
  <c r="W53" i="19"/>
  <c r="W103" i="19"/>
  <c r="T153" i="19"/>
  <c r="Q103" i="19"/>
  <c r="N103" i="19"/>
  <c r="K103" i="19"/>
  <c r="Q53" i="19"/>
  <c r="N53" i="19"/>
  <c r="T53" i="19"/>
  <c r="K53" i="19"/>
  <c r="Q251" i="19"/>
  <c r="K251" i="19"/>
  <c r="W251" i="19"/>
  <c r="T251" i="19"/>
  <c r="W201" i="19"/>
  <c r="T151" i="19"/>
  <c r="T201" i="19"/>
  <c r="Q151" i="19"/>
  <c r="Q201" i="19"/>
  <c r="N251" i="19"/>
  <c r="N201" i="19"/>
  <c r="K201" i="19"/>
  <c r="N151" i="19"/>
  <c r="Q101" i="19"/>
  <c r="K151" i="19"/>
  <c r="N101" i="19"/>
  <c r="K101" i="19"/>
  <c r="T51" i="19"/>
  <c r="W101" i="19"/>
  <c r="K51" i="19"/>
  <c r="Q51" i="19"/>
  <c r="T101" i="19"/>
  <c r="N51" i="19"/>
  <c r="W151" i="19"/>
  <c r="W51" i="19"/>
  <c r="T252" i="19"/>
  <c r="Q252" i="19"/>
  <c r="N252" i="19"/>
  <c r="K252" i="19"/>
  <c r="W252" i="19"/>
  <c r="W202" i="19"/>
  <c r="Q152" i="19"/>
  <c r="T202" i="19"/>
  <c r="Q202" i="19"/>
  <c r="N202" i="19"/>
  <c r="K152" i="19"/>
  <c r="K202" i="19"/>
  <c r="T102" i="19"/>
  <c r="Q102" i="19"/>
  <c r="W152" i="19"/>
  <c r="T152" i="19"/>
  <c r="N102" i="19"/>
  <c r="N152" i="19"/>
  <c r="W102" i="19"/>
  <c r="T52" i="19"/>
  <c r="K102" i="19"/>
  <c r="N52" i="19"/>
  <c r="K52" i="19"/>
  <c r="W52" i="19"/>
  <c r="Q52" i="19"/>
  <c r="R251" i="19"/>
  <c r="L251" i="19"/>
  <c r="X251" i="19"/>
  <c r="U251" i="19"/>
  <c r="X201" i="19"/>
  <c r="U151" i="19"/>
  <c r="U201" i="19"/>
  <c r="R201" i="19"/>
  <c r="O151" i="19"/>
  <c r="O251" i="19"/>
  <c r="O201" i="19"/>
  <c r="L201" i="19"/>
  <c r="R151" i="19"/>
  <c r="R101" i="19"/>
  <c r="L151" i="19"/>
  <c r="R51" i="19"/>
  <c r="O51" i="19"/>
  <c r="X101" i="19"/>
  <c r="U51" i="19"/>
  <c r="U101" i="19"/>
  <c r="O101" i="19"/>
  <c r="L101" i="19"/>
  <c r="X51" i="19"/>
  <c r="L51" i="19"/>
  <c r="X151" i="19"/>
  <c r="S253" i="19"/>
  <c r="V253" i="19"/>
  <c r="P253" i="19"/>
  <c r="M253" i="19"/>
  <c r="J253" i="19"/>
  <c r="V203" i="19"/>
  <c r="P203" i="19"/>
  <c r="M203" i="19"/>
  <c r="V153" i="19"/>
  <c r="J203" i="19"/>
  <c r="S153" i="19"/>
  <c r="M153" i="19"/>
  <c r="S103" i="19"/>
  <c r="J153" i="19"/>
  <c r="P103" i="19"/>
  <c r="S203" i="19"/>
  <c r="S53" i="19"/>
  <c r="M53" i="19"/>
  <c r="J53" i="19"/>
  <c r="V53" i="19"/>
  <c r="V103" i="19"/>
  <c r="P153" i="19"/>
  <c r="J103" i="19"/>
  <c r="P53" i="19"/>
  <c r="M103" i="19"/>
  <c r="R252" i="19"/>
  <c r="O252" i="19"/>
  <c r="L252" i="19"/>
  <c r="X252" i="19"/>
  <c r="U152" i="19"/>
  <c r="X202" i="19"/>
  <c r="R152" i="19"/>
  <c r="U252" i="19"/>
  <c r="U202" i="19"/>
  <c r="R202" i="19"/>
  <c r="R102" i="19"/>
  <c r="X152" i="19"/>
  <c r="O102" i="19"/>
  <c r="L152" i="19"/>
  <c r="X102" i="19"/>
  <c r="U102" i="19"/>
  <c r="O52" i="19"/>
  <c r="L102" i="19"/>
  <c r="O202" i="19"/>
  <c r="L202" i="19"/>
  <c r="O152" i="19"/>
  <c r="R52" i="19"/>
  <c r="L52" i="19"/>
  <c r="U52" i="19"/>
  <c r="X52" i="19"/>
  <c r="Q249" i="19"/>
  <c r="W249" i="19"/>
  <c r="N249" i="19"/>
  <c r="K249" i="19"/>
  <c r="W199" i="19"/>
  <c r="T199" i="19"/>
  <c r="Q199" i="19"/>
  <c r="N199" i="19"/>
  <c r="T249" i="19"/>
  <c r="W149" i="19"/>
  <c r="Q99" i="19"/>
  <c r="T149" i="19"/>
  <c r="N99" i="19"/>
  <c r="Q149" i="19"/>
  <c r="K199" i="19"/>
  <c r="N149" i="19"/>
  <c r="K99" i="19"/>
  <c r="K49" i="19"/>
  <c r="K149" i="19"/>
  <c r="T49" i="19"/>
  <c r="Q49" i="19"/>
  <c r="W49" i="19"/>
  <c r="W99" i="19"/>
  <c r="T99" i="19"/>
  <c r="N49" i="19"/>
  <c r="U253" i="19"/>
  <c r="X253" i="19"/>
  <c r="R253" i="19"/>
  <c r="O253" i="19"/>
  <c r="L253" i="19"/>
  <c r="O203" i="19"/>
  <c r="L203" i="19"/>
  <c r="R153" i="19"/>
  <c r="X203" i="19"/>
  <c r="U203" i="19"/>
  <c r="L153" i="19"/>
  <c r="O153" i="19"/>
  <c r="U103" i="19"/>
  <c r="R103" i="19"/>
  <c r="O103" i="19"/>
  <c r="X153" i="19"/>
  <c r="O53" i="19"/>
  <c r="X103" i="19"/>
  <c r="L53" i="19"/>
  <c r="R203" i="19"/>
  <c r="U153" i="19"/>
  <c r="L103" i="19"/>
  <c r="U53" i="19"/>
  <c r="X53" i="19"/>
  <c r="R53" i="19"/>
  <c r="Q250" i="19"/>
  <c r="W250" i="19"/>
  <c r="T250" i="19"/>
  <c r="N250" i="19"/>
  <c r="W200" i="19"/>
  <c r="T150" i="19"/>
  <c r="T200" i="19"/>
  <c r="Q200" i="19"/>
  <c r="N150" i="19"/>
  <c r="N200" i="19"/>
  <c r="K250" i="19"/>
  <c r="K200" i="19"/>
  <c r="Q100" i="19"/>
  <c r="W150" i="19"/>
  <c r="Q150" i="19"/>
  <c r="W100" i="19"/>
  <c r="K150" i="19"/>
  <c r="T100" i="19"/>
  <c r="N100" i="19"/>
  <c r="K100" i="19"/>
  <c r="K50" i="19"/>
  <c r="W50" i="19"/>
  <c r="Q50" i="19"/>
  <c r="T50" i="19"/>
  <c r="N50" i="19"/>
  <c r="AB94" i="1"/>
  <c r="AC94" i="1"/>
  <c r="AB100" i="1"/>
  <c r="AF96" i="1"/>
  <c r="AF102" i="1"/>
  <c r="AF98" i="1"/>
  <c r="AF105" i="1"/>
  <c r="AF95" i="1"/>
  <c r="AF101" i="1"/>
  <c r="AF99" i="1"/>
  <c r="AF103" i="1"/>
  <c r="AF104" i="1"/>
  <c r="AB64" i="1"/>
  <c r="AC64" i="1"/>
  <c r="A82" i="1" l="1"/>
  <c r="A85" i="1" s="1"/>
  <c r="A88" i="1" s="1"/>
  <c r="AF64" i="1"/>
  <c r="P236" i="19"/>
  <c r="M236" i="19"/>
  <c r="J236" i="19"/>
  <c r="V236" i="19"/>
  <c r="J186" i="19"/>
  <c r="S236" i="19"/>
  <c r="V136" i="19"/>
  <c r="V186" i="19"/>
  <c r="S186" i="19"/>
  <c r="P136" i="19"/>
  <c r="P186" i="19"/>
  <c r="M186" i="19"/>
  <c r="J136" i="19"/>
  <c r="S86" i="19"/>
  <c r="S136" i="19"/>
  <c r="P86" i="19"/>
  <c r="M136" i="19"/>
  <c r="S36" i="19"/>
  <c r="M86" i="19"/>
  <c r="M36" i="19"/>
  <c r="J86" i="19"/>
  <c r="V36" i="19"/>
  <c r="V86" i="19"/>
  <c r="P36" i="19"/>
  <c r="J36" i="19"/>
  <c r="F221" i="13"/>
  <c r="F220" i="13"/>
  <c r="F219" i="13"/>
  <c r="F218" i="13"/>
  <c r="F217" i="13"/>
  <c r="F216" i="13"/>
  <c r="F215" i="13"/>
  <c r="F214" i="13"/>
  <c r="F213" i="13"/>
  <c r="F212" i="13"/>
  <c r="F211" i="13"/>
  <c r="F210" i="13"/>
  <c r="A91" i="1" l="1"/>
  <c r="A94" i="1" s="1"/>
  <c r="A97" i="1" s="1"/>
  <c r="A100" i="1" s="1"/>
  <c r="A103" i="1" s="1"/>
  <c r="W52" i="1"/>
  <c r="T52" i="1"/>
  <c r="K52" i="1"/>
  <c r="L52" i="1" l="1"/>
  <c r="AA52" i="1" s="1"/>
  <c r="AB52" i="1" l="1"/>
  <c r="AC52" i="1"/>
  <c r="T21" i="1" l="1"/>
  <c r="W93" i="1" l="1"/>
  <c r="T93" i="1"/>
  <c r="AD93" i="1" s="1"/>
  <c r="W92" i="1"/>
  <c r="T92" i="1"/>
  <c r="AD92" i="1" s="1"/>
  <c r="W91" i="1"/>
  <c r="T91" i="1"/>
  <c r="K91" i="1"/>
  <c r="T90" i="1"/>
  <c r="AE90" i="1" s="1"/>
  <c r="AD90" i="1" s="1"/>
  <c r="T89" i="1"/>
  <c r="AE89" i="1" s="1"/>
  <c r="AD89" i="1" s="1"/>
  <c r="W88" i="1"/>
  <c r="T88" i="1"/>
  <c r="K88" i="1"/>
  <c r="L91" i="1" l="1"/>
  <c r="AA91" i="1" s="1"/>
  <c r="AA92" i="1" s="1"/>
  <c r="AA93" i="1" s="1"/>
  <c r="L88" i="1"/>
  <c r="AA88" i="1" s="1"/>
  <c r="AA89" i="1" s="1"/>
  <c r="AA90" i="1" s="1"/>
  <c r="T84" i="1"/>
  <c r="W83" i="1"/>
  <c r="T83" i="1"/>
  <c r="W82" i="1"/>
  <c r="T82" i="1"/>
  <c r="K82" i="1"/>
  <c r="T81" i="1"/>
  <c r="W80" i="1"/>
  <c r="T80" i="1"/>
  <c r="W79" i="1"/>
  <c r="T79" i="1"/>
  <c r="K79" i="1"/>
  <c r="T78" i="1"/>
  <c r="W77" i="1"/>
  <c r="T77" i="1"/>
  <c r="W76" i="1"/>
  <c r="T76" i="1"/>
  <c r="K76" i="1"/>
  <c r="T75" i="1"/>
  <c r="W74" i="1"/>
  <c r="T74" i="1"/>
  <c r="W73" i="1"/>
  <c r="T73" i="1"/>
  <c r="K73" i="1"/>
  <c r="K85" i="1"/>
  <c r="K70" i="1"/>
  <c r="K67" i="1"/>
  <c r="K61" i="1"/>
  <c r="K58" i="1"/>
  <c r="K55" i="1"/>
  <c r="K49" i="1"/>
  <c r="K46" i="1"/>
  <c r="K43" i="1"/>
  <c r="K40" i="1"/>
  <c r="K37" i="1"/>
  <c r="K34" i="1"/>
  <c r="K31" i="1"/>
  <c r="K28" i="1"/>
  <c r="K25" i="1"/>
  <c r="K22" i="1"/>
  <c r="K19" i="1"/>
  <c r="K16" i="1"/>
  <c r="K13" i="1"/>
  <c r="K10" i="1"/>
  <c r="K7" i="1"/>
  <c r="T87" i="1"/>
  <c r="AE87" i="1" s="1"/>
  <c r="AD87" i="1" s="1"/>
  <c r="T86" i="1"/>
  <c r="AE86" i="1" s="1"/>
  <c r="AD86" i="1" s="1"/>
  <c r="W85" i="1"/>
  <c r="T85" i="1"/>
  <c r="T72" i="1"/>
  <c r="W71" i="1"/>
  <c r="T71" i="1"/>
  <c r="T69" i="1"/>
  <c r="W68" i="1"/>
  <c r="T68" i="1"/>
  <c r="W67" i="1"/>
  <c r="T67" i="1"/>
  <c r="T60" i="1"/>
  <c r="W59" i="1"/>
  <c r="T59" i="1"/>
  <c r="T57" i="1"/>
  <c r="W58" i="1"/>
  <c r="T58" i="1"/>
  <c r="W51" i="1"/>
  <c r="T51" i="1"/>
  <c r="AD51" i="1" s="1"/>
  <c r="W50" i="1"/>
  <c r="T50" i="1"/>
  <c r="T48" i="1"/>
  <c r="W46" i="1"/>
  <c r="T46" i="1"/>
  <c r="T47" i="1"/>
  <c r="T42" i="1"/>
  <c r="T39" i="1"/>
  <c r="AE39" i="1" s="1"/>
  <c r="AD39" i="1" s="1"/>
  <c r="T38" i="1"/>
  <c r="T36" i="1"/>
  <c r="AE36" i="1" s="1"/>
  <c r="AD36" i="1" s="1"/>
  <c r="W35" i="1"/>
  <c r="T35" i="1"/>
  <c r="T33" i="1"/>
  <c r="T32" i="1"/>
  <c r="W31" i="1"/>
  <c r="T31" i="1"/>
  <c r="T30" i="1"/>
  <c r="AE30" i="1" s="1"/>
  <c r="AD30" i="1" s="1"/>
  <c r="T29" i="1"/>
  <c r="T27" i="1"/>
  <c r="AE27" i="1" s="1"/>
  <c r="AD27" i="1" s="1"/>
  <c r="W26" i="1"/>
  <c r="T26" i="1"/>
  <c r="W28" i="1"/>
  <c r="T28" i="1"/>
  <c r="W25" i="1"/>
  <c r="T25" i="1"/>
  <c r="T24" i="1"/>
  <c r="T23" i="1"/>
  <c r="W22" i="1"/>
  <c r="T22" i="1"/>
  <c r="W21" i="1"/>
  <c r="AD21" i="1"/>
  <c r="W20" i="1"/>
  <c r="T20" i="1"/>
  <c r="W19" i="1"/>
  <c r="T19" i="1"/>
  <c r="T18" i="1"/>
  <c r="AE18" i="1" s="1"/>
  <c r="AD18" i="1" s="1"/>
  <c r="W17" i="1"/>
  <c r="T17" i="1"/>
  <c r="W16" i="1"/>
  <c r="T16" i="1"/>
  <c r="W15" i="1"/>
  <c r="T15" i="1"/>
  <c r="AE15" i="1" s="1"/>
  <c r="AD15" i="1" s="1"/>
  <c r="W14" i="1"/>
  <c r="T14" i="1"/>
  <c r="AD20" i="1" l="1"/>
  <c r="AD35" i="1"/>
  <c r="AD50" i="1"/>
  <c r="AE57" i="1"/>
  <c r="AD57" i="1" s="1"/>
  <c r="AA57" i="1"/>
  <c r="AE78" i="1"/>
  <c r="AD78" i="1" s="1"/>
  <c r="AE14" i="1"/>
  <c r="AD14" i="1" s="1"/>
  <c r="AD17" i="1"/>
  <c r="AE29" i="1"/>
  <c r="AD29" i="1" s="1"/>
  <c r="AE33" i="1"/>
  <c r="AD33" i="1" s="1"/>
  <c r="AE47" i="1"/>
  <c r="AD47" i="1" s="1"/>
  <c r="AE48" i="1"/>
  <c r="AD48" i="1" s="1"/>
  <c r="AD59" i="1"/>
  <c r="AD68" i="1"/>
  <c r="AD71" i="1"/>
  <c r="AE75" i="1"/>
  <c r="AD75" i="1" s="1"/>
  <c r="AD80" i="1"/>
  <c r="AE32" i="1"/>
  <c r="AD32" i="1" s="1"/>
  <c r="AE38" i="1"/>
  <c r="AD38" i="1" s="1"/>
  <c r="AE60" i="1"/>
  <c r="AD60" i="1" s="1"/>
  <c r="AE69" i="1"/>
  <c r="AD69" i="1" s="1"/>
  <c r="AE72" i="1"/>
  <c r="AD72" i="1" s="1"/>
  <c r="AD74" i="1"/>
  <c r="AE81" i="1"/>
  <c r="AD81" i="1" s="1"/>
  <c r="AE83" i="1"/>
  <c r="AD83" i="1" s="1"/>
  <c r="AD77" i="1"/>
  <c r="AE56" i="1"/>
  <c r="AD56" i="1" s="1"/>
  <c r="AD26" i="1"/>
  <c r="AB91" i="1"/>
  <c r="AC91" i="1"/>
  <c r="AB93" i="1"/>
  <c r="AC93" i="1"/>
  <c r="AB92" i="1"/>
  <c r="AC92" i="1"/>
  <c r="AB88" i="1"/>
  <c r="AC88" i="1"/>
  <c r="AB90" i="1"/>
  <c r="AC90" i="1"/>
  <c r="AB89" i="1"/>
  <c r="AC89" i="1"/>
  <c r="L82" i="1"/>
  <c r="AA82" i="1" s="1"/>
  <c r="AA83" i="1" s="1"/>
  <c r="L79" i="1"/>
  <c r="AA79" i="1" s="1"/>
  <c r="AA80" i="1" s="1"/>
  <c r="AA81" i="1" s="1"/>
  <c r="L76" i="1"/>
  <c r="AA76" i="1" s="1"/>
  <c r="AA77" i="1" s="1"/>
  <c r="AA78" i="1" s="1"/>
  <c r="L73" i="1"/>
  <c r="AA73" i="1" s="1"/>
  <c r="AA74" i="1" s="1"/>
  <c r="AA75" i="1" s="1"/>
  <c r="L85" i="1"/>
  <c r="AA85" i="1" s="1"/>
  <c r="AA86" i="1" s="1"/>
  <c r="AA87" i="1" s="1"/>
  <c r="L70" i="1"/>
  <c r="L67" i="1"/>
  <c r="AA67" i="1" s="1"/>
  <c r="AA68" i="1" s="1"/>
  <c r="AA69" i="1" s="1"/>
  <c r="L61" i="1"/>
  <c r="L58" i="1"/>
  <c r="AA58" i="1" s="1"/>
  <c r="AA59" i="1" s="1"/>
  <c r="AA60" i="1" s="1"/>
  <c r="L55" i="1"/>
  <c r="L49" i="1"/>
  <c r="L46" i="1"/>
  <c r="AA46" i="1" s="1"/>
  <c r="AA47" i="1" s="1"/>
  <c r="AA48" i="1" s="1"/>
  <c r="L43" i="1"/>
  <c r="L40" i="1"/>
  <c r="L37" i="1"/>
  <c r="L34" i="1"/>
  <c r="L31" i="1"/>
  <c r="AA31" i="1" s="1"/>
  <c r="AA32" i="1" s="1"/>
  <c r="AA33" i="1" s="1"/>
  <c r="L28" i="1"/>
  <c r="AA28" i="1" s="1"/>
  <c r="AA29" i="1" s="1"/>
  <c r="AA30" i="1" s="1"/>
  <c r="L25" i="1"/>
  <c r="AA25" i="1" s="1"/>
  <c r="AA26" i="1" s="1"/>
  <c r="AA27" i="1" s="1"/>
  <c r="L22" i="1"/>
  <c r="AA22" i="1" s="1"/>
  <c r="L19" i="1"/>
  <c r="AA19" i="1" s="1"/>
  <c r="AA20" i="1" s="1"/>
  <c r="AA21" i="1" s="1"/>
  <c r="L16" i="1"/>
  <c r="AA16" i="1" s="1"/>
  <c r="AA17" i="1" s="1"/>
  <c r="AA18" i="1" s="1"/>
  <c r="L13" i="1"/>
  <c r="L10" i="1"/>
  <c r="L7" i="1"/>
  <c r="T13" i="1"/>
  <c r="W13" i="1"/>
  <c r="T34" i="1"/>
  <c r="W34" i="1"/>
  <c r="T37" i="1"/>
  <c r="W37" i="1"/>
  <c r="T40" i="1"/>
  <c r="W40" i="1"/>
  <c r="T43" i="1"/>
  <c r="W43" i="1"/>
  <c r="T49" i="1"/>
  <c r="W49" i="1"/>
  <c r="T55" i="1"/>
  <c r="W55" i="1"/>
  <c r="T61" i="1"/>
  <c r="W61" i="1"/>
  <c r="T70" i="1"/>
  <c r="W70" i="1"/>
  <c r="T11" i="1"/>
  <c r="T12" i="1"/>
  <c r="T8" i="1"/>
  <c r="T9" i="1"/>
  <c r="N246" i="19" l="1"/>
  <c r="K246" i="19"/>
  <c r="W246" i="19"/>
  <c r="T246" i="19"/>
  <c r="T196" i="19"/>
  <c r="Q196" i="19"/>
  <c r="N196" i="19"/>
  <c r="K196" i="19"/>
  <c r="W196" i="19"/>
  <c r="N96" i="19"/>
  <c r="K96" i="19"/>
  <c r="W146" i="19"/>
  <c r="T146" i="19"/>
  <c r="Q146" i="19"/>
  <c r="Q246" i="19"/>
  <c r="Q96" i="19"/>
  <c r="Q46" i="19"/>
  <c r="K46" i="19"/>
  <c r="N146" i="19"/>
  <c r="N46" i="19"/>
  <c r="K146" i="19"/>
  <c r="W96" i="19"/>
  <c r="T96" i="19"/>
  <c r="T46" i="19"/>
  <c r="W46" i="19"/>
  <c r="O246" i="19"/>
  <c r="L246" i="19"/>
  <c r="X246" i="19"/>
  <c r="U246" i="19"/>
  <c r="R246" i="19"/>
  <c r="R196" i="19"/>
  <c r="O146" i="19"/>
  <c r="O196" i="19"/>
  <c r="L146" i="19"/>
  <c r="L196" i="19"/>
  <c r="U146" i="19"/>
  <c r="L96" i="19"/>
  <c r="X146" i="19"/>
  <c r="X196" i="19"/>
  <c r="U196" i="19"/>
  <c r="X96" i="19"/>
  <c r="O96" i="19"/>
  <c r="U46" i="19"/>
  <c r="R146" i="19"/>
  <c r="O46" i="19"/>
  <c r="U96" i="19"/>
  <c r="R96" i="19"/>
  <c r="X46" i="19"/>
  <c r="R46" i="19"/>
  <c r="L46" i="19"/>
  <c r="L245" i="19"/>
  <c r="X245" i="19"/>
  <c r="U245" i="19"/>
  <c r="R245" i="19"/>
  <c r="O245" i="19"/>
  <c r="R195" i="19"/>
  <c r="O145" i="19"/>
  <c r="O195" i="19"/>
  <c r="L195" i="19"/>
  <c r="X195" i="19"/>
  <c r="U145" i="19"/>
  <c r="L95" i="19"/>
  <c r="R145" i="19"/>
  <c r="X95" i="19"/>
  <c r="L145" i="19"/>
  <c r="U195" i="19"/>
  <c r="R45" i="19"/>
  <c r="U95" i="19"/>
  <c r="U45" i="19"/>
  <c r="R95" i="19"/>
  <c r="X145" i="19"/>
  <c r="O95" i="19"/>
  <c r="X45" i="19"/>
  <c r="O45" i="19"/>
  <c r="L45" i="19"/>
  <c r="N247" i="19"/>
  <c r="Q247" i="19"/>
  <c r="K247" i="19"/>
  <c r="W247" i="19"/>
  <c r="T197" i="19"/>
  <c r="Q147" i="19"/>
  <c r="Q197" i="19"/>
  <c r="N197" i="19"/>
  <c r="K147" i="19"/>
  <c r="K197" i="19"/>
  <c r="T247" i="19"/>
  <c r="N147" i="19"/>
  <c r="N97" i="19"/>
  <c r="W197" i="19"/>
  <c r="W97" i="19"/>
  <c r="W147" i="19"/>
  <c r="T147" i="19"/>
  <c r="T97" i="19"/>
  <c r="N47" i="19"/>
  <c r="Q97" i="19"/>
  <c r="K97" i="19"/>
  <c r="K47" i="19"/>
  <c r="T47" i="19"/>
  <c r="W47" i="19"/>
  <c r="Q47" i="19"/>
  <c r="O247" i="19"/>
  <c r="R247" i="19"/>
  <c r="X247" i="19"/>
  <c r="U247" i="19"/>
  <c r="U197" i="19"/>
  <c r="R197" i="19"/>
  <c r="O197" i="19"/>
  <c r="L197" i="19"/>
  <c r="L247" i="19"/>
  <c r="X197" i="19"/>
  <c r="O147" i="19"/>
  <c r="O97" i="19"/>
  <c r="L147" i="19"/>
  <c r="L97" i="19"/>
  <c r="X147" i="19"/>
  <c r="U147" i="19"/>
  <c r="X97" i="19"/>
  <c r="U47" i="19"/>
  <c r="U97" i="19"/>
  <c r="O47" i="19"/>
  <c r="R147" i="19"/>
  <c r="R97" i="19"/>
  <c r="X47" i="19"/>
  <c r="L47" i="19"/>
  <c r="R47" i="19"/>
  <c r="K245" i="19"/>
  <c r="W245" i="19"/>
  <c r="T245" i="19"/>
  <c r="Q245" i="19"/>
  <c r="N245" i="19"/>
  <c r="Q195" i="19"/>
  <c r="N145" i="19"/>
  <c r="N195" i="19"/>
  <c r="K145" i="19"/>
  <c r="K195" i="19"/>
  <c r="T145" i="19"/>
  <c r="K95" i="19"/>
  <c r="Q145" i="19"/>
  <c r="W95" i="19"/>
  <c r="W195" i="19"/>
  <c r="T195" i="19"/>
  <c r="Q45" i="19"/>
  <c r="T95" i="19"/>
  <c r="Q95" i="19"/>
  <c r="W145" i="19"/>
  <c r="K45" i="19"/>
  <c r="N45" i="19"/>
  <c r="N95" i="19"/>
  <c r="T45" i="19"/>
  <c r="W45" i="19"/>
  <c r="AA55" i="1"/>
  <c r="AF92" i="1"/>
  <c r="AF89" i="1"/>
  <c r="AF90" i="1"/>
  <c r="AF93" i="1"/>
  <c r="AB82" i="1"/>
  <c r="AC82" i="1"/>
  <c r="AB83" i="1"/>
  <c r="AC83" i="1"/>
  <c r="AB79" i="1"/>
  <c r="AC79" i="1"/>
  <c r="AB80" i="1"/>
  <c r="AC80" i="1"/>
  <c r="AB81" i="1"/>
  <c r="AC81" i="1"/>
  <c r="AB76" i="1"/>
  <c r="AC76" i="1"/>
  <c r="AB77" i="1"/>
  <c r="AC77" i="1"/>
  <c r="AB78" i="1"/>
  <c r="AC78" i="1"/>
  <c r="AB73" i="1"/>
  <c r="AC73" i="1"/>
  <c r="AB74" i="1"/>
  <c r="AC74" i="1"/>
  <c r="AB75" i="1"/>
  <c r="AC75" i="1"/>
  <c r="AB87" i="1"/>
  <c r="AC87" i="1"/>
  <c r="AB86" i="1"/>
  <c r="AC86" i="1"/>
  <c r="AB85" i="1"/>
  <c r="AC85" i="1"/>
  <c r="AB69" i="1"/>
  <c r="AC69" i="1"/>
  <c r="AB68" i="1"/>
  <c r="AC68" i="1"/>
  <c r="AB67" i="1"/>
  <c r="AC67" i="1"/>
  <c r="AB60" i="1"/>
  <c r="AC60" i="1"/>
  <c r="AB59" i="1"/>
  <c r="AC59" i="1"/>
  <c r="AB57" i="1"/>
  <c r="AC57" i="1"/>
  <c r="AB58" i="1"/>
  <c r="AC58" i="1"/>
  <c r="AB56" i="1"/>
  <c r="AC56" i="1"/>
  <c r="AB48" i="1"/>
  <c r="AC48" i="1"/>
  <c r="AB46" i="1"/>
  <c r="AC46" i="1"/>
  <c r="AB47" i="1"/>
  <c r="AC47" i="1"/>
  <c r="AB33" i="1"/>
  <c r="AC33" i="1"/>
  <c r="AB32" i="1"/>
  <c r="AC32" i="1"/>
  <c r="AB31" i="1"/>
  <c r="AC31" i="1"/>
  <c r="AB30" i="1"/>
  <c r="AC30" i="1"/>
  <c r="AB29" i="1"/>
  <c r="AC29" i="1"/>
  <c r="AB27" i="1"/>
  <c r="AC27" i="1"/>
  <c r="AB26" i="1"/>
  <c r="AC26" i="1"/>
  <c r="AB28" i="1"/>
  <c r="AC28" i="1"/>
  <c r="AB25" i="1"/>
  <c r="AC25" i="1"/>
  <c r="AB22" i="1"/>
  <c r="AC22" i="1"/>
  <c r="AB21" i="1"/>
  <c r="AC21" i="1"/>
  <c r="AB20" i="1"/>
  <c r="AC20" i="1"/>
  <c r="AB19" i="1"/>
  <c r="AC19" i="1"/>
  <c r="AB18" i="1"/>
  <c r="AC18" i="1"/>
  <c r="AB17" i="1"/>
  <c r="AC17" i="1"/>
  <c r="AB16" i="1"/>
  <c r="AC16" i="1"/>
  <c r="T7" i="1"/>
  <c r="T10" i="1"/>
  <c r="K213" i="19" l="1"/>
  <c r="T213" i="19"/>
  <c r="N213" i="19"/>
  <c r="Q163" i="19"/>
  <c r="W213" i="19"/>
  <c r="Q213" i="19"/>
  <c r="K163" i="19"/>
  <c r="N113" i="19"/>
  <c r="W163" i="19"/>
  <c r="K63" i="19"/>
  <c r="K113" i="19"/>
  <c r="T163" i="19"/>
  <c r="W63" i="19"/>
  <c r="N163" i="19"/>
  <c r="Q63" i="19"/>
  <c r="Q13" i="19"/>
  <c r="W113" i="19"/>
  <c r="N63" i="19"/>
  <c r="T113" i="19"/>
  <c r="Q113" i="19"/>
  <c r="K13" i="19"/>
  <c r="T63" i="19"/>
  <c r="T13" i="19"/>
  <c r="N13" i="19"/>
  <c r="W13" i="19"/>
  <c r="N234" i="19"/>
  <c r="K234" i="19"/>
  <c r="T234" i="19"/>
  <c r="W184" i="19"/>
  <c r="T134" i="19"/>
  <c r="T184" i="19"/>
  <c r="W234" i="19"/>
  <c r="Q234" i="19"/>
  <c r="Q184" i="19"/>
  <c r="N134" i="19"/>
  <c r="N184" i="19"/>
  <c r="K184" i="19"/>
  <c r="W134" i="19"/>
  <c r="Q84" i="19"/>
  <c r="Q134" i="19"/>
  <c r="K134" i="19"/>
  <c r="W84" i="19"/>
  <c r="T84" i="19"/>
  <c r="N84" i="19"/>
  <c r="T34" i="19"/>
  <c r="K84" i="19"/>
  <c r="Q34" i="19"/>
  <c r="W34" i="19"/>
  <c r="N34" i="19"/>
  <c r="K34" i="19"/>
  <c r="K220" i="19"/>
  <c r="W220" i="19"/>
  <c r="W170" i="19"/>
  <c r="T220" i="19"/>
  <c r="Q220" i="19"/>
  <c r="T170" i="19"/>
  <c r="N220" i="19"/>
  <c r="Q170" i="19"/>
  <c r="T70" i="19"/>
  <c r="T120" i="19"/>
  <c r="N170" i="19"/>
  <c r="Q70" i="19"/>
  <c r="K170" i="19"/>
  <c r="N70" i="19"/>
  <c r="W120" i="19"/>
  <c r="K70" i="19"/>
  <c r="Q120" i="19"/>
  <c r="T20" i="19"/>
  <c r="N120" i="19"/>
  <c r="K120" i="19"/>
  <c r="N20" i="19"/>
  <c r="Q20" i="19"/>
  <c r="K20" i="19"/>
  <c r="W20" i="19"/>
  <c r="W70" i="19"/>
  <c r="R220" i="19"/>
  <c r="O220" i="19"/>
  <c r="L220" i="19"/>
  <c r="U220" i="19"/>
  <c r="X170" i="19"/>
  <c r="X220" i="19"/>
  <c r="R170" i="19"/>
  <c r="U170" i="19"/>
  <c r="U120" i="19"/>
  <c r="O170" i="19"/>
  <c r="R70" i="19"/>
  <c r="R120" i="19"/>
  <c r="L170" i="19"/>
  <c r="O70" i="19"/>
  <c r="O120" i="19"/>
  <c r="X120" i="19"/>
  <c r="L70" i="19"/>
  <c r="O20" i="19"/>
  <c r="L120" i="19"/>
  <c r="L20" i="19"/>
  <c r="X70" i="19"/>
  <c r="R20" i="19"/>
  <c r="X20" i="19"/>
  <c r="U20" i="19"/>
  <c r="U70" i="19"/>
  <c r="R211" i="19"/>
  <c r="L211" i="19"/>
  <c r="O161" i="19"/>
  <c r="X211" i="19"/>
  <c r="U211" i="19"/>
  <c r="O211" i="19"/>
  <c r="L111" i="19"/>
  <c r="X161" i="19"/>
  <c r="U161" i="19"/>
  <c r="U61" i="19"/>
  <c r="X61" i="19"/>
  <c r="X11" i="19"/>
  <c r="R61" i="19"/>
  <c r="X111" i="19"/>
  <c r="U111" i="19"/>
  <c r="R161" i="19"/>
  <c r="L161" i="19"/>
  <c r="O61" i="19"/>
  <c r="R11" i="19"/>
  <c r="R111" i="19"/>
  <c r="L61" i="19"/>
  <c r="O11" i="19"/>
  <c r="U11" i="19"/>
  <c r="O111" i="19"/>
  <c r="L11" i="19"/>
  <c r="Q214" i="19"/>
  <c r="N214" i="19"/>
  <c r="K214" i="19"/>
  <c r="Q164" i="19"/>
  <c r="N164" i="19"/>
  <c r="T214" i="19"/>
  <c r="W164" i="19"/>
  <c r="K164" i="19"/>
  <c r="N64" i="19"/>
  <c r="N114" i="19"/>
  <c r="K64" i="19"/>
  <c r="T164" i="19"/>
  <c r="Q14" i="19"/>
  <c r="Q114" i="19"/>
  <c r="K114" i="19"/>
  <c r="W64" i="19"/>
  <c r="W214" i="19"/>
  <c r="T64" i="19"/>
  <c r="N14" i="19"/>
  <c r="T14" i="19"/>
  <c r="K14" i="19"/>
  <c r="W114" i="19"/>
  <c r="W14" i="19"/>
  <c r="Q64" i="19"/>
  <c r="T114" i="19"/>
  <c r="T217" i="19"/>
  <c r="N217" i="19"/>
  <c r="K217" i="19"/>
  <c r="T167" i="19"/>
  <c r="Q167" i="19"/>
  <c r="Q217" i="19"/>
  <c r="Q67" i="19"/>
  <c r="K167" i="19"/>
  <c r="Q117" i="19"/>
  <c r="N67" i="19"/>
  <c r="K67" i="19"/>
  <c r="W167" i="19"/>
  <c r="N117" i="19"/>
  <c r="K117" i="19"/>
  <c r="W67" i="19"/>
  <c r="N167" i="19"/>
  <c r="W217" i="19"/>
  <c r="T117" i="19"/>
  <c r="K17" i="19"/>
  <c r="T67" i="19"/>
  <c r="Q17" i="19"/>
  <c r="N17" i="19"/>
  <c r="T17" i="19"/>
  <c r="W117" i="19"/>
  <c r="W17" i="19"/>
  <c r="W228" i="19"/>
  <c r="T228" i="19"/>
  <c r="N228" i="19"/>
  <c r="Q178" i="19"/>
  <c r="N128" i="19"/>
  <c r="Q228" i="19"/>
  <c r="N178" i="19"/>
  <c r="K228" i="19"/>
  <c r="K178" i="19"/>
  <c r="K78" i="19"/>
  <c r="W78" i="19"/>
  <c r="W178" i="19"/>
  <c r="T128" i="19"/>
  <c r="T178" i="19"/>
  <c r="W128" i="19"/>
  <c r="W28" i="19"/>
  <c r="T78" i="19"/>
  <c r="Q128" i="19"/>
  <c r="Q78" i="19"/>
  <c r="K128" i="19"/>
  <c r="Q28" i="19"/>
  <c r="T28" i="19"/>
  <c r="K28" i="19"/>
  <c r="N28" i="19"/>
  <c r="N78" i="19"/>
  <c r="O217" i="19"/>
  <c r="L217" i="19"/>
  <c r="X217" i="19"/>
  <c r="R217" i="19"/>
  <c r="U167" i="19"/>
  <c r="O167" i="19"/>
  <c r="L167" i="19"/>
  <c r="R117" i="19"/>
  <c r="O67" i="19"/>
  <c r="O117" i="19"/>
  <c r="L67" i="19"/>
  <c r="L117" i="19"/>
  <c r="X167" i="19"/>
  <c r="X17" i="19"/>
  <c r="X67" i="19"/>
  <c r="R167" i="19"/>
  <c r="R17" i="19"/>
  <c r="X117" i="19"/>
  <c r="U67" i="19"/>
  <c r="L17" i="19"/>
  <c r="R67" i="19"/>
  <c r="U217" i="19"/>
  <c r="O17" i="19"/>
  <c r="U117" i="19"/>
  <c r="U17" i="19"/>
  <c r="N211" i="19"/>
  <c r="N161" i="19"/>
  <c r="W211" i="19"/>
  <c r="K161" i="19"/>
  <c r="T211" i="19"/>
  <c r="Q211" i="19"/>
  <c r="K211" i="19"/>
  <c r="T161" i="19"/>
  <c r="K111" i="19"/>
  <c r="W161" i="19"/>
  <c r="W111" i="19"/>
  <c r="Q161" i="19"/>
  <c r="N111" i="19"/>
  <c r="T61" i="19"/>
  <c r="W11" i="19"/>
  <c r="Q61" i="19"/>
  <c r="T111" i="19"/>
  <c r="N61" i="19"/>
  <c r="Q11" i="19"/>
  <c r="K11" i="19"/>
  <c r="Q111" i="19"/>
  <c r="K61" i="19"/>
  <c r="N11" i="19"/>
  <c r="T11" i="19"/>
  <c r="W61" i="19"/>
  <c r="X242" i="19"/>
  <c r="U242" i="19"/>
  <c r="R242" i="19"/>
  <c r="O242" i="19"/>
  <c r="L242" i="19"/>
  <c r="O192" i="19"/>
  <c r="L142" i="19"/>
  <c r="L192" i="19"/>
  <c r="X142" i="19"/>
  <c r="X192" i="19"/>
  <c r="U192" i="19"/>
  <c r="U142" i="19"/>
  <c r="X92" i="19"/>
  <c r="R142" i="19"/>
  <c r="R192" i="19"/>
  <c r="U92" i="19"/>
  <c r="O142" i="19"/>
  <c r="R92" i="19"/>
  <c r="X42" i="19"/>
  <c r="O92" i="19"/>
  <c r="L92" i="19"/>
  <c r="U42" i="19"/>
  <c r="L42" i="19"/>
  <c r="R42" i="19"/>
  <c r="O42" i="19"/>
  <c r="L214" i="19"/>
  <c r="U214" i="19"/>
  <c r="O214" i="19"/>
  <c r="R164" i="19"/>
  <c r="L164" i="19"/>
  <c r="X214" i="19"/>
  <c r="O114" i="19"/>
  <c r="L64" i="19"/>
  <c r="L114" i="19"/>
  <c r="X64" i="19"/>
  <c r="X164" i="19"/>
  <c r="U164" i="19"/>
  <c r="R114" i="19"/>
  <c r="U14" i="19"/>
  <c r="O164" i="19"/>
  <c r="U64" i="19"/>
  <c r="O14" i="19"/>
  <c r="R214" i="19"/>
  <c r="X114" i="19"/>
  <c r="O64" i="19"/>
  <c r="X14" i="19"/>
  <c r="R14" i="19"/>
  <c r="L14" i="19"/>
  <c r="R64" i="19"/>
  <c r="U114" i="19"/>
  <c r="W242" i="19"/>
  <c r="Q242" i="19"/>
  <c r="N242" i="19"/>
  <c r="K242" i="19"/>
  <c r="N192" i="19"/>
  <c r="K142" i="19"/>
  <c r="K192" i="19"/>
  <c r="W192" i="19"/>
  <c r="T242" i="19"/>
  <c r="W142" i="19"/>
  <c r="T142" i="19"/>
  <c r="T192" i="19"/>
  <c r="W92" i="19"/>
  <c r="Q142" i="19"/>
  <c r="Q192" i="19"/>
  <c r="T92" i="19"/>
  <c r="N142" i="19"/>
  <c r="T42" i="19"/>
  <c r="N42" i="19"/>
  <c r="Q92" i="19"/>
  <c r="W42" i="19"/>
  <c r="N92" i="19"/>
  <c r="K92" i="19"/>
  <c r="Q42" i="19"/>
  <c r="K42" i="19"/>
  <c r="T218" i="19"/>
  <c r="W218" i="19"/>
  <c r="Q218" i="19"/>
  <c r="Q168" i="19"/>
  <c r="N218" i="19"/>
  <c r="K218" i="19"/>
  <c r="K168" i="19"/>
  <c r="W168" i="19"/>
  <c r="Q68" i="19"/>
  <c r="T168" i="19"/>
  <c r="Q118" i="19"/>
  <c r="N168" i="19"/>
  <c r="N118" i="19"/>
  <c r="T68" i="19"/>
  <c r="N68" i="19"/>
  <c r="W118" i="19"/>
  <c r="K68" i="19"/>
  <c r="T118" i="19"/>
  <c r="K118" i="19"/>
  <c r="K18" i="19"/>
  <c r="N18" i="19"/>
  <c r="W68" i="19"/>
  <c r="Q18" i="19"/>
  <c r="T18" i="19"/>
  <c r="W18" i="19"/>
  <c r="R237" i="19"/>
  <c r="L237" i="19"/>
  <c r="X237" i="19"/>
  <c r="X187" i="19"/>
  <c r="U187" i="19"/>
  <c r="R187" i="19"/>
  <c r="U237" i="19"/>
  <c r="L137" i="19"/>
  <c r="U87" i="19"/>
  <c r="R87" i="19"/>
  <c r="O237" i="19"/>
  <c r="O187" i="19"/>
  <c r="O87" i="19"/>
  <c r="L187" i="19"/>
  <c r="U137" i="19"/>
  <c r="R137" i="19"/>
  <c r="O37" i="19"/>
  <c r="X87" i="19"/>
  <c r="X137" i="19"/>
  <c r="L37" i="19"/>
  <c r="L87" i="19"/>
  <c r="O137" i="19"/>
  <c r="R37" i="19"/>
  <c r="U37" i="19"/>
  <c r="X37" i="19"/>
  <c r="T240" i="19"/>
  <c r="Q240" i="19"/>
  <c r="N240" i="19"/>
  <c r="K240" i="19"/>
  <c r="N190" i="19"/>
  <c r="W240" i="19"/>
  <c r="K190" i="19"/>
  <c r="W190" i="19"/>
  <c r="T140" i="19"/>
  <c r="T190" i="19"/>
  <c r="Q190" i="19"/>
  <c r="K140" i="19"/>
  <c r="W90" i="19"/>
  <c r="W140" i="19"/>
  <c r="N140" i="19"/>
  <c r="Q40" i="19"/>
  <c r="T90" i="19"/>
  <c r="T40" i="19"/>
  <c r="Q90" i="19"/>
  <c r="N90" i="19"/>
  <c r="Q140" i="19"/>
  <c r="N40" i="19"/>
  <c r="K40" i="19"/>
  <c r="W40" i="19"/>
  <c r="K90" i="19"/>
  <c r="W243" i="19"/>
  <c r="T243" i="19"/>
  <c r="Q243" i="19"/>
  <c r="N243" i="19"/>
  <c r="Q193" i="19"/>
  <c r="N193" i="19"/>
  <c r="K193" i="19"/>
  <c r="W143" i="19"/>
  <c r="W193" i="19"/>
  <c r="K243" i="19"/>
  <c r="T193" i="19"/>
  <c r="K93" i="19"/>
  <c r="T143" i="19"/>
  <c r="N143" i="19"/>
  <c r="N93" i="19"/>
  <c r="Q143" i="19"/>
  <c r="W43" i="19"/>
  <c r="K143" i="19"/>
  <c r="W93" i="19"/>
  <c r="T93" i="19"/>
  <c r="Q43" i="19"/>
  <c r="N43" i="19"/>
  <c r="K43" i="19"/>
  <c r="Q93" i="19"/>
  <c r="T43" i="19"/>
  <c r="O233" i="19"/>
  <c r="L233" i="19"/>
  <c r="X233" i="19"/>
  <c r="U233" i="19"/>
  <c r="R233" i="19"/>
  <c r="U183" i="19"/>
  <c r="R133" i="19"/>
  <c r="O133" i="19"/>
  <c r="O183" i="19"/>
  <c r="X183" i="19"/>
  <c r="L133" i="19"/>
  <c r="O83" i="19"/>
  <c r="R183" i="19"/>
  <c r="L183" i="19"/>
  <c r="L83" i="19"/>
  <c r="U83" i="19"/>
  <c r="X33" i="19"/>
  <c r="X133" i="19"/>
  <c r="R83" i="19"/>
  <c r="U133" i="19"/>
  <c r="R33" i="19"/>
  <c r="O33" i="19"/>
  <c r="U33" i="19"/>
  <c r="X83" i="19"/>
  <c r="L33" i="19"/>
  <c r="O234" i="19"/>
  <c r="X234" i="19"/>
  <c r="U234" i="19"/>
  <c r="X184" i="19"/>
  <c r="U184" i="19"/>
  <c r="R234" i="19"/>
  <c r="R184" i="19"/>
  <c r="L234" i="19"/>
  <c r="O184" i="19"/>
  <c r="X134" i="19"/>
  <c r="L184" i="19"/>
  <c r="R84" i="19"/>
  <c r="U134" i="19"/>
  <c r="R134" i="19"/>
  <c r="O84" i="19"/>
  <c r="O134" i="19"/>
  <c r="L84" i="19"/>
  <c r="L134" i="19"/>
  <c r="R34" i="19"/>
  <c r="X84" i="19"/>
  <c r="U84" i="19"/>
  <c r="U34" i="19"/>
  <c r="X34" i="19"/>
  <c r="L34" i="19"/>
  <c r="O34" i="19"/>
  <c r="U240" i="19"/>
  <c r="O240" i="19"/>
  <c r="L240" i="19"/>
  <c r="X240" i="19"/>
  <c r="L190" i="19"/>
  <c r="R240" i="19"/>
  <c r="X190" i="19"/>
  <c r="U190" i="19"/>
  <c r="L140" i="19"/>
  <c r="X90" i="19"/>
  <c r="U90" i="19"/>
  <c r="X140" i="19"/>
  <c r="R90" i="19"/>
  <c r="U140" i="19"/>
  <c r="R190" i="19"/>
  <c r="R140" i="19"/>
  <c r="O190" i="19"/>
  <c r="L40" i="19"/>
  <c r="U40" i="19"/>
  <c r="O90" i="19"/>
  <c r="O140" i="19"/>
  <c r="X40" i="19"/>
  <c r="R40" i="19"/>
  <c r="L90" i="19"/>
  <c r="O40" i="19"/>
  <c r="W212" i="19"/>
  <c r="T212" i="19"/>
  <c r="N212" i="19"/>
  <c r="Q212" i="19"/>
  <c r="K212" i="19"/>
  <c r="K162" i="19"/>
  <c r="Q162" i="19"/>
  <c r="N162" i="19"/>
  <c r="K62" i="19"/>
  <c r="K112" i="19"/>
  <c r="W62" i="19"/>
  <c r="W112" i="19"/>
  <c r="W162" i="19"/>
  <c r="T112" i="19"/>
  <c r="W12" i="19"/>
  <c r="Q112" i="19"/>
  <c r="N112" i="19"/>
  <c r="Q12" i="19"/>
  <c r="T162" i="19"/>
  <c r="N12" i="19"/>
  <c r="K12" i="19"/>
  <c r="T12" i="19"/>
  <c r="T62" i="19"/>
  <c r="Q62" i="19"/>
  <c r="N62" i="19"/>
  <c r="O228" i="19"/>
  <c r="U228" i="19"/>
  <c r="R228" i="19"/>
  <c r="O178" i="19"/>
  <c r="L228" i="19"/>
  <c r="L178" i="19"/>
  <c r="X128" i="19"/>
  <c r="U178" i="19"/>
  <c r="L78" i="19"/>
  <c r="X178" i="19"/>
  <c r="U128" i="19"/>
  <c r="R178" i="19"/>
  <c r="X228" i="19"/>
  <c r="X78" i="19"/>
  <c r="U78" i="19"/>
  <c r="R128" i="19"/>
  <c r="R78" i="19"/>
  <c r="O128" i="19"/>
  <c r="L128" i="19"/>
  <c r="R28" i="19"/>
  <c r="O78" i="19"/>
  <c r="X28" i="19"/>
  <c r="L28" i="19"/>
  <c r="U28" i="19"/>
  <c r="O28" i="19"/>
  <c r="W241" i="19"/>
  <c r="T241" i="19"/>
  <c r="Q241" i="19"/>
  <c r="N241" i="19"/>
  <c r="K241" i="19"/>
  <c r="N191" i="19"/>
  <c r="K141" i="19"/>
  <c r="K191" i="19"/>
  <c r="W141" i="19"/>
  <c r="W191" i="19"/>
  <c r="T191" i="19"/>
  <c r="Q141" i="19"/>
  <c r="N141" i="19"/>
  <c r="W91" i="19"/>
  <c r="T91" i="19"/>
  <c r="Q191" i="19"/>
  <c r="N91" i="19"/>
  <c r="T41" i="19"/>
  <c r="K91" i="19"/>
  <c r="N41" i="19"/>
  <c r="T141" i="19"/>
  <c r="W41" i="19"/>
  <c r="Q91" i="19"/>
  <c r="Q41" i="19"/>
  <c r="K41" i="19"/>
  <c r="O212" i="19"/>
  <c r="L212" i="19"/>
  <c r="O162" i="19"/>
  <c r="L162" i="19"/>
  <c r="U162" i="19"/>
  <c r="X212" i="19"/>
  <c r="R162" i="19"/>
  <c r="U212" i="19"/>
  <c r="L62" i="19"/>
  <c r="R212" i="19"/>
  <c r="L112" i="19"/>
  <c r="X112" i="19"/>
  <c r="X162" i="19"/>
  <c r="U112" i="19"/>
  <c r="R112" i="19"/>
  <c r="O112" i="19"/>
  <c r="R12" i="19"/>
  <c r="X62" i="19"/>
  <c r="O12" i="19"/>
  <c r="U12" i="19"/>
  <c r="U62" i="19"/>
  <c r="L12" i="19"/>
  <c r="R62" i="19"/>
  <c r="X12" i="19"/>
  <c r="O62" i="19"/>
  <c r="W215" i="19"/>
  <c r="Q215" i="19"/>
  <c r="T215" i="19"/>
  <c r="N165" i="19"/>
  <c r="N215" i="19"/>
  <c r="K215" i="19"/>
  <c r="W165" i="19"/>
  <c r="N65" i="19"/>
  <c r="T165" i="19"/>
  <c r="N115" i="19"/>
  <c r="Q165" i="19"/>
  <c r="K115" i="19"/>
  <c r="K165" i="19"/>
  <c r="Q65" i="19"/>
  <c r="W115" i="19"/>
  <c r="K65" i="19"/>
  <c r="N15" i="19"/>
  <c r="T115" i="19"/>
  <c r="Q115" i="19"/>
  <c r="T15" i="19"/>
  <c r="W15" i="19"/>
  <c r="K15" i="19"/>
  <c r="W65" i="19"/>
  <c r="T65" i="19"/>
  <c r="Q15" i="19"/>
  <c r="U218" i="19"/>
  <c r="X218" i="19"/>
  <c r="U168" i="19"/>
  <c r="R218" i="19"/>
  <c r="R168" i="19"/>
  <c r="O218" i="19"/>
  <c r="L218" i="19"/>
  <c r="X168" i="19"/>
  <c r="R68" i="19"/>
  <c r="R118" i="19"/>
  <c r="O68" i="19"/>
  <c r="O168" i="19"/>
  <c r="L68" i="19"/>
  <c r="L168" i="19"/>
  <c r="X118" i="19"/>
  <c r="R18" i="19"/>
  <c r="U118" i="19"/>
  <c r="O118" i="19"/>
  <c r="L118" i="19"/>
  <c r="U68" i="19"/>
  <c r="L18" i="19"/>
  <c r="O18" i="19"/>
  <c r="U18" i="19"/>
  <c r="X18" i="19"/>
  <c r="X68" i="19"/>
  <c r="N233" i="19"/>
  <c r="W233" i="19"/>
  <c r="T233" i="19"/>
  <c r="W183" i="19"/>
  <c r="T183" i="19"/>
  <c r="Q183" i="19"/>
  <c r="N183" i="19"/>
  <c r="Q233" i="19"/>
  <c r="Q133" i="19"/>
  <c r="Q83" i="19"/>
  <c r="N133" i="19"/>
  <c r="K133" i="19"/>
  <c r="N83" i="19"/>
  <c r="K183" i="19"/>
  <c r="K83" i="19"/>
  <c r="K233" i="19"/>
  <c r="W133" i="19"/>
  <c r="T83" i="19"/>
  <c r="T133" i="19"/>
  <c r="K33" i="19"/>
  <c r="N33" i="19"/>
  <c r="T33" i="19"/>
  <c r="Q33" i="19"/>
  <c r="W83" i="19"/>
  <c r="W33" i="19"/>
  <c r="L244" i="19"/>
  <c r="X244" i="19"/>
  <c r="U244" i="19"/>
  <c r="R244" i="19"/>
  <c r="O244" i="19"/>
  <c r="R194" i="19"/>
  <c r="O194" i="19"/>
  <c r="L194" i="19"/>
  <c r="X144" i="19"/>
  <c r="X194" i="19"/>
  <c r="U194" i="19"/>
  <c r="O144" i="19"/>
  <c r="L144" i="19"/>
  <c r="L94" i="19"/>
  <c r="R94" i="19"/>
  <c r="O94" i="19"/>
  <c r="R44" i="19"/>
  <c r="X44" i="19"/>
  <c r="U144" i="19"/>
  <c r="R144" i="19"/>
  <c r="O44" i="19"/>
  <c r="X94" i="19"/>
  <c r="U94" i="19"/>
  <c r="U44" i="19"/>
  <c r="L44" i="19"/>
  <c r="X213" i="19"/>
  <c r="U213" i="19"/>
  <c r="O213" i="19"/>
  <c r="R213" i="19"/>
  <c r="L163" i="19"/>
  <c r="L213" i="19"/>
  <c r="X163" i="19"/>
  <c r="L63" i="19"/>
  <c r="L113" i="19"/>
  <c r="U163" i="19"/>
  <c r="X63" i="19"/>
  <c r="R163" i="19"/>
  <c r="X113" i="19"/>
  <c r="O163" i="19"/>
  <c r="R13" i="19"/>
  <c r="U113" i="19"/>
  <c r="U13" i="19"/>
  <c r="R113" i="19"/>
  <c r="O113" i="19"/>
  <c r="U63" i="19"/>
  <c r="R63" i="19"/>
  <c r="O13" i="19"/>
  <c r="O63" i="19"/>
  <c r="X13" i="19"/>
  <c r="L13" i="19"/>
  <c r="U239" i="19"/>
  <c r="R239" i="19"/>
  <c r="O239" i="19"/>
  <c r="L239" i="19"/>
  <c r="X239" i="19"/>
  <c r="L189" i="19"/>
  <c r="X139" i="19"/>
  <c r="U139" i="19"/>
  <c r="U189" i="19"/>
  <c r="R189" i="19"/>
  <c r="U89" i="19"/>
  <c r="R139" i="19"/>
  <c r="R89" i="19"/>
  <c r="O139" i="19"/>
  <c r="X89" i="19"/>
  <c r="L139" i="19"/>
  <c r="O89" i="19"/>
  <c r="L89" i="19"/>
  <c r="X189" i="19"/>
  <c r="O39" i="19"/>
  <c r="L39" i="19"/>
  <c r="U39" i="19"/>
  <c r="R39" i="19"/>
  <c r="X39" i="19"/>
  <c r="O189" i="19"/>
  <c r="T239" i="19"/>
  <c r="N239" i="19"/>
  <c r="K239" i="19"/>
  <c r="K189" i="19"/>
  <c r="W239" i="19"/>
  <c r="Q239" i="19"/>
  <c r="W189" i="19"/>
  <c r="T189" i="19"/>
  <c r="N189" i="19"/>
  <c r="W89" i="19"/>
  <c r="W139" i="19"/>
  <c r="T139" i="19"/>
  <c r="T89" i="19"/>
  <c r="Q139" i="19"/>
  <c r="Q89" i="19"/>
  <c r="K139" i="19"/>
  <c r="N139" i="19"/>
  <c r="N89" i="19"/>
  <c r="Q39" i="19"/>
  <c r="K89" i="19"/>
  <c r="K39" i="19"/>
  <c r="N39" i="19"/>
  <c r="T39" i="19"/>
  <c r="W39" i="19"/>
  <c r="Q189" i="19"/>
  <c r="Q237" i="19"/>
  <c r="N237" i="19"/>
  <c r="K237" i="19"/>
  <c r="W237" i="19"/>
  <c r="K187" i="19"/>
  <c r="W137" i="19"/>
  <c r="W187" i="19"/>
  <c r="T187" i="19"/>
  <c r="Q137" i="19"/>
  <c r="Q187" i="19"/>
  <c r="T237" i="19"/>
  <c r="N187" i="19"/>
  <c r="K137" i="19"/>
  <c r="T87" i="19"/>
  <c r="W87" i="19"/>
  <c r="Q87" i="19"/>
  <c r="N87" i="19"/>
  <c r="W37" i="19"/>
  <c r="T137" i="19"/>
  <c r="K87" i="19"/>
  <c r="N137" i="19"/>
  <c r="K37" i="19"/>
  <c r="N37" i="19"/>
  <c r="T37" i="19"/>
  <c r="Q37" i="19"/>
  <c r="R215" i="19"/>
  <c r="X215" i="19"/>
  <c r="R165" i="19"/>
  <c r="U215" i="19"/>
  <c r="O165" i="19"/>
  <c r="O215" i="19"/>
  <c r="L215" i="19"/>
  <c r="X165" i="19"/>
  <c r="O65" i="19"/>
  <c r="U165" i="19"/>
  <c r="O115" i="19"/>
  <c r="L65" i="19"/>
  <c r="L165" i="19"/>
  <c r="U15" i="19"/>
  <c r="X115" i="19"/>
  <c r="O15" i="19"/>
  <c r="U115" i="19"/>
  <c r="X15" i="19"/>
  <c r="R115" i="19"/>
  <c r="L115" i="19"/>
  <c r="X65" i="19"/>
  <c r="U65" i="19"/>
  <c r="L15" i="19"/>
  <c r="R65" i="19"/>
  <c r="R15" i="19"/>
  <c r="T244" i="19"/>
  <c r="Q244" i="19"/>
  <c r="N244" i="19"/>
  <c r="Q194" i="19"/>
  <c r="N144" i="19"/>
  <c r="W244" i="19"/>
  <c r="N194" i="19"/>
  <c r="K244" i="19"/>
  <c r="K194" i="19"/>
  <c r="W194" i="19"/>
  <c r="K144" i="19"/>
  <c r="K94" i="19"/>
  <c r="W94" i="19"/>
  <c r="T194" i="19"/>
  <c r="T144" i="19"/>
  <c r="W44" i="19"/>
  <c r="Q94" i="19"/>
  <c r="N94" i="19"/>
  <c r="Q44" i="19"/>
  <c r="W144" i="19"/>
  <c r="K44" i="19"/>
  <c r="Q144" i="19"/>
  <c r="N44" i="19"/>
  <c r="T94" i="19"/>
  <c r="T44" i="19"/>
  <c r="U241" i="19"/>
  <c r="R241" i="19"/>
  <c r="O241" i="19"/>
  <c r="L241" i="19"/>
  <c r="O191" i="19"/>
  <c r="L191" i="19"/>
  <c r="X191" i="19"/>
  <c r="U141" i="19"/>
  <c r="U191" i="19"/>
  <c r="R191" i="19"/>
  <c r="O141" i="19"/>
  <c r="X91" i="19"/>
  <c r="X241" i="19"/>
  <c r="L141" i="19"/>
  <c r="O91" i="19"/>
  <c r="U41" i="19"/>
  <c r="L41" i="19"/>
  <c r="L91" i="19"/>
  <c r="X141" i="19"/>
  <c r="U91" i="19"/>
  <c r="X41" i="19"/>
  <c r="R41" i="19"/>
  <c r="O41" i="19"/>
  <c r="R91" i="19"/>
  <c r="R141" i="19"/>
  <c r="AF17" i="1"/>
  <c r="AF57" i="1"/>
  <c r="AF77" i="1"/>
  <c r="AF29" i="1"/>
  <c r="AF47" i="1"/>
  <c r="AF59" i="1"/>
  <c r="AF68" i="1"/>
  <c r="AF74" i="1"/>
  <c r="AF21" i="1"/>
  <c r="AF18" i="1"/>
  <c r="AF56" i="1"/>
  <c r="AF60" i="1"/>
  <c r="AF69" i="1"/>
  <c r="AF81" i="1"/>
  <c r="AF75" i="1"/>
  <c r="AF30" i="1"/>
  <c r="AF32" i="1"/>
  <c r="AF86" i="1"/>
  <c r="AF83" i="1"/>
  <c r="AF20" i="1"/>
  <c r="AF26" i="1"/>
  <c r="AF33" i="1"/>
  <c r="AF48" i="1"/>
  <c r="AF87" i="1"/>
  <c r="AF78" i="1"/>
  <c r="AF80" i="1"/>
  <c r="AF27" i="1"/>
  <c r="AA37" i="1"/>
  <c r="AA38" i="1" s="1"/>
  <c r="AA40" i="1"/>
  <c r="AA43" i="1"/>
  <c r="AA49" i="1"/>
  <c r="AA50" i="1" s="1"/>
  <c r="AA70" i="1"/>
  <c r="AA71" i="1" s="1"/>
  <c r="AA72" i="1" l="1"/>
  <c r="AC71" i="1"/>
  <c r="AB71" i="1"/>
  <c r="AA51" i="1"/>
  <c r="AB50" i="1"/>
  <c r="AC50" i="1"/>
  <c r="AA39" i="1"/>
  <c r="AB38" i="1"/>
  <c r="AC38" i="1"/>
  <c r="AC37" i="1"/>
  <c r="AB37" i="1"/>
  <c r="AC43" i="1"/>
  <c r="AB43" i="1"/>
  <c r="AC55" i="1"/>
  <c r="AB55" i="1"/>
  <c r="AC70" i="1"/>
  <c r="AB70" i="1"/>
  <c r="AC49" i="1"/>
  <c r="AB49" i="1"/>
  <c r="AC40" i="1"/>
  <c r="AB40" i="1"/>
  <c r="AA61" i="1"/>
  <c r="AA34" i="1"/>
  <c r="AA35" i="1" s="1"/>
  <c r="N223" i="19" l="1"/>
  <c r="K223" i="19"/>
  <c r="K173" i="19"/>
  <c r="W173" i="19"/>
  <c r="W223" i="19"/>
  <c r="T223" i="19"/>
  <c r="Q223" i="19"/>
  <c r="K123" i="19"/>
  <c r="W73" i="19"/>
  <c r="T173" i="19"/>
  <c r="T73" i="19"/>
  <c r="Q173" i="19"/>
  <c r="W123" i="19"/>
  <c r="Q73" i="19"/>
  <c r="N173" i="19"/>
  <c r="N73" i="19"/>
  <c r="K73" i="19"/>
  <c r="Q23" i="19"/>
  <c r="T123" i="19"/>
  <c r="Q123" i="19"/>
  <c r="N123" i="19"/>
  <c r="W23" i="19"/>
  <c r="N23" i="19"/>
  <c r="K23" i="19"/>
  <c r="T23" i="19"/>
  <c r="T222" i="19"/>
  <c r="Q222" i="19"/>
  <c r="N222" i="19"/>
  <c r="W222" i="19"/>
  <c r="W122" i="19"/>
  <c r="T122" i="19"/>
  <c r="T172" i="19"/>
  <c r="K222" i="19"/>
  <c r="N172" i="19"/>
  <c r="T72" i="19"/>
  <c r="K172" i="19"/>
  <c r="Q72" i="19"/>
  <c r="Q122" i="19"/>
  <c r="W172" i="19"/>
  <c r="N122" i="19"/>
  <c r="W22" i="19"/>
  <c r="K122" i="19"/>
  <c r="W72" i="19"/>
  <c r="N72" i="19"/>
  <c r="T22" i="19"/>
  <c r="K72" i="19"/>
  <c r="K22" i="19"/>
  <c r="Q172" i="19"/>
  <c r="Q22" i="19"/>
  <c r="N22" i="19"/>
  <c r="K229" i="19"/>
  <c r="T229" i="19"/>
  <c r="N229" i="19"/>
  <c r="Q179" i="19"/>
  <c r="N129" i="19"/>
  <c r="K129" i="19"/>
  <c r="W229" i="19"/>
  <c r="K179" i="19"/>
  <c r="Q229" i="19"/>
  <c r="W179" i="19"/>
  <c r="Q129" i="19"/>
  <c r="T179" i="19"/>
  <c r="K79" i="19"/>
  <c r="N179" i="19"/>
  <c r="W79" i="19"/>
  <c r="Q29" i="19"/>
  <c r="T79" i="19"/>
  <c r="W29" i="19"/>
  <c r="N79" i="19"/>
  <c r="W129" i="19"/>
  <c r="T29" i="19"/>
  <c r="T129" i="19"/>
  <c r="K29" i="19"/>
  <c r="Q79" i="19"/>
  <c r="N29" i="19"/>
  <c r="N232" i="19"/>
  <c r="K232" i="19"/>
  <c r="W232" i="19"/>
  <c r="T232" i="19"/>
  <c r="Q232" i="19"/>
  <c r="T182" i="19"/>
  <c r="Q132" i="19"/>
  <c r="N132" i="19"/>
  <c r="N182" i="19"/>
  <c r="N82" i="19"/>
  <c r="K82" i="19"/>
  <c r="W132" i="19"/>
  <c r="W182" i="19"/>
  <c r="Q182" i="19"/>
  <c r="K182" i="19"/>
  <c r="T132" i="19"/>
  <c r="N32" i="19"/>
  <c r="W82" i="19"/>
  <c r="T82" i="19"/>
  <c r="K32" i="19"/>
  <c r="T32" i="19"/>
  <c r="K132" i="19"/>
  <c r="W32" i="19"/>
  <c r="Q32" i="19"/>
  <c r="Q82" i="19"/>
  <c r="T238" i="19"/>
  <c r="Q238" i="19"/>
  <c r="N238" i="19"/>
  <c r="K238" i="19"/>
  <c r="W238" i="19"/>
  <c r="K188" i="19"/>
  <c r="W138" i="19"/>
  <c r="T138" i="19"/>
  <c r="T188" i="19"/>
  <c r="Q188" i="19"/>
  <c r="W188" i="19"/>
  <c r="Q138" i="19"/>
  <c r="N188" i="19"/>
  <c r="T88" i="19"/>
  <c r="N138" i="19"/>
  <c r="Q88" i="19"/>
  <c r="K138" i="19"/>
  <c r="K88" i="19"/>
  <c r="W38" i="19"/>
  <c r="W88" i="19"/>
  <c r="N88" i="19"/>
  <c r="N38" i="19"/>
  <c r="T38" i="19"/>
  <c r="Q38" i="19"/>
  <c r="K38" i="19"/>
  <c r="Q219" i="19"/>
  <c r="N219" i="19"/>
  <c r="K219" i="19"/>
  <c r="T219" i="19"/>
  <c r="W169" i="19"/>
  <c r="Q169" i="19"/>
  <c r="T119" i="19"/>
  <c r="Q69" i="19"/>
  <c r="Q119" i="19"/>
  <c r="N69" i="19"/>
  <c r="N119" i="19"/>
  <c r="T169" i="19"/>
  <c r="W219" i="19"/>
  <c r="K119" i="19"/>
  <c r="N169" i="19"/>
  <c r="W69" i="19"/>
  <c r="K169" i="19"/>
  <c r="T19" i="19"/>
  <c r="T69" i="19"/>
  <c r="W119" i="19"/>
  <c r="K69" i="19"/>
  <c r="N19" i="19"/>
  <c r="Q19" i="19"/>
  <c r="W19" i="19"/>
  <c r="K19" i="19"/>
  <c r="AF50" i="1"/>
  <c r="AB72" i="1"/>
  <c r="AC72" i="1"/>
  <c r="AF38" i="1"/>
  <c r="AB51" i="1"/>
  <c r="AC51" i="1"/>
  <c r="AA36" i="1"/>
  <c r="AB35" i="1"/>
  <c r="AC35" i="1"/>
  <c r="AC39" i="1"/>
  <c r="AB39" i="1"/>
  <c r="AF71" i="1"/>
  <c r="AC34" i="1"/>
  <c r="AB34" i="1"/>
  <c r="AC61" i="1"/>
  <c r="AB61" i="1"/>
  <c r="AA13" i="1"/>
  <c r="AA14" i="1" s="1"/>
  <c r="B221" i="13" a="1"/>
  <c r="X222" i="19" l="1"/>
  <c r="X122" i="19"/>
  <c r="U222" i="19"/>
  <c r="R222" i="19"/>
  <c r="O222" i="19"/>
  <c r="U172" i="19"/>
  <c r="L222" i="19"/>
  <c r="O172" i="19"/>
  <c r="U72" i="19"/>
  <c r="L172" i="19"/>
  <c r="U122" i="19"/>
  <c r="R122" i="19"/>
  <c r="X172" i="19"/>
  <c r="O122" i="19"/>
  <c r="L122" i="19"/>
  <c r="R72" i="19"/>
  <c r="O72" i="19"/>
  <c r="U22" i="19"/>
  <c r="X22" i="19"/>
  <c r="L22" i="19"/>
  <c r="L72" i="19"/>
  <c r="R22" i="19"/>
  <c r="X72" i="19"/>
  <c r="R172" i="19"/>
  <c r="O22" i="19"/>
  <c r="X232" i="19"/>
  <c r="R232" i="19"/>
  <c r="L232" i="19"/>
  <c r="U182" i="19"/>
  <c r="R132" i="19"/>
  <c r="R182" i="19"/>
  <c r="O182" i="19"/>
  <c r="L132" i="19"/>
  <c r="L182" i="19"/>
  <c r="U232" i="19"/>
  <c r="O82" i="19"/>
  <c r="X132" i="19"/>
  <c r="X182" i="19"/>
  <c r="X32" i="19"/>
  <c r="O232" i="19"/>
  <c r="X82" i="19"/>
  <c r="U132" i="19"/>
  <c r="O132" i="19"/>
  <c r="U82" i="19"/>
  <c r="O32" i="19"/>
  <c r="U32" i="19"/>
  <c r="R32" i="19"/>
  <c r="L32" i="19"/>
  <c r="R82" i="19"/>
  <c r="L82" i="19"/>
  <c r="W221" i="19"/>
  <c r="N221" i="19"/>
  <c r="K221" i="19"/>
  <c r="T171" i="19"/>
  <c r="N171" i="19"/>
  <c r="T71" i="19"/>
  <c r="T121" i="19"/>
  <c r="W171" i="19"/>
  <c r="Q121" i="19"/>
  <c r="T221" i="19"/>
  <c r="Q171" i="19"/>
  <c r="Q221" i="19"/>
  <c r="K171" i="19"/>
  <c r="W71" i="19"/>
  <c r="Q71" i="19"/>
  <c r="N71" i="19"/>
  <c r="W21" i="19"/>
  <c r="W121" i="19"/>
  <c r="N121" i="19"/>
  <c r="Q21" i="19"/>
  <c r="N21" i="19"/>
  <c r="T21" i="19"/>
  <c r="K21" i="19"/>
  <c r="K71" i="19"/>
  <c r="K121" i="19"/>
  <c r="U223" i="19"/>
  <c r="R223" i="19"/>
  <c r="O223" i="19"/>
  <c r="X223" i="19"/>
  <c r="L223" i="19"/>
  <c r="X123" i="19"/>
  <c r="U123" i="19"/>
  <c r="U173" i="19"/>
  <c r="X173" i="19"/>
  <c r="U73" i="19"/>
  <c r="R173" i="19"/>
  <c r="R73" i="19"/>
  <c r="O173" i="19"/>
  <c r="L173" i="19"/>
  <c r="O73" i="19"/>
  <c r="L23" i="19"/>
  <c r="L73" i="19"/>
  <c r="R123" i="19"/>
  <c r="O123" i="19"/>
  <c r="X23" i="19"/>
  <c r="L123" i="19"/>
  <c r="X73" i="19"/>
  <c r="O23" i="19"/>
  <c r="R23" i="19"/>
  <c r="U23" i="19"/>
  <c r="X229" i="19"/>
  <c r="U229" i="19"/>
  <c r="O229" i="19"/>
  <c r="R179" i="19"/>
  <c r="O129" i="19"/>
  <c r="O179" i="19"/>
  <c r="L179" i="19"/>
  <c r="R229" i="19"/>
  <c r="L229" i="19"/>
  <c r="U179" i="19"/>
  <c r="L79" i="19"/>
  <c r="L129" i="19"/>
  <c r="X79" i="19"/>
  <c r="U129" i="19"/>
  <c r="R129" i="19"/>
  <c r="X179" i="19"/>
  <c r="R29" i="19"/>
  <c r="U29" i="19"/>
  <c r="U79" i="19"/>
  <c r="X129" i="19"/>
  <c r="R79" i="19"/>
  <c r="O29" i="19"/>
  <c r="X29" i="19"/>
  <c r="L29" i="19"/>
  <c r="O79" i="19"/>
  <c r="R238" i="19"/>
  <c r="O238" i="19"/>
  <c r="L238" i="19"/>
  <c r="X238" i="19"/>
  <c r="L188" i="19"/>
  <c r="X138" i="19"/>
  <c r="X188" i="19"/>
  <c r="U188" i="19"/>
  <c r="U238" i="19"/>
  <c r="R138" i="19"/>
  <c r="R188" i="19"/>
  <c r="O188" i="19"/>
  <c r="U88" i="19"/>
  <c r="O138" i="19"/>
  <c r="L138" i="19"/>
  <c r="U138" i="19"/>
  <c r="L38" i="19"/>
  <c r="X88" i="19"/>
  <c r="R88" i="19"/>
  <c r="O38" i="19"/>
  <c r="X38" i="19"/>
  <c r="U38" i="19"/>
  <c r="R38" i="19"/>
  <c r="O88" i="19"/>
  <c r="L88" i="19"/>
  <c r="U219" i="19"/>
  <c r="O219" i="19"/>
  <c r="L219" i="19"/>
  <c r="R169" i="19"/>
  <c r="X219" i="19"/>
  <c r="L169" i="19"/>
  <c r="R69" i="19"/>
  <c r="R119" i="19"/>
  <c r="O119" i="19"/>
  <c r="X169" i="19"/>
  <c r="U169" i="19"/>
  <c r="R219" i="19"/>
  <c r="O169" i="19"/>
  <c r="R19" i="19"/>
  <c r="X69" i="19"/>
  <c r="U69" i="19"/>
  <c r="O19" i="19"/>
  <c r="X119" i="19"/>
  <c r="L69" i="19"/>
  <c r="L19" i="19"/>
  <c r="U19" i="19"/>
  <c r="X19" i="19"/>
  <c r="U119" i="19"/>
  <c r="O69" i="19"/>
  <c r="L119" i="19"/>
  <c r="W209" i="19"/>
  <c r="T209" i="19"/>
  <c r="Q209" i="19"/>
  <c r="K209" i="19"/>
  <c r="W159" i="19"/>
  <c r="N209" i="19"/>
  <c r="K159" i="19"/>
  <c r="W109" i="19"/>
  <c r="T109" i="19"/>
  <c r="T159" i="19"/>
  <c r="Q159" i="19"/>
  <c r="N159" i="19"/>
  <c r="N109" i="19"/>
  <c r="T9" i="19"/>
  <c r="K109" i="19"/>
  <c r="N9" i="19"/>
  <c r="W59" i="19"/>
  <c r="T59" i="19"/>
  <c r="Q9" i="19"/>
  <c r="Q59" i="19"/>
  <c r="N59" i="19"/>
  <c r="K9" i="19"/>
  <c r="K59" i="19"/>
  <c r="Q109" i="19"/>
  <c r="W9" i="19"/>
  <c r="AF39" i="1"/>
  <c r="AB36" i="1"/>
  <c r="AC36" i="1"/>
  <c r="AF51" i="1"/>
  <c r="AA15" i="1"/>
  <c r="AC14" i="1"/>
  <c r="AB14" i="1"/>
  <c r="AF35" i="1"/>
  <c r="AF72" i="1"/>
  <c r="AC13" i="1"/>
  <c r="AB13" i="1"/>
  <c r="B221" i="13"/>
  <c r="L209" i="19" l="1"/>
  <c r="L159" i="19"/>
  <c r="X209" i="19"/>
  <c r="X159" i="19"/>
  <c r="U209" i="19"/>
  <c r="R209" i="19"/>
  <c r="R159" i="19"/>
  <c r="X109" i="19"/>
  <c r="O209" i="19"/>
  <c r="U109" i="19"/>
  <c r="O159" i="19"/>
  <c r="O109" i="19"/>
  <c r="U59" i="19"/>
  <c r="U9" i="19"/>
  <c r="L109" i="19"/>
  <c r="R59" i="19"/>
  <c r="O59" i="19"/>
  <c r="X59" i="19"/>
  <c r="O9" i="19"/>
  <c r="X9" i="19"/>
  <c r="U159" i="19"/>
  <c r="L59" i="19"/>
  <c r="R9" i="19"/>
  <c r="R109" i="19"/>
  <c r="L9" i="19"/>
  <c r="L221" i="19"/>
  <c r="X221" i="19"/>
  <c r="X171" i="19"/>
  <c r="U171" i="19"/>
  <c r="U221" i="19"/>
  <c r="R221" i="19"/>
  <c r="U71" i="19"/>
  <c r="U121" i="19"/>
  <c r="R71" i="19"/>
  <c r="R171" i="19"/>
  <c r="O71" i="19"/>
  <c r="O221" i="19"/>
  <c r="O171" i="19"/>
  <c r="L171" i="19"/>
  <c r="X71" i="19"/>
  <c r="O21" i="19"/>
  <c r="L21" i="19"/>
  <c r="X121" i="19"/>
  <c r="L71" i="19"/>
  <c r="R121" i="19"/>
  <c r="O121" i="19"/>
  <c r="U21" i="19"/>
  <c r="X21" i="19"/>
  <c r="L121" i="19"/>
  <c r="R21" i="19"/>
  <c r="K210" i="19"/>
  <c r="Q210" i="19"/>
  <c r="N160" i="19"/>
  <c r="N210" i="19"/>
  <c r="W210" i="19"/>
  <c r="T160" i="19"/>
  <c r="K110" i="19"/>
  <c r="Q160" i="19"/>
  <c r="T210" i="19"/>
  <c r="K160" i="19"/>
  <c r="T10" i="19"/>
  <c r="W110" i="19"/>
  <c r="T110" i="19"/>
  <c r="T60" i="19"/>
  <c r="N10" i="19"/>
  <c r="Q110" i="19"/>
  <c r="Q60" i="19"/>
  <c r="W10" i="19"/>
  <c r="N110" i="19"/>
  <c r="W160" i="19"/>
  <c r="K10" i="19"/>
  <c r="Q10" i="19"/>
  <c r="N60" i="19"/>
  <c r="W60" i="19"/>
  <c r="K60" i="19"/>
  <c r="AB15" i="1"/>
  <c r="AC15" i="1"/>
  <c r="AF36" i="1"/>
  <c r="AF14" i="1"/>
  <c r="H210" i="13"/>
  <c r="X210" i="19" l="1"/>
  <c r="U210" i="19"/>
  <c r="R210" i="19"/>
  <c r="L210" i="19"/>
  <c r="O210" i="19"/>
  <c r="X160" i="19"/>
  <c r="U160" i="19"/>
  <c r="R160" i="19"/>
  <c r="X110" i="19"/>
  <c r="O160" i="19"/>
  <c r="L160" i="19"/>
  <c r="U110" i="19"/>
  <c r="R110" i="19"/>
  <c r="X10" i="19"/>
  <c r="O110" i="19"/>
  <c r="L110" i="19"/>
  <c r="L10" i="19"/>
  <c r="R10" i="19"/>
  <c r="O10" i="19"/>
  <c r="X60" i="19"/>
  <c r="U60" i="19"/>
  <c r="R60" i="19"/>
  <c r="U10" i="19"/>
  <c r="O60" i="19"/>
  <c r="L60" i="19"/>
  <c r="AF15" i="1"/>
  <c r="AE12" i="1" l="1"/>
  <c r="AD12" i="1" s="1"/>
  <c r="AE11" i="1"/>
  <c r="AD11" i="1" s="1"/>
  <c r="AE9" i="1"/>
  <c r="AD9" i="1" s="1"/>
  <c r="AE8" i="1"/>
  <c r="AD8" i="1" s="1"/>
  <c r="W7" i="1"/>
  <c r="AA7" i="1" s="1"/>
  <c r="AA8" i="1" s="1"/>
  <c r="W10" i="1"/>
  <c r="AA10" i="1" s="1"/>
  <c r="AA11" i="1" s="1"/>
  <c r="AA12" i="1" l="1"/>
  <c r="AC11" i="1"/>
  <c r="AB11" i="1"/>
  <c r="AA9" i="1"/>
  <c r="AB8" i="1"/>
  <c r="AC8" i="1"/>
  <c r="K208" i="19" l="1"/>
  <c r="W208" i="19"/>
  <c r="T208" i="19"/>
  <c r="K158" i="19"/>
  <c r="Q208" i="19"/>
  <c r="N208" i="19"/>
  <c r="W158" i="19"/>
  <c r="Q158" i="19"/>
  <c r="T158" i="19"/>
  <c r="W108" i="19"/>
  <c r="T108" i="19"/>
  <c r="N158" i="19"/>
  <c r="T58" i="19"/>
  <c r="Q8" i="19"/>
  <c r="Q58" i="19"/>
  <c r="N58" i="19"/>
  <c r="T8" i="19"/>
  <c r="Q108" i="19"/>
  <c r="N108" i="19"/>
  <c r="W8" i="19"/>
  <c r="K58" i="19"/>
  <c r="W58" i="19"/>
  <c r="N8" i="19"/>
  <c r="K108" i="19"/>
  <c r="K207" i="19"/>
  <c r="K157" i="19"/>
  <c r="W157" i="19"/>
  <c r="W207" i="19"/>
  <c r="T207" i="19"/>
  <c r="Q207" i="19"/>
  <c r="N157" i="19"/>
  <c r="W107" i="19"/>
  <c r="N207" i="19"/>
  <c r="T157" i="19"/>
  <c r="T107" i="19"/>
  <c r="Q107" i="19"/>
  <c r="Q57" i="19"/>
  <c r="N107" i="19"/>
  <c r="Q157" i="19"/>
  <c r="N57" i="19"/>
  <c r="Q7" i="19"/>
  <c r="K107" i="19"/>
  <c r="W7" i="19"/>
  <c r="T7" i="19"/>
  <c r="W57" i="19"/>
  <c r="N7" i="19"/>
  <c r="T57" i="19"/>
  <c r="K57" i="19"/>
  <c r="K7" i="19"/>
  <c r="K8" i="19"/>
  <c r="AF11" i="1"/>
  <c r="AF8" i="1"/>
  <c r="AC12" i="1"/>
  <c r="AB12" i="1"/>
  <c r="AB9" i="1"/>
  <c r="AC9" i="1"/>
  <c r="U207" i="19" l="1"/>
  <c r="R207" i="19"/>
  <c r="O207" i="19"/>
  <c r="X207" i="19"/>
  <c r="L207" i="19"/>
  <c r="U157" i="19"/>
  <c r="O157" i="19"/>
  <c r="X107" i="19"/>
  <c r="L157" i="19"/>
  <c r="U107" i="19"/>
  <c r="R107" i="19"/>
  <c r="X157" i="19"/>
  <c r="O107" i="19"/>
  <c r="R157" i="19"/>
  <c r="L107" i="19"/>
  <c r="X7" i="19"/>
  <c r="L57" i="19"/>
  <c r="U7" i="19"/>
  <c r="X57" i="19"/>
  <c r="R7" i="19"/>
  <c r="U57" i="19"/>
  <c r="O7" i="19"/>
  <c r="R57" i="19"/>
  <c r="O57" i="19"/>
  <c r="U208" i="19"/>
  <c r="L158" i="19"/>
  <c r="R208" i="19"/>
  <c r="O208" i="19"/>
  <c r="X158" i="19"/>
  <c r="L208" i="19"/>
  <c r="U158" i="19"/>
  <c r="X108" i="19"/>
  <c r="R158" i="19"/>
  <c r="O158" i="19"/>
  <c r="X208" i="19"/>
  <c r="R58" i="19"/>
  <c r="U108" i="19"/>
  <c r="O58" i="19"/>
  <c r="U8" i="19"/>
  <c r="R108" i="19"/>
  <c r="O108" i="19"/>
  <c r="L58" i="19"/>
  <c r="O8" i="19"/>
  <c r="U58" i="19"/>
  <c r="X8" i="19"/>
  <c r="X58" i="19"/>
  <c r="R8" i="19"/>
  <c r="L108" i="19"/>
  <c r="L8" i="19"/>
  <c r="L7" i="19"/>
  <c r="AF12" i="1"/>
  <c r="AF9" i="1"/>
  <c r="AB7" i="1"/>
  <c r="AC7" i="1" l="1"/>
  <c r="AB10" i="1" s="1"/>
  <c r="AC10" i="1" l="1"/>
  <c r="X156" i="19" l="1"/>
  <c r="X106" i="19"/>
  <c r="R156" i="19"/>
  <c r="L156" i="19"/>
  <c r="R56" i="19"/>
  <c r="U106" i="19"/>
  <c r="O56" i="19"/>
  <c r="U206" i="19"/>
  <c r="R106" i="19"/>
  <c r="X56" i="19"/>
  <c r="L56" i="19"/>
  <c r="U6" i="19"/>
  <c r="L106" i="19"/>
  <c r="X206" i="19"/>
  <c r="U56" i="19"/>
  <c r="U156" i="19"/>
  <c r="R6" i="19"/>
  <c r="R206" i="19"/>
  <c r="X6" i="19"/>
  <c r="O156" i="19"/>
  <c r="O206" i="19"/>
  <c r="O6" i="19"/>
  <c r="L206" i="19"/>
  <c r="O106" i="19"/>
  <c r="W206" i="19"/>
  <c r="K56" i="19"/>
  <c r="T156" i="19"/>
  <c r="Q6" i="19"/>
  <c r="K206" i="19"/>
  <c r="N6" i="19"/>
  <c r="W156" i="19"/>
  <c r="N106" i="19"/>
  <c r="Q156" i="19"/>
  <c r="K106" i="19"/>
  <c r="N156" i="19"/>
  <c r="W106" i="19"/>
  <c r="T6" i="19"/>
  <c r="W6" i="19"/>
  <c r="T106" i="19"/>
  <c r="Q106" i="19"/>
  <c r="K156" i="19"/>
  <c r="W56" i="19"/>
  <c r="T206" i="19"/>
  <c r="T56" i="19"/>
  <c r="Q206" i="19"/>
  <c r="Q56" i="19"/>
  <c r="N206" i="19"/>
  <c r="N56" i="19"/>
  <c r="K6" i="19"/>
  <c r="L6" i="19"/>
  <c r="B223" i="13"/>
  <c r="B222" i="13"/>
  <c r="N79" i="1" l="1"/>
  <c r="O79" i="1" s="1"/>
  <c r="N43" i="1"/>
  <c r="O43" i="1" s="1"/>
  <c r="N85" i="1"/>
  <c r="O85" i="1" s="1"/>
  <c r="N73" i="1"/>
  <c r="O73" i="1" s="1"/>
  <c r="N7" i="1"/>
  <c r="O7" i="1" s="1"/>
  <c r="N76" i="1"/>
  <c r="O76" i="1" s="1"/>
  <c r="N70" i="1"/>
  <c r="O70" i="1" s="1"/>
  <c r="N10" i="1"/>
  <c r="O10" i="1" s="1"/>
  <c r="N91" i="1"/>
  <c r="O91" i="1" s="1"/>
  <c r="N67" i="1"/>
  <c r="O67" i="1" s="1"/>
  <c r="N25" i="1"/>
  <c r="O25" i="1" s="1"/>
  <c r="N55" i="1"/>
  <c r="O55" i="1" s="1"/>
  <c r="N61" i="1"/>
  <c r="O61" i="1" s="1"/>
  <c r="N19" i="1"/>
  <c r="O19" i="1" s="1"/>
  <c r="N100" i="1"/>
  <c r="O100" i="1" s="1"/>
  <c r="N88" i="1"/>
  <c r="O88" i="1" s="1"/>
  <c r="N46" i="1"/>
  <c r="O46" i="1" s="1"/>
  <c r="N37" i="1"/>
  <c r="O37" i="1" s="1"/>
  <c r="N13" i="1"/>
  <c r="O13" i="1" s="1"/>
  <c r="N94" i="1"/>
  <c r="O94" i="1" s="1"/>
  <c r="N28" i="1"/>
  <c r="O28" i="1" s="1"/>
  <c r="N103" i="1"/>
  <c r="O103" i="1" s="1"/>
  <c r="N58" i="1"/>
  <c r="O58" i="1" s="1"/>
  <c r="N97" i="1"/>
  <c r="O97" i="1" s="1"/>
  <c r="N49" i="1"/>
  <c r="O49" i="1" s="1"/>
  <c r="N22" i="1"/>
  <c r="O22" i="1" s="1"/>
  <c r="N52" i="1"/>
  <c r="O52" i="1" s="1"/>
  <c r="N40" i="1"/>
  <c r="O40" i="1" s="1"/>
  <c r="N16" i="1"/>
  <c r="O16" i="1" s="1"/>
  <c r="N34" i="1"/>
  <c r="O34" i="1" s="1"/>
  <c r="N82" i="1"/>
  <c r="O82" i="1" s="1"/>
  <c r="N31" i="1"/>
  <c r="O31" i="1" s="1"/>
  <c r="N94" i="18" l="1"/>
  <c r="AR34" i="18"/>
  <c r="N54" i="18"/>
  <c r="N14" i="18"/>
  <c r="AH74" i="18"/>
  <c r="AR54" i="18"/>
  <c r="BB94" i="18"/>
  <c r="X34" i="18"/>
  <c r="AR94" i="18"/>
  <c r="AH14" i="18"/>
  <c r="X14" i="18"/>
  <c r="AH34" i="18"/>
  <c r="X94" i="18"/>
  <c r="AH54" i="18"/>
  <c r="X74" i="18"/>
  <c r="BB74" i="18"/>
  <c r="BB34" i="18"/>
  <c r="AR74" i="18"/>
  <c r="N74" i="18"/>
  <c r="N34" i="18"/>
  <c r="BB14" i="18"/>
  <c r="X54" i="18"/>
  <c r="AH94" i="18"/>
  <c r="AR14" i="18"/>
  <c r="P46" i="1"/>
  <c r="AE46" i="1" s="1"/>
  <c r="AD46" i="1" s="1"/>
  <c r="BB54" i="18"/>
  <c r="Q46" i="1"/>
  <c r="V98" i="18"/>
  <c r="L58" i="18"/>
  <c r="AF38" i="18"/>
  <c r="AP78" i="18"/>
  <c r="AP38" i="18"/>
  <c r="AP18" i="18"/>
  <c r="AF18" i="18"/>
  <c r="AF58" i="18"/>
  <c r="L98" i="18"/>
  <c r="V78" i="18"/>
  <c r="AZ98" i="18"/>
  <c r="L38" i="18"/>
  <c r="V38" i="18"/>
  <c r="L78" i="18"/>
  <c r="AF78" i="18"/>
  <c r="V18" i="18"/>
  <c r="AP98" i="18"/>
  <c r="AZ38" i="18"/>
  <c r="AZ58" i="18"/>
  <c r="L18" i="18"/>
  <c r="AP58" i="18"/>
  <c r="AZ18" i="18"/>
  <c r="AZ78" i="18"/>
  <c r="V58" i="18"/>
  <c r="AF98" i="18"/>
  <c r="P67" i="1"/>
  <c r="AE67" i="1" s="1"/>
  <c r="AD67" i="1" s="1"/>
  <c r="Q67" i="1"/>
  <c r="J86" i="18"/>
  <c r="AX86" i="18"/>
  <c r="J6" i="18"/>
  <c r="AN26" i="18"/>
  <c r="AX26" i="18"/>
  <c r="T46" i="18"/>
  <c r="AD6" i="18"/>
  <c r="AD66" i="18"/>
  <c r="AN86" i="18"/>
  <c r="AX6" i="18"/>
  <c r="J46" i="18"/>
  <c r="AN66" i="18"/>
  <c r="AD46" i="18"/>
  <c r="AD86" i="18"/>
  <c r="T6" i="18"/>
  <c r="AN6" i="18"/>
  <c r="T86" i="18"/>
  <c r="J66" i="18"/>
  <c r="AD26" i="18"/>
  <c r="J26" i="18"/>
  <c r="AX66" i="18"/>
  <c r="T26" i="18"/>
  <c r="AN46" i="18"/>
  <c r="T66" i="18"/>
  <c r="AX46" i="18"/>
  <c r="P10" i="18"/>
  <c r="AT70" i="18"/>
  <c r="AT50" i="18"/>
  <c r="Z10" i="18"/>
  <c r="AT10" i="18"/>
  <c r="P50" i="18"/>
  <c r="AJ50" i="18"/>
  <c r="BD30" i="18"/>
  <c r="Z30" i="18"/>
  <c r="P90" i="18"/>
  <c r="BD50" i="18"/>
  <c r="Z50" i="18"/>
  <c r="AJ70" i="18"/>
  <c r="BD70" i="18"/>
  <c r="AT30" i="18"/>
  <c r="AT90" i="18"/>
  <c r="Z70" i="18"/>
  <c r="BD90" i="18"/>
  <c r="BD10" i="18"/>
  <c r="AJ90" i="18"/>
  <c r="AJ30" i="18"/>
  <c r="AJ10" i="18"/>
  <c r="Z90" i="18"/>
  <c r="P70" i="18"/>
  <c r="P30" i="18"/>
  <c r="AL20" i="18"/>
  <c r="AV60" i="18"/>
  <c r="R60" i="18"/>
  <c r="AV80" i="18"/>
  <c r="BF80" i="18"/>
  <c r="AV40" i="18"/>
  <c r="AL40" i="18"/>
  <c r="BF60" i="18"/>
  <c r="AL100" i="18"/>
  <c r="AB40" i="18"/>
  <c r="BF40" i="18"/>
  <c r="R100" i="18"/>
  <c r="R20" i="18"/>
  <c r="R40" i="18"/>
  <c r="AV100" i="18"/>
  <c r="AB100" i="18"/>
  <c r="P88" i="1"/>
  <c r="AE88" i="1" s="1"/>
  <c r="AD88" i="1" s="1"/>
  <c r="AV20" i="18"/>
  <c r="Q88" i="1"/>
  <c r="AL60" i="18"/>
  <c r="BF100" i="18"/>
  <c r="AB20" i="18"/>
  <c r="BF20" i="18"/>
  <c r="AL80" i="18"/>
  <c r="AB60" i="18"/>
  <c r="AB80" i="18"/>
  <c r="R80" i="18"/>
  <c r="AZ82" i="18"/>
  <c r="L62" i="18"/>
  <c r="V82" i="18"/>
  <c r="AF82" i="18"/>
  <c r="AF22" i="18"/>
  <c r="AP42" i="18"/>
  <c r="V22" i="18"/>
  <c r="AZ42" i="18"/>
  <c r="AP22" i="18"/>
  <c r="L102" i="18"/>
  <c r="AF62" i="18"/>
  <c r="AP102" i="18"/>
  <c r="V102" i="18"/>
  <c r="AF42" i="18"/>
  <c r="L82" i="18"/>
  <c r="AP82" i="18"/>
  <c r="AZ62" i="18"/>
  <c r="L42" i="18"/>
  <c r="AZ22" i="18"/>
  <c r="Q91" i="1"/>
  <c r="AF102" i="18"/>
  <c r="AP62" i="18"/>
  <c r="V42" i="18"/>
  <c r="L22" i="18"/>
  <c r="V62" i="18"/>
  <c r="AZ102" i="18"/>
  <c r="P91" i="1"/>
  <c r="AE91" i="1" s="1"/>
  <c r="AD91" i="1" s="1"/>
  <c r="P88" i="18"/>
  <c r="AT88" i="18"/>
  <c r="AT68" i="18"/>
  <c r="P48" i="18"/>
  <c r="Z28" i="18"/>
  <c r="Z88" i="18"/>
  <c r="AJ68" i="18"/>
  <c r="AJ28" i="18"/>
  <c r="AJ48" i="18"/>
  <c r="Z48" i="18"/>
  <c r="AJ88" i="18"/>
  <c r="AJ8" i="18"/>
  <c r="AT8" i="18"/>
  <c r="BD8" i="18"/>
  <c r="BD88" i="18"/>
  <c r="BD48" i="18"/>
  <c r="BD28" i="18"/>
  <c r="Z68" i="18"/>
  <c r="Z8" i="18"/>
  <c r="AT28" i="18"/>
  <c r="P68" i="18"/>
  <c r="AT48" i="18"/>
  <c r="P28" i="18"/>
  <c r="P8" i="18"/>
  <c r="BD68" i="18"/>
  <c r="BD36" i="18"/>
  <c r="AT36" i="18"/>
  <c r="P36" i="18"/>
  <c r="P76" i="18"/>
  <c r="P56" i="18"/>
  <c r="BD96" i="18"/>
  <c r="AJ16" i="18"/>
  <c r="P16" i="18"/>
  <c r="BD16" i="18"/>
  <c r="AJ96" i="18"/>
  <c r="AJ56" i="18"/>
  <c r="Z36" i="18"/>
  <c r="Z76" i="18"/>
  <c r="AT56" i="18"/>
  <c r="AJ76" i="18"/>
  <c r="Z16" i="18"/>
  <c r="Z96" i="18"/>
  <c r="AT16" i="18"/>
  <c r="BD56" i="18"/>
  <c r="AT96" i="18"/>
  <c r="BD76" i="18"/>
  <c r="AJ36" i="18"/>
  <c r="P58" i="1"/>
  <c r="AE58" i="1" s="1"/>
  <c r="AD58" i="1" s="1"/>
  <c r="Q58" i="1"/>
  <c r="AT76" i="18"/>
  <c r="P96" i="18"/>
  <c r="Z56" i="18"/>
  <c r="AP44" i="18"/>
  <c r="V24" i="18"/>
  <c r="V84" i="18"/>
  <c r="AZ24" i="18"/>
  <c r="AF104" i="18"/>
  <c r="L44" i="18"/>
  <c r="V44" i="18"/>
  <c r="AZ84" i="18"/>
  <c r="AP24" i="18"/>
  <c r="AP84" i="18"/>
  <c r="L84" i="18"/>
  <c r="L24" i="18"/>
  <c r="AZ64" i="18"/>
  <c r="AF84" i="18"/>
  <c r="AF64" i="18"/>
  <c r="L64" i="18"/>
  <c r="AP64" i="18"/>
  <c r="AZ104" i="18"/>
  <c r="AZ44" i="18"/>
  <c r="AF24" i="18"/>
  <c r="L104" i="18"/>
  <c r="AP104" i="18"/>
  <c r="V64" i="18"/>
  <c r="V104" i="18"/>
  <c r="AF44" i="18"/>
  <c r="P100" i="1"/>
  <c r="AE100" i="1" s="1"/>
  <c r="AD100" i="1" s="1"/>
  <c r="Q100" i="1"/>
  <c r="AN74" i="18"/>
  <c r="J14" i="18"/>
  <c r="J34" i="18"/>
  <c r="AD54" i="18"/>
  <c r="AX94" i="18"/>
  <c r="AD94" i="18"/>
  <c r="T14" i="18"/>
  <c r="AX74" i="18"/>
  <c r="T74" i="18"/>
  <c r="AN34" i="18"/>
  <c r="AX14" i="18"/>
  <c r="T34" i="18"/>
  <c r="AN14" i="18"/>
  <c r="J94" i="18"/>
  <c r="AD14" i="18"/>
  <c r="AD74" i="18"/>
  <c r="J54" i="18"/>
  <c r="T94" i="18"/>
  <c r="AN54" i="18"/>
  <c r="T54" i="18"/>
  <c r="AD34" i="18"/>
  <c r="AX54" i="18"/>
  <c r="AX34" i="18"/>
  <c r="AN94" i="18"/>
  <c r="J74" i="18"/>
  <c r="AX24" i="18"/>
  <c r="AD104" i="18"/>
  <c r="AX84" i="18"/>
  <c r="T64" i="18"/>
  <c r="J104" i="18"/>
  <c r="AD24" i="18"/>
  <c r="J44" i="18"/>
  <c r="AN44" i="18"/>
  <c r="AD84" i="18"/>
  <c r="AX44" i="18"/>
  <c r="J84" i="18"/>
  <c r="J24" i="18"/>
  <c r="AX64" i="18"/>
  <c r="J64" i="18"/>
  <c r="AN104" i="18"/>
  <c r="AN84" i="18"/>
  <c r="T84" i="18"/>
  <c r="T44" i="18"/>
  <c r="AN64" i="18"/>
  <c r="AD44" i="18"/>
  <c r="AN24" i="18"/>
  <c r="AD64" i="18"/>
  <c r="T24" i="18"/>
  <c r="T104" i="18"/>
  <c r="P97" i="1"/>
  <c r="AE97" i="1" s="1"/>
  <c r="AD97" i="1" s="1"/>
  <c r="Q97" i="1"/>
  <c r="AX104" i="18"/>
  <c r="BF10" i="18"/>
  <c r="AB30" i="18"/>
  <c r="AV50" i="18"/>
  <c r="AB70" i="18"/>
  <c r="AL30" i="18"/>
  <c r="AV30" i="18"/>
  <c r="R10" i="18"/>
  <c r="BF70" i="18"/>
  <c r="R30" i="18"/>
  <c r="AV90" i="18"/>
  <c r="R70" i="18"/>
  <c r="AL10" i="18"/>
  <c r="AV70" i="18"/>
  <c r="AL70" i="18"/>
  <c r="AV10" i="18"/>
  <c r="BF90" i="18"/>
  <c r="AL90" i="18"/>
  <c r="BF30" i="18"/>
  <c r="AB10" i="18"/>
  <c r="R90" i="18"/>
  <c r="AL50" i="18"/>
  <c r="BF50" i="18"/>
  <c r="AB90" i="18"/>
  <c r="R50" i="18"/>
  <c r="AB50" i="18"/>
  <c r="Q31" i="1"/>
  <c r="P31" i="1"/>
  <c r="AE31" i="1" s="1"/>
  <c r="AD31" i="1" s="1"/>
  <c r="BB84" i="18"/>
  <c r="BB104" i="18"/>
  <c r="X24" i="18"/>
  <c r="N104" i="18"/>
  <c r="BB44" i="18"/>
  <c r="AH84" i="18"/>
  <c r="AR64" i="18"/>
  <c r="X44" i="18"/>
  <c r="AR44" i="18"/>
  <c r="AH104" i="18"/>
  <c r="X64" i="18"/>
  <c r="AR24" i="18"/>
  <c r="BB24" i="18"/>
  <c r="N64" i="18"/>
  <c r="X104" i="18"/>
  <c r="AH44" i="18"/>
  <c r="N44" i="18"/>
  <c r="AR104" i="18"/>
  <c r="N24" i="18"/>
  <c r="N84" i="18"/>
  <c r="X84" i="18"/>
  <c r="BB64" i="18"/>
  <c r="AR84" i="18"/>
  <c r="Q103" i="1"/>
  <c r="P103" i="1"/>
  <c r="AH64" i="18"/>
  <c r="AH24" i="18"/>
  <c r="AP14" i="18"/>
  <c r="L14" i="18"/>
  <c r="AZ94" i="18"/>
  <c r="AP94" i="18"/>
  <c r="V74" i="18"/>
  <c r="L74" i="18"/>
  <c r="AF34" i="18"/>
  <c r="AZ14" i="18"/>
  <c r="V54" i="18"/>
  <c r="V94" i="18"/>
  <c r="V14" i="18"/>
  <c r="AZ54" i="18"/>
  <c r="L34" i="18"/>
  <c r="AP74" i="18"/>
  <c r="L94" i="18"/>
  <c r="L54" i="18"/>
  <c r="AZ34" i="18"/>
  <c r="AF14" i="18"/>
  <c r="AZ74" i="18"/>
  <c r="AF74" i="18"/>
  <c r="AP34" i="18"/>
  <c r="AF54" i="18"/>
  <c r="AF94" i="18"/>
  <c r="V34" i="18"/>
  <c r="AP54" i="18"/>
  <c r="AR26" i="18"/>
  <c r="N46" i="18"/>
  <c r="X6" i="18"/>
  <c r="BB6" i="18"/>
  <c r="AH46" i="18"/>
  <c r="AH86" i="18"/>
  <c r="BB26" i="18"/>
  <c r="X46" i="18"/>
  <c r="BB86" i="18"/>
  <c r="BB66" i="18"/>
  <c r="X86" i="18"/>
  <c r="X66" i="18"/>
  <c r="AH66" i="18"/>
  <c r="AH6" i="18"/>
  <c r="AR66" i="18"/>
  <c r="N86" i="18"/>
  <c r="X26" i="18"/>
  <c r="AR46" i="18"/>
  <c r="BB46" i="18"/>
  <c r="AR86" i="18"/>
  <c r="AR6" i="18"/>
  <c r="N6" i="18"/>
  <c r="Q10" i="1"/>
  <c r="AH26" i="18"/>
  <c r="N26" i="18"/>
  <c r="N66" i="18"/>
  <c r="P10" i="1"/>
  <c r="AE10" i="1" s="1"/>
  <c r="AD10" i="1" s="1"/>
  <c r="P42" i="18"/>
  <c r="AT62" i="18"/>
  <c r="Z102" i="18"/>
  <c r="AJ82" i="18"/>
  <c r="BD22" i="18"/>
  <c r="P62" i="18"/>
  <c r="AJ102" i="18"/>
  <c r="BD102" i="18"/>
  <c r="AT82" i="18"/>
  <c r="Z42" i="18"/>
  <c r="Z62" i="18"/>
  <c r="Z82" i="18"/>
  <c r="P102" i="18"/>
  <c r="AT22" i="18"/>
  <c r="P22" i="18"/>
  <c r="P82" i="18"/>
  <c r="AT42" i="18"/>
  <c r="BD42" i="18"/>
  <c r="AJ42" i="18"/>
  <c r="AJ62" i="18"/>
  <c r="BD62" i="18"/>
  <c r="AT102" i="18"/>
  <c r="Z22" i="18"/>
  <c r="AJ22" i="18"/>
  <c r="BD82" i="18"/>
  <c r="X58" i="18"/>
  <c r="N18" i="18"/>
  <c r="BB18" i="18"/>
  <c r="AH38" i="18"/>
  <c r="AR38" i="18"/>
  <c r="N78" i="18"/>
  <c r="N58" i="18"/>
  <c r="AR98" i="18"/>
  <c r="AH58" i="18"/>
  <c r="X78" i="18"/>
  <c r="AH98" i="18"/>
  <c r="BB38" i="18"/>
  <c r="N98" i="18"/>
  <c r="BB98" i="18"/>
  <c r="AH18" i="18"/>
  <c r="X98" i="18"/>
  <c r="AH78" i="18"/>
  <c r="AR18" i="18"/>
  <c r="BB78" i="18"/>
  <c r="X38" i="18"/>
  <c r="AR78" i="18"/>
  <c r="X18" i="18"/>
  <c r="BB58" i="18"/>
  <c r="P70" i="1"/>
  <c r="AE70" i="1" s="1"/>
  <c r="AD70" i="1" s="1"/>
  <c r="N38" i="18"/>
  <c r="AR58" i="18"/>
  <c r="Q70" i="1"/>
  <c r="T28" i="18"/>
  <c r="AX28" i="18"/>
  <c r="AX48" i="18"/>
  <c r="T68" i="18"/>
  <c r="J48" i="18"/>
  <c r="AN28" i="18"/>
  <c r="AD68" i="18"/>
  <c r="AN88" i="18"/>
  <c r="AD48" i="18"/>
  <c r="AX68" i="18"/>
  <c r="J8" i="18"/>
  <c r="AD88" i="18"/>
  <c r="AX88" i="18"/>
  <c r="AN48" i="18"/>
  <c r="T48" i="18"/>
  <c r="T88" i="18"/>
  <c r="J28" i="18"/>
  <c r="AD28" i="18"/>
  <c r="J68" i="18"/>
  <c r="AD8" i="18"/>
  <c r="J88" i="18"/>
  <c r="AN68" i="18"/>
  <c r="AN8" i="18"/>
  <c r="AX8" i="18"/>
  <c r="T8" i="18"/>
  <c r="AH40" i="18"/>
  <c r="X40" i="18"/>
  <c r="AR100" i="18"/>
  <c r="N60" i="18"/>
  <c r="AR20" i="18"/>
  <c r="BB60" i="18"/>
  <c r="X80" i="18"/>
  <c r="N80" i="18"/>
  <c r="X20" i="18"/>
  <c r="N20" i="18"/>
  <c r="BB80" i="18"/>
  <c r="AH100" i="18"/>
  <c r="X60" i="18"/>
  <c r="BB100" i="18"/>
  <c r="N40" i="18"/>
  <c r="AH60" i="18"/>
  <c r="N100" i="18"/>
  <c r="BB20" i="18"/>
  <c r="AR40" i="18"/>
  <c r="X100" i="18"/>
  <c r="AR80" i="18"/>
  <c r="Q82" i="1"/>
  <c r="P82" i="1"/>
  <c r="AE82" i="1" s="1"/>
  <c r="AD82" i="1" s="1"/>
  <c r="AH80" i="18"/>
  <c r="AR60" i="18"/>
  <c r="AH20" i="18"/>
  <c r="BB40" i="18"/>
  <c r="R48" i="18"/>
  <c r="AV28" i="18"/>
  <c r="BF48" i="18"/>
  <c r="AV88" i="18"/>
  <c r="AL28" i="18"/>
  <c r="BF68" i="18"/>
  <c r="AB88" i="18"/>
  <c r="AL48" i="18"/>
  <c r="BF8" i="18"/>
  <c r="AV8" i="18"/>
  <c r="AB68" i="18"/>
  <c r="BF88" i="18"/>
  <c r="R88" i="18"/>
  <c r="AL68" i="18"/>
  <c r="BF28" i="18"/>
  <c r="AV48" i="18"/>
  <c r="AB48" i="18"/>
  <c r="R28" i="18"/>
  <c r="AV68" i="18"/>
  <c r="AB8" i="18"/>
  <c r="AL88" i="18"/>
  <c r="R68" i="18"/>
  <c r="AL8" i="18"/>
  <c r="R8" i="18"/>
  <c r="AB28" i="18"/>
  <c r="N68" i="18"/>
  <c r="BB28" i="18"/>
  <c r="N8" i="18"/>
  <c r="BB48" i="18"/>
  <c r="N48" i="18"/>
  <c r="AR88" i="18"/>
  <c r="X8" i="18"/>
  <c r="X88" i="18"/>
  <c r="AH48" i="18"/>
  <c r="AH28" i="18"/>
  <c r="X68" i="18"/>
  <c r="AR48" i="18"/>
  <c r="X28" i="18"/>
  <c r="BB8" i="18"/>
  <c r="X48" i="18"/>
  <c r="N88" i="18"/>
  <c r="AH68" i="18"/>
  <c r="AH88" i="18"/>
  <c r="AR28" i="18"/>
  <c r="AH8" i="18"/>
  <c r="N28" i="18"/>
  <c r="BB68" i="18"/>
  <c r="AR8" i="18"/>
  <c r="P19" i="1"/>
  <c r="AE19" i="1" s="1"/>
  <c r="AD19" i="1" s="1"/>
  <c r="Q19" i="1"/>
  <c r="AR68" i="18"/>
  <c r="BB88" i="18"/>
  <c r="AV58" i="18"/>
  <c r="AV38" i="18"/>
  <c r="AL98" i="18"/>
  <c r="AB58" i="18"/>
  <c r="AL38" i="18"/>
  <c r="R38" i="18"/>
  <c r="BF98" i="18"/>
  <c r="AB18" i="18"/>
  <c r="AV78" i="18"/>
  <c r="BF58" i="18"/>
  <c r="AL78" i="18"/>
  <c r="BF38" i="18"/>
  <c r="AB98" i="18"/>
  <c r="BF18" i="18"/>
  <c r="AL58" i="18"/>
  <c r="R58" i="18"/>
  <c r="R98" i="18"/>
  <c r="AL18" i="18"/>
  <c r="AV98" i="18"/>
  <c r="AV18" i="18"/>
  <c r="R18" i="18"/>
  <c r="BF78" i="18"/>
  <c r="AB38" i="18"/>
  <c r="Q76" i="1"/>
  <c r="AB78" i="18"/>
  <c r="R78" i="18"/>
  <c r="P76" i="1"/>
  <c r="AE76" i="1" s="1"/>
  <c r="AD76" i="1" s="1"/>
  <c r="AX32" i="18"/>
  <c r="AD12" i="18"/>
  <c r="AN92" i="18"/>
  <c r="AD52" i="18"/>
  <c r="J32" i="18"/>
  <c r="AD92" i="18"/>
  <c r="AX92" i="18"/>
  <c r="J52" i="18"/>
  <c r="AN72" i="18"/>
  <c r="T72" i="18"/>
  <c r="AX52" i="18"/>
  <c r="T32" i="18"/>
  <c r="AN32" i="18"/>
  <c r="AD32" i="18"/>
  <c r="AX72" i="18"/>
  <c r="AX12" i="18"/>
  <c r="J92" i="18"/>
  <c r="AN12" i="18"/>
  <c r="AN52" i="18"/>
  <c r="J72" i="18"/>
  <c r="AD72" i="18"/>
  <c r="T52" i="18"/>
  <c r="J12" i="18"/>
  <c r="Q34" i="1"/>
  <c r="P34" i="1"/>
  <c r="AE34" i="1" s="1"/>
  <c r="AD34" i="1" s="1"/>
  <c r="T92" i="18"/>
  <c r="T12" i="18"/>
  <c r="X10" i="18"/>
  <c r="X90" i="18"/>
  <c r="AR10" i="18"/>
  <c r="BB10" i="18"/>
  <c r="BB30" i="18"/>
  <c r="AR70" i="18"/>
  <c r="N90" i="18"/>
  <c r="BB50" i="18"/>
  <c r="AR50" i="18"/>
  <c r="AH50" i="18"/>
  <c r="N50" i="18"/>
  <c r="AR90" i="18"/>
  <c r="BB90" i="18"/>
  <c r="X30" i="18"/>
  <c r="AH10" i="18"/>
  <c r="AH90" i="18"/>
  <c r="AR30" i="18"/>
  <c r="X50" i="18"/>
  <c r="N10" i="18"/>
  <c r="BB70" i="18"/>
  <c r="X70" i="18"/>
  <c r="N30" i="18"/>
  <c r="AH30" i="18"/>
  <c r="P28" i="1"/>
  <c r="AE28" i="1" s="1"/>
  <c r="AD28" i="1" s="1"/>
  <c r="Q28" i="1"/>
  <c r="AH70" i="18"/>
  <c r="N70" i="18"/>
  <c r="AV96" i="18"/>
  <c r="BF36" i="18"/>
  <c r="AB76" i="18"/>
  <c r="R76" i="18"/>
  <c r="AB16" i="18"/>
  <c r="R56" i="18"/>
  <c r="AV16" i="18"/>
  <c r="BF56" i="18"/>
  <c r="AB56" i="18"/>
  <c r="AV36" i="18"/>
  <c r="R36" i="18"/>
  <c r="AL56" i="18"/>
  <c r="BF96" i="18"/>
  <c r="AL96" i="18"/>
  <c r="BF16" i="18"/>
  <c r="AV56" i="18"/>
  <c r="BF76" i="18"/>
  <c r="R96" i="18"/>
  <c r="AL16" i="18"/>
  <c r="R16" i="18"/>
  <c r="AB96" i="18"/>
  <c r="AL76" i="18"/>
  <c r="AB36" i="18"/>
  <c r="AV76" i="18"/>
  <c r="AL36" i="18"/>
  <c r="P61" i="1"/>
  <c r="AE61" i="1" s="1"/>
  <c r="AD61" i="1" s="1"/>
  <c r="Q61" i="1"/>
  <c r="AF46" i="18"/>
  <c r="L26" i="18"/>
  <c r="L86" i="18"/>
  <c r="AP26" i="18"/>
  <c r="AP46" i="18"/>
  <c r="AZ66" i="18"/>
  <c r="AF66" i="18"/>
  <c r="AZ46" i="18"/>
  <c r="AF26" i="18"/>
  <c r="AP6" i="18"/>
  <c r="V66" i="18"/>
  <c r="L46" i="18"/>
  <c r="AZ6" i="18"/>
  <c r="V26" i="18"/>
  <c r="AF86" i="18"/>
  <c r="AP66" i="18"/>
  <c r="AZ26" i="18"/>
  <c r="AF6" i="18"/>
  <c r="V6" i="18"/>
  <c r="V86" i="18"/>
  <c r="AZ86" i="18"/>
  <c r="V46" i="18"/>
  <c r="L6" i="18"/>
  <c r="Q7" i="1"/>
  <c r="AP86" i="18"/>
  <c r="L66" i="18"/>
  <c r="P7" i="1"/>
  <c r="AE7" i="1" s="1"/>
  <c r="AD7" i="1" s="1"/>
  <c r="AX16" i="18"/>
  <c r="AD56" i="18"/>
  <c r="J36" i="18"/>
  <c r="T16" i="18"/>
  <c r="T76" i="18"/>
  <c r="J16" i="18"/>
  <c r="J96" i="18"/>
  <c r="AX96" i="18"/>
  <c r="AN56" i="18"/>
  <c r="AD96" i="18"/>
  <c r="AN76" i="18"/>
  <c r="AX56" i="18"/>
  <c r="AX76" i="18"/>
  <c r="AN36" i="18"/>
  <c r="AD16" i="18"/>
  <c r="J76" i="18"/>
  <c r="J56" i="18"/>
  <c r="AN16" i="18"/>
  <c r="T36" i="18"/>
  <c r="T96" i="18"/>
  <c r="AD76" i="18"/>
  <c r="AD36" i="18"/>
  <c r="T56" i="18"/>
  <c r="P52" i="1"/>
  <c r="AE52" i="1" s="1"/>
  <c r="AD52" i="1" s="1"/>
  <c r="Q52" i="1"/>
  <c r="AX36" i="18"/>
  <c r="AN96" i="18"/>
  <c r="L68" i="18"/>
  <c r="AZ28" i="18"/>
  <c r="V28" i="18"/>
  <c r="L48" i="18"/>
  <c r="AZ88" i="18"/>
  <c r="V8" i="18"/>
  <c r="AZ8" i="18"/>
  <c r="AZ48" i="18"/>
  <c r="AP28" i="18"/>
  <c r="AF8" i="18"/>
  <c r="AP88" i="18"/>
  <c r="AP68" i="18"/>
  <c r="AZ68" i="18"/>
  <c r="L8" i="18"/>
  <c r="V68" i="18"/>
  <c r="V48" i="18"/>
  <c r="AP48" i="18"/>
  <c r="AF88" i="18"/>
  <c r="AP8" i="18"/>
  <c r="V88" i="18"/>
  <c r="AF28" i="18"/>
  <c r="L88" i="18"/>
  <c r="P16" i="1"/>
  <c r="AE16" i="1" s="1"/>
  <c r="AD16" i="1" s="1"/>
  <c r="AF68" i="18"/>
  <c r="Q16" i="1"/>
  <c r="AF48" i="18"/>
  <c r="L28" i="18"/>
  <c r="X32" i="18"/>
  <c r="N32" i="18"/>
  <c r="X72" i="18"/>
  <c r="X52" i="18"/>
  <c r="BB52" i="18"/>
  <c r="AH72" i="18"/>
  <c r="AR32" i="18"/>
  <c r="N52" i="18"/>
  <c r="AH92" i="18"/>
  <c r="X92" i="18"/>
  <c r="AH32" i="18"/>
  <c r="AH52" i="18"/>
  <c r="N12" i="18"/>
  <c r="N92" i="18"/>
  <c r="AR92" i="18"/>
  <c r="X12" i="18"/>
  <c r="AR52" i="18"/>
  <c r="N72" i="18"/>
  <c r="AR12" i="18"/>
  <c r="BB72" i="18"/>
  <c r="AR72" i="18"/>
  <c r="BB32" i="18"/>
  <c r="BB12" i="18"/>
  <c r="BB92" i="18"/>
  <c r="AH12" i="18"/>
  <c r="AB54" i="18"/>
  <c r="AL94" i="18"/>
  <c r="BF74" i="18"/>
  <c r="AB34" i="18"/>
  <c r="AV94" i="18"/>
  <c r="AV34" i="18"/>
  <c r="AL14" i="18"/>
  <c r="AB14" i="18"/>
  <c r="R74" i="18"/>
  <c r="R94" i="18"/>
  <c r="R14" i="18"/>
  <c r="AB74" i="18"/>
  <c r="AL54" i="18"/>
  <c r="AL74" i="18"/>
  <c r="AB94" i="18"/>
  <c r="R34" i="18"/>
  <c r="BF34" i="18"/>
  <c r="BF54" i="18"/>
  <c r="BF94" i="18"/>
  <c r="R54" i="18"/>
  <c r="AV54" i="18"/>
  <c r="AV74" i="18"/>
  <c r="AV14" i="18"/>
  <c r="BF14" i="18"/>
  <c r="AL34" i="18"/>
  <c r="BD18" i="18"/>
  <c r="AJ38" i="18"/>
  <c r="BD58" i="18"/>
  <c r="AT78" i="18"/>
  <c r="P58" i="18"/>
  <c r="AT18" i="18"/>
  <c r="AT98" i="18"/>
  <c r="Z38" i="18"/>
  <c r="Z78" i="18"/>
  <c r="AJ18" i="18"/>
  <c r="AJ58" i="18"/>
  <c r="P78" i="18"/>
  <c r="P18" i="18"/>
  <c r="Z58" i="18"/>
  <c r="AT38" i="18"/>
  <c r="P38" i="18"/>
  <c r="AJ98" i="18"/>
  <c r="Z18" i="18"/>
  <c r="BD98" i="18"/>
  <c r="P98" i="18"/>
  <c r="BD78" i="18"/>
  <c r="BD38" i="18"/>
  <c r="AT58" i="18"/>
  <c r="P73" i="1"/>
  <c r="AE73" i="1" s="1"/>
  <c r="AD73" i="1" s="1"/>
  <c r="Q73" i="1"/>
  <c r="Z98" i="18"/>
  <c r="AJ78" i="18"/>
  <c r="AF40" i="18"/>
  <c r="V100" i="18"/>
  <c r="AF60" i="18"/>
  <c r="AP100" i="18"/>
  <c r="AZ80" i="18"/>
  <c r="V40" i="18"/>
  <c r="AP20" i="18"/>
  <c r="AF80" i="18"/>
  <c r="V80" i="18"/>
  <c r="AP40" i="18"/>
  <c r="AZ60" i="18"/>
  <c r="AZ40" i="18"/>
  <c r="AZ100" i="18"/>
  <c r="V20" i="18"/>
  <c r="L80" i="18"/>
  <c r="L40" i="18"/>
  <c r="L100" i="18"/>
  <c r="AZ20" i="18"/>
  <c r="AP60" i="18"/>
  <c r="AF20" i="18"/>
  <c r="AP80" i="18"/>
  <c r="AF100" i="18"/>
  <c r="V60" i="18"/>
  <c r="L20" i="18"/>
  <c r="L60" i="18"/>
  <c r="AT72" i="18"/>
  <c r="AT52" i="18"/>
  <c r="AT32" i="18"/>
  <c r="AJ52" i="18"/>
  <c r="BD52" i="18"/>
  <c r="Z52" i="18"/>
  <c r="BD12" i="18"/>
  <c r="AJ92" i="18"/>
  <c r="AJ12" i="18"/>
  <c r="Z32" i="18"/>
  <c r="BD92" i="18"/>
  <c r="BD72" i="18"/>
  <c r="AT92" i="18"/>
  <c r="P72" i="18"/>
  <c r="AJ32" i="18"/>
  <c r="AJ72" i="18"/>
  <c r="Z72" i="18"/>
  <c r="Z92" i="18"/>
  <c r="P12" i="18"/>
  <c r="AT12" i="18"/>
  <c r="P52" i="18"/>
  <c r="BD32" i="18"/>
  <c r="P92" i="18"/>
  <c r="P40" i="1"/>
  <c r="AE40" i="1" s="1"/>
  <c r="AD40" i="1" s="1"/>
  <c r="P32" i="18"/>
  <c r="Q40" i="1"/>
  <c r="Z12" i="18"/>
  <c r="AR22" i="18"/>
  <c r="X102" i="18"/>
  <c r="AR82" i="18"/>
  <c r="AH22" i="18"/>
  <c r="X82" i="18"/>
  <c r="X62" i="18"/>
  <c r="AR62" i="18"/>
  <c r="BB22" i="18"/>
  <c r="AH102" i="18"/>
  <c r="BB62" i="18"/>
  <c r="BB102" i="18"/>
  <c r="AH42" i="18"/>
  <c r="AH62" i="18"/>
  <c r="N22" i="18"/>
  <c r="N102" i="18"/>
  <c r="N62" i="18"/>
  <c r="N82" i="18"/>
  <c r="AR42" i="18"/>
  <c r="AR102" i="18"/>
  <c r="AH82" i="18"/>
  <c r="BB82" i="18"/>
  <c r="X22" i="18"/>
  <c r="X42" i="18"/>
  <c r="N42" i="18"/>
  <c r="BB42" i="18"/>
  <c r="AR36" i="18"/>
  <c r="BB36" i="18"/>
  <c r="AR16" i="18"/>
  <c r="AH96" i="18"/>
  <c r="AH16" i="18"/>
  <c r="X76" i="18"/>
  <c r="N36" i="18"/>
  <c r="N56" i="18"/>
  <c r="N16" i="18"/>
  <c r="N76" i="18"/>
  <c r="AR56" i="18"/>
  <c r="BB16" i="18"/>
  <c r="AH36" i="18"/>
  <c r="X96" i="18"/>
  <c r="AH56" i="18"/>
  <c r="AH76" i="18"/>
  <c r="AR76" i="18"/>
  <c r="BB96" i="18"/>
  <c r="X36" i="18"/>
  <c r="BB56" i="18"/>
  <c r="X16" i="18"/>
  <c r="N96" i="18"/>
  <c r="BB76" i="18"/>
  <c r="AR96" i="18"/>
  <c r="X56" i="18"/>
  <c r="P55" i="1"/>
  <c r="AE55" i="1" s="1"/>
  <c r="AD55" i="1" s="1"/>
  <c r="Q55" i="1"/>
  <c r="BD100" i="18"/>
  <c r="AT80" i="18"/>
  <c r="Z40" i="18"/>
  <c r="P100" i="18"/>
  <c r="AJ80" i="18"/>
  <c r="AT100" i="18"/>
  <c r="P80" i="18"/>
  <c r="AT20" i="18"/>
  <c r="AT40" i="18"/>
  <c r="P40" i="18"/>
  <c r="BD60" i="18"/>
  <c r="AT60" i="18"/>
  <c r="BD20" i="18"/>
  <c r="AJ40" i="18"/>
  <c r="BD40" i="18"/>
  <c r="Z20" i="18"/>
  <c r="P20" i="18"/>
  <c r="AJ100" i="18"/>
  <c r="Z100" i="18"/>
  <c r="BD80" i="18"/>
  <c r="AJ60" i="18"/>
  <c r="P85" i="1"/>
  <c r="AE85" i="1" s="1"/>
  <c r="AD85" i="1" s="1"/>
  <c r="Z80" i="18"/>
  <c r="Q85" i="1"/>
  <c r="P60" i="18"/>
  <c r="Z60" i="18"/>
  <c r="AJ20" i="18"/>
  <c r="R82" i="18"/>
  <c r="AL82" i="18"/>
  <c r="AB102" i="18"/>
  <c r="AL42" i="18"/>
  <c r="BF22" i="18"/>
  <c r="BF62" i="18"/>
  <c r="AL102" i="18"/>
  <c r="AV42" i="18"/>
  <c r="AV22" i="18"/>
  <c r="AB22" i="18"/>
  <c r="AV82" i="18"/>
  <c r="AB42" i="18"/>
  <c r="AL22" i="18"/>
  <c r="BF42" i="18"/>
  <c r="R22" i="18"/>
  <c r="AL62" i="18"/>
  <c r="R62" i="18"/>
  <c r="AB82" i="18"/>
  <c r="R42" i="18"/>
  <c r="AV102" i="18"/>
  <c r="AB62" i="18"/>
  <c r="BF102" i="18"/>
  <c r="BF82" i="18"/>
  <c r="AV62" i="18"/>
  <c r="R102" i="18"/>
  <c r="P94" i="1"/>
  <c r="AE94" i="1" s="1"/>
  <c r="AD94" i="1" s="1"/>
  <c r="Q94" i="1"/>
  <c r="AN62" i="18"/>
  <c r="J42" i="18"/>
  <c r="AD42" i="18"/>
  <c r="T62" i="18"/>
  <c r="AN102" i="18"/>
  <c r="J62" i="18"/>
  <c r="T42" i="18"/>
  <c r="AN42" i="18"/>
  <c r="T82" i="18"/>
  <c r="AX82" i="18"/>
  <c r="AD102" i="18"/>
  <c r="AD82" i="18"/>
  <c r="J82" i="18"/>
  <c r="AX62" i="18"/>
  <c r="AD62" i="18"/>
  <c r="J102" i="18"/>
  <c r="AX42" i="18"/>
  <c r="AN22" i="18"/>
  <c r="T102" i="18"/>
  <c r="AX22" i="18"/>
  <c r="AX102" i="18"/>
  <c r="AN82" i="18"/>
  <c r="J22" i="18"/>
  <c r="T22" i="18"/>
  <c r="AD22" i="18"/>
  <c r="AV92" i="18"/>
  <c r="AL72" i="18"/>
  <c r="AB12" i="18"/>
  <c r="BF52" i="18"/>
  <c r="AL92" i="18"/>
  <c r="AB72" i="18"/>
  <c r="AL52" i="18"/>
  <c r="R32" i="18"/>
  <c r="AV12" i="18"/>
  <c r="AV32" i="18"/>
  <c r="AV72" i="18"/>
  <c r="BF92" i="18"/>
  <c r="AB32" i="18"/>
  <c r="R52" i="18"/>
  <c r="BF72" i="18"/>
  <c r="Q43" i="1"/>
  <c r="BF12" i="18"/>
  <c r="BF32" i="18"/>
  <c r="AL12" i="18"/>
  <c r="R72" i="18"/>
  <c r="AV52" i="18"/>
  <c r="R92" i="18"/>
  <c r="AB52" i="18"/>
  <c r="AL32" i="18"/>
  <c r="AB92" i="18"/>
  <c r="R12" i="18"/>
  <c r="P43" i="1"/>
  <c r="AE43" i="1" s="1"/>
  <c r="AD43" i="1" s="1"/>
  <c r="AX30" i="18"/>
  <c r="AX90" i="18"/>
  <c r="T90" i="18"/>
  <c r="AN30" i="18"/>
  <c r="AD30" i="18"/>
  <c r="AX50" i="18"/>
  <c r="AN10" i="18"/>
  <c r="AD90" i="18"/>
  <c r="AD10" i="18"/>
  <c r="T10" i="18"/>
  <c r="AX70" i="18"/>
  <c r="AN50" i="18"/>
  <c r="T50" i="18"/>
  <c r="T30" i="18"/>
  <c r="J30" i="18"/>
  <c r="J50" i="18"/>
  <c r="AN70" i="18"/>
  <c r="AD70" i="18"/>
  <c r="J70" i="18"/>
  <c r="AX10" i="18"/>
  <c r="J90" i="18"/>
  <c r="P22" i="1"/>
  <c r="AE22" i="1" s="1"/>
  <c r="AD22" i="1" s="1"/>
  <c r="T70" i="18"/>
  <c r="AN90" i="18"/>
  <c r="Q22" i="1"/>
  <c r="AD50" i="18"/>
  <c r="J10" i="18"/>
  <c r="BF66" i="18"/>
  <c r="R26" i="18"/>
  <c r="BF6" i="18"/>
  <c r="AV66" i="18"/>
  <c r="BF86" i="18"/>
  <c r="AB6" i="18"/>
  <c r="AL66" i="18"/>
  <c r="BF26" i="18"/>
  <c r="AL46" i="18"/>
  <c r="AV6" i="18"/>
  <c r="AL6" i="18"/>
  <c r="BF46" i="18"/>
  <c r="AB26" i="18"/>
  <c r="AV26" i="18"/>
  <c r="R66" i="18"/>
  <c r="AB86" i="18"/>
  <c r="AV86" i="18"/>
  <c r="R86" i="18"/>
  <c r="R46" i="18"/>
  <c r="AV46" i="18"/>
  <c r="R6" i="18"/>
  <c r="AL86" i="18"/>
  <c r="AB66" i="18"/>
  <c r="P13" i="1"/>
  <c r="AE13" i="1" s="1"/>
  <c r="AD13" i="1" s="1"/>
  <c r="Q13" i="1"/>
  <c r="AL26" i="18"/>
  <c r="AB46" i="18"/>
  <c r="AP10" i="18"/>
  <c r="V70" i="18"/>
  <c r="AP90" i="18"/>
  <c r="AZ50" i="18"/>
  <c r="V90" i="18"/>
  <c r="AP50" i="18"/>
  <c r="AZ70" i="18"/>
  <c r="V10" i="18"/>
  <c r="AP30" i="18"/>
  <c r="AP70" i="18"/>
  <c r="AF70" i="18"/>
  <c r="AZ10" i="18"/>
  <c r="AZ90" i="18"/>
  <c r="L50" i="18"/>
  <c r="AF90" i="18"/>
  <c r="AF50" i="18"/>
  <c r="AF10" i="18"/>
  <c r="AF30" i="18"/>
  <c r="L30" i="18"/>
  <c r="AZ30" i="18"/>
  <c r="L90" i="18"/>
  <c r="L70" i="18"/>
  <c r="L10" i="18"/>
  <c r="V30" i="18"/>
  <c r="V50" i="18"/>
  <c r="P25" i="1"/>
  <c r="AE25" i="1" s="1"/>
  <c r="AD25" i="1" s="1"/>
  <c r="Q25" i="1"/>
  <c r="AN60" i="18"/>
  <c r="T60" i="18"/>
  <c r="AD20" i="18"/>
  <c r="T100" i="18"/>
  <c r="AX40" i="18"/>
  <c r="AD80" i="18"/>
  <c r="AD40" i="18"/>
  <c r="J60" i="18"/>
  <c r="AX100" i="18"/>
  <c r="AD100" i="18"/>
  <c r="AN20" i="18"/>
  <c r="AN40" i="18"/>
  <c r="AN100" i="18"/>
  <c r="AX20" i="18"/>
  <c r="AD60" i="18"/>
  <c r="AX80" i="18"/>
  <c r="J40" i="18"/>
  <c r="AX60" i="18"/>
  <c r="T80" i="18"/>
  <c r="J20" i="18"/>
  <c r="T40" i="18"/>
  <c r="J100" i="18"/>
  <c r="AN80" i="18"/>
  <c r="Q79" i="1"/>
  <c r="P79" i="1"/>
  <c r="AE79" i="1" s="1"/>
  <c r="AD79" i="1" s="1"/>
  <c r="J80" i="18"/>
  <c r="T20" i="18"/>
  <c r="Z14" i="18"/>
  <c r="AJ14" i="18"/>
  <c r="AJ94" i="18"/>
  <c r="BD14" i="18"/>
  <c r="Z34" i="18"/>
  <c r="AT34" i="18"/>
  <c r="P54" i="18"/>
  <c r="Z94" i="18"/>
  <c r="Z74" i="18"/>
  <c r="AT74" i="18"/>
  <c r="P94" i="18"/>
  <c r="P14" i="18"/>
  <c r="AT54" i="18"/>
  <c r="P74" i="18"/>
  <c r="AJ34" i="18"/>
  <c r="AJ74" i="18"/>
  <c r="AJ54" i="18"/>
  <c r="BD94" i="18"/>
  <c r="P34" i="18"/>
  <c r="BD74" i="18"/>
  <c r="AT14" i="18"/>
  <c r="BD54" i="18"/>
  <c r="P49" i="1"/>
  <c r="AE49" i="1" s="1"/>
  <c r="AD49" i="1" s="1"/>
  <c r="Q49" i="1"/>
  <c r="Z54" i="18"/>
  <c r="BD34" i="18"/>
  <c r="AT94" i="18"/>
  <c r="L12" i="18"/>
  <c r="AZ92" i="18"/>
  <c r="AF32" i="18"/>
  <c r="AZ32" i="18"/>
  <c r="AF52" i="18"/>
  <c r="L32" i="18"/>
  <c r="V32" i="18"/>
  <c r="AZ72" i="18"/>
  <c r="L72" i="18"/>
  <c r="AZ52" i="18"/>
  <c r="V72" i="18"/>
  <c r="L92" i="18"/>
  <c r="AP52" i="18"/>
  <c r="AF72" i="18"/>
  <c r="AZ12" i="18"/>
  <c r="AP12" i="18"/>
  <c r="AP32" i="18"/>
  <c r="AP92" i="18"/>
  <c r="V92" i="18"/>
  <c r="AF12" i="18"/>
  <c r="V52" i="18"/>
  <c r="L52" i="18"/>
  <c r="AP72" i="18"/>
  <c r="P37" i="1"/>
  <c r="AE37" i="1" s="1"/>
  <c r="AD37" i="1" s="1"/>
  <c r="AF92" i="18"/>
  <c r="Q37" i="1"/>
  <c r="V12" i="18"/>
  <c r="AF16" i="18"/>
  <c r="AF36" i="18"/>
  <c r="V16" i="18"/>
  <c r="V96" i="18"/>
  <c r="AZ96" i="18"/>
  <c r="AP96" i="18"/>
  <c r="L16" i="18"/>
  <c r="V76" i="18"/>
  <c r="L96" i="18"/>
  <c r="V56" i="18"/>
  <c r="L56" i="18"/>
  <c r="AP56" i="18"/>
  <c r="AF56" i="18"/>
  <c r="AZ36" i="18"/>
  <c r="AF76" i="18"/>
  <c r="AF96" i="18"/>
  <c r="AZ16" i="18"/>
  <c r="L36" i="18"/>
  <c r="AZ56" i="18"/>
  <c r="AZ76" i="18"/>
  <c r="AP36" i="18"/>
  <c r="AP76" i="18"/>
  <c r="V36" i="18"/>
  <c r="AP16" i="18"/>
  <c r="L76" i="18"/>
  <c r="BD46" i="18"/>
  <c r="AJ26" i="18"/>
  <c r="AJ46" i="18"/>
  <c r="Z66" i="18"/>
  <c r="P46" i="18"/>
  <c r="BD6" i="18"/>
  <c r="BD26" i="18"/>
  <c r="AT46" i="18"/>
  <c r="AT26" i="18"/>
  <c r="AJ6" i="18"/>
  <c r="AT66" i="18"/>
  <c r="AJ86" i="18"/>
  <c r="AJ66" i="18"/>
  <c r="AT6" i="18"/>
  <c r="Z86" i="18"/>
  <c r="P6" i="18"/>
  <c r="Z6" i="18"/>
  <c r="Z46" i="18"/>
  <c r="BD86" i="18"/>
  <c r="Z26" i="18"/>
  <c r="BD66" i="18"/>
  <c r="AT86" i="18"/>
  <c r="P26" i="18"/>
  <c r="P66" i="18"/>
  <c r="P86" i="18"/>
  <c r="V41" i="19" l="1"/>
  <c r="P41" i="19"/>
  <c r="P141" i="19"/>
  <c r="M191" i="19"/>
  <c r="M141" i="19"/>
  <c r="M241" i="19"/>
  <c r="V91" i="19"/>
  <c r="M91" i="19"/>
  <c r="S191" i="19"/>
  <c r="J241" i="19"/>
  <c r="S91" i="19"/>
  <c r="J91" i="19"/>
  <c r="P191" i="19"/>
  <c r="S241" i="19"/>
  <c r="V141" i="19"/>
  <c r="M41" i="19"/>
  <c r="S141" i="19"/>
  <c r="J141" i="19"/>
  <c r="J191" i="19"/>
  <c r="V241" i="19"/>
  <c r="S41" i="19"/>
  <c r="J41" i="19"/>
  <c r="P91" i="19"/>
  <c r="AF79" i="1"/>
  <c r="V191" i="19"/>
  <c r="P241" i="19"/>
  <c r="P132" i="19"/>
  <c r="S182" i="19"/>
  <c r="V132" i="19"/>
  <c r="V232" i="19"/>
  <c r="J32" i="19"/>
  <c r="V32" i="19"/>
  <c r="P182" i="19"/>
  <c r="S232" i="19"/>
  <c r="S82" i="19"/>
  <c r="S132" i="19"/>
  <c r="M182" i="19"/>
  <c r="M32" i="19"/>
  <c r="S32" i="19"/>
  <c r="J182" i="19"/>
  <c r="P232" i="19"/>
  <c r="M232" i="19"/>
  <c r="J132" i="19"/>
  <c r="V82" i="19"/>
  <c r="P32" i="19"/>
  <c r="V182" i="19"/>
  <c r="P82" i="19"/>
  <c r="M132" i="19"/>
  <c r="M82" i="19"/>
  <c r="J232" i="19"/>
  <c r="J82" i="19"/>
  <c r="P72" i="19"/>
  <c r="S122" i="19"/>
  <c r="P122" i="19"/>
  <c r="S222" i="19"/>
  <c r="J72" i="19"/>
  <c r="M72" i="19"/>
  <c r="AF37" i="1"/>
  <c r="M122" i="19"/>
  <c r="P222" i="19"/>
  <c r="M222" i="19"/>
  <c r="V172" i="19"/>
  <c r="V72" i="19"/>
  <c r="V22" i="19"/>
  <c r="P22" i="19"/>
  <c r="M22" i="19"/>
  <c r="V222" i="19"/>
  <c r="S172" i="19"/>
  <c r="J122" i="19"/>
  <c r="M172" i="19"/>
  <c r="P172" i="19"/>
  <c r="V122" i="19"/>
  <c r="J172" i="19"/>
  <c r="S72" i="19"/>
  <c r="J22" i="19"/>
  <c r="S22" i="19"/>
  <c r="J222" i="19"/>
  <c r="J110" i="19"/>
  <c r="M10" i="19"/>
  <c r="P10" i="19"/>
  <c r="S210" i="19"/>
  <c r="V10" i="19"/>
  <c r="P110" i="19"/>
  <c r="M110" i="19"/>
  <c r="S10" i="19"/>
  <c r="V210" i="19"/>
  <c r="M210" i="19"/>
  <c r="AF13" i="1"/>
  <c r="J210" i="19"/>
  <c r="J160" i="19"/>
  <c r="M60" i="19"/>
  <c r="P60" i="19"/>
  <c r="V110" i="19"/>
  <c r="V160" i="19"/>
  <c r="P210" i="19"/>
  <c r="P160" i="19"/>
  <c r="V60" i="19"/>
  <c r="S110" i="19"/>
  <c r="S160" i="19"/>
  <c r="M160" i="19"/>
  <c r="J60" i="19"/>
  <c r="S60" i="19"/>
  <c r="J10" i="19"/>
  <c r="P74" i="19"/>
  <c r="V74" i="19"/>
  <c r="P174" i="19"/>
  <c r="M224" i="19"/>
  <c r="M124" i="19"/>
  <c r="P24" i="19"/>
  <c r="M24" i="19"/>
  <c r="V224" i="19"/>
  <c r="V124" i="19"/>
  <c r="M174" i="19"/>
  <c r="S124" i="19"/>
  <c r="S224" i="19"/>
  <c r="S74" i="19"/>
  <c r="J24" i="19"/>
  <c r="V174" i="19"/>
  <c r="P224" i="19"/>
  <c r="M74" i="19"/>
  <c r="V24" i="19"/>
  <c r="J174" i="19"/>
  <c r="J224" i="19"/>
  <c r="J74" i="19"/>
  <c r="S24" i="19"/>
  <c r="S174" i="19"/>
  <c r="J124" i="19"/>
  <c r="P124" i="19"/>
  <c r="AF40" i="1"/>
  <c r="V13" i="19"/>
  <c r="P213" i="19"/>
  <c r="M63" i="19"/>
  <c r="S113" i="19"/>
  <c r="J13" i="19"/>
  <c r="P113" i="19"/>
  <c r="J63" i="19"/>
  <c r="V213" i="19"/>
  <c r="S163" i="19"/>
  <c r="V63" i="19"/>
  <c r="J163" i="19"/>
  <c r="S213" i="19"/>
  <c r="M113" i="19"/>
  <c r="M163" i="19"/>
  <c r="S63" i="19"/>
  <c r="M13" i="19"/>
  <c r="P63" i="19"/>
  <c r="M213" i="19"/>
  <c r="J213" i="19"/>
  <c r="P163" i="19"/>
  <c r="J113" i="19"/>
  <c r="S13" i="19"/>
  <c r="P13" i="19"/>
  <c r="AF19" i="1"/>
  <c r="V163" i="19"/>
  <c r="V113" i="19"/>
  <c r="S138" i="19"/>
  <c r="S238" i="19"/>
  <c r="M88" i="19"/>
  <c r="J138" i="19"/>
  <c r="V138" i="19"/>
  <c r="J88" i="19"/>
  <c r="V88" i="19"/>
  <c r="V188" i="19"/>
  <c r="AF70" i="1"/>
  <c r="P188" i="19"/>
  <c r="J238" i="19"/>
  <c r="V238" i="19"/>
  <c r="J188" i="19"/>
  <c r="V38" i="19"/>
  <c r="M38" i="19"/>
  <c r="P138" i="19"/>
  <c r="J38" i="19"/>
  <c r="M188" i="19"/>
  <c r="P238" i="19"/>
  <c r="S88" i="19"/>
  <c r="S38" i="19"/>
  <c r="M138" i="19"/>
  <c r="S188" i="19"/>
  <c r="P88" i="19"/>
  <c r="M238" i="19"/>
  <c r="P38" i="19"/>
  <c r="P170" i="19"/>
  <c r="S170" i="19"/>
  <c r="M220" i="19"/>
  <c r="P70" i="19"/>
  <c r="J120" i="19"/>
  <c r="P20" i="19"/>
  <c r="P220" i="19"/>
  <c r="J220" i="19"/>
  <c r="J170" i="19"/>
  <c r="V20" i="19"/>
  <c r="V170" i="19"/>
  <c r="M70" i="19"/>
  <c r="V120" i="19"/>
  <c r="S120" i="19"/>
  <c r="J20" i="19"/>
  <c r="M170" i="19"/>
  <c r="J70" i="19"/>
  <c r="V70" i="19"/>
  <c r="V220" i="19"/>
  <c r="P120" i="19"/>
  <c r="S220" i="19"/>
  <c r="S70" i="19"/>
  <c r="M20" i="19"/>
  <c r="S20" i="19"/>
  <c r="M120" i="19"/>
  <c r="AF31" i="1"/>
  <c r="M249" i="19"/>
  <c r="M149" i="19"/>
  <c r="V49" i="19"/>
  <c r="M199" i="19"/>
  <c r="J249" i="19"/>
  <c r="J199" i="19"/>
  <c r="P249" i="19"/>
  <c r="J49" i="19"/>
  <c r="P99" i="19"/>
  <c r="S99" i="19"/>
  <c r="V199" i="19"/>
  <c r="S249" i="19"/>
  <c r="S149" i="19"/>
  <c r="M49" i="19"/>
  <c r="S49" i="19"/>
  <c r="V249" i="19"/>
  <c r="S199" i="19"/>
  <c r="M99" i="19"/>
  <c r="P49" i="19"/>
  <c r="V149" i="19"/>
  <c r="P149" i="19"/>
  <c r="J149" i="19"/>
  <c r="P199" i="19"/>
  <c r="J99" i="19"/>
  <c r="V99" i="19"/>
  <c r="V75" i="19"/>
  <c r="M175" i="19"/>
  <c r="P75" i="19"/>
  <c r="M75" i="19"/>
  <c r="M25" i="19"/>
  <c r="M125" i="19"/>
  <c r="P125" i="19"/>
  <c r="S75" i="19"/>
  <c r="V225" i="19"/>
  <c r="V175" i="19"/>
  <c r="J25" i="19"/>
  <c r="S175" i="19"/>
  <c r="J125" i="19"/>
  <c r="J175" i="19"/>
  <c r="V25" i="19"/>
  <c r="J75" i="19"/>
  <c r="M225" i="19"/>
  <c r="P225" i="19"/>
  <c r="S25" i="19"/>
  <c r="P25" i="19"/>
  <c r="S225" i="19"/>
  <c r="J225" i="19"/>
  <c r="P175" i="19"/>
  <c r="V125" i="19"/>
  <c r="S125" i="19"/>
  <c r="AF43" i="1"/>
  <c r="V18" i="19"/>
  <c r="M68" i="19"/>
  <c r="J18" i="19"/>
  <c r="V118" i="19"/>
  <c r="S18" i="19"/>
  <c r="M168" i="19"/>
  <c r="V68" i="19"/>
  <c r="J168" i="19"/>
  <c r="V218" i="19"/>
  <c r="S68" i="19"/>
  <c r="P168" i="19"/>
  <c r="M218" i="19"/>
  <c r="J118" i="19"/>
  <c r="P118" i="19"/>
  <c r="P218" i="19"/>
  <c r="J68" i="19"/>
  <c r="J218" i="19"/>
  <c r="P68" i="19"/>
  <c r="P18" i="19"/>
  <c r="S218" i="19"/>
  <c r="V168" i="19"/>
  <c r="M18" i="19"/>
  <c r="S118" i="19"/>
  <c r="S168" i="19"/>
  <c r="AF28" i="1"/>
  <c r="M118" i="19"/>
  <c r="V208" i="19"/>
  <c r="P8" i="19"/>
  <c r="J8" i="19"/>
  <c r="P108" i="19"/>
  <c r="AF10" i="1"/>
  <c r="P208" i="19"/>
  <c r="J208" i="19"/>
  <c r="M58" i="19"/>
  <c r="M208" i="19"/>
  <c r="V8" i="19"/>
  <c r="M8" i="19"/>
  <c r="P158" i="19"/>
  <c r="S58" i="19"/>
  <c r="S8" i="19"/>
  <c r="S208" i="19"/>
  <c r="V158" i="19"/>
  <c r="M108" i="19"/>
  <c r="S108" i="19"/>
  <c r="V58" i="19"/>
  <c r="M158" i="19"/>
  <c r="P58" i="19"/>
  <c r="J58" i="19"/>
  <c r="S158" i="19"/>
  <c r="J108" i="19"/>
  <c r="J158" i="19"/>
  <c r="V108" i="19"/>
  <c r="J229" i="19"/>
  <c r="S129" i="19"/>
  <c r="J129" i="19"/>
  <c r="V179" i="19"/>
  <c r="V79" i="19"/>
  <c r="M29" i="19"/>
  <c r="P229" i="19"/>
  <c r="J79" i="19"/>
  <c r="S79" i="19"/>
  <c r="P129" i="19"/>
  <c r="V29" i="19"/>
  <c r="M129" i="19"/>
  <c r="J179" i="19"/>
  <c r="V129" i="19"/>
  <c r="S179" i="19"/>
  <c r="M229" i="19"/>
  <c r="AF49" i="1"/>
  <c r="P179" i="19"/>
  <c r="M179" i="19"/>
  <c r="P29" i="19"/>
  <c r="V229" i="19"/>
  <c r="S229" i="19"/>
  <c r="P79" i="19"/>
  <c r="M79" i="19"/>
  <c r="S29" i="19"/>
  <c r="J29" i="19"/>
  <c r="P183" i="19"/>
  <c r="P83" i="19"/>
  <c r="M33" i="19"/>
  <c r="J133" i="19"/>
  <c r="M133" i="19"/>
  <c r="S83" i="19"/>
  <c r="S33" i="19"/>
  <c r="V133" i="19"/>
  <c r="M183" i="19"/>
  <c r="V83" i="19"/>
  <c r="V233" i="19"/>
  <c r="M233" i="19"/>
  <c r="P33" i="19"/>
  <c r="J233" i="19"/>
  <c r="S133" i="19"/>
  <c r="P233" i="19"/>
  <c r="V33" i="19"/>
  <c r="J83" i="19"/>
  <c r="J183" i="19"/>
  <c r="S183" i="19"/>
  <c r="V183" i="19"/>
  <c r="J33" i="19"/>
  <c r="P133" i="19"/>
  <c r="S233" i="19"/>
  <c r="AF55" i="1"/>
  <c r="M83" i="19"/>
  <c r="V62" i="19"/>
  <c r="S12" i="19"/>
  <c r="J112" i="19"/>
  <c r="S112" i="19"/>
  <c r="V12" i="19"/>
  <c r="P112" i="19"/>
  <c r="P162" i="19"/>
  <c r="AF16" i="1"/>
  <c r="V162" i="19"/>
  <c r="J12" i="19"/>
  <c r="S162" i="19"/>
  <c r="J162" i="19"/>
  <c r="J212" i="19"/>
  <c r="S62" i="19"/>
  <c r="P12" i="19"/>
  <c r="V212" i="19"/>
  <c r="S212" i="19"/>
  <c r="M112" i="19"/>
  <c r="M12" i="19"/>
  <c r="P62" i="19"/>
  <c r="M212" i="19"/>
  <c r="J62" i="19"/>
  <c r="V112" i="19"/>
  <c r="M162" i="19"/>
  <c r="P212" i="19"/>
  <c r="M62" i="19"/>
  <c r="P115" i="19"/>
  <c r="V65" i="19"/>
  <c r="J165" i="19"/>
  <c r="S215" i="19"/>
  <c r="S15" i="19"/>
  <c r="M15" i="19"/>
  <c r="M215" i="19"/>
  <c r="M165" i="19"/>
  <c r="V115" i="19"/>
  <c r="S65" i="19"/>
  <c r="J215" i="19"/>
  <c r="V165" i="19"/>
  <c r="S115" i="19"/>
  <c r="J15" i="19"/>
  <c r="M115" i="19"/>
  <c r="V215" i="19"/>
  <c r="M65" i="19"/>
  <c r="P65" i="19"/>
  <c r="V15" i="19"/>
  <c r="P165" i="19"/>
  <c r="P215" i="19"/>
  <c r="J65" i="19"/>
  <c r="P15" i="19"/>
  <c r="J115" i="19"/>
  <c r="S165" i="19"/>
  <c r="S184" i="19"/>
  <c r="P134" i="19"/>
  <c r="J234" i="19"/>
  <c r="J84" i="19"/>
  <c r="P34" i="19"/>
  <c r="P184" i="19"/>
  <c r="V234" i="19"/>
  <c r="V34" i="19"/>
  <c r="V134" i="19"/>
  <c r="V84" i="19"/>
  <c r="J184" i="19"/>
  <c r="P234" i="19"/>
  <c r="S134" i="19"/>
  <c r="M234" i="19"/>
  <c r="S234" i="19"/>
  <c r="P84" i="19"/>
  <c r="S84" i="19"/>
  <c r="M84" i="19"/>
  <c r="S34" i="19"/>
  <c r="J34" i="19"/>
  <c r="M184" i="19"/>
  <c r="M134" i="19"/>
  <c r="V184" i="19"/>
  <c r="AF58" i="1"/>
  <c r="J134" i="19"/>
  <c r="M34" i="19"/>
  <c r="V116" i="19"/>
  <c r="M116" i="19"/>
  <c r="J216" i="19"/>
  <c r="M66" i="19"/>
  <c r="AF22" i="1"/>
  <c r="V16" i="19"/>
  <c r="P16" i="19"/>
  <c r="S166" i="19"/>
  <c r="V166" i="19"/>
  <c r="J16" i="19"/>
  <c r="S16" i="19"/>
  <c r="S116" i="19"/>
  <c r="J66" i="19"/>
  <c r="S66" i="19"/>
  <c r="V66" i="19"/>
  <c r="J166" i="19"/>
  <c r="S216" i="19"/>
  <c r="P166" i="19"/>
  <c r="J116" i="19"/>
  <c r="V216" i="19"/>
  <c r="M166" i="19"/>
  <c r="M16" i="19"/>
  <c r="P66" i="19"/>
  <c r="P116" i="19"/>
  <c r="P216" i="19"/>
  <c r="M216" i="19"/>
  <c r="P44" i="19"/>
  <c r="V244" i="19"/>
  <c r="P144" i="19"/>
  <c r="S194" i="19"/>
  <c r="J194" i="19"/>
  <c r="P244" i="19"/>
  <c r="V94" i="19"/>
  <c r="S244" i="19"/>
  <c r="V144" i="19"/>
  <c r="M94" i="19"/>
  <c r="J94" i="19"/>
  <c r="J44" i="19"/>
  <c r="P94" i="19"/>
  <c r="M194" i="19"/>
  <c r="V194" i="19"/>
  <c r="S94" i="19"/>
  <c r="J244" i="19"/>
  <c r="V44" i="19"/>
  <c r="P194" i="19"/>
  <c r="AF85" i="1"/>
  <c r="S144" i="19"/>
  <c r="M144" i="19"/>
  <c r="S44" i="19"/>
  <c r="M244" i="19"/>
  <c r="M44" i="19"/>
  <c r="J144" i="19"/>
  <c r="V21" i="19"/>
  <c r="J221" i="19"/>
  <c r="M71" i="19"/>
  <c r="M171" i="19"/>
  <c r="M121" i="19"/>
  <c r="V121" i="19"/>
  <c r="P121" i="19"/>
  <c r="S171" i="19"/>
  <c r="V171" i="19"/>
  <c r="J171" i="19"/>
  <c r="S21" i="19"/>
  <c r="P221" i="19"/>
  <c r="J21" i="19"/>
  <c r="P71" i="19"/>
  <c r="V221" i="19"/>
  <c r="AF34" i="1"/>
  <c r="S71" i="19"/>
  <c r="V71" i="19"/>
  <c r="S121" i="19"/>
  <c r="M221" i="19"/>
  <c r="P21" i="19"/>
  <c r="J121" i="19"/>
  <c r="P171" i="19"/>
  <c r="J71" i="19"/>
  <c r="S221" i="19"/>
  <c r="M21" i="19"/>
  <c r="J151" i="19"/>
  <c r="V101" i="19"/>
  <c r="M201" i="19"/>
  <c r="M51" i="19"/>
  <c r="S251" i="19"/>
  <c r="S151" i="19"/>
  <c r="J51" i="19"/>
  <c r="AF97" i="1"/>
  <c r="J251" i="19"/>
  <c r="J201" i="19"/>
  <c r="V251" i="19"/>
  <c r="M151" i="19"/>
  <c r="V201" i="19"/>
  <c r="M101" i="19"/>
  <c r="P201" i="19"/>
  <c r="S51" i="19"/>
  <c r="V151" i="19"/>
  <c r="P51" i="19"/>
  <c r="P151" i="19"/>
  <c r="J101" i="19"/>
  <c r="S201" i="19"/>
  <c r="P101" i="19"/>
  <c r="P251" i="19"/>
  <c r="S101" i="19"/>
  <c r="M251" i="19"/>
  <c r="V51" i="19"/>
  <c r="J196" i="19"/>
  <c r="M96" i="19"/>
  <c r="J96" i="19"/>
  <c r="V196" i="19"/>
  <c r="P146" i="19"/>
  <c r="V96" i="19"/>
  <c r="P46" i="19"/>
  <c r="V146" i="19"/>
  <c r="J46" i="19"/>
  <c r="M246" i="19"/>
  <c r="P196" i="19"/>
  <c r="S146" i="19"/>
  <c r="P246" i="19"/>
  <c r="M146" i="19"/>
  <c r="S246" i="19"/>
  <c r="S46" i="19"/>
  <c r="J246" i="19"/>
  <c r="M196" i="19"/>
  <c r="P96" i="19"/>
  <c r="M46" i="19"/>
  <c r="V46" i="19"/>
  <c r="S196" i="19"/>
  <c r="J146" i="19"/>
  <c r="S96" i="19"/>
  <c r="V246" i="19"/>
  <c r="M242" i="19"/>
  <c r="S192" i="19"/>
  <c r="M142" i="19"/>
  <c r="J92" i="19"/>
  <c r="P192" i="19"/>
  <c r="S92" i="19"/>
  <c r="M92" i="19"/>
  <c r="S142" i="19"/>
  <c r="M192" i="19"/>
  <c r="J242" i="19"/>
  <c r="S42" i="19"/>
  <c r="V242" i="19"/>
  <c r="J192" i="19"/>
  <c r="P142" i="19"/>
  <c r="V42" i="19"/>
  <c r="J142" i="19"/>
  <c r="V142" i="19"/>
  <c r="V92" i="19"/>
  <c r="J42" i="19"/>
  <c r="S242" i="19"/>
  <c r="P242" i="19"/>
  <c r="V192" i="19"/>
  <c r="M42" i="19"/>
  <c r="P92" i="19"/>
  <c r="P42" i="19"/>
  <c r="V139" i="19"/>
  <c r="M89" i="19"/>
  <c r="P139" i="19"/>
  <c r="M189" i="19"/>
  <c r="AF73" i="1"/>
  <c r="M139" i="19"/>
  <c r="P39" i="19"/>
  <c r="S189" i="19"/>
  <c r="J189" i="19"/>
  <c r="S89" i="19"/>
  <c r="J89" i="19"/>
  <c r="S239" i="19"/>
  <c r="V239" i="19"/>
  <c r="V39" i="19"/>
  <c r="M39" i="19"/>
  <c r="P239" i="19"/>
  <c r="V189" i="19"/>
  <c r="P89" i="19"/>
  <c r="S39" i="19"/>
  <c r="M239" i="19"/>
  <c r="S139" i="19"/>
  <c r="J139" i="19"/>
  <c r="J39" i="19"/>
  <c r="P189" i="19"/>
  <c r="J239" i="19"/>
  <c r="V89" i="19"/>
  <c r="J131" i="19"/>
  <c r="J31" i="19"/>
  <c r="S181" i="19"/>
  <c r="V131" i="19"/>
  <c r="P81" i="19"/>
  <c r="S131" i="19"/>
  <c r="P131" i="19"/>
  <c r="J181" i="19"/>
  <c r="M31" i="19"/>
  <c r="V31" i="19"/>
  <c r="S31" i="19"/>
  <c r="S231" i="19"/>
  <c r="AF52" i="1"/>
  <c r="J231" i="19"/>
  <c r="M181" i="19"/>
  <c r="S81" i="19"/>
  <c r="P181" i="19"/>
  <c r="V181" i="19"/>
  <c r="J81" i="19"/>
  <c r="M231" i="19"/>
  <c r="V231" i="19"/>
  <c r="P231" i="19"/>
  <c r="M131" i="19"/>
  <c r="M81" i="19"/>
  <c r="P31" i="19"/>
  <c r="V81" i="19"/>
  <c r="J207" i="19"/>
  <c r="V7" i="19"/>
  <c r="J7" i="19"/>
  <c r="P107" i="19"/>
  <c r="AF7" i="1"/>
  <c r="S157" i="19"/>
  <c r="V157" i="19"/>
  <c r="P57" i="19"/>
  <c r="V207" i="19"/>
  <c r="M107" i="19"/>
  <c r="P157" i="19"/>
  <c r="M57" i="19"/>
  <c r="V107" i="19"/>
  <c r="S7" i="19"/>
  <c r="V57" i="19"/>
  <c r="J57" i="19"/>
  <c r="M207" i="19"/>
  <c r="S57" i="19"/>
  <c r="J157" i="19"/>
  <c r="P7" i="19"/>
  <c r="J107" i="19"/>
  <c r="S107" i="19"/>
  <c r="S207" i="19"/>
  <c r="M7" i="19"/>
  <c r="M157" i="19"/>
  <c r="P207" i="19"/>
  <c r="M40" i="19"/>
  <c r="V190" i="19"/>
  <c r="S140" i="19"/>
  <c r="S190" i="19"/>
  <c r="J240" i="19"/>
  <c r="V90" i="19"/>
  <c r="M190" i="19"/>
  <c r="S90" i="19"/>
  <c r="M140" i="19"/>
  <c r="J40" i="19"/>
  <c r="P140" i="19"/>
  <c r="P40" i="19"/>
  <c r="M90" i="19"/>
  <c r="S240" i="19"/>
  <c r="J190" i="19"/>
  <c r="P90" i="19"/>
  <c r="V40" i="19"/>
  <c r="S40" i="19"/>
  <c r="J90" i="19"/>
  <c r="P190" i="19"/>
  <c r="V140" i="19"/>
  <c r="AF76" i="1"/>
  <c r="V240" i="19"/>
  <c r="M240" i="19"/>
  <c r="P240" i="19"/>
  <c r="J140" i="19"/>
  <c r="V97" i="19"/>
  <c r="S97" i="19"/>
  <c r="S197" i="19"/>
  <c r="P97" i="19"/>
  <c r="P197" i="19"/>
  <c r="P147" i="19"/>
  <c r="M97" i="19"/>
  <c r="J97" i="19"/>
  <c r="M247" i="19"/>
  <c r="M147" i="19"/>
  <c r="S47" i="19"/>
  <c r="V47" i="19"/>
  <c r="J197" i="19"/>
  <c r="M197" i="19"/>
  <c r="J247" i="19"/>
  <c r="P47" i="19"/>
  <c r="S147" i="19"/>
  <c r="V147" i="19"/>
  <c r="M47" i="19"/>
  <c r="J147" i="19"/>
  <c r="S247" i="19"/>
  <c r="J47" i="19"/>
  <c r="V197" i="19"/>
  <c r="AF91" i="1"/>
  <c r="P247" i="19"/>
  <c r="V247" i="19"/>
  <c r="S167" i="19"/>
  <c r="M67" i="19"/>
  <c r="S217" i="19"/>
  <c r="J167" i="19"/>
  <c r="M167" i="19"/>
  <c r="J17" i="19"/>
  <c r="M17" i="19"/>
  <c r="P17" i="19"/>
  <c r="J67" i="19"/>
  <c r="P67" i="19"/>
  <c r="P217" i="19"/>
  <c r="V117" i="19"/>
  <c r="V67" i="19"/>
  <c r="P117" i="19"/>
  <c r="V217" i="19"/>
  <c r="M117" i="19"/>
  <c r="M217" i="19"/>
  <c r="V167" i="19"/>
  <c r="S67" i="19"/>
  <c r="S117" i="19"/>
  <c r="J217" i="19"/>
  <c r="J117" i="19"/>
  <c r="S17" i="19"/>
  <c r="AF25" i="1"/>
  <c r="V17" i="19"/>
  <c r="P167" i="19"/>
  <c r="V93" i="19"/>
  <c r="M143" i="19"/>
  <c r="M193" i="19"/>
  <c r="S143" i="19"/>
  <c r="P43" i="19"/>
  <c r="J43" i="19"/>
  <c r="S243" i="19"/>
  <c r="AF82" i="1"/>
  <c r="J193" i="19"/>
  <c r="P193" i="19"/>
  <c r="V43" i="19"/>
  <c r="P143" i="19"/>
  <c r="J243" i="19"/>
  <c r="M43" i="19"/>
  <c r="P93" i="19"/>
  <c r="V243" i="19"/>
  <c r="V193" i="19"/>
  <c r="M93" i="19"/>
  <c r="S43" i="19"/>
  <c r="P243" i="19"/>
  <c r="S193" i="19"/>
  <c r="J143" i="19"/>
  <c r="J93" i="19"/>
  <c r="M243" i="19"/>
  <c r="V143" i="19"/>
  <c r="S93" i="19"/>
  <c r="V211" i="19"/>
  <c r="J111" i="19"/>
  <c r="S111" i="19"/>
  <c r="P61" i="19"/>
  <c r="S11" i="19"/>
  <c r="S211" i="19"/>
  <c r="V161" i="19"/>
  <c r="M61" i="19"/>
  <c r="V11" i="19"/>
  <c r="M211" i="19"/>
  <c r="V111" i="19"/>
  <c r="J161" i="19"/>
  <c r="S161" i="19"/>
  <c r="J211" i="19"/>
  <c r="M111" i="19"/>
  <c r="P111" i="19"/>
  <c r="J61" i="19"/>
  <c r="J11" i="19"/>
  <c r="V61" i="19"/>
  <c r="P161" i="19"/>
  <c r="M161" i="19"/>
  <c r="S61" i="19"/>
  <c r="M11" i="19"/>
  <c r="P211" i="19"/>
  <c r="P11" i="19"/>
  <c r="J145" i="19"/>
  <c r="V45" i="19"/>
  <c r="J245" i="19"/>
  <c r="P195" i="19"/>
  <c r="V95" i="19"/>
  <c r="M45" i="19"/>
  <c r="V245" i="19"/>
  <c r="P145" i="19"/>
  <c r="S95" i="19"/>
  <c r="M195" i="19"/>
  <c r="S245" i="19"/>
  <c r="S45" i="19"/>
  <c r="P95" i="19"/>
  <c r="J195" i="19"/>
  <c r="J95" i="19"/>
  <c r="P45" i="19"/>
  <c r="M145" i="19"/>
  <c r="V195" i="19"/>
  <c r="P245" i="19"/>
  <c r="V145" i="19"/>
  <c r="J45" i="19"/>
  <c r="M95" i="19"/>
  <c r="S195" i="19"/>
  <c r="S145" i="19"/>
  <c r="AF88" i="1"/>
  <c r="M245" i="19"/>
  <c r="J37" i="19"/>
  <c r="M187" i="19"/>
  <c r="S187" i="19"/>
  <c r="S237" i="19"/>
  <c r="J87" i="19"/>
  <c r="S37" i="19"/>
  <c r="AF67" i="1"/>
  <c r="P187" i="19"/>
  <c r="P237" i="19"/>
  <c r="P37" i="19"/>
  <c r="M37" i="19"/>
  <c r="J237" i="19"/>
  <c r="V237" i="19"/>
  <c r="J187" i="19"/>
  <c r="M137" i="19"/>
  <c r="V87" i="19"/>
  <c r="M87" i="19"/>
  <c r="J137" i="19"/>
  <c r="V137" i="19"/>
  <c r="S87" i="19"/>
  <c r="V37" i="19"/>
  <c r="V187" i="19"/>
  <c r="S137" i="19"/>
  <c r="M237" i="19"/>
  <c r="P137" i="19"/>
  <c r="P87" i="19"/>
  <c r="V14" i="19"/>
  <c r="V164" i="19"/>
  <c r="J14" i="19"/>
  <c r="J114" i="19"/>
  <c r="J214" i="19"/>
  <c r="J64" i="19"/>
  <c r="V64" i="19"/>
  <c r="S114" i="19"/>
  <c r="M164" i="19"/>
  <c r="S164" i="19"/>
  <c r="S64" i="19"/>
  <c r="P114" i="19"/>
  <c r="S14" i="19"/>
  <c r="J164" i="19"/>
  <c r="P164" i="19"/>
  <c r="S214" i="19"/>
  <c r="V114" i="19"/>
  <c r="M214" i="19"/>
  <c r="M64" i="19"/>
  <c r="V214" i="19"/>
  <c r="P64" i="19"/>
  <c r="P14" i="19"/>
  <c r="M114" i="19"/>
  <c r="P214" i="19"/>
  <c r="M14" i="19"/>
  <c r="V223" i="19"/>
  <c r="M173" i="19"/>
  <c r="P123" i="19"/>
  <c r="V23" i="19"/>
  <c r="V73" i="19"/>
  <c r="M73" i="19"/>
  <c r="J173" i="19"/>
  <c r="S223" i="19"/>
  <c r="P73" i="19"/>
  <c r="V123" i="19"/>
  <c r="P173" i="19"/>
  <c r="J223" i="19"/>
  <c r="J23" i="19"/>
  <c r="V173" i="19"/>
  <c r="M123" i="19"/>
  <c r="J73" i="19"/>
  <c r="S73" i="19"/>
  <c r="S123" i="19"/>
  <c r="S173" i="19"/>
  <c r="P23" i="19"/>
  <c r="M23" i="19"/>
  <c r="J123" i="19"/>
  <c r="P223" i="19"/>
  <c r="S23" i="19"/>
  <c r="M223" i="19"/>
  <c r="V177" i="19"/>
  <c r="V27" i="19"/>
  <c r="M227" i="19"/>
  <c r="P227" i="19"/>
  <c r="M77" i="19"/>
  <c r="J27" i="19"/>
  <c r="J77" i="19"/>
  <c r="S127" i="19"/>
  <c r="V127" i="19"/>
  <c r="P177" i="19"/>
  <c r="J227" i="19"/>
  <c r="P127" i="19"/>
  <c r="S177" i="19"/>
  <c r="P77" i="19"/>
  <c r="M127" i="19"/>
  <c r="M27" i="19"/>
  <c r="S27" i="19"/>
  <c r="J127" i="19"/>
  <c r="P27" i="19"/>
  <c r="V77" i="19"/>
  <c r="V227" i="19"/>
  <c r="S227" i="19"/>
  <c r="S77" i="19"/>
  <c r="M177" i="19"/>
  <c r="J177" i="19"/>
  <c r="P109" i="19"/>
  <c r="V159" i="19"/>
  <c r="M109" i="19"/>
  <c r="J9" i="19"/>
  <c r="S59" i="19"/>
  <c r="V209" i="19"/>
  <c r="P9" i="19"/>
  <c r="J209" i="19"/>
  <c r="P159" i="19"/>
  <c r="M59" i="19"/>
  <c r="P209" i="19"/>
  <c r="V9" i="19"/>
  <c r="P59" i="19"/>
  <c r="J159" i="19"/>
  <c r="S209" i="19"/>
  <c r="S159" i="19"/>
  <c r="M9" i="19"/>
  <c r="J109" i="19"/>
  <c r="V59" i="19"/>
  <c r="M209" i="19"/>
  <c r="S9" i="19"/>
  <c r="S109" i="19"/>
  <c r="J59" i="19"/>
  <c r="M159" i="19"/>
  <c r="V109" i="19"/>
  <c r="P150" i="19"/>
  <c r="M200" i="19"/>
  <c r="M50" i="19"/>
  <c r="J250" i="19"/>
  <c r="S50" i="19"/>
  <c r="M150" i="19"/>
  <c r="AF94" i="1"/>
  <c r="V50" i="19"/>
  <c r="J50" i="19"/>
  <c r="S200" i="19"/>
  <c r="V150" i="19"/>
  <c r="P200" i="19"/>
  <c r="P250" i="19"/>
  <c r="M250" i="19"/>
  <c r="V100" i="19"/>
  <c r="V250" i="19"/>
  <c r="S250" i="19"/>
  <c r="V200" i="19"/>
  <c r="J150" i="19"/>
  <c r="P50" i="19"/>
  <c r="S100" i="19"/>
  <c r="P100" i="19"/>
  <c r="S150" i="19"/>
  <c r="J200" i="19"/>
  <c r="J100" i="19"/>
  <c r="M100" i="19"/>
  <c r="S185" i="19"/>
  <c r="V135" i="19"/>
  <c r="S135" i="19"/>
  <c r="V185" i="19"/>
  <c r="V85" i="19"/>
  <c r="M135" i="19"/>
  <c r="M235" i="19"/>
  <c r="P85" i="19"/>
  <c r="AF61" i="1"/>
  <c r="J85" i="19"/>
  <c r="M85" i="19"/>
  <c r="J185" i="19"/>
  <c r="J35" i="19"/>
  <c r="M35" i="19"/>
  <c r="V235" i="19"/>
  <c r="P235" i="19"/>
  <c r="P185" i="19"/>
  <c r="P135" i="19"/>
  <c r="V35" i="19"/>
  <c r="J135" i="19"/>
  <c r="S235" i="19"/>
  <c r="J235" i="19"/>
  <c r="S85" i="19"/>
  <c r="M185" i="19"/>
  <c r="P35" i="19"/>
  <c r="S35" i="19"/>
  <c r="P52" i="19"/>
  <c r="M202" i="19"/>
  <c r="S202" i="19"/>
  <c r="J102" i="19"/>
  <c r="M252" i="19"/>
  <c r="J52" i="19"/>
  <c r="M102" i="19"/>
  <c r="P252" i="19"/>
  <c r="V152" i="19"/>
  <c r="S252" i="19"/>
  <c r="J202" i="19"/>
  <c r="J152" i="19"/>
  <c r="S152" i="19"/>
  <c r="V202" i="19"/>
  <c r="J252" i="19"/>
  <c r="V252" i="19"/>
  <c r="M152" i="19"/>
  <c r="V52" i="19"/>
  <c r="V102" i="19"/>
  <c r="P152" i="19"/>
  <c r="P202" i="19"/>
  <c r="S102" i="19"/>
  <c r="P102" i="19"/>
  <c r="M52" i="19"/>
  <c r="AF100" i="1"/>
  <c r="S52" i="19"/>
  <c r="P56" i="19"/>
  <c r="V56" i="19"/>
  <c r="M106" i="19"/>
  <c r="S56" i="19"/>
  <c r="J56" i="19"/>
  <c r="V6" i="19"/>
  <c r="J156" i="19"/>
  <c r="M56" i="19"/>
  <c r="S106" i="19"/>
  <c r="J6" i="19"/>
  <c r="J106" i="19"/>
  <c r="J206" i="19"/>
  <c r="V106" i="19"/>
  <c r="P156" i="19"/>
  <c r="P6" i="19"/>
  <c r="V156" i="19"/>
  <c r="P206" i="19"/>
  <c r="S6" i="19"/>
  <c r="M156" i="19"/>
  <c r="S206" i="19"/>
  <c r="S156" i="19"/>
  <c r="M206" i="19"/>
  <c r="V206" i="19"/>
  <c r="P106" i="19"/>
  <c r="M6" i="19"/>
  <c r="P148" i="19"/>
  <c r="S198" i="19"/>
  <c r="M98" i="19"/>
  <c r="J248" i="19"/>
  <c r="P198" i="19"/>
  <c r="M148" i="19"/>
  <c r="V148" i="19"/>
  <c r="P48" i="19"/>
  <c r="J98" i="19"/>
  <c r="M198" i="19"/>
  <c r="P248" i="19"/>
  <c r="J48" i="19"/>
  <c r="J148" i="19"/>
  <c r="V198" i="19"/>
  <c r="S98" i="19"/>
  <c r="V248" i="19"/>
  <c r="M48" i="19"/>
  <c r="S148" i="19"/>
  <c r="S248" i="19"/>
  <c r="S48" i="19"/>
  <c r="V98" i="19"/>
  <c r="P98" i="19"/>
  <c r="M248" i="19"/>
  <c r="J198" i="19"/>
  <c r="V48" i="19"/>
  <c r="P76" i="19"/>
  <c r="S176" i="19"/>
  <c r="V226" i="19"/>
  <c r="S76" i="19"/>
  <c r="M126" i="19"/>
  <c r="J26" i="19"/>
  <c r="P176" i="19"/>
  <c r="V176" i="19"/>
  <c r="J176" i="19"/>
  <c r="M76" i="19"/>
  <c r="S126" i="19"/>
  <c r="P26" i="19"/>
  <c r="P126" i="19"/>
  <c r="S26" i="19"/>
  <c r="S226" i="19"/>
  <c r="V126" i="19"/>
  <c r="V26" i="19"/>
  <c r="P226" i="19"/>
  <c r="M226" i="19"/>
  <c r="J126" i="19"/>
  <c r="J76" i="19"/>
  <c r="V76" i="19"/>
  <c r="M26" i="19"/>
  <c r="J226" i="19"/>
  <c r="M176" i="19"/>
  <c r="J219" i="19"/>
  <c r="V19" i="19"/>
  <c r="S19" i="19"/>
  <c r="S69" i="19"/>
  <c r="V169" i="19"/>
  <c r="P119" i="19"/>
  <c r="V219" i="19"/>
  <c r="P69" i="19"/>
  <c r="P219" i="19"/>
  <c r="S119" i="19"/>
  <c r="M19" i="19"/>
  <c r="P169" i="19"/>
  <c r="V69" i="19"/>
  <c r="S219" i="19"/>
  <c r="M69" i="19"/>
  <c r="J119" i="19"/>
  <c r="P19" i="19"/>
  <c r="M169" i="19"/>
  <c r="V119" i="19"/>
  <c r="M219" i="19"/>
  <c r="S169" i="19"/>
  <c r="J69" i="19"/>
  <c r="J19" i="19"/>
  <c r="J169" i="19"/>
  <c r="M119" i="19"/>
  <c r="J78" i="19"/>
  <c r="J228" i="19"/>
  <c r="J178" i="19"/>
  <c r="S228" i="19"/>
  <c r="M28" i="19"/>
  <c r="S78" i="19"/>
  <c r="V128" i="19"/>
  <c r="M228" i="19"/>
  <c r="V78" i="19"/>
  <c r="P78" i="19"/>
  <c r="M128" i="19"/>
  <c r="S178" i="19"/>
  <c r="S28" i="19"/>
  <c r="P28" i="19"/>
  <c r="P228" i="19"/>
  <c r="M178" i="19"/>
  <c r="J128" i="19"/>
  <c r="P128" i="19"/>
  <c r="S128" i="19"/>
  <c r="M78" i="19"/>
  <c r="P178" i="19"/>
  <c r="V228" i="19"/>
  <c r="AF46" i="1"/>
  <c r="V28" i="19"/>
  <c r="J28" i="19"/>
  <c r="V178" i="19"/>
  <c r="U230" i="19" l="1"/>
  <c r="L180" i="19"/>
  <c r="U30" i="19"/>
  <c r="R30" i="19"/>
  <c r="R230" i="19"/>
  <c r="X130" i="19"/>
  <c r="R130" i="19"/>
  <c r="R180" i="19"/>
  <c r="L30" i="19"/>
  <c r="O80" i="19"/>
  <c r="U130" i="19"/>
  <c r="L80" i="19"/>
  <c r="R80" i="19"/>
  <c r="O130" i="19"/>
  <c r="L130" i="19"/>
  <c r="L230" i="19"/>
  <c r="O230" i="19"/>
  <c r="O180" i="19"/>
  <c r="X80" i="19"/>
  <c r="X230" i="19"/>
  <c r="X180" i="19"/>
  <c r="U180" i="19"/>
  <c r="X30" i="19"/>
  <c r="O30" i="19"/>
  <c r="U80" i="19"/>
  <c r="Q230" i="19" l="1"/>
  <c r="K230" i="19"/>
  <c r="W230" i="19"/>
  <c r="Q80" i="19"/>
  <c r="K180" i="19"/>
  <c r="K130" i="19"/>
  <c r="Q30" i="19"/>
  <c r="Q130" i="19"/>
  <c r="N180" i="19"/>
  <c r="T180" i="19"/>
  <c r="W80" i="19"/>
  <c r="N30" i="19"/>
  <c r="W180" i="19"/>
  <c r="T230" i="19"/>
  <c r="K30" i="19"/>
  <c r="Q180" i="19"/>
  <c r="W130" i="19"/>
  <c r="N230" i="19"/>
  <c r="T80" i="19"/>
  <c r="T30" i="19"/>
  <c r="N130" i="19"/>
  <c r="N80" i="19"/>
  <c r="W30" i="19"/>
  <c r="T130" i="19"/>
  <c r="K80" i="19"/>
  <c r="M30" i="19"/>
  <c r="V230" i="19"/>
  <c r="S230" i="19"/>
  <c r="J30" i="19"/>
  <c r="S180" i="19"/>
  <c r="V30" i="19"/>
  <c r="S80" i="19"/>
  <c r="S30" i="19"/>
  <c r="J130" i="19"/>
  <c r="P130" i="19"/>
  <c r="V130" i="19"/>
  <c r="S130" i="19"/>
  <c r="J230" i="19"/>
  <c r="P80" i="19"/>
  <c r="P230" i="19"/>
  <c r="M130" i="19"/>
  <c r="V80" i="19"/>
  <c r="M180" i="19"/>
  <c r="V180" i="19"/>
  <c r="M230" i="19"/>
  <c r="M80" i="19"/>
  <c r="J180" i="19"/>
  <c r="P30" i="19"/>
  <c r="J80" i="19"/>
  <c r="P180" i="19"/>
</calcChain>
</file>

<file path=xl/sharedStrings.xml><?xml version="1.0" encoding="utf-8"?>
<sst xmlns="http://schemas.openxmlformats.org/spreadsheetml/2006/main" count="1835" uniqueCount="701">
  <si>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</si>
  <si>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</si>
  <si>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</si>
  <si>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</si>
  <si>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</si>
  <si>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</si>
  <si>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</si>
  <si>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</si>
  <si>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</si>
  <si>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</si>
  <si>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</si>
  <si>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</si>
  <si>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</si>
  <si>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</si>
  <si>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</si>
  <si>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</si>
  <si>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</si>
  <si>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</si>
  <si>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</si>
  <si>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</si>
  <si>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</si>
  <si>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</si>
  <si>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</si>
  <si>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</si>
  <si>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</si>
  <si>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</si>
  <si>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</si>
  <si>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</si>
  <si>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</si>
  <si>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</si>
  <si>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</si>
  <si>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</si>
  <si>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</si>
  <si>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</si>
  <si>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</si>
  <si>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</si>
  <si>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</si>
  <si>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</si>
  <si>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</si>
  <si>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</si>
  <si>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</si>
  <si>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</si>
  <si>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</si>
  <si>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</si>
  <si>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</si>
  <si>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</si>
  <si>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</si>
  <si>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</si>
  <si>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</si>
  <si>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</si>
  <si>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</si>
  <si>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</si>
  <si>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</si>
  <si>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</si>
  <si>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</si>
  <si>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</si>
  <si>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</si>
  <si>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</si>
  <si>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</si>
  <si>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</si>
  <si>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</si>
  <si>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</si>
  <si>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</si>
  <si>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</si>
  <si>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</si>
  <si>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</si>
  <si>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</si>
  <si>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</si>
  <si>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</si>
  <si>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</si>
  <si>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</si>
  <si>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</si>
  <si>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</si>
  <si>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</si>
  <si>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</si>
  <si>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</si>
  <si>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</si>
  <si>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</si>
  <si>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</si>
  <si>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</si>
  <si>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</si>
  <si>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</si>
  <si>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</si>
  <si>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</si>
  <si>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</si>
  <si>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</si>
  <si>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</si>
  <si>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</si>
  <si>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</si>
  <si>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</si>
  <si>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</si>
  <si>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</si>
  <si>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</si>
  <si>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</si>
  <si>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</si>
  <si>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</si>
  <si>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</si>
  <si>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</si>
  <si>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</si>
  <si>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</si>
  <si>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</si>
  <si>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</si>
  <si>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</si>
  <si>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</si>
  <si>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</si>
  <si>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</si>
  <si>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</si>
  <si>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</si>
  <si>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</si>
  <si>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</si>
  <si>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</si>
  <si>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</si>
  <si>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</si>
  <si>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</si>
  <si>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</si>
  <si>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</si>
  <si>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</si>
  <si>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</si>
  <si>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</si>
  <si>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</si>
  <si>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</si>
  <si>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</si>
  <si>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</si>
  <si>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</si>
  <si>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</si>
  <si>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</si>
  <si>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</si>
  <si>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</si>
  <si>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</si>
  <si>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</si>
  <si>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</si>
  <si>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</si>
  <si>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</si>
  <si>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</si>
  <si>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</si>
  <si>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</si>
  <si>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</si>
  <si>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</si>
  <si>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</si>
  <si>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</si>
  <si>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</si>
  <si>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</si>
  <si>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</si>
  <si>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</si>
  <si>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</si>
  <si>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</si>
  <si>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</si>
  <si>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</si>
  <si>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</si>
  <si>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</si>
  <si>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</si>
  <si>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</si>
  <si>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</si>
  <si>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</si>
  <si>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</si>
  <si>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</si>
  <si>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</si>
  <si>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</si>
  <si>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</si>
  <si>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</si>
  <si>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</si>
  <si>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</si>
  <si>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</si>
  <si>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</si>
  <si>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</si>
  <si>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</si>
  <si>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</si>
  <si>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</si>
  <si>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</si>
  <si>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</si>
  <si>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</si>
  <si>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</si>
  <si>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</si>
  <si>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</si>
  <si>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</si>
  <si>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</si>
  <si>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</si>
  <si>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</si>
  <si>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</si>
  <si>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</si>
  <si>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</si>
  <si>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</si>
  <si>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</si>
  <si>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</si>
  <si>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</si>
  <si>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</si>
  <si>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</si>
  <si>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</si>
  <si>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</si>
  <si>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</si>
  <si>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</si>
  <si>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</si>
  <si>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</si>
  <si>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</si>
  <si>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</si>
  <si>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</si>
  <si>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</si>
  <si>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</si>
  <si>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</si>
  <si>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</si>
  <si>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</si>
  <si>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</si>
  <si>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</si>
  <si>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</si>
  <si>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</si>
  <si>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</si>
  <si>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Semestral</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</si>
  <si>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</si>
  <si>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</si>
  <si>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</si>
  <si>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</si>
  <si>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</si>
  <si>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</si>
  <si>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</si>
  <si>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</si>
  <si>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</si>
  <si>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</si>
  <si>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</si>
  <si>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</si>
  <si>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</si>
  <si>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</si>
  <si>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</si>
  <si>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</si>
  <si>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</si>
  <si>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</si>
  <si>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</si>
  <si>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</si>
  <si>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 xml:space="preserve">Multas, sanciones o demandas
</t>
  </si>
  <si>
    <t xml:space="preserve">
Demoras en la entrega de las obras de urbanismo
</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</si>
  <si>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</si>
  <si>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</si>
  <si>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</si>
  <si>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</si>
  <si>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</si>
  <si>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</si>
  <si>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</si>
  <si>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</si>
  <si>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</si>
  <si>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</si>
  <si>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</si>
  <si>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</si>
  <si>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</si>
  <si>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</si>
  <si>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POR DEMANDA</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</si>
  <si>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</si>
  <si>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</si>
  <si>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</si>
  <si>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</si>
  <si>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</si>
  <si>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</si>
  <si>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</si>
  <si>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</si>
  <si>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</si>
  <si>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</si>
  <si>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</si>
  <si>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</si>
  <si>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</si>
  <si>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</si>
  <si>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</si>
  <si>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</si>
  <si>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</si>
  <si>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</si>
  <si>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</si>
  <si>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</si>
  <si>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</si>
  <si>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</si>
  <si>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Gestión Documental</t>
  </si>
  <si>
    <t>Enero</t>
  </si>
  <si>
    <t>Diciembre</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</si>
  <si>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</si>
  <si>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</si>
  <si>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</si>
  <si>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</si>
  <si>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</si>
  <si>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</si>
  <si>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</si>
  <si>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</si>
  <si>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</si>
  <si>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</si>
  <si>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</si>
  <si>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</si>
  <si>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</si>
  <si>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</si>
  <si>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</si>
  <si>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</si>
  <si>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</si>
  <si>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</si>
  <si>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</si>
  <si>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</si>
  <si>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</si>
  <si>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</si>
  <si>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</si>
  <si>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</si>
  <si>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</si>
  <si>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</si>
  <si>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</si>
  <si>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</si>
  <si>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</si>
  <si>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</si>
  <si>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</si>
  <si>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</si>
  <si>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1. Establecer el ranking de auditores para valorar el desempeño del auditor.
2. Realizar el análisis semestral del estado de adopción y efectividad de las recomendaciones surtidas en los informes legales, se seguimiento o de auditoria.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</si>
  <si>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</si>
  <si>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</si>
  <si>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</si>
  <si>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</si>
  <si>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</si>
  <si>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</si>
  <si>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</si>
  <si>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</si>
  <si>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</si>
  <si>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</si>
  <si>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</si>
  <si>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</si>
  <si>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</si>
  <si>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</si>
  <si>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</si>
  <si>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</si>
  <si>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</si>
  <si>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</si>
  <si>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</si>
  <si>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</si>
  <si>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</si>
  <si>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</si>
  <si>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</si>
  <si>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</si>
  <si>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</si>
  <si>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</si>
  <si>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</si>
  <si>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</si>
  <si>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</si>
  <si>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</si>
  <si>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</si>
  <si>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</si>
  <si>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</si>
  <si>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</si>
  <si>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</si>
  <si>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</si>
  <si>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</si>
  <si>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</si>
  <si>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</si>
  <si>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</si>
  <si>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</si>
  <si>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</si>
  <si>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</si>
  <si>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</si>
  <si>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</si>
  <si>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</si>
  <si>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</si>
  <si>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</si>
  <si>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</si>
  <si>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</si>
  <si>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</si>
  <si>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</si>
  <si>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Posibilidad de afectación reputacional por degradación y deterioro parcial o total de la información o su soporte, debido a ausencia de medidas y acciones de conservación preventiva, que propendan la conservación de la memoria documental de la Empresa.</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</si>
  <si>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</si>
  <si>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</si>
  <si>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</si>
  <si>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</si>
  <si>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</si>
  <si>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</si>
  <si>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</si>
  <si>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</si>
  <si>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</si>
  <si>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</si>
  <si>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</si>
  <si>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</si>
  <si>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</si>
  <si>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</si>
  <si>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</si>
  <si>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</si>
  <si>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</si>
  <si>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</si>
  <si>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</si>
  <si>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</si>
  <si>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</si>
  <si>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</si>
  <si>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</si>
  <si>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</si>
  <si>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</si>
  <si>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</si>
  <si>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</si>
  <si>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</si>
  <si>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</si>
  <si>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</si>
  <si>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</si>
  <si>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</si>
  <si>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</si>
  <si>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Bajos niveles de agregación de valor para mejorar las operaciones en los procesos de gobierno, riesgos y control.</t>
  </si>
  <si>
    <t>Generación de alertas de manera inoportuna.</t>
  </si>
  <si>
    <t>Inadecuada seguimiento a la planeación Institucional.</t>
  </si>
  <si>
    <t>Divulgación de información confusa e inoportuna.</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</si>
  <si>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</si>
  <si>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</si>
  <si>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</si>
  <si>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</si>
  <si>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</si>
  <si>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</si>
  <si>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</si>
  <si>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No contar con los contratos que suministren bienes y servicios para la gestión y funcionamiento de la Empresa.</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</si>
  <si>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</si>
  <si>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</si>
  <si>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</si>
  <si>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</si>
  <si>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</si>
  <si>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</si>
  <si>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</si>
  <si>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</si>
  <si>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</si>
  <si>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</si>
  <si>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</si>
  <si>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</si>
  <si>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</si>
  <si>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</si>
  <si>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</si>
  <si>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</si>
  <si>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</si>
  <si>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</si>
  <si>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</si>
  <si>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Falta de conocimiento frente a la norma, la política y al manejo de las PQRS.</t>
  </si>
  <si>
    <t>Informar al jefe inmediato sobre la falla en la respuesta dada al ciudadano.
Programar reinducción frente al manejo del Sistema Bogotá te escucha.</t>
  </si>
  <si>
    <t>Analizar las causas que originaron el caso y rediseñar los controles operativos para prevenir la repetición de la situación detectada.</t>
  </si>
  <si>
    <t>Realizar la Evaluación del Auditor.</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</si>
  <si>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</si>
  <si>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</si>
  <si>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</si>
  <si>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</si>
  <si>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</si>
  <si>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</si>
  <si>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</si>
  <si>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</si>
  <si>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</si>
  <si>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</si>
  <si>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</si>
  <si>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</si>
  <si>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</si>
  <si>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</si>
  <si>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</si>
  <si>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</si>
  <si>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</si>
  <si>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</si>
  <si>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</si>
  <si>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</si>
  <si>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</si>
  <si>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</si>
  <si>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</si>
  <si>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</si>
  <si>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</si>
  <si>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</si>
  <si>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</si>
  <si>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</si>
  <si>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</si>
  <si>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</si>
  <si>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</si>
  <si>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</si>
  <si>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</si>
  <si>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</si>
  <si>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r>
      <t xml:space="preserve">Actualizar el procedimiento </t>
    </r>
    <r>
      <rPr>
        <i/>
        <sz val="10"/>
        <color theme="1"/>
        <rFont val="Arial Narrow"/>
        <family val="2"/>
      </rPr>
      <t>"Modelaciones Financieras de los Proyectos"</t>
    </r>
    <r>
      <rPr>
        <sz val="10"/>
        <color theme="1"/>
        <rFont val="Arial Narrow"/>
        <family val="2"/>
      </rPr>
      <t>, con el propósito de documentar los controles establecidos.</t>
    </r>
  </si>
  <si>
    <t>Incumplimiento en la oportunidad de las respuestas</t>
  </si>
  <si>
    <t>falta de atención al requerimiento por las áreas técnicas</t>
  </si>
  <si>
    <t>Afectación reputacional debido al incumplimiento en la generación de respuestas de PQRS por falta de atención oportuna a las mismas.</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</si>
  <si>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</si>
  <si>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Posibilidad de impacto económico y reputacional por la pérdida de los activos fijos de la Empresa por falta de controles, seguimientos de los mismos y no contar con la ubicación y el responsable de los activos fijos.</t>
  </si>
  <si>
    <t>Pérdida de los activos fijos de la Empresa</t>
  </si>
  <si>
    <t>Falta de controles, seguimientos de los mismos y no contar con la ubicación y el responsable de los activos fijos.</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</si>
  <si>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</si>
  <si>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La Subgerencia de Gestión Corporativa envía comunicados a través del correo institucional recordando los lineamientos establecidos para un adecuado uso de los elementos asignados, mínimo dos veces al año.</t>
  </si>
  <si>
    <t>El profesional de recursos físicos mensualmente realiza el seguimiento al plan de adquisiciones y plan de contratación de Gestión de Servicios Logísticos para adelantar los procesos contractuales que se requieren conforme a las necesidades evidenciadas para el normal funcionamiento de la empresa, en este mismo sentido El/La Subgerente de Gestión Corporativa y/o el apoyo que se designe para la supervisión, realiza de manera mensual la el seguimiento administrativo, técnico, jurídico y financiero  a los contratos suscritos para la adquisición de los bienes y servicios de la Empresa, dejando como evidencia los informes a la ejecución del contrato donde se detalla su cumplimiento para el trámite de los pagos correspondientes. En caso de presentarse novedades se requiere al contratista de acuerdo con los lineamientos establecidos por el manual de supervisión de la Empresa.</t>
  </si>
  <si>
    <t>La Subgerencia de Gestión Corporativa realiza reuniones con los contratistas de servicios logísticos por lo menos una vez al mes para hacer seguimiento y control a las obligaciones y servicios contratados.</t>
  </si>
  <si>
    <t>Informar al jefe del área, para tomar las medidas pertinentes con el fin de cubrir los bienes y servicios que no se encuentran en el Plan Anual de Adquisiciones.
Hacer efectivas las garantías contractuales especificadas en cada uno de los contratos.</t>
  </si>
  <si>
    <t>Hacer la reposición del bien a través de la compañía de seguros e informar a las instancias de Control Interno correspondientes.</t>
  </si>
  <si>
    <t>Informar al jefe inmediato para dar lineamientos.
Garantizar el profesional idóneo para la formulación e implementación del plan de SST.</t>
  </si>
  <si>
    <t>Revisión del estado general de los procesos dentro del Comité de Autoevaluación.</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</si>
  <si>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</si>
  <si>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Posibilidad de afectación reputacional por la materialización de la figura jurídica de la prescripción establecida en la ley, debido a debilidades en el debido control de los términos que permita que se tomen las decisiones de fondo en los plazos establecidos.</t>
  </si>
  <si>
    <t>Mensualmente se realizan reuniones donde se actualiza el archivo de seguimiento disponible en Drive con las actuaciones realizadas en el mes y se verifican los términos.</t>
  </si>
  <si>
    <t>Contribuir al fortalecimiento y protección de los principios de la función pública a través de la generación de actividades de prevención en materia disciplinaria, así como adelantar las actuaciones administrativas a los servidores y exservidores públicos de la Empresa, cuando incurran en conductas que puedan constituir faltas disciplinarias de conformidad con lo establecido en la normatividad vigente.</t>
  </si>
  <si>
    <t>Control Interno Disciplinario</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</si>
  <si>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</si>
  <si>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Materialización de la figura jurídica de la prescripción establecida en la ley.</t>
  </si>
  <si>
    <t>Debilidades en el debido control de los términos que permita que se tomen las decisiones de fondo en los plazos establecidos.</t>
  </si>
  <si>
    <t>En cada etapa de la instrucción la Abogada sustanciadora verifica los términos establecidos en la ley en el archivo de seguimiento disponible en Drive y a partir de ello, proyecta las decisiones las cuales son entregadas al Jefe de la Oficina de Control Disciplinario Interno, quien verifica los términos y las decisiones a tomar de acuerdo a la norma. En caso de encontrar prescripciones se toma la decisión de terminar el proceso a través de auto.</t>
  </si>
  <si>
    <t>Al inicio de cada vigencia el Gestor Senior 1 y el delegado para la empresa ante la Alcaldía Mayor de Bogotá,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</si>
  <si>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A demanda</t>
  </si>
  <si>
    <t>El Gestor Senior 1 de atención al ciudadano cada vez que ingresa un colaborador genera la inducción en las temáticas de Atención al Ciudadano, resultado de esta reunión quedan las grabaciones y las listas de asistencia.</t>
  </si>
  <si>
    <t>El Servidor del punto de contacto envía al profesional de Atención al Ciudadano al finalizar el mes el reporte de las quejas y reclamos, para que sea incorporado en el registro en la Matriz de seguimiento a quejas y reclamos y de acuerdo con la magnitud de la queja o reclamo los mismos son elevados al Comité Institucional de Gestión y Desempeño. De otra parte, el profesional Gestor 1 de Atención al Ciudadano realiza el alcance al seguimiento del informe mensual de calidad en las respuestas emitido por la Alcaldía Mayor de Bogotá, mediante comunicado interno informando el incumplimiento en los criterios de la oportunidad, calidez, la calidad, coherencia y manejo del sistema, PQRS, a las áreas solicitando un plan de mejoramiento, en los casos que corresponda.</t>
  </si>
  <si>
    <t>Realizar jornadas de reinducción y capacitación del manejo del sistema Bogotá te escucha.</t>
  </si>
  <si>
    <t>Respuestas a los ciudadanos que incumplen los criterios de calidad.</t>
  </si>
  <si>
    <t>Posibilidad de afectación reputacional por respuestas a los ciudadanos que incumplen los criterios de calidad debido a falta de conocimiento frente a la norma, la política y al manejo del sistema de PQRS.</t>
  </si>
  <si>
    <t>En los casos que corresponda se emite un memorando a la dependencia en la que se presenta la situación con copia a Oficina de Control Interno reportando el hecho y se solicita reinducción y/o capacitación y plan mejoramiento</t>
  </si>
  <si>
    <t>Dar traslado con el auto de prescripción a la Personería o a la Procuraduría para que se tomen las decisiones pertinentes.</t>
  </si>
  <si>
    <t>Gestión del Conocimiento y la Innovación</t>
  </si>
  <si>
    <t>Desarrollar y fortalecer la Gestión del Conocimiento e Innovación de la Empresa, mediante la adopción e implementación de instrumentos, herramientas, metodologías y acciones innovadoras que permitan materializar ideas, generar y preservar el conocimiento, tomar decisiones basada en evidencias y generar una cultura de innovación que conlleven al mejoramiento del desempeño de la organización.</t>
  </si>
  <si>
    <t>Inicia con la gestión de conocimiento de la empresa, así como la definición de las temáticas, líneas y retos de innovación, comprende la implementación de mecanismos para generación o construcción del conocimiento y la innovación, su sistematización o documentación y finaliza con la disposición y socialización de las lecciones aprendidas y productos de conocimiento.</t>
  </si>
  <si>
    <t>Fuga de conocimiento.</t>
  </si>
  <si>
    <t>Desactualización del conocimiento tácito y explícito.</t>
  </si>
  <si>
    <t>Posibilidad de afectación reputacional por la fuga del conocimiento debido a la desactualización del conocimiento tácito y explícito de los procesos.</t>
  </si>
  <si>
    <t>Acción de Contingencia ante posible materialización</t>
  </si>
  <si>
    <t>Generar espacios con los involucrados, para realizar el levantamiento de la información, documentarla, publicarla y socializarla.</t>
  </si>
  <si>
    <t>Planeación y Seguimiento Integral de Proyectos</t>
  </si>
  <si>
    <t>Realizar el seguimiento integral a los proyectos urbanos verificando su ejecución de acuerdo con los objetivos y la misionalidad de la empresa a partir de las diferentes etapas y fases definidas.</t>
  </si>
  <si>
    <t>Inicia con la verificación y actualización del inventario de proyectos, comprende la administración del instrumento de seguimiento y finaliza con la gestión de insumos para la generación de indicadores estratégicos que faciliten la toma de decisiones por las partes que intervienen.</t>
  </si>
  <si>
    <t>Posibilidad de afectación reputacional por la no disposición, actualización y oportunidad en la información de los proyectos urbanos para la toma de decisiones y entrega de reportes/informes en las diferentes instancias, debido a un inadecuado cumplimiento de los lineamientos para el diligenciamiento del Instrumento de Seguimiento, respecto a la coherencia y oportunidad por parte de los Subgerentes líderes de proyecto.</t>
  </si>
  <si>
    <t>No disposición, actualización y oportunidad en la información de los proyectos urbanos para la toma de decisiones y entrega de reportes/informes en las diferentes instancias.</t>
  </si>
  <si>
    <t>Inadecuado cumplimiento de los lineamientos para el diligenciamiento del Instrumento de Seguimiento, respecto a la coherencia y oportunidad por parte de los Subgerentes líderes de proyecto.</t>
  </si>
  <si>
    <t xml:space="preserve">Mensualmente en el marco de la Instancia de Seguimiento, se presentan alertas o recomendaciones respecto de los reportes que los Subgerentes líderes de proyectos realizan en el Instrumento de Seguimiento. </t>
  </si>
  <si>
    <t>Mayo</t>
  </si>
  <si>
    <t xml:space="preserve">Se reporta a la Instancia de Seguimiento, comunicados oficiales, informes, entre otros. </t>
  </si>
  <si>
    <t xml:space="preserve">Gestionar la elaboración de los estudios, diseños técnicos y urbanísticos; contratar las obras, y su respectiva interventoría, de edificaciones y urbanismo a cargo de la empresa; y llevar a cabo la entrega de los proyectos y/o cesiones públicas a las entidades competentes y/o a los clientes para aquellos proyectos que hacen parte de portafolio de servicios (según aplique). </t>
  </si>
  <si>
    <t>Cada vez que los Líderes de proceso requieran modificar su mapa de conocimiento, los profesionales de la Subgerencia de Planeación y Administración de Proyectos realiza el debido acompañamiento y alimenta el Mapa de conocimiento en la intranet con la información validada. De otra parte, y como Segunda Línea de Defensa, los profesionales de la Subgerencia de Planeación y Administración de Proyectos realizan un monitoreo semestral para contribuir a las acciones que promuevan la mejora de la Política de Gestión del Conocimiento y la Innovación en el marco de MIPG, y estos resultados consolidados a través del índice de actualización se socializan a través del Comité Institucional de Gestión y Desempeño de manera cuatrimestral para que los Líderes de proceso adelanten las acciones que correspondan.</t>
  </si>
  <si>
    <t>Mapa Riesgos de Gestión
Empresa de Renovación y Desarrollo Urbano de Bogotá - 2024</t>
  </si>
  <si>
    <t>Seguimiento Controles</t>
  </si>
  <si>
    <t>Seguimiento Acciones de Tratamiento</t>
  </si>
  <si>
    <t>¿Se materializo el riesgo?</t>
  </si>
  <si>
    <t>Seguimiento Acciones de Contingencia</t>
  </si>
  <si>
    <t xml:space="preserve">Observaciones </t>
  </si>
  <si>
    <t>Describa las actividades desarrolladas para dar cumplimiento a los controles establecidos</t>
  </si>
  <si>
    <t>Enuncie las evidencias que soportan el seguimiento del control y anéxelas en la carpeta compartida destinada para ello (si son de carácter reservado, no es necesario anexarlas)</t>
  </si>
  <si>
    <t>% de Cumplimiento</t>
  </si>
  <si>
    <t>Describa las actividades desarrolladas para dar cumplimiento a las acciones de tratamiento establecidas</t>
  </si>
  <si>
    <t>Relacione las evidencias que soportan el seguimiento de las acciones de tratamiento y anéxelas en la carpeta compartida destinada para ello (si son de carácter reservado, no es necesario anexarla)</t>
  </si>
  <si>
    <t>Si</t>
  </si>
  <si>
    <t>No</t>
  </si>
  <si>
    <t xml:space="preserve">En caso de materialización describa cómo se materializó </t>
  </si>
  <si>
    <t>Describa las actividades desarrolladas para dar cumplimiento a las acciones de contingencia en los casos que se materializo el riesgo</t>
  </si>
  <si>
    <t>Relacione las evidencias que soportan el seguimiento de las acciones de contingencia y anéxelas en la carpeta compartida destinada para ello (si son de carácter reservado, no es necesario anexarlas)</t>
  </si>
  <si>
    <t>Seguimiento Primer Cuatrimestre 2024</t>
  </si>
  <si>
    <t>X</t>
  </si>
  <si>
    <t>Recepción de correos. Evaluación de la información. Envío a fiduciarias con observaciones. Reunión para aclarar observaciones.</t>
  </si>
  <si>
    <t>Correos electrónicos. Reuniones en calendario</t>
  </si>
  <si>
    <t>Los acuerdos de niveles de servicios se encuentran incluidos en los Manuales Operativos y que fueron actualizados en el mes de agosto de 2023</t>
  </si>
  <si>
    <t>Manuales operativos de Alianza y Colpatria</t>
  </si>
  <si>
    <t>Los acuerdos de niveles de servicios se encuentran incluidos en los Manuales Operativos, que fueron actualizados en el mes de agosto de 2023</t>
  </si>
  <si>
    <t>Revisión y diligenciamiento de información en carpeta en drive de la Empresa. Envío al coordinador de fiducias para posterior envío, aprobación y remisión por parte del Subgerente de Gestión Inmobiliaria</t>
  </si>
  <si>
    <t>Trazabilidad seguimiento tramites fiduciarios</t>
  </si>
  <si>
    <t>Esta actividad del Plan de Acción fue finalizada en la vigencia Anterior</t>
  </si>
  <si>
    <t>No aplica</t>
  </si>
  <si>
    <t>Tablero de control Proyectos</t>
  </si>
  <si>
    <t>Para el Convenio Interadministrativo 407 de 2013, se remitió a la SDHT el informe de supervisión  correspondiente a l primer trimestre de 2024</t>
  </si>
  <si>
    <t>*Para los Convenios Interadministrativos 206 ,268 del 2014 y 464 del 2016 los cuales se encuentran en proceso de liquidación, se han realizado mesas de trabajo con la SDHT con el fin de proyectar las respectivas actas de liquidación.</t>
  </si>
  <si>
    <t xml:space="preserve">Acta de reunión No. 1 de fecha 16 de enero de 2024. Acta de reunión No. 2 de fecha 2 de febrero de 2024. Acta de reunión No. 3 de fecha 19 de marzo de 2024. Acta de reunión No. 4 de fecha 2 de abril de 2024, (Nota: Las actas fueron incluidas en el correo electrónico, no esta habilitado el link para incluirlas). </t>
  </si>
  <si>
    <t xml:space="preserve">Reuniones en las que se verificaron los términos de prescripción de procesos, a saber:                                                                                                                                                                                                                                                                                                                                                                            Reunión No 1 de fecha 16 de enero de 2024, acta No. 1.                                                                                                                                                                                                                                                                                                                                                                                                                                                    Reunión No. 2 de fecha 2 de febrero de 2024, acta No. 2.                                                                                                                                                                                                                                                                                                                                                                                                                                                           Reunión No. 3 de fecha 19 de marzo de 2024, acta No. 3                                                                                                                                                                                                                                                                                                                                                                                                                                   Reunión No. 4 de fecha 2 de abril de 2024. Acta No. 4-2024.                                                                                                                                                                                                                                                                                                                                                                                                                                                                Se actualizó el archivo de seguimiento disponible en el Drive con las actuaciones realizadas en los meses, en el momento contamos con 32 procesos disciplinarios vigentes a la fecha 30 de abril de 2024.                                                                                                                                                       </t>
  </si>
  <si>
    <t>N/A</t>
  </si>
  <si>
    <t xml:space="preserve">Se elaboró el cronograma de cualificación en coordinación con la Subsecretaria de servicio al ciudadano para el año 2024, en razón al cambio de administración se espera que los nuevos servidores puedan participar, por lo cual los ciclos inician en junio 13 de 2024 hasta septiembre 5 de 2024. De igual manera se allego la información a Talento Humano para ser incluida en el Plan de Capacitación. </t>
  </si>
  <si>
    <t xml:space="preserve">Se  anexan listados de asistencia de las y presentaciones. </t>
  </si>
  <si>
    <t xml:space="preserve">Matriz de quejas y reclamos. Informes de calidad de las respuestas de los meses de enero y febrero y oficio de alcance de enero. </t>
  </si>
  <si>
    <t xml:space="preserve">Se anexa memorando de convocatoria. Cronograma de participación en capacitación funcional,  y listado de asistencia. </t>
  </si>
  <si>
    <t>Para el seguimiento se trabaja con una herramienta diseñada para llevar el control de los pagos</t>
  </si>
  <si>
    <t>Revisar el estado de los predios
Realizar seguimiento al tramite de los pagos</t>
  </si>
  <si>
    <t>Se anexa herramienta de seguimiento</t>
  </si>
  <si>
    <t xml:space="preserve">• Actas de reuniones con entidades
• Seguimiento FUSS
• Base de datos de proyectos
• Seguimientos de proyectos
• Seguimiento de plan de acción
• Seguimiento de indicadores
</t>
  </si>
  <si>
    <t>• Durante el primer cuatrimestre de 2024 se actualizó la base de datos de consultores con alto grado de experticia para la contratación de estudios técnicos.</t>
  </si>
  <si>
    <t>Para el periodo evaluado, la Oficina Asesora de Planeación solicitó mensualmente a partir de febrero, el seguimiento al Plan de Acción Institucional, y una vez recibida la información reportada por los diferentes procesos, se validó de manera conjunta con los profesionales de la Oficina, para garantizar su alineación con los objetivos, coherencia y que esté acorde con la programación establecida. Cuando hubo lugar a ello, se solicitaron los ajustes correspondientes a los responsables, y una vez ajustada la información, se presentó ante el Comité Institucional de Gestión y Desempeño en la sesión del 29 y 30 de enero de 2024.
Como resultado del seguimiento, y en el marco del Comité, se realizaron ajustes al plan generando así la versión 2 del 13 de marzo de 2024, la cual se publicó en la página web de la empresa.
Por lo anterior, se puede concluir que ha sido efectivo el control, pues una vez aplicado, no se ha materializado el riesgo.</t>
  </si>
  <si>
    <t>- Correo solicitando seguimiento.
- Actas Comité Institucional de Gestión y Desempeño del 29 y 30 de enero de 2024 y 13 de marzo de 2024 disponibles en Tampus.
- Versiones 1 y 2 del Plan de Acción Institucional publicadas en: http://10.115.245.74/mipg-sig?title=&amp;field_proceso_target_id=156&amp;field_clasificacion_del_document_value=14</t>
  </si>
  <si>
    <t>Como acción complementaria al control, de manera mensual, y de acuerdo con los avances reportados por los responsables en el Sistema Administrativo y Contable, se consolida y publica el seguimiento al Plan de Acción Institucional a través de la herramienta PowerBI, la cual muestra de manera dinámica y gráfica los avances de manera cuantitativa.
De igual manera, se publicó el seguimiento al Plan en la sección de Transparencia &gt;&gt; Planeación, presupuesto e informes &gt;&gt; Plan de acción en la página web.</t>
  </si>
  <si>
    <t>- Seguimiento al Plan de Acción Institucional 2024 publicado en: https://renobo.com.co/es/transparencia/planeacion-presupuesto-e-informes/plan-de-accion?title=&amp;field_subcategoria_planeacion_value=10
- Seguimiento al Plan de Acción Institucional 2024 en la herramienta PowerBI en http://10.115.245.74/seguimiento-plan-de-accion</t>
  </si>
  <si>
    <t>En cumplimiento con lo establecido en la “Guía para la construcción y actualización de mapas de conocimiento", y dado el ajuste al mapa de procesos, la Oficina Asesora de Planeación inició con las mesas de trabajo de acompañamiento para la recolección de información sobre el conocimiento tácito y explícito de la empresa en los procesos que cuentan con la caracterización actualizada, y como resultado de ello, se cuenta con la herramienta "Mapa de conocimiento" actualizada a la fecha con la información validada por los Líderes de proceso. 
Por lo anterior, se puede concluir que ha sido efectivo el control, pues una vez aplicado, no se ha materializado el riesgo.</t>
  </si>
  <si>
    <t>Mapa de conocimiento de los diferentes procesos, publicado en la intranet:
http://10.115.245.74/mipg-sig/gestion-del-conocimiento</t>
  </si>
  <si>
    <t xml:space="preserve">Para el periodo evaluado, se envió a los Líderes de proceso y Líderes Operativos el correo de socialización de la documentación actualizada, indicando que, si el documento actualizado impacta los activos de conocimiento, se deberá realizar la respectiva actualización de la información en el Mapa de Conocimiento a través de los instrumentos definidos y con el acompañamiento de la Oficina. 
A la fecha de corte, se han enviado 52 correos.
</t>
  </si>
  <si>
    <t>52 correos disponibles en el correo institucional.</t>
  </si>
  <si>
    <t>Para el periodo evaluado, se llevaron a cabo las siguientes actividades en cumplimiento del control:
1. Se realizaron 8 reportes de seguimiento a los avances de los proyectos de la empresa a cargo de los equipos de proyecto, información que fue verificada en cuanto a la coherencia de los reportes y consolidada por los profesionales de la Oficina de Asesora de Planeación y que fue incorporada en el Instrumento de Seguimiento.
2. Para el seguimiento a los proyectos de la empresa que se lleva a cabo en el marco del Comité de Proyectos, éste se realizó hasta el mes de abril, teniendo en cuenta que la actualización de la resolución del Comité se concertó y firmó con la Gerencia General hasta el 13 de marzo del 2024.
Por lo anterior, se puede concluir que ha sido efectivo el control, pues una vez aplicado, no se ha materializado el riesgo.</t>
  </si>
  <si>
    <t>1. Reportes quincenales.
2. Acta de Comité de Proyectos No. 1 - 2024</t>
  </si>
  <si>
    <t>En el marco del Comité de Proyectos, realizado en el mes de abril, se presentaron las alertas y hechos para analizar en esta instancia, de acuerdo con los avances de los proyectos de la empresa. Las decisiones tomadas, se encuentran registradas en el acta correspondiente.</t>
  </si>
  <si>
    <t>1. Acta de Comité de Proyectos No. 1 - 2024</t>
  </si>
  <si>
    <t>N/A
En el primer cuatrimestre de 2024, no se han designado nuevos predios  para comercialización, por tanto no se han solicitado justificaciones ni conceptos.</t>
  </si>
  <si>
    <t xml:space="preserve">
N/A
Durante el  primer cuatrimestre 2024, no se han designado nuevos predios para comercialización </t>
  </si>
  <si>
    <t xml:space="preserve">El dependiente judicial y los apoderados han realizado un seguimiento constante a sus procesos judiciales y las actuaciones se han incorporado en la matriz de seguimiento de los procesos judiciales </t>
  </si>
  <si>
    <t xml:space="preserve">Las evidencias se encuentran en la matriz de seguimiento de los procesos judiciales </t>
  </si>
  <si>
    <t xml:space="preserve">Se han realizado reuniones con el equipo de defensa judicial donde cada uno de los abogados expone cada uno de sus procesos </t>
  </si>
  <si>
    <t>Durante el período se revisaron y verificaron los requisitos mínimos para entrega de obra, para los siguientes proyectos:
*Porvenir Etapa VB: Un (1) formato
*Porvenir Etapa VIIIB: Un (1) formato</t>
  </si>
  <si>
    <t>PORVENIR ETAPA VIIIB:
FT-193 Reporte Porvenir 8B
PORVENIR ETAPA VB:
FT-193 Porvenir Etapa VIIIB</t>
  </si>
  <si>
    <t>En reunión de socialización No.1 de fecha 29 de abril de 2024, se realizó la Socialización requisitos exigidos por las Entidades Competentes, de acuerdo con lo establecido en el Procedimiento PD-90 Recibo y entrega de obras y áreas de cesiones públicas.</t>
  </si>
  <si>
    <t>F-Acta_No.1_FT-144_Acta_reuniones_V6__-_Socialización_de_riesgos[1]
2024 04 29_AsistenciaVirtual_ Socialización, Procedimiento PD-90
Flujograma PD-90 Versión final
2024.4.29 PROCESO ENTREGA CESIONES RENOBO</t>
  </si>
  <si>
    <t xml:space="preserve">
• Cronogramas actualizados de los proyectos
• Actas de reuniones con entidades
• Seguimiento de proyectos
• Bases de datos de proyectos
</t>
  </si>
  <si>
    <t>Como parte de la trazabilidad de los proyectos se mantiene la evidencia de los seguimientos y decisiones con las diferentes entidades que participan en la formulación de proyectos mediante actas de reuniones en las carpetas de cada proyecto.</t>
  </si>
  <si>
    <t>Mediante el FUSS (formato único de seguimiento sectorial), bases de datos de proyectos, plan de acción e indicadores de gestión se realiza seguimiento al cumplimiento de las actividades de la formulación de instrumentos.</t>
  </si>
  <si>
    <t>Durante el primer cuatrimestre se realizaron las siguientes actividades: 
*Capacitación Sistema Integrado de conservación
*Plan de Conservación Documental.</t>
  </si>
  <si>
    <t>1. Documentos de apoyo.
2. Evaluación previa  
2.1. Evaluación de conocimientos adquiridos.</t>
  </si>
  <si>
    <t xml:space="preserve">Durante el primer cuatrimestre se realizaron las siguientes actividades:
*Se realizó Seguimiento al Mantenimiento de los Inmuebles de Almacenamiento Documental e Inmobiliario de Archivo.
*Se programaron y realizaron brigadas de aseo en el deposito y zonas de trabajo.
*Se monitorearon las condiciones ambientales de acuerdo a lo establecido en el SIC.
</t>
  </si>
  <si>
    <t>Durante el 1. cuatrimestre se realizo seguimiento control  y monitoreo al Plan Institucional de Archivos - PINAR -</t>
  </si>
  <si>
    <t xml:space="preserve">Desde la Ventanilla Única de Correspondencia se realizó la recepción y entrega formal en el FT -33 de aquellos documentos en soporte físico recibidos en el cuatrimestre al Centro de Administración Documental- CAD para su posterior inserción en los expedientes. </t>
  </si>
  <si>
    <t xml:space="preserve">5. FT - 33 Formato Único de Inventario Documental - (Traslados). </t>
  </si>
  <si>
    <t xml:space="preserve">Los colaboradores del proceso de Gestión Documental realizarón la recepción, clasificación e inserción de los documentos recibidos en los expedientes correspondientes. </t>
  </si>
  <si>
    <t xml:space="preserve">6. Hoja de control evidenciando la inserción documental </t>
  </si>
  <si>
    <t>Los colaboradores del proceso recibieron y gestionaron las solicitudes de creación de expedientes electrónicos que cumplieran con las características establecidas en Manual de Gestión Documental MN-10</t>
  </si>
  <si>
    <t>6. Correo electrónicos solicitud creación de expedientes.</t>
  </si>
  <si>
    <t xml:space="preserve">Se crearon los expedientes electrónicos en el SGDEA- TAMPUS, de acuerdo con las solicitudes recibidas mediante correo electrónico. </t>
  </si>
  <si>
    <t xml:space="preserve">7. Pantallazos Expedientes Electrónicos  SGDEA </t>
  </si>
  <si>
    <t>La Dirección de Contratación adelanta seguimiento a los tramites a través de la base de datos, esta misma se actualiza  de conformidad con los tramites radicados y gestionados en la Dirección, de esta manera en caso de ser devueltos los procesos contractuales por no cumplir con lo establecido con lo dispuesto en SIG se adelanta el seguimiento correspondiente en esta herramienta.</t>
  </si>
  <si>
    <r>
      <rPr>
        <sz val="11"/>
        <rFont val="Calibri"/>
        <family val="2"/>
        <scheme val="minor"/>
      </rPr>
      <t xml:space="preserve">1. Base de Datos seguimiento Contratación </t>
    </r>
    <r>
      <rPr>
        <u/>
        <sz val="11"/>
        <color theme="10"/>
        <rFont val="Calibri"/>
        <family val="2"/>
        <scheme val="minor"/>
      </rPr>
      <t xml:space="preserve">
https://docs.google.com/spreadsheets/d/1NO2tYGuvYN50cRP_3wEHdMsD7mi462705XDtUyZr11o/edit#gid=772724537</t>
    </r>
  </si>
  <si>
    <t xml:space="preserve">1. Resolución 294 de 2023.
1.1. Resolución 118 de 2024.
</t>
  </si>
  <si>
    <t>La Dirección Contractual hace seguimiento semanal y consigna la información en la  matriz de seguimiento a trámites contractuales.</t>
  </si>
  <si>
    <t xml:space="preserve"> 2.  Matriz de seguimiento </t>
  </si>
  <si>
    <t>Se realiza reporte y seguimiento mensual a la ejecución del Plan de Acción PIGA  para reporte semestral.
Se reporta el avance de las actividades del plan de acción de Empresa</t>
  </si>
  <si>
    <t>1. Reporte informe de Actividades</t>
  </si>
  <si>
    <t>1. Piezas gráficas 
1.1 Correos Electrónicos
2. Listados de asistencia a la capacitación</t>
  </si>
  <si>
    <t>1. Se realizo ajustes al documento general del PACA debido a que se debían ajustar los valores que se reportaban en la vigencia 2023 
2. Se realizo el reporte de seguimiento del segundo semestre de la vigencia 2023, está información fue cargada a la herramienta STORM USER
3. Se realizo el reporte de la cuenta anual de la vigencia 2023, cuya información se envío con comunicación interna I2024000281</t>
  </si>
  <si>
    <t>1. Se organizaron mesas de trabajo con el área de urbana, para revisar los ajustes a realizar y la información a reportar</t>
  </si>
  <si>
    <t>Se realiza una copia de los sistemas Intranet, GLPI . 
Los proveedores de JSP7 y TAMPUS son los encargados de realizar el seguimiento y control de la protección de la información y reportan a la supervisión de los contratos en un informe mensual.</t>
  </si>
  <si>
    <t xml:space="preserve">1. Reporte del operador para seguimiento del Back Up.
2. Informe de actividades de contratista.
</t>
  </si>
  <si>
    <t>1. Se apoya en la supervisión de un desarrollador de bases de datos para el proyecto de unificación de información geográfica. 
2. Se verifica la información reportada por el operador del contrato quien mantiene un seguimiento constante del Back up y si es necesario la restauración de información.
3. Recepción de licenciamiento para el servidor ArcGis.
Mesas técnicas con: 
- El proveedor de ArcGis, 
- DBA y encargados de la Subgerencia de Gestión Urbana.
- Proveedor tecnológico ETB. Recepción de la infraestructura para el ambiente de Georreferenciación de la Empresa.</t>
  </si>
  <si>
    <t>1. Informe de actividades DBA.
2. Informe ASP Solutions
3. Resumen reunión recepción ArcGis server 
* Contrato DBA
* Inclusión de infraestructura necesaria para el ambiente de Georreferenciación en el Contrato interadministrativo con ETB.
* Implementación servidor ArcGis</t>
  </si>
  <si>
    <t>Revisión de la plataforma de monitoreo de infraestructura de TI. Entuity</t>
  </si>
  <si>
    <t>3. Informes Entuity meses enero a abril de 2024</t>
  </si>
  <si>
    <t>Gestión del contrato de mantenimiento de equipos</t>
  </si>
  <si>
    <t>Se registran 259 solicitudes de acceso lógico por parte de los supervisores de contratos en el sistema JSP7</t>
  </si>
  <si>
    <t xml:space="preserve">Seguimiento a los proyectos consignados en el Plan Estratégico de TI - PETI.
Responder a las necesidades de TI que surgieron en el cuatrimestre mediante la generación de los anexos técnicos respectivos. </t>
  </si>
  <si>
    <t>Se tiene programado realizar el mantenimiento de equipos en el segundo  trimestre de 2024.</t>
  </si>
  <si>
    <t>Se firma el acta de inicio del contrato de mantenimiento de Hardware.</t>
  </si>
  <si>
    <t>Acta de inicio contrato</t>
  </si>
  <si>
    <t xml:space="preserve">Desde la Dirección Financiera se Genera reportes de:
SIVICOF
 </t>
  </si>
  <si>
    <t>Se realiza la consolidación y seguimiento para la presentación de la información.</t>
  </si>
  <si>
    <t>Se realizó la revisión y verificación de la información tributaria por parte de la Revisoría Fiscal y Asesores Tributarios, con el fin de asegurar la integridad y calidad de la información a remitir a las diferentes entidades del orden nacional y distrital.</t>
  </si>
  <si>
    <t>2. Formato de hoja de ruta certificaciones e impuestos realizadas durante el cuatrimestre</t>
  </si>
  <si>
    <t>1. Resolución 045 de 2024 "Por el cual se adopta el Plan Estratégico de Talento Humano de la Empresa de Renovación y Desarrollo Urbano de Bogotá D.C.</t>
  </si>
  <si>
    <t xml:space="preserve">
1. Cronograma de Actividades Plan SST
2. Evidencias de actividades SST </t>
  </si>
  <si>
    <t xml:space="preserve">En el mes de marzo, se envió a el Gerente, los Subgerentes y los Directivos empleados Públicos comunicación para la capacitación sobre la suscripción de acuerdos de gestión 2024 a través de la plataforma del SIDEAP en colaboración con el Departamento del Servicio Civil Distrital.
Se llevó a cabo la socialización del nuevo modelo de adopción de los acuerdos de gestión 2024 mediante la plataforma del SIDEAP, y se enviaron los documentos de capacitación correspondientes. </t>
  </si>
  <si>
    <t>De los 17 cierres de acuerdos de gestión establecidos para el 2023, quedaban pendientes 12. Los cuales se dio Cierre durante el mes de Febrero de 2024.</t>
  </si>
  <si>
    <t>Plan Anual de Auditoria</t>
  </si>
  <si>
    <t>Esta acción no aplica para el periodo evaluado</t>
  </si>
  <si>
    <t>La Jefe de la OCI cada realizó verifica los resultados preliminares de la Auditoria de Contratación y se  realizaron los ajustes correspondientes al informe preliminar el cual se dio a conocer en la reunión de cierre de la auditoria.</t>
  </si>
  <si>
    <t>Esta acción no aplica para el periodo evaluado.</t>
  </si>
  <si>
    <t>A la fecha solo se ha solicitado la Evaluación de los auditores que participaron en la Auditoria de Contratación</t>
  </si>
  <si>
    <t>Evaluación Auditores</t>
  </si>
  <si>
    <t>• Caracterización proceso  de gestión Urbana actualizada.
* Procedimiento de actuaciones estratégicas elaborada.</t>
  </si>
  <si>
    <t>Dos veces al mes, la  Dirección Técnica de Estructuración de Proyectos, realiza mesas de trabajo con los lideres de cada uno de los proyectos para adelantar el seguimiento al tablero de proyectos, en el cual se describen los avances y dificultades presentados  en los diferentes proyectos priorizados por la empresa, que se encuentran a su cargo y que son responsabilidad de la SPE</t>
  </si>
  <si>
    <t>Se reporta semanalmente la información del seguimiento a proyectos de vivienda supervisados por la  Dirección Técnica de Gestión Predial a través del tablero de control.</t>
  </si>
  <si>
    <t>Se realizó seguimiento predio a predio de los procesos que se encuentran en trámites de pago</t>
  </si>
  <si>
    <t>Desde la Dirección Administrativa y de TIC se adelanto desde el proceso de Servicios Logísticos las siguientes actividades en torno al manejo inventario de bienes:
* Actualización del inventario al ingreso y la salida del personal.
* Se realiza en proceso de reporte de cambios de inventario por parte de Jefes.
* Se aplica el procedimiento PD-59 Administración de Inventarios.
* Se realizarón dos comités de baja para la salida elementos.</t>
  </si>
  <si>
    <t>Se remitió correo al personal que tiene elementos propiedad de Renobo a su cargo para su conocimiento.</t>
  </si>
  <si>
    <t>1. Correo enviado de asignación de bienes.</t>
  </si>
  <si>
    <t>Desde la Dirección Administrativa y de TIC en el proceso de Servicios Logísticos se realizó seguimiento al plan de contratación del Proceso para la vigencia 2024.
En cumplimiento de las obligaciones de  supervisión para los contratos de servicios administrativos se realizaron las siguientes actividades:
*Seguimiento administrativo, técnico y financiero mensualmente,   frente a las obligaciones contractuales, verificando el cumplimiento y  el recibo a satisfacción de los bienes y servicios contratados.
*Seguimiento mensual  a la  ejecución financiera de cada uno de los contratos.</t>
  </si>
  <si>
    <t xml:space="preserve">2. Orden de compra 124300 Adquisición de Equipos eléctricos-Televisores
3. Orden de compra 126360 Cto. 125-2024 Unión Temporal Ladoinsa .
4. Anexo Técnico Nuevo Contrato de Higienización.
5. Se adjunta Correo definición actividades Cto. 125-2024 Ladoinsa.
</t>
  </si>
  <si>
    <t>1.FT-182 Planilla de Seguimiento Mantenimiento (Ene-feb).
2. FT-109 Planilla registro limpieza.
2.1. Informe Brigada de Aseo (Ene- Abril).
3. FT- 09 Monitoreo de Condiciones Ambientales.
3.1. Informe seguimiento a condiciones ambientales</t>
  </si>
  <si>
    <t>4. Matriz de Seguimiento PINAR</t>
  </si>
  <si>
    <t xml:space="preserve">Durante el primer cuatrimestre se realizaron las siguientes actividades: 
*Capacitación Sistema Integrado de conservación -Plan de Conservación Documental.
*Capacitación funcionamiento SGDEA.
*Capacitación Instrumentos Archivísticos 
</t>
  </si>
  <si>
    <t xml:space="preserve">3. Material de apoyo capacitación SGDEA   3.1. Evaluación Previa a la capacitación.
3.2. Evaluación Post evaluación.
4. Material de apoyo capacitación Instrumentos Archivísticos.
4.1. Evaluación Previa a la capacitación.
4.2. Evaluación Post evaluación
5. Lista de asistencia. 
</t>
  </si>
  <si>
    <t xml:space="preserve">Las evidencias se encuentran en los calendarios de cada uno de los abogados de defensa judicial en las reuniones internas que se realizan del equipo. Y la reunión que realizó la Jefe de la Oficina Jurídica con todo el equipo de defensa judicial donde se realizó el reparto </t>
  </si>
  <si>
    <t>En el primer cuatrimestre de 2024, se informo del proceso de contratación teniendo en cuenta la resolución 294 de diciembre del 2023 y la resolución 118 de abril de 2024  donde se ajusta el proceso de contratación teniendo en cuenta la ordenación del gasto.
Las actualizaciones de formatos  y procedimientos estarán programados para el segundo cuatrimestre de 2024.</t>
  </si>
  <si>
    <t>Desde la Dirección de Contratación no se han adelantado socialización</t>
  </si>
  <si>
    <t>Se realiza divulgación a través de correo electrónico de las campañas PIGA sobre:
* Ahorro de Agua
*Ahorro de Energía
*Disposición de residuos solidos.
*Movilidad sostenible
*Política de 0 papel.
Se realiza capacitación sobre el cuidado y preservación del recurso hídrico. AGUA.</t>
  </si>
  <si>
    <t xml:space="preserve">Acta de reunión, registro de asistencia, cronograma de cualificación, soporte de correos enviados </t>
  </si>
  <si>
    <t xml:space="preserve">Se participan en la inducción realizada al equipo de la gerencia general, grupo de directivos y equipo de trabajo RENOBO. </t>
  </si>
  <si>
    <t xml:space="preserve">Durante el cuatrimestre se realizó el seguimiento a la matriz de quejas y reclamos. A la fecha se han recibido dos informes de calidad de las respuestas de los meses de enero y febrero de 2024. Para el mes de enero se reporto incumplimiento de los criterios de respuesta por parte de la Subgerencia de Gestión Inmobiliaria, y de dio alcance a la dependencia y a control interno  y se les solicito realizar retroalimentación mediante reunión. Para el mes de febrero se cumplido al 100% </t>
  </si>
  <si>
    <t>Se  realizaron las convocatorias a través de memorando interno, producto de lo cual se inscribieron y participaron en las capacitaciones</t>
  </si>
  <si>
    <t>4. Relación de diligenciamiento de formatos de acceso lógico procesados</t>
  </si>
  <si>
    <t>Se entregan usuarios y se registran usuarios de Fiducias.</t>
  </si>
  <si>
    <t>Se realizaron los siguientes procesos contractuales:
- Ordenes de compra de 2 equipos portátiles junto con el licenciamiento Office según necesidades de la Gerencia general y la Subgerencia de ejecución de proyectos.
- Alquiler de equipos.
- Licencias Adobe Creative Cloud
- Licencias Adobe Acrobat
- Licencias AutoCAD</t>
  </si>
  <si>
    <t>La herramienta en línea Entuity inspecciona en tiempo real la infraestructura de TI y reporta a los correos del grupo TIC cualquier inconveniente.</t>
  </si>
  <si>
    <t>Para mantener el control del servicio se realiza una verificación de los Acuerdos de Nivel del Servicio contratados.
Teniendo en cuenta la nueva estructura de la Empresa se tiene previsto la implementación del programa de capacitación.</t>
  </si>
  <si>
    <t>1. Informes mensuales de SIVICOF</t>
  </si>
  <si>
    <t>1.Hoja de vida indicador: Oportunidad en la entrega de informes del proceso a entidades administrativas de control
 2. Informes mensuales de SIVICOF</t>
  </si>
  <si>
    <t>Seguimiento de la revisión y verificación de la información tributaria por parte de la revisoría fiscal y asesor tributario</t>
  </si>
  <si>
    <t xml:space="preserve">Se realiza seguimiento al cumplimiento al Plan Estratégico de Talento Humano y el Plan del SST teniendo en cuenta el cronogramas de actividades establecido para la vigencia.
Se reporta la ejecución del primer cuatrimestre del Plan SST de enero a abril de las siguientes actividades: 
* Febrero: 
Rendición de cuentas de COPASST 
Inducción y reinducción 
Socialización Política de SST
Reporte estándares Mínimos 2024
Capacitación en riesgo químico 
Capacitación conductores PESV 
* Marzo:
Prevención de consumo de alcohol y drogas 
Dia de la diversidad y la inclusión 
Prevención del cáncer de cuello uterino 
* Abril :
Actividades de riesgo osteomuscular
Master chef 
Semana de la cultura y el deporte 
Rodada 2024 
Capacitación en prevención de lesiones deportivas </t>
  </si>
  <si>
    <t>Se efectúa de manera anual la validación de los requisitos mínimos para la implementación del Sistema de Gestión de Seguridad y Salud en el Trabajo y se realiza el reporte correspondiente ante la Arl y entes que así lo soliciten.</t>
  </si>
  <si>
    <t>1. Correo de seguimiento a los requisitos mínimos para la implementación del SST</t>
  </si>
  <si>
    <t>Se realiza la actualización de la matriz legal SST según las necesidades y los requerimientos jurídicos</t>
  </si>
  <si>
    <t>Se presentó PETH al Comité Institucional de Gestión y Desempeño, se aprobó bajo la Resolución 045 del 31 de enero de 2024, y fase publicó en la intranet Renobo.</t>
  </si>
  <si>
    <t>Anexo 1.  Se adjunta Resolución 045- Adopción del plan estratégico de Talento Humano 2024. 
Anexo 2. Se adjunta evidencia de la publicación del plan estratégico de Talento Humano en la intranet RenoBo</t>
  </si>
  <si>
    <r>
      <rPr>
        <b/>
        <sz val="10"/>
        <color theme="1"/>
        <rFont val="Arial Narrow"/>
        <family val="2"/>
      </rPr>
      <t>Se presenta las actividades desarrolladas en  el Plan de Capacitación y Plan de Bienestar enmarcadas en el PETH.
Plan Capacitación:</t>
    </r>
    <r>
      <rPr>
        <sz val="10"/>
        <color theme="1"/>
        <rFont val="Arial Narrow"/>
        <family val="2"/>
      </rPr>
      <t xml:space="preserve">
1. Acuerdos de gestión
2. Capacitación Sarlaft 
3. Habilidades Blandas
4. Conflicto de intereses, código de integridad y transparencia 
5. Inclusión y diversidad sexual
6. Inducción y reinducción
7. Instrumentos archivísticos
8. Manejo de inventarios
9. Mujer y equidad de género
10. Socialización del proceso de control interno disciplinario
11. Póliza de responsabilidad civil de servidores públicos 
12. Capacitación de comité de convivencia
13. Capacitación Seguridad vial 
14. Capacitación en lesiones deportivas
15. Capacitación en riesgo químico 
16Capacitación en COPASST 
17.Capacitación en Derechos Humanos. 
18. Capacitación en  Unifier 
19. Capacitación en  mesa de ayuda GLPI
20. Plan tecnológico de la información 
21 . Protección de datos y registro nacional de bases de datos. 
22. Plan de conservación documental.
23. Sistema de gestión de documentos electrónicos.
</t>
    </r>
    <r>
      <rPr>
        <b/>
        <sz val="10"/>
        <color theme="1"/>
        <rFont val="Arial Narrow"/>
        <family val="2"/>
      </rPr>
      <t xml:space="preserve">El plan de Bienestar:  
</t>
    </r>
    <r>
      <rPr>
        <sz val="10"/>
        <color theme="1"/>
        <rFont val="Arial Narrow"/>
        <family val="2"/>
      </rPr>
      <t xml:space="preserve">
1. Cumpleaños de servidores públicos ( por 4 meses)
2. Boletas de cien Colombia
3. Bono de librería nacional 
4. Feria de servicios 
5. Torneos deportivos
6. Rodada 
7. Taller de recensionados 
8. Convenio de tiqueteras ( por 4 meses)
</t>
    </r>
  </si>
  <si>
    <t>Se elaboro el Plan Anual de Auditoria V1 y V2 publicados en la pagina Web</t>
  </si>
  <si>
    <t>La Jefe de la Oficina de Control Interno en el primer cuatrimestre revisó de acuerdo al Plan anual de Auditorias los planes de trabajo de las siguientes auditorías:
1. Plan Institucional de Archivos de la Entidad PINAR - Plan Estratégico de Talento Humano - Plan de Trabajo Anual en Seguridad y Salud en el Trabajo - Sistema de Gestión de Seguridad y Salud en el Trabajo.
2. Plan de Participación Ciudadana - Estrategia rendición de cuentas - Control documental según la ISO 9001 - Política operativa de integridad, conflicto de interés y gestión anti soborno - Política administración del riesgo - Auditorías procesos SIG según requisitos norma ISO 9001
3. Seguimiento estado Obra Alcaldía Mártires</t>
  </si>
  <si>
    <t>Plan de Trabajo:
1. Plan Institucional de Archivos de la Entidad PINAR - Plan Estratégico de Talento Humano - Plan de Trabajo Anual en Seguridad y Salud en el Trabajo - Sistema de Gestión de Seguridad y Salud en el Trabajo.
2. Plan de Participación Ciudadana - Estrategia rendición de cuentas - Control documental según la ISO 9001 - Política operativa de integridad, conflicto de interés y gestión anti soborno - Política administración del riesgo - Auditorías procesos SIG según requisitos norma ISO 9001
3. Seguimiento estado Obra Alcaldía Mártires</t>
  </si>
  <si>
    <t>Informe final Auditoria de Contratación</t>
  </si>
  <si>
    <t xml:space="preserve">El 16 de enero de 2024 se realizó reunión entre la Jefe de disciplinarios y la profesional del área, donde se verificaron los términos de prescripción de la queja presentada el 15 de enero de 2024 mediante radicado No. E2024000285 identificada con el proceso No. 002-2024, acta No. 1- 2024, Las profesionales evaluaron los hechos y los términos de prescripción.                                                                                                                                                                                                                                                                                                                                                   El 2 de febrero de 2024 se realizó la reunión entre la Jefe de disciplinarios y la profesional del área, en la cual se verificaron los términos de prescripción de la denuncia catalogada por actos de corrupción por un ciudadano, presentada el 24 de enero de 2024 por el sistema de Bogotá te escucha petición No. 661772024, Acta No. 2- 2024. Se revisaron los términos de prescripción con relación a la queja presentada que se identificó con el No. 003-2024.                                                                                                                                                                                                                                                                                                                                               El 19 de marzo de 2024 se realizó la reunión entre la Jefe de disciplinarios y la profesional del área, donde se verificaron los términos de prescripción de todos los procesos disciplinarios que tiene la oficina, acta No. 3-2024.                                                                                                                                                                                                                                                                                                                                                                 El 2 de abril de 2023 se realizó la reunión entre la Jefe de disciplinarios y la profesional del área donde se verificaron los términos de prescripción del expediente disciplinario 001-2019, se tomo la decisión de calificar la etapa de indagación previa del expediente No. 001- 2019 para evitar prescripciones, Acta No. 4 de 2024. </t>
  </si>
  <si>
    <t>Seguimiento disponible en el Drive compartido con la profesional y la jefe de la oficina y las Actas de reunión:                                                                                                                                                                                                                                                                                                                                                Acta No. 1 de fecha 16 de enero de 2024.                                                                                                                                                                                                                                                                                                                                                                                                                                                                            Acta No. 2 de fecha 2 de febrero de 2024.                                                                                                                                                                                                                                                                                                                                                                                                                                                                           Acta No. 3 de fecha 19 de marzo de 2024.                                                                                                                                                                                                                                                                                                                                                                                                                                                                          Acta No. 4 de fecha 2 de abril de 2024, Actualmente contamos con 32 proceso disciplinarios activos, se incluye cuadro del total de los procesos y la etapa en que están.</t>
  </si>
  <si>
    <t>Cada vez que se actualice un documento perteneciente al Sistema Integrado de Gestión, los profesionales de la Subgerencia de Planeación y Administración de Proyectos enviarán un correo electrónico al líder del proceso y líderes operativos indicando que, si el documento actualizado impacta los activos de conocimiento, se deberá realizar la respectiva actualización de la información en el Mapa de Conocimiento a través de los instrumentos definidos y con el  acompañamiento de la Subgerencia.</t>
  </si>
  <si>
    <t>El equipo de la Gerencia de Seguimiento de la SPAP, solicita quincenalmente a las Subgerencias Lideres la actualización de la información de los avances y alertas generados en los proyectos en desarrollo,  verifica lo reportado, e incorpora los avances de los diferentes proyectos en el Instrumento de Seguimiento, apoyando el proceso de toma de decisiones y  estandarización de reportes, optimizando así  la calidad de la información generada en la Empresa. Los reportes generados por las áreas se conservan en la carpeta compartida de la Gerencia de Seguimiento (\\192.168.10.203\gsp\2. Bases de Seguimiento) para consulta de las áreas que así lo requieran y que cuenten con el permiso respectivo. Adicionalmente se realiza de manera mensual la presentación de las principales alertas de los proyectos por parte de las Subgerencias Lideres en el Comité de Proyectos precisando la información contenida en el Instrumento de Seguimiento.</t>
  </si>
  <si>
    <r>
      <rPr>
        <sz val="10"/>
        <color theme="1"/>
        <rFont val="Arial Narrow"/>
        <family val="2"/>
      </rPr>
      <t xml:space="preserve">La evidencia de publicación del video se puede verificar en la página web interna RedNoBo, en el siguiente enlace: </t>
    </r>
    <r>
      <rPr>
        <u/>
        <sz val="10"/>
        <color rgb="FF1155CC"/>
        <rFont val="Arial Narrow"/>
        <family val="2"/>
      </rPr>
      <t>http://10.115.245.74/videos/sabes-como-solicitar-acompanamiento-la-oarc</t>
    </r>
    <r>
      <rPr>
        <sz val="10"/>
        <color theme="1"/>
        <rFont val="Arial Narrow"/>
        <family val="2"/>
      </rPr>
      <t xml:space="preserve"> </t>
    </r>
  </si>
  <si>
    <t xml:space="preserve">De acuerdo a las metas plan de desarrollo (2020 - 2024) establecidas, la dirección técnica de planeamiento definió 5 ámbitos territoriales, con el fin de realizar un análisis urbano regional, identificar y evaluar áreas de oportunidad que han permitido de acuerdo con su priorización, la formulación de proyectos de Desarrollo y Renovación Urbana.
1. PIEZA CENTRO: 
• Plan Parcial de Renovación Urbana Centro San Bernardo                                                                                                             
2. BORDES
• Modificación de Formulación de Plan Parcial Tres Quebradas
3. REENCUENTRO:  
• Formulación de Plan Parcial de Renovación Urbana Calle 24
4. CORREDORES:  
• Formulación del Plan Parcial de Renovación Urbana Calle 72
5. ACTUACIONES ESTRATEGICAS 
AE Calle 72, AE Zibo, AE Rionegro, AE Montevideo, AE Chapinero, AE Campin, AE AEDA
Se actualizaron los cronogramas de actividades e hitos para la formulación, radicación y adopción de los planes parciales y de las Actuaciones estratégicas, sobre los cuales se realiza seguimiento al cumplimiento de actividades.
Como parte de la trazabilidad de los proyectos se mantiene la evidencia de los seguimientos y decisiones con las diferentes entidades que participan en la formulación de proyectos mediante actas de reuniones en las carpetas de cada proyecto.
</t>
  </si>
  <si>
    <t>• La DTPGU actualizó la documentación del proceso durante la vigencia del primer cuatrimestre de 2024, adicionalmente se avanzo en un nuevo procecedimiento denomidado formulación de actuaciones estrategicas en donde se incorporo la metodologia para la formulación de instrumentos.</t>
  </si>
  <si>
    <t>• La DTPGU actualizó la documentación del proceso durante la vigencia del primer cuatrimestre de 2024, adicionalmente se avanzo en un nuevo procecedimiento denomidado formulación de actuaciones estrategicas en donde se incorporo la metodologia para la formulación de instrumentos</t>
  </si>
  <si>
    <t>• Bases de datos de consultores de estudios tecnicos actualizada</t>
  </si>
  <si>
    <r>
      <t xml:space="preserve">Para el cuatrimestre, se realizaron las siguientes validaciones:
- </t>
    </r>
    <r>
      <rPr>
        <b/>
        <sz val="10"/>
        <color theme="1"/>
        <rFont val="Arial Narrow"/>
        <family val="2"/>
      </rPr>
      <t>Componente interno</t>
    </r>
    <r>
      <rPr>
        <sz val="10"/>
        <color theme="1"/>
        <rFont val="Arial Narrow"/>
        <family val="2"/>
      </rPr>
      <t xml:space="preserve">: se produjeron 12 campañas que se han compartido por canales internos y han requerido verificación por las diferentes áreas que son generadoras de la información.
- En el </t>
    </r>
    <r>
      <rPr>
        <b/>
        <sz val="10"/>
        <color theme="1"/>
        <rFont val="Arial Narrow"/>
        <family val="2"/>
      </rPr>
      <t>componente audiovisual</t>
    </r>
    <r>
      <rPr>
        <sz val="10"/>
        <color theme="1"/>
        <rFont val="Arial Narrow"/>
        <family val="2"/>
      </rPr>
      <t xml:space="preserve"> </t>
    </r>
    <r>
      <rPr>
        <b/>
        <sz val="10"/>
        <color theme="1"/>
        <rFont val="Arial Narrow"/>
        <family val="2"/>
      </rPr>
      <t xml:space="preserve">interno </t>
    </r>
    <r>
      <rPr>
        <sz val="10"/>
        <color theme="1"/>
        <rFont val="Arial Narrow"/>
        <family val="2"/>
      </rPr>
      <t xml:space="preserve">se produjeron 22 videos internos que se han compartido y han requerido verificación por las diferentes áreas que son generadoras de la información.
- En el </t>
    </r>
    <r>
      <rPr>
        <b/>
        <sz val="10"/>
        <color theme="1"/>
        <rFont val="Arial Narrow"/>
        <family val="2"/>
      </rPr>
      <t>componente externo</t>
    </r>
    <r>
      <rPr>
        <sz val="10"/>
        <color theme="1"/>
        <rFont val="Arial Narrow"/>
        <family val="2"/>
      </rPr>
      <t xml:space="preserve"> se produjeron 43 comunicados que se han compartido y han requerido verificación por las diferentes áreas que son generadoras de la información.
- Durante la vigencia se ha realizado el diseño de </t>
    </r>
    <r>
      <rPr>
        <b/>
        <sz val="10"/>
        <color theme="1"/>
        <rFont val="Arial Narrow"/>
        <family val="2"/>
      </rPr>
      <t xml:space="preserve">174 piezas gráficas para comunicación externa
</t>
    </r>
    <r>
      <rPr>
        <sz val="10"/>
        <color theme="1"/>
        <rFont val="Arial Narrow"/>
        <family val="2"/>
      </rPr>
      <t xml:space="preserve">- Producción </t>
    </r>
    <r>
      <rPr>
        <b/>
        <sz val="10"/>
        <color theme="1"/>
        <rFont val="Arial Narrow"/>
        <family val="2"/>
      </rPr>
      <t>audiovisual para comunicación externa</t>
    </r>
    <r>
      <rPr>
        <sz val="10"/>
        <color theme="1"/>
        <rFont val="Arial Narrow"/>
        <family val="2"/>
      </rPr>
      <t>: Durante la vigencia se han realizado 49 videos para comunicación externa</t>
    </r>
  </si>
  <si>
    <t>El proceso cuenta con una  carpeta de evidencias se encuentra un documento con la lista de todos los productos de la oficina con su respectiva ruta de verificación.</t>
  </si>
  <si>
    <t>En marzo de 2024 se divulgó a través de una campaña interna, el procedimiento para las solicitudes de comunicaciones, a través del formato FT10.</t>
  </si>
  <si>
    <t>Ya que los procesos están revisando la actualización de los riesgos es importante que revisen las causas, riegos, controles y acciones de tratamiento de los riesgos que continuaran en el mapa de Riesgos y la formulación adecuada de los nuevos riesgos.</t>
  </si>
  <si>
    <t>El p´roceso cuenta con 
1.  inventario a nombre Renato Salazar y John García.
2. correo de TICs para la asignación custodio licencia programa PowerBI.
3. Se aplican permanentemente lineamientos del procedimiento de administración de inventarios.
4. actas de comité de bajas.</t>
  </si>
  <si>
    <t xml:space="preserve">5. Cuadro Control Contratos Vigencia 2024.
5.1 Correo - evidencia - mesa de trabajo con profesionales para  la revisión y ajuste del Anexo Técnico para adelantar el proceso de higienización de baterías sanitarias.
6. Para los contratos suscritos se realizó el apoyo a la supervisión, verificando  la ejecución administrativa, técnica y financiera. 
6.1 Se adjunta informe apoyo. supervisión CTO. 428-23.
</t>
  </si>
  <si>
    <t>Se realiza el proceso de contratación de los Servicios esenciales  para la gestión transversal de la Empresa.
* Se adjunta Orden de compra 124300 Adquisición Equipos eléctricos - Televisores.
* Se adjunta orden de Compra 126360 Cto. 125-2024 abril 2024 UT Ladoinsa . Aseo y cafetería.
*Reunión grupo de contratación designado para adelantar el proceso precontractual para el servicio de higienización.
*Correos de definición de actividades y lineamientos para dar inicio a la ejecución  del  contrato.</t>
  </si>
  <si>
    <t>El proceso cuenta con:
1. Certificación de cargue a la herramienta STORM (formulación)
2. Certificación de cargue a la herramienta STORM (seguimiento)
3. Comunicación interna I2024000281</t>
  </si>
  <si>
    <t xml:space="preserve"> 1.Registro de evento realizado</t>
  </si>
  <si>
    <t>Ordenes de servicio de mantenimiento correctivo</t>
  </si>
  <si>
    <t>Matriz entrega de usuarios nuevos y registro de usuarios Fiducias.</t>
  </si>
  <si>
    <t>El proceo cuenta con:
 Proyectos del Plan estratégico de TI 1er cuatrimestre.
Anexos técnicos construidos.</t>
  </si>
  <si>
    <t xml:space="preserve"> Proceso de compra completado, evidencias de los contratos.</t>
  </si>
  <si>
    <t xml:space="preserve"> Informes Entuity meses enero a abril de 2024</t>
  </si>
  <si>
    <t>Informes proveedor de servicios TI</t>
  </si>
  <si>
    <t xml:space="preserve"> Se realiza el cruce de auxiliares versus la declaración a presentar.
Se revisaron los movimientos contables conforme a libros auxiliares, suministrados .
de acuerdo a muestra seleccionada.  
Se valida la auto renta declarada tanto en base como en porcentaje aplicado.
Se verifica la oportunidad de pago del periodo del mes anterior
Se valida la fecha limite de presentación del impuesto a presentar</t>
  </si>
  <si>
    <t xml:space="preserve"> Formato de hoja de ruta certificaciones e impuestos realizadas durante el cuatrimestre</t>
  </si>
  <si>
    <t>Se realiza el cruce de auxiliares versus la declaración a presentar.
Se revisaron los movimientos contables conforme a libros auxiliares, suministrados .
de acuerdo a muestra seleccionada.
Se valida la auto renta declarada tanto en base como en porcentaje aplicado.
Se verifica la oportunidad de pago del periodo del mes anterior
Se valida la fecha limite de presentación del impuesto a presentar</t>
  </si>
  <si>
    <t xml:space="preserve">Se reporta Plan SST el cual esta inmerso en el Plan Estratégico de TH el cual se encuentra aprobado por la Dirección Administrativa y de TIC, el Líder de Talento Humano y la Subgerencia de Gestión Corporativa. </t>
  </si>
  <si>
    <t>Normograma</t>
  </si>
  <si>
    <t>Registro de  Evaluación pre y post de capacitaciones de cada una de las capacitaciones
 Registros de asistencia a cada una de las actividades.</t>
  </si>
  <si>
    <t>1. Pieza de comunicación
2  Evidencia de comunicado, resolución 077 y material de  capacitación.</t>
  </si>
  <si>
    <t xml:space="preserve">Cierres de Acuerdos de gestión 2023. </t>
  </si>
  <si>
    <t>No se realizó Comité Financiero y de Inversiones para el  seguimiento al flujo de caja trimestralmente. Pero con el fin de contar con los insumos necesarios, se realizó el seguimiento al Flujo de Caja, el cual el pasado mes de  febrero de 2024 en sesión de Junta Directiva, se presentó para aprobación el ajuste del presupuesto 2024 por cierre financiero 2023 y ajuste de ingresos por Convenio Cable Potosí, así mismo, se presentó para concepto favorable para la adición del Convenio de Complejo Hospitalario San Juan de Dios.</t>
  </si>
  <si>
    <t>Acuerdo 63 de 27 de febrero donde se aprobo el ajuste del presupuesto 2024 por cierre financiero 2023 y ajuste de ingresos por Convenio Cable Potosí, así mismo, se presentó para concepto favorable para la adición del Convenio de Complejo Hospitalario San Juan de Dios.</t>
  </si>
  <si>
    <t>Se realiza flujo de caja y para el m es de marzo se presentó al Gerente General y Subgerente de Gestión Corporativa la ejecución del flujo de caja con corte a febrero de 2024, donde se analizó la disponibilidad de caja y las necesidades de liquidez para respaldar el gasto proyectado en el presupuesto para la vigencia.</t>
  </si>
  <si>
    <t>Acuerdo 63
Acuerdo 64
Acuerdo 65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</si>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</sst>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63"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
      <sz val="10"/>
      <color rgb="FFFF0000"/>
      <name val="Arial Narrow"/>
      <family val="2"/>
    </font>
    <font>
      <u/>
      <sz val="11"/>
      <color theme="10"/>
      <name val="Calibri"/>
      <family val="2"/>
      <scheme val="minor"/>
    </font>
    <font>
      <u/>
      <sz val="10"/>
      <color theme="1"/>
      <name val="Arial Narrow"/>
      <family val="2"/>
    </font>
    <font>
      <u/>
      <sz val="10"/>
      <color rgb="FF1155CC"/>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
      <left/>
      <right style="dashed">
        <color theme="9" tint="-0.24994659260841701"/>
      </right>
      <top style="dashed">
        <color theme="9" tint="-0.24994659260841701"/>
      </top>
      <bottom/>
      <diagonal/>
    </border>
    <border>
      <left/>
      <right style="dashed">
        <color theme="9" tint="-0.24994659260841701"/>
      </right>
      <top/>
      <bottom style="dashed">
        <color theme="9" tint="-0.24994659260841701"/>
      </bottom>
      <diagonal/>
    </border>
  </borders>
  <cellStyleXfs count="6">
    <xf numFmtId="0" fontId="0" fillId="0" borderId="0"/>
    <xf numFmtId="9" fontId="14" fillId="0" borderId="0" applyFont="0" applyFill="0" applyBorder="0" applyAlignment="0" applyProtection="0"/>
    <xf numFmtId="0" fontId="46" fillId="0" borderId="0"/>
    <xf numFmtId="0" fontId="47" fillId="0" borderId="0"/>
    <xf numFmtId="0" fontId="5" fillId="0" borderId="0"/>
    <xf numFmtId="0" fontId="60" fillId="0" borderId="0" applyNumberFormat="0" applyFill="0" applyBorder="0" applyAlignment="0" applyProtection="0"/>
  </cellStyleXfs>
  <cellXfs count="503">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Alignment="1">
      <alignment vertical="center"/>
    </xf>
    <xf numFmtId="0" fontId="28" fillId="0" borderId="0" xfId="0" applyFont="1"/>
    <xf numFmtId="0" fontId="26" fillId="0" borderId="0" xfId="0" applyFont="1"/>
    <xf numFmtId="0" fontId="0" fillId="0" borderId="0" xfId="0" pivotButton="1"/>
    <xf numFmtId="0" fontId="12" fillId="0" borderId="0" xfId="0" applyFont="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1" borderId="0" xfId="0" applyFont="1" applyFill="1" applyAlignment="1" applyProtection="1">
      <alignment horizontal="center" vertical="center" wrapText="1" readingOrder="1"/>
      <protection hidden="1"/>
    </xf>
    <xf numFmtId="0" fontId="0" fillId="3" borderId="0" xfId="0" applyFill="1"/>
    <xf numFmtId="0" fontId="48" fillId="3" borderId="49" xfId="2" applyFont="1" applyFill="1" applyBorder="1"/>
    <xf numFmtId="0" fontId="48" fillId="3" borderId="50" xfId="2" applyFont="1" applyFill="1" applyBorder="1"/>
    <xf numFmtId="0" fontId="48" fillId="3" borderId="51" xfId="2" applyFont="1" applyFill="1" applyBorder="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2" xfId="0" applyFont="1" applyFill="1" applyBorder="1" applyAlignment="1">
      <alignment horizontal="center" vertical="center" wrapText="1" readingOrder="1"/>
    </xf>
    <xf numFmtId="0" fontId="37" fillId="3" borderId="32" xfId="0" applyFont="1" applyFill="1" applyBorder="1" applyAlignment="1">
      <alignment horizontal="justify" vertical="center" wrapText="1" readingOrder="1"/>
    </xf>
    <xf numFmtId="9" fontId="36" fillId="3" borderId="41" xfId="0" applyNumberFormat="1" applyFont="1" applyFill="1" applyBorder="1" applyAlignment="1">
      <alignment horizontal="center" vertical="center" wrapText="1" readingOrder="1"/>
    </xf>
    <xf numFmtId="0" fontId="36" fillId="3" borderId="31" xfId="0" applyFont="1" applyFill="1" applyBorder="1" applyAlignment="1">
      <alignment horizontal="center" vertical="center" wrapText="1" readingOrder="1"/>
    </xf>
    <xf numFmtId="0" fontId="37" fillId="3" borderId="31" xfId="0" applyFont="1" applyFill="1" applyBorder="1" applyAlignment="1">
      <alignment horizontal="justify" vertical="center" wrapText="1" readingOrder="1"/>
    </xf>
    <xf numFmtId="9" fontId="36" fillId="3" borderId="36" xfId="0" applyNumberFormat="1" applyFont="1" applyFill="1" applyBorder="1" applyAlignment="1">
      <alignment horizontal="center" vertical="center" wrapText="1" readingOrder="1"/>
    </xf>
    <xf numFmtId="0" fontId="37" fillId="3" borderId="36" xfId="0" applyFont="1" applyFill="1" applyBorder="1" applyAlignment="1">
      <alignment horizontal="center" vertical="center" wrapText="1" readingOrder="1"/>
    </xf>
    <xf numFmtId="0" fontId="36" fillId="3" borderId="38" xfId="0" applyFont="1" applyFill="1" applyBorder="1" applyAlignment="1">
      <alignment horizontal="center" vertical="center" wrapText="1" readingOrder="1"/>
    </xf>
    <xf numFmtId="0" fontId="37" fillId="3" borderId="38" xfId="0" applyFont="1" applyFill="1" applyBorder="1" applyAlignment="1">
      <alignment horizontal="justify" vertical="center" wrapText="1" readingOrder="1"/>
    </xf>
    <xf numFmtId="0" fontId="37" fillId="3" borderId="39" xfId="0" applyFont="1" applyFill="1" applyBorder="1" applyAlignment="1">
      <alignment horizontal="center" vertical="center" wrapText="1" readingOrder="1"/>
    </xf>
    <xf numFmtId="0" fontId="45" fillId="3" borderId="0" xfId="0" applyFont="1" applyFill="1"/>
    <xf numFmtId="0" fontId="36" fillId="15" borderId="43" xfId="0" applyFont="1" applyFill="1" applyBorder="1" applyAlignment="1">
      <alignment horizontal="center" vertical="center" wrapText="1" readingOrder="1"/>
    </xf>
    <xf numFmtId="0" fontId="36" fillId="15" borderId="44"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8" fillId="3" borderId="0" xfId="2" applyFont="1" applyFill="1"/>
    <xf numFmtId="0" fontId="48" fillId="3" borderId="15" xfId="2" applyFont="1" applyFill="1" applyBorder="1"/>
    <xf numFmtId="0" fontId="48" fillId="3" borderId="16" xfId="2" applyFont="1" applyFill="1" applyBorder="1"/>
    <xf numFmtId="0" fontId="48" fillId="3" borderId="18" xfId="2" applyFont="1" applyFill="1" applyBorder="1"/>
    <xf numFmtId="0" fontId="48" fillId="3" borderId="17" xfId="2" applyFont="1" applyFill="1" applyBorder="1"/>
    <xf numFmtId="0" fontId="52" fillId="3" borderId="0" xfId="2" applyFont="1" applyFill="1" applyAlignment="1">
      <alignment horizontal="left" vertical="center" wrapText="1"/>
    </xf>
    <xf numFmtId="0" fontId="48" fillId="3" borderId="0" xfId="2" applyFont="1" applyFill="1" applyAlignment="1">
      <alignment horizontal="left" vertical="center" wrapText="1"/>
    </xf>
    <xf numFmtId="0" fontId="48"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 fillId="0" borderId="6" xfId="0" applyFont="1" applyBorder="1" applyAlignment="1">
      <alignment horizontal="center" vertical="center"/>
    </xf>
    <xf numFmtId="0" fontId="6" fillId="0" borderId="2" xfId="0" applyFont="1" applyBorder="1" applyAlignment="1" applyProtection="1">
      <alignment horizontal="justify" vertical="center" wrapText="1"/>
      <protection locked="0"/>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6" fillId="0" borderId="79" xfId="0" applyFont="1" applyBorder="1" applyAlignment="1">
      <alignment horizontal="justify" vertical="center" wrapText="1"/>
    </xf>
    <xf numFmtId="0" fontId="48" fillId="0" borderId="2" xfId="0" applyFont="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48" fillId="0" borderId="2" xfId="0" applyNumberFormat="1" applyFont="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9" fontId="6" fillId="0" borderId="8" xfId="0" applyNumberFormat="1" applyFont="1" applyBorder="1" applyAlignment="1" applyProtection="1">
      <alignment horizontal="center" vertical="center" wrapText="1"/>
      <protection hidden="1"/>
    </xf>
    <xf numFmtId="14" fontId="6" fillId="0" borderId="2" xfId="0" applyNumberFormat="1"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horizontal="justify" vertical="center"/>
      <protection locked="0"/>
    </xf>
    <xf numFmtId="164" fontId="6" fillId="0" borderId="2" xfId="1" applyNumberFormat="1" applyFont="1" applyFill="1" applyBorder="1" applyAlignment="1">
      <alignment horizontal="center" vertical="center"/>
    </xf>
    <xf numFmtId="0" fontId="6" fillId="0" borderId="79" xfId="0" applyFont="1" applyBorder="1" applyAlignment="1">
      <alignment horizontal="center" vertical="center"/>
    </xf>
    <xf numFmtId="164" fontId="6" fillId="3" borderId="2" xfId="1" applyNumberFormat="1" applyFont="1" applyFill="1" applyBorder="1" applyAlignment="1">
      <alignment horizontal="center" vertical="center"/>
    </xf>
    <xf numFmtId="0" fontId="48" fillId="0" borderId="2" xfId="0" applyFont="1" applyBorder="1" applyAlignment="1" applyProtection="1">
      <alignment horizontal="center" vertical="center" wrapText="1"/>
      <protection locked="0"/>
    </xf>
    <xf numFmtId="0" fontId="6" fillId="0" borderId="6" xfId="0" applyFont="1" applyBorder="1" applyAlignment="1" applyProtection="1">
      <alignment horizontal="justify" vertical="center" wrapText="1"/>
      <protection locked="0"/>
    </xf>
    <xf numFmtId="164" fontId="48" fillId="0" borderId="2" xfId="1" applyNumberFormat="1" applyFont="1" applyBorder="1" applyAlignment="1">
      <alignment horizontal="center" vertical="center"/>
    </xf>
    <xf numFmtId="0" fontId="6" fillId="0" borderId="2" xfId="0" quotePrefix="1" applyFont="1" applyBorder="1" applyAlignment="1" applyProtection="1">
      <alignment horizontal="justify" vertical="center" wrapText="1"/>
      <protection locked="0"/>
    </xf>
    <xf numFmtId="0" fontId="6" fillId="0" borderId="0" xfId="0" applyFont="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59" fillId="3" borderId="2" xfId="0" applyFont="1" applyFill="1" applyBorder="1" applyAlignment="1" applyProtection="1">
      <alignment horizontal="center" vertical="center" textRotation="90"/>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48" fillId="3" borderId="2"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9" fontId="59" fillId="3" borderId="2" xfId="0" applyNumberFormat="1" applyFont="1" applyFill="1" applyBorder="1" applyAlignment="1" applyProtection="1">
      <alignment horizontal="center" vertical="center"/>
      <protection hidden="1"/>
    </xf>
    <xf numFmtId="9" fontId="6" fillId="3" borderId="4"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80" xfId="0" applyFont="1" applyFill="1" applyBorder="1" applyAlignment="1" applyProtection="1">
      <alignment horizontal="justify" vertical="center" wrapText="1"/>
      <protection locked="0"/>
    </xf>
    <xf numFmtId="0" fontId="3" fillId="3" borderId="80" xfId="0" applyFont="1" applyFill="1" applyBorder="1" applyAlignment="1" applyProtection="1">
      <alignment horizontal="center" vertical="center"/>
      <protection locked="0"/>
    </xf>
    <xf numFmtId="14" fontId="3" fillId="3" borderId="80"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hidden="1"/>
    </xf>
    <xf numFmtId="0" fontId="48" fillId="3" borderId="80" xfId="0" applyFont="1" applyFill="1" applyBorder="1" applyAlignment="1" applyProtection="1">
      <alignment horizontal="justify" vertical="center" wrapText="1"/>
      <protection locked="0"/>
    </xf>
    <xf numFmtId="0" fontId="6" fillId="3" borderId="79" xfId="0" applyFont="1" applyFill="1" applyBorder="1" applyAlignment="1">
      <alignment horizontal="justify" vertical="center" wrapText="1"/>
    </xf>
    <xf numFmtId="0" fontId="3" fillId="3" borderId="79" xfId="0" applyFont="1" applyFill="1" applyBorder="1" applyAlignment="1">
      <alignment horizontal="center" vertical="center" wrapText="1"/>
    </xf>
    <xf numFmtId="0" fontId="3" fillId="3" borderId="79" xfId="0" applyFont="1" applyFill="1" applyBorder="1" applyAlignment="1">
      <alignment horizontal="justify" vertical="center" wrapText="1"/>
    </xf>
    <xf numFmtId="0" fontId="3" fillId="3" borderId="79" xfId="0" applyFont="1" applyFill="1" applyBorder="1" applyAlignment="1">
      <alignment horizontal="center" vertical="center"/>
    </xf>
    <xf numFmtId="0" fontId="48" fillId="3" borderId="79" xfId="0" applyFont="1" applyFill="1" applyBorder="1" applyAlignment="1">
      <alignment horizontal="left" vertical="center" wrapText="1"/>
    </xf>
    <xf numFmtId="0" fontId="48"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0" fontId="4" fillId="0" borderId="0" xfId="0" applyFont="1" applyAlignment="1">
      <alignment horizontal="center" vertical="center"/>
    </xf>
    <xf numFmtId="0" fontId="6" fillId="0" borderId="0" xfId="0" applyFont="1" applyAlignment="1">
      <alignment horizontal="center" vertical="center"/>
    </xf>
    <xf numFmtId="0" fontId="3" fillId="0" borderId="79" xfId="0" applyFont="1" applyBorder="1" applyAlignment="1">
      <alignment horizontal="center" vertical="center" wrapText="1"/>
    </xf>
    <xf numFmtId="0" fontId="48" fillId="3" borderId="2" xfId="0" applyFont="1" applyFill="1" applyBorder="1" applyAlignment="1" applyProtection="1">
      <alignment horizontal="center" vertical="center"/>
      <protection hidden="1"/>
    </xf>
    <xf numFmtId="0" fontId="48" fillId="3" borderId="2" xfId="0" applyFont="1" applyFill="1" applyBorder="1" applyAlignment="1" applyProtection="1">
      <alignment horizontal="center" vertical="center" textRotation="90"/>
      <protection locked="0"/>
    </xf>
    <xf numFmtId="9" fontId="48" fillId="3" borderId="2" xfId="0" applyNumberFormat="1" applyFont="1" applyFill="1" applyBorder="1" applyAlignment="1" applyProtection="1">
      <alignment horizontal="center" vertical="center"/>
      <protection hidden="1"/>
    </xf>
    <xf numFmtId="164" fontId="48" fillId="3" borderId="2" xfId="1" applyNumberFormat="1" applyFont="1" applyFill="1" applyBorder="1" applyAlignment="1">
      <alignment horizontal="center" vertical="center"/>
    </xf>
    <xf numFmtId="0" fontId="52" fillId="3" borderId="2" xfId="0" applyFont="1" applyFill="1" applyBorder="1" applyAlignment="1" applyProtection="1">
      <alignment horizontal="center" vertical="center" textRotation="90" wrapText="1"/>
      <protection hidden="1"/>
    </xf>
    <xf numFmtId="9" fontId="48" fillId="3" borderId="4" xfId="0" applyNumberFormat="1" applyFont="1" applyFill="1" applyBorder="1" applyAlignment="1" applyProtection="1">
      <alignment horizontal="center" vertical="center"/>
      <protection hidden="1"/>
    </xf>
    <xf numFmtId="0" fontId="52" fillId="3" borderId="2" xfId="0" applyFont="1" applyFill="1" applyBorder="1" applyAlignment="1" applyProtection="1">
      <alignment horizontal="center" vertical="center" textRotation="90"/>
      <protection hidden="1"/>
    </xf>
    <xf numFmtId="0" fontId="48" fillId="3" borderId="4" xfId="0" applyFont="1" applyFill="1" applyBorder="1" applyAlignment="1" applyProtection="1">
      <alignment horizontal="center" vertical="center" textRotation="90"/>
      <protection locked="0"/>
    </xf>
    <xf numFmtId="0" fontId="6" fillId="3" borderId="0" xfId="0" applyFont="1" applyFill="1" applyAlignment="1">
      <alignment horizontal="center" vertical="center"/>
    </xf>
    <xf numFmtId="0" fontId="19" fillId="12" borderId="12" xfId="0" applyFont="1" applyFill="1" applyBorder="1" applyAlignment="1" applyProtection="1">
      <alignment horizontal="center" vertical="center" wrapText="1" readingOrder="1"/>
      <protection hidden="1"/>
    </xf>
    <xf numFmtId="0" fontId="19" fillId="12" borderId="19" xfId="0" applyFont="1" applyFill="1" applyBorder="1" applyAlignment="1" applyProtection="1">
      <alignment horizontal="center" vertical="center" wrapText="1" readingOrder="1"/>
      <protection hidden="1"/>
    </xf>
    <xf numFmtId="0" fontId="19" fillId="12" borderId="13"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vertical="center" wrapText="1" readingOrder="1"/>
      <protection hidden="1"/>
    </xf>
    <xf numFmtId="0" fontId="19" fillId="12" borderId="0" xfId="0" applyFont="1" applyFill="1" applyAlignment="1" applyProtection="1">
      <alignment horizontal="center" vertical="center" wrapText="1" readingOrder="1"/>
      <protection hidden="1"/>
    </xf>
    <xf numFmtId="0" fontId="19" fillId="12" borderId="15" xfId="0" applyFont="1" applyFill="1" applyBorder="1" applyAlignment="1" applyProtection="1">
      <alignment horizontal="center" vertical="center" wrapText="1" readingOrder="1"/>
      <protection hidden="1"/>
    </xf>
    <xf numFmtId="0" fontId="19" fillId="13" borderId="12" xfId="0" applyFont="1" applyFill="1" applyBorder="1" applyAlignment="1" applyProtection="1">
      <alignment horizontal="center" vertical="center" wrapText="1" readingOrder="1"/>
      <protection hidden="1"/>
    </xf>
    <xf numFmtId="0" fontId="19" fillId="13" borderId="19"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vertical="center" wrapText="1" readingOrder="1"/>
      <protection hidden="1"/>
    </xf>
    <xf numFmtId="0" fontId="19" fillId="13" borderId="14" xfId="0" applyFont="1" applyFill="1" applyBorder="1" applyAlignment="1" applyProtection="1">
      <alignment horizontal="center" vertical="center" wrapText="1" readingOrder="1"/>
      <protection hidden="1"/>
    </xf>
    <xf numFmtId="0" fontId="19" fillId="13" borderId="0" xfId="0" applyFont="1" applyFill="1" applyAlignment="1" applyProtection="1">
      <alignment horizontal="center" vertical="center" wrapText="1" readingOrder="1"/>
      <protection hidden="1"/>
    </xf>
    <xf numFmtId="0" fontId="19" fillId="13" borderId="15" xfId="0" applyFont="1" applyFill="1" applyBorder="1" applyAlignment="1" applyProtection="1">
      <alignment horizontal="center" vertical="center" wrapText="1" readingOrder="1"/>
      <protection hidden="1"/>
    </xf>
    <xf numFmtId="0" fontId="19" fillId="13" borderId="16" xfId="0" applyFont="1" applyFill="1" applyBorder="1" applyAlignment="1" applyProtection="1">
      <alignment horizontal="center" vertical="center" wrapText="1" readingOrder="1"/>
      <protection hidden="1"/>
    </xf>
    <xf numFmtId="0" fontId="19" fillId="13" borderId="18" xfId="0" applyFont="1" applyFill="1" applyBorder="1" applyAlignment="1" applyProtection="1">
      <alignment horizontal="center" vertical="center" wrapText="1" readingOrder="1"/>
      <protection hidden="1"/>
    </xf>
    <xf numFmtId="0" fontId="19" fillId="13" borderId="17" xfId="0" applyFont="1" applyFill="1" applyBorder="1" applyAlignment="1" applyProtection="1">
      <alignment horizontal="center" vertical="center" wrapText="1" readingOrder="1"/>
      <protection hidden="1"/>
    </xf>
    <xf numFmtId="0" fontId="19" fillId="5" borderId="12" xfId="0" applyFont="1" applyFill="1" applyBorder="1" applyAlignment="1" applyProtection="1">
      <alignment horizontal="center" vertical="center" wrapText="1" readingOrder="1"/>
      <protection hidden="1"/>
    </xf>
    <xf numFmtId="0" fontId="19" fillId="5" borderId="19" xfId="0" applyFont="1" applyFill="1" applyBorder="1" applyAlignment="1" applyProtection="1">
      <alignment horizontal="center" vertical="center" wrapText="1" readingOrder="1"/>
      <protection hidden="1"/>
    </xf>
    <xf numFmtId="0" fontId="19" fillId="5" borderId="13" xfId="0" applyFont="1" applyFill="1" applyBorder="1" applyAlignment="1" applyProtection="1">
      <alignment horizontal="center" vertical="center" wrapText="1" readingOrder="1"/>
      <protection hidden="1"/>
    </xf>
    <xf numFmtId="0" fontId="19" fillId="5" borderId="14" xfId="0" applyFont="1" applyFill="1" applyBorder="1" applyAlignment="1" applyProtection="1">
      <alignment horizontal="center" vertical="center" wrapText="1" readingOrder="1"/>
      <protection hidden="1"/>
    </xf>
    <xf numFmtId="0" fontId="19" fillId="5" borderId="0" xfId="0" applyFont="1" applyFill="1" applyAlignment="1" applyProtection="1">
      <alignment horizontal="center" vertical="center" wrapText="1" readingOrder="1"/>
      <protection hidden="1"/>
    </xf>
    <xf numFmtId="0" fontId="19" fillId="5" borderId="15" xfId="0" applyFont="1" applyFill="1" applyBorder="1" applyAlignment="1" applyProtection="1">
      <alignment horizontal="center" vertical="center" wrapText="1" readingOrder="1"/>
      <protection hidden="1"/>
    </xf>
    <xf numFmtId="0" fontId="19" fillId="5" borderId="16" xfId="0" applyFont="1" applyFill="1" applyBorder="1" applyAlignment="1" applyProtection="1">
      <alignment horizontal="center" vertical="center" wrapText="1" readingOrder="1"/>
      <protection hidden="1"/>
    </xf>
    <xf numFmtId="0" fontId="19" fillId="5" borderId="18" xfId="0" applyFont="1" applyFill="1" applyBorder="1" applyAlignment="1" applyProtection="1">
      <alignment horizontal="center" vertical="center" wrapText="1" readingOrder="1"/>
      <protection hidden="1"/>
    </xf>
    <xf numFmtId="0" fontId="19" fillId="5"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vertical="center" wrapText="1" readingOrder="1"/>
      <protection hidden="1"/>
    </xf>
    <xf numFmtId="0" fontId="19" fillId="12" borderId="18" xfId="0" applyFont="1" applyFill="1" applyBorder="1" applyAlignment="1" applyProtection="1">
      <alignment horizontal="center" vertical="center" wrapText="1" readingOrder="1"/>
      <protection hidden="1"/>
    </xf>
    <xf numFmtId="0" fontId="19" fillId="12" borderId="17" xfId="0" applyFont="1" applyFill="1" applyBorder="1" applyAlignment="1" applyProtection="1">
      <alignment horizontal="center" vertical="center" wrapText="1" readingOrder="1"/>
      <protection hidden="1"/>
    </xf>
    <xf numFmtId="0" fontId="4" fillId="2" borderId="2" xfId="0" applyFont="1" applyFill="1" applyBorder="1" applyAlignment="1">
      <alignment horizontal="center" vertical="center" wrapText="1"/>
    </xf>
    <xf numFmtId="14" fontId="6" fillId="0" borderId="2" xfId="0" applyNumberFormat="1" applyFont="1" applyBorder="1" applyAlignment="1" applyProtection="1">
      <alignment horizontal="justify" vertical="center" wrapText="1"/>
      <protection locked="0"/>
    </xf>
    <xf numFmtId="9" fontId="6" fillId="0" borderId="2" xfId="0" applyNumberFormat="1" applyFont="1" applyBorder="1" applyAlignment="1" applyProtection="1">
      <alignment horizontal="center" vertical="center" wrapText="1"/>
      <protection locked="0"/>
    </xf>
    <xf numFmtId="0" fontId="6" fillId="0" borderId="79" xfId="0" applyFont="1" applyBorder="1" applyAlignment="1">
      <alignment horizontal="left" vertical="center" wrapText="1"/>
    </xf>
    <xf numFmtId="165" fontId="6" fillId="0" borderId="79" xfId="0" applyNumberFormat="1" applyFont="1" applyBorder="1" applyAlignment="1">
      <alignment horizontal="center" vertical="center" wrapText="1"/>
    </xf>
    <xf numFmtId="0" fontId="61" fillId="0" borderId="79" xfId="0" applyFont="1" applyBorder="1" applyAlignment="1">
      <alignment horizontal="left" vertical="center" wrapText="1"/>
    </xf>
    <xf numFmtId="14" fontId="6" fillId="0" borderId="2" xfId="0" quotePrefix="1" applyNumberFormat="1" applyFont="1" applyBorder="1" applyAlignment="1" applyProtection="1">
      <alignment horizontal="justify" vertical="center" wrapText="1"/>
      <protection locked="0"/>
    </xf>
    <xf numFmtId="0" fontId="48" fillId="0" borderId="0" xfId="0" applyFont="1" applyAlignment="1">
      <alignment vertical="center" wrapText="1"/>
    </xf>
    <xf numFmtId="14" fontId="48" fillId="0" borderId="2" xfId="0" applyNumberFormat="1" applyFont="1" applyBorder="1" applyAlignment="1" applyProtection="1">
      <alignment horizontal="justify" vertical="center" wrapText="1"/>
      <protection locked="0"/>
    </xf>
    <xf numFmtId="9" fontId="6" fillId="0" borderId="2" xfId="1" applyFont="1" applyFill="1" applyBorder="1" applyAlignment="1" applyProtection="1">
      <alignment horizontal="center" vertical="center" wrapText="1"/>
      <protection locked="0"/>
    </xf>
    <xf numFmtId="14" fontId="6" fillId="0" borderId="2" xfId="0" applyNumberFormat="1" applyFont="1" applyBorder="1" applyAlignment="1" applyProtection="1">
      <alignment horizontal="justify" vertical="top" wrapText="1"/>
      <protection locked="0"/>
    </xf>
    <xf numFmtId="14" fontId="6" fillId="0" borderId="2" xfId="0" applyNumberFormat="1" applyFont="1" applyBorder="1" applyAlignment="1" applyProtection="1">
      <alignment horizontal="left" vertical="center" wrapText="1"/>
      <protection locked="0"/>
    </xf>
    <xf numFmtId="14" fontId="60" fillId="0" borderId="2" xfId="5" applyNumberFormat="1" applyFill="1" applyBorder="1" applyAlignment="1" applyProtection="1">
      <alignment horizontal="justify" vertical="center" wrapText="1"/>
      <protection locked="0"/>
    </xf>
    <xf numFmtId="0" fontId="6" fillId="0" borderId="0" xfId="0" applyFont="1" applyAlignment="1">
      <alignment vertical="center" wrapText="1"/>
    </xf>
    <xf numFmtId="0" fontId="48" fillId="0" borderId="80" xfId="0" applyFont="1" applyBorder="1" applyAlignment="1" applyProtection="1">
      <alignment horizontal="justify" vertical="center" wrapText="1"/>
      <protection locked="0"/>
    </xf>
    <xf numFmtId="0" fontId="3" fillId="0" borderId="80" xfId="0" applyFont="1" applyBorder="1" applyAlignment="1" applyProtection="1">
      <alignment horizontal="justify" vertical="center" wrapText="1"/>
      <protection locked="0"/>
    </xf>
    <xf numFmtId="14" fontId="6" fillId="0" borderId="2" xfId="0" applyNumberFormat="1" applyFont="1" applyBorder="1" applyAlignment="1" applyProtection="1">
      <alignment horizontal="left" vertical="top" wrapText="1"/>
      <protection locked="0"/>
    </xf>
    <xf numFmtId="0" fontId="49" fillId="14" borderId="46" xfId="2" applyFont="1" applyFill="1" applyBorder="1" applyAlignment="1">
      <alignment horizontal="center" vertical="center" wrapText="1"/>
    </xf>
    <xf numFmtId="0" fontId="49" fillId="14" borderId="47" xfId="2" applyFont="1" applyFill="1" applyBorder="1" applyAlignment="1">
      <alignment horizontal="center" vertical="center" wrapText="1"/>
    </xf>
    <xf numFmtId="0" fontId="49" fillId="14" borderId="48" xfId="2" applyFont="1" applyFill="1" applyBorder="1" applyAlignment="1">
      <alignment horizontal="center" vertical="center" wrapText="1"/>
    </xf>
    <xf numFmtId="0" fontId="48" fillId="0" borderId="14" xfId="2" quotePrefix="1" applyFont="1" applyBorder="1" applyAlignment="1">
      <alignment horizontal="left" vertical="center" wrapText="1"/>
    </xf>
    <xf numFmtId="0" fontId="48" fillId="0" borderId="0" xfId="2" quotePrefix="1" applyFont="1" applyAlignment="1">
      <alignment horizontal="left" vertical="center" wrapText="1"/>
    </xf>
    <xf numFmtId="0" fontId="48" fillId="0" borderId="15" xfId="2" quotePrefix="1" applyFont="1" applyBorder="1" applyAlignment="1">
      <alignment horizontal="left" vertical="center" wrapText="1"/>
    </xf>
    <xf numFmtId="0" fontId="48" fillId="0" borderId="66" xfId="2" quotePrefix="1" applyFont="1" applyBorder="1" applyAlignment="1">
      <alignment horizontal="left" vertical="center" wrapText="1"/>
    </xf>
    <xf numFmtId="0" fontId="48" fillId="0" borderId="67" xfId="2" quotePrefix="1" applyFont="1" applyBorder="1" applyAlignment="1">
      <alignment horizontal="left" vertical="center" wrapText="1"/>
    </xf>
    <xf numFmtId="0" fontId="48" fillId="0" borderId="68" xfId="2" quotePrefix="1" applyFont="1" applyBorder="1" applyAlignment="1">
      <alignment horizontal="left" vertical="center" wrapText="1"/>
    </xf>
    <xf numFmtId="0" fontId="50" fillId="3" borderId="49" xfId="2" quotePrefix="1" applyFont="1" applyFill="1" applyBorder="1" applyAlignment="1">
      <alignment horizontal="left" vertical="top" wrapText="1"/>
    </xf>
    <xf numFmtId="0" fontId="51" fillId="3" borderId="50" xfId="2" quotePrefix="1" applyFont="1" applyFill="1" applyBorder="1" applyAlignment="1">
      <alignment horizontal="left" vertical="top" wrapText="1"/>
    </xf>
    <xf numFmtId="0" fontId="51" fillId="3" borderId="51" xfId="2" quotePrefix="1" applyFont="1" applyFill="1" applyBorder="1" applyAlignment="1">
      <alignment horizontal="left" vertical="top" wrapText="1"/>
    </xf>
    <xf numFmtId="0" fontId="48" fillId="0" borderId="14" xfId="2" quotePrefix="1" applyFont="1" applyBorder="1" applyAlignment="1">
      <alignment horizontal="left" vertical="top" wrapText="1"/>
    </xf>
    <xf numFmtId="0" fontId="48" fillId="0" borderId="0" xfId="2" quotePrefix="1" applyFont="1" applyAlignment="1">
      <alignment horizontal="left" vertical="top" wrapText="1"/>
    </xf>
    <xf numFmtId="0" fontId="48" fillId="0" borderId="15" xfId="2" quotePrefix="1" applyFont="1" applyBorder="1" applyAlignment="1">
      <alignment horizontal="left" vertical="top" wrapText="1"/>
    </xf>
    <xf numFmtId="0" fontId="53" fillId="14" borderId="52" xfId="3" applyFont="1" applyFill="1" applyBorder="1" applyAlignment="1">
      <alignment horizontal="center" vertical="center" wrapText="1"/>
    </xf>
    <xf numFmtId="0" fontId="53" fillId="14" borderId="53" xfId="3" applyFont="1" applyFill="1" applyBorder="1" applyAlignment="1">
      <alignment horizontal="center" vertical="center" wrapText="1"/>
    </xf>
    <xf numFmtId="0" fontId="53" fillId="14" borderId="54" xfId="2" applyFont="1" applyFill="1" applyBorder="1" applyAlignment="1">
      <alignment horizontal="center" vertical="center"/>
    </xf>
    <xf numFmtId="0" fontId="53" fillId="14" borderId="55" xfId="2" applyFont="1" applyFill="1" applyBorder="1" applyAlignment="1">
      <alignment horizontal="center" vertical="center"/>
    </xf>
    <xf numFmtId="0" fontId="2" fillId="3" borderId="66" xfId="2" quotePrefix="1" applyFont="1" applyFill="1" applyBorder="1" applyAlignment="1">
      <alignment horizontal="justify" vertical="center" wrapText="1"/>
    </xf>
    <xf numFmtId="0" fontId="2" fillId="3" borderId="67" xfId="2" quotePrefix="1" applyFont="1" applyFill="1" applyBorder="1" applyAlignment="1">
      <alignment horizontal="justify" vertical="center" wrapText="1"/>
    </xf>
    <xf numFmtId="0" fontId="2" fillId="3" borderId="68" xfId="2" quotePrefix="1" applyFont="1" applyFill="1" applyBorder="1" applyAlignment="1">
      <alignment horizontal="justify" vertical="center" wrapText="1"/>
    </xf>
    <xf numFmtId="0" fontId="53" fillId="3" borderId="56" xfId="3" applyFont="1" applyFill="1" applyBorder="1" applyAlignment="1">
      <alignment horizontal="left" vertical="top" wrapText="1" readingOrder="1"/>
    </xf>
    <xf numFmtId="0" fontId="53" fillId="3" borderId="57" xfId="3" applyFont="1" applyFill="1" applyBorder="1" applyAlignment="1">
      <alignment horizontal="left" vertical="top" wrapText="1" readingOrder="1"/>
    </xf>
    <xf numFmtId="0" fontId="54" fillId="3" borderId="58" xfId="2" applyFont="1" applyFill="1" applyBorder="1" applyAlignment="1">
      <alignment horizontal="justify" vertical="center" wrapText="1"/>
    </xf>
    <xf numFmtId="0" fontId="54" fillId="3" borderId="59" xfId="2" applyFont="1" applyFill="1" applyBorder="1" applyAlignment="1">
      <alignment horizontal="justify" vertical="center" wrapText="1"/>
    </xf>
    <xf numFmtId="0" fontId="53" fillId="3" borderId="60" xfId="0" applyFont="1" applyFill="1" applyBorder="1" applyAlignment="1">
      <alignment horizontal="left" vertical="center" wrapText="1"/>
    </xf>
    <xf numFmtId="0" fontId="53" fillId="3" borderId="61" xfId="0" applyFont="1" applyFill="1" applyBorder="1" applyAlignment="1">
      <alignment horizontal="left" vertical="center" wrapText="1"/>
    </xf>
    <xf numFmtId="0" fontId="54" fillId="3" borderId="62" xfId="2" applyFont="1" applyFill="1" applyBorder="1" applyAlignment="1">
      <alignment horizontal="justify" vertical="center" wrapText="1"/>
    </xf>
    <xf numFmtId="0" fontId="54" fillId="3" borderId="63" xfId="2" applyFont="1" applyFill="1" applyBorder="1" applyAlignment="1">
      <alignment horizontal="justify" vertical="center" wrapText="1"/>
    </xf>
    <xf numFmtId="0" fontId="48" fillId="3" borderId="14" xfId="2" applyFont="1" applyFill="1" applyBorder="1" applyAlignment="1">
      <alignment horizontal="left" vertical="top" wrapText="1"/>
    </xf>
    <xf numFmtId="0" fontId="48" fillId="3" borderId="0" xfId="2" applyFont="1" applyFill="1" applyAlignment="1">
      <alignment horizontal="left" vertical="top" wrapText="1"/>
    </xf>
    <xf numFmtId="0" fontId="48" fillId="3" borderId="15" xfId="2" applyFont="1" applyFill="1" applyBorder="1" applyAlignment="1">
      <alignment horizontal="left" vertical="top" wrapText="1"/>
    </xf>
    <xf numFmtId="0" fontId="53" fillId="3" borderId="69" xfId="0" applyFont="1" applyFill="1" applyBorder="1" applyAlignment="1">
      <alignment horizontal="left" vertical="center" wrapText="1"/>
    </xf>
    <xf numFmtId="0" fontId="53" fillId="3" borderId="70" xfId="0" applyFont="1" applyFill="1" applyBorder="1" applyAlignment="1">
      <alignment horizontal="left" vertical="center" wrapText="1"/>
    </xf>
    <xf numFmtId="0" fontId="53" fillId="3" borderId="71" xfId="0" applyFont="1" applyFill="1" applyBorder="1" applyAlignment="1">
      <alignment horizontal="left" vertical="center" wrapText="1"/>
    </xf>
    <xf numFmtId="0" fontId="53" fillId="3" borderId="72" xfId="0" applyFont="1" applyFill="1" applyBorder="1" applyAlignment="1">
      <alignment horizontal="left" vertical="center" wrapText="1"/>
    </xf>
    <xf numFmtId="0" fontId="54" fillId="3" borderId="64" xfId="0" applyFont="1" applyFill="1" applyBorder="1" applyAlignment="1">
      <alignment horizontal="justify" vertical="center" wrapText="1"/>
    </xf>
    <xf numFmtId="0" fontId="54" fillId="3" borderId="65" xfId="0" applyFont="1" applyFill="1" applyBorder="1" applyAlignment="1">
      <alignment horizontal="justify" vertical="center" wrapText="1"/>
    </xf>
    <xf numFmtId="0" fontId="42" fillId="0" borderId="73" xfId="0" applyFont="1" applyBorder="1" applyAlignment="1">
      <alignment horizontal="center" vertical="center" wrapText="1"/>
    </xf>
    <xf numFmtId="0" fontId="42" fillId="0" borderId="0" xfId="0" applyFont="1" applyAlignment="1">
      <alignment horizontal="center" vertical="center"/>
    </xf>
    <xf numFmtId="0" fontId="42" fillId="0" borderId="73" xfId="0" applyFont="1" applyBorder="1" applyAlignment="1">
      <alignment horizontal="center" vertical="center"/>
    </xf>
    <xf numFmtId="0" fontId="42" fillId="0" borderId="75" xfId="0" applyFont="1" applyBorder="1" applyAlignment="1">
      <alignment horizontal="center" vertical="center"/>
    </xf>
    <xf numFmtId="0" fontId="42" fillId="0" borderId="76" xfId="0" applyFont="1" applyBorder="1" applyAlignment="1">
      <alignment horizontal="center" vertical="center"/>
    </xf>
    <xf numFmtId="0" fontId="42" fillId="0" borderId="14" xfId="0" applyFont="1" applyBorder="1" applyAlignment="1">
      <alignment horizontal="center" vertical="center" wrapText="1"/>
    </xf>
    <xf numFmtId="0" fontId="42" fillId="0" borderId="14" xfId="0" applyFont="1" applyBorder="1" applyAlignment="1">
      <alignment horizontal="center" vertical="center"/>
    </xf>
    <xf numFmtId="0" fontId="42" fillId="0" borderId="77" xfId="0" applyFont="1" applyBorder="1" applyAlignment="1">
      <alignment horizontal="center" vertical="center"/>
    </xf>
    <xf numFmtId="0" fontId="42" fillId="0" borderId="0" xfId="0" applyFont="1" applyAlignment="1">
      <alignment horizontal="center" vertical="center" wrapText="1"/>
    </xf>
    <xf numFmtId="0" fontId="42" fillId="0" borderId="74" xfId="0" applyFont="1" applyBorder="1" applyAlignment="1">
      <alignment horizontal="center" vertical="center"/>
    </xf>
    <xf numFmtId="0" fontId="42" fillId="0" borderId="78" xfId="0" applyFont="1" applyBorder="1" applyAlignment="1">
      <alignment horizontal="center" vertical="center"/>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12" xfId="0" applyFont="1" applyFill="1" applyBorder="1" applyAlignment="1">
      <alignment horizontal="center" vertical="center" textRotation="90" wrapText="1" readingOrder="1"/>
    </xf>
    <xf numFmtId="0" fontId="18" fillId="10" borderId="19" xfId="0" applyFont="1" applyFill="1" applyBorder="1" applyAlignment="1">
      <alignment horizontal="center" vertical="center" textRotation="90" wrapText="1" readingOrder="1"/>
    </xf>
    <xf numFmtId="0" fontId="18" fillId="10" borderId="13" xfId="0" applyFont="1" applyFill="1" applyBorder="1" applyAlignment="1">
      <alignment horizontal="center" vertical="center" textRotation="90" wrapText="1" readingOrder="1"/>
    </xf>
    <xf numFmtId="0" fontId="18" fillId="10" borderId="14" xfId="0" applyFont="1" applyFill="1" applyBorder="1" applyAlignment="1">
      <alignment horizontal="center" vertical="center" textRotation="90"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18" fillId="10" borderId="16" xfId="0" applyFont="1" applyFill="1" applyBorder="1" applyAlignment="1">
      <alignment horizontal="center" vertical="center" textRotation="90" wrapText="1" readingOrder="1"/>
    </xf>
    <xf numFmtId="0" fontId="18" fillId="10" borderId="18" xfId="0" applyFont="1" applyFill="1" applyBorder="1" applyAlignment="1">
      <alignment horizontal="center" vertical="center" textRotation="90" wrapText="1" readingOrder="1"/>
    </xf>
    <xf numFmtId="0" fontId="18" fillId="10" borderId="17" xfId="0" applyFont="1" applyFill="1" applyBorder="1" applyAlignment="1">
      <alignment horizontal="center" vertical="center" textRotation="90" wrapText="1" readingOrder="1"/>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2" fillId="0" borderId="17" xfId="0" applyFont="1" applyBorder="1" applyAlignment="1">
      <alignment horizontal="center" vertical="center"/>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Alignment="1">
      <alignment horizontal="center" vertical="center" wrapText="1" readingOrder="1"/>
    </xf>
    <xf numFmtId="0" fontId="41" fillId="13" borderId="24" xfId="0" applyFont="1" applyFill="1" applyBorder="1" applyAlignment="1">
      <alignment horizontal="center" vertical="center" wrapText="1" readingOrder="1"/>
    </xf>
    <xf numFmtId="0" fontId="48" fillId="0" borderId="81" xfId="0" applyFont="1" applyBorder="1" applyAlignment="1">
      <alignment horizontal="center" vertical="center" wrapText="1"/>
    </xf>
    <xf numFmtId="0" fontId="48" fillId="0" borderId="82" xfId="0" applyFont="1" applyBorder="1" applyAlignment="1">
      <alignment horizontal="center" vertical="center" wrapText="1"/>
    </xf>
    <xf numFmtId="14" fontId="6" fillId="0" borderId="4" xfId="0" applyNumberFormat="1" applyFont="1" applyBorder="1" applyAlignment="1" applyProtection="1">
      <alignment horizontal="center" vertical="center" wrapText="1"/>
      <protection locked="0"/>
    </xf>
    <xf numFmtId="14" fontId="6" fillId="0" borderId="5"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57" fillId="0" borderId="4" xfId="0" applyFont="1" applyBorder="1" applyAlignment="1" applyProtection="1">
      <alignment horizontal="center" vertical="center" wrapText="1"/>
      <protection hidden="1"/>
    </xf>
    <xf numFmtId="0" fontId="57" fillId="0" borderId="8" xfId="0" applyFont="1" applyBorder="1" applyAlignment="1" applyProtection="1">
      <alignment horizontal="center" vertical="center" wrapText="1"/>
      <protection hidden="1"/>
    </xf>
    <xf numFmtId="0" fontId="57" fillId="0" borderId="5" xfId="0"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8" fillId="0" borderId="5" xfId="0" applyFont="1" applyBorder="1" applyAlignment="1" applyProtection="1">
      <alignment horizontal="center" vertical="center" wrapText="1"/>
      <protection locked="0"/>
    </xf>
    <xf numFmtId="0" fontId="6" fillId="0" borderId="4" xfId="0" quotePrefix="1"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48" fillId="0" borderId="4" xfId="0" applyFont="1" applyBorder="1" applyAlignment="1" applyProtection="1">
      <alignment vertical="center" wrapText="1"/>
      <protection locked="0"/>
    </xf>
    <xf numFmtId="0" fontId="48" fillId="0" borderId="8" xfId="0" applyFont="1" applyBorder="1" applyAlignment="1" applyProtection="1">
      <alignment vertical="center" wrapText="1"/>
      <protection locked="0"/>
    </xf>
    <xf numFmtId="0" fontId="6" fillId="0" borderId="8" xfId="0" applyFont="1" applyBorder="1" applyAlignment="1">
      <alignment horizontal="center" vertical="center"/>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justify" vertical="center" wrapText="1"/>
    </xf>
    <xf numFmtId="0" fontId="6" fillId="0" borderId="8" xfId="0" applyFont="1" applyBorder="1" applyAlignment="1">
      <alignment horizontal="justify" vertical="center"/>
    </xf>
    <xf numFmtId="0" fontId="6" fillId="0" borderId="8" xfId="0" applyFont="1" applyBorder="1" applyAlignment="1">
      <alignment horizontal="justify" vertical="center" wrapText="1"/>
    </xf>
    <xf numFmtId="0" fontId="6" fillId="0" borderId="4" xfId="0" quotePrefix="1" applyFont="1" applyBorder="1" applyAlignment="1" applyProtection="1">
      <alignment horizontal="center" vertical="center" wrapText="1"/>
      <protection locked="0"/>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9" fontId="6" fillId="0" borderId="5" xfId="0" applyNumberFormat="1" applyFont="1" applyBorder="1" applyAlignment="1" applyProtection="1">
      <alignment horizontal="center" vertical="center" wrapText="1"/>
      <protection locked="0"/>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0" fontId="6" fillId="3" borderId="4"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6" fillId="3" borderId="8" xfId="0" applyFont="1" applyFill="1" applyBorder="1" applyAlignment="1">
      <alignment horizontal="justify" vertical="center"/>
    </xf>
    <xf numFmtId="0" fontId="6" fillId="3" borderId="4" xfId="0" quotePrefix="1" applyFont="1" applyFill="1" applyBorder="1" applyAlignment="1" applyProtection="1">
      <alignment horizontal="center" vertical="center" wrapText="1"/>
      <protection locked="0"/>
    </xf>
    <xf numFmtId="0" fontId="6" fillId="3" borderId="4" xfId="0" applyFont="1" applyFill="1" applyBorder="1" applyAlignment="1">
      <alignment horizontal="justify" vertical="center"/>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0" borderId="5" xfId="0" applyFont="1" applyBorder="1" applyAlignment="1">
      <alignment horizontal="justify" vertical="center" wrapText="1"/>
    </xf>
    <xf numFmtId="0" fontId="6" fillId="3" borderId="8" xfId="0" quotePrefix="1" applyFont="1" applyFill="1" applyBorder="1" applyAlignment="1" applyProtection="1">
      <alignment horizontal="center" vertical="center" wrapText="1"/>
      <protection locked="0"/>
    </xf>
    <xf numFmtId="9" fontId="48" fillId="3" borderId="4" xfId="0" applyNumberFormat="1" applyFont="1" applyFill="1" applyBorder="1" applyAlignment="1" applyProtection="1">
      <alignment horizontal="center" vertical="center" wrapText="1"/>
      <protection locked="0"/>
    </xf>
    <xf numFmtId="9" fontId="48" fillId="3" borderId="8" xfId="0" applyNumberFormat="1" applyFont="1" applyFill="1" applyBorder="1" applyAlignment="1" applyProtection="1">
      <alignment horizontal="center" vertical="center" wrapText="1"/>
      <protection locked="0"/>
    </xf>
    <xf numFmtId="9" fontId="48" fillId="3" borderId="5" xfId="0" applyNumberFormat="1" applyFont="1" applyFill="1" applyBorder="1" applyAlignment="1" applyProtection="1">
      <alignment horizontal="center" vertical="center" wrapText="1"/>
      <protection locked="0"/>
    </xf>
    <xf numFmtId="0" fontId="48" fillId="3" borderId="4" xfId="0" quotePrefix="1" applyFont="1" applyFill="1" applyBorder="1" applyAlignment="1" applyProtection="1">
      <alignment horizontal="center" vertical="center" wrapText="1"/>
      <protection locked="0"/>
    </xf>
    <xf numFmtId="9" fontId="6" fillId="3" borderId="5" xfId="0" applyNumberFormat="1"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protection locked="0"/>
    </xf>
    <xf numFmtId="0" fontId="6" fillId="3" borderId="4"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5" xfId="0" applyFont="1" applyFill="1" applyBorder="1" applyAlignment="1">
      <alignment horizontal="center" vertical="center"/>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0" fontId="4" fillId="2" borderId="30"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5" borderId="14" xfId="0" applyFont="1" applyFill="1" applyBorder="1" applyAlignment="1" applyProtection="1">
      <alignment horizontal="center" vertical="center" wrapText="1" readingOrder="1"/>
      <protection hidden="1"/>
    </xf>
    <xf numFmtId="0" fontId="20" fillId="5" borderId="0" xfId="0" applyFont="1" applyFill="1" applyAlignment="1" applyProtection="1">
      <alignment horizontal="center" vertical="center" wrapText="1" readingOrder="1"/>
      <protection hidden="1"/>
    </xf>
    <xf numFmtId="0" fontId="20" fillId="5" borderId="16" xfId="0" applyFont="1" applyFill="1" applyBorder="1" applyAlignment="1" applyProtection="1">
      <alignment horizontal="center" vertical="center" wrapText="1" readingOrder="1"/>
      <protection hidden="1"/>
    </xf>
    <xf numFmtId="0" fontId="20" fillId="5" borderId="18" xfId="0" applyFont="1" applyFill="1" applyBorder="1" applyAlignment="1" applyProtection="1">
      <alignment horizontal="center" vertical="center" wrapText="1" readingOrder="1"/>
      <protection hidden="1"/>
    </xf>
    <xf numFmtId="0" fontId="20" fillId="5" borderId="12" xfId="0" applyFont="1" applyFill="1" applyBorder="1" applyAlignment="1" applyProtection="1">
      <alignment horizontal="center" vertical="center" wrapText="1" readingOrder="1"/>
      <protection hidden="1"/>
    </xf>
    <xf numFmtId="0" fontId="20" fillId="5" borderId="19" xfId="0" applyFont="1" applyFill="1" applyBorder="1" applyAlignment="1" applyProtection="1">
      <alignment horizontal="center" vertical="center" wrapText="1" readingOrder="1"/>
      <protection hidden="1"/>
    </xf>
    <xf numFmtId="0" fontId="20" fillId="13" borderId="14" xfId="0" applyFont="1" applyFill="1" applyBorder="1" applyAlignment="1" applyProtection="1">
      <alignment horizontal="center" vertical="center" wrapText="1" readingOrder="1"/>
      <protection hidden="1"/>
    </xf>
    <xf numFmtId="0" fontId="20" fillId="13" borderId="0" xfId="0" applyFont="1" applyFill="1" applyAlignment="1" applyProtection="1">
      <alignment horizontal="center" vertical="center" wrapText="1" readingOrder="1"/>
      <protection hidden="1"/>
    </xf>
    <xf numFmtId="0" fontId="20" fillId="13" borderId="16" xfId="0" applyFont="1" applyFill="1" applyBorder="1" applyAlignment="1" applyProtection="1">
      <alignment horizontal="center" vertical="center" wrapText="1" readingOrder="1"/>
      <protection hidden="1"/>
    </xf>
    <xf numFmtId="0" fontId="20" fillId="13" borderId="18" xfId="0" applyFont="1" applyFill="1" applyBorder="1" applyAlignment="1" applyProtection="1">
      <alignment horizontal="center" vertical="center" wrapText="1" readingOrder="1"/>
      <protection hidden="1"/>
    </xf>
    <xf numFmtId="0" fontId="20" fillId="13" borderId="15" xfId="0" applyFont="1" applyFill="1" applyBorder="1" applyAlignment="1" applyProtection="1">
      <alignment horizontal="center" vertical="center" wrapText="1" readingOrder="1"/>
      <protection hidden="1"/>
    </xf>
    <xf numFmtId="0" fontId="20" fillId="13" borderId="17" xfId="0" applyFont="1" applyFill="1" applyBorder="1" applyAlignment="1" applyProtection="1">
      <alignment horizontal="center" vertical="center" wrapText="1" readingOrder="1"/>
      <protection hidden="1"/>
    </xf>
    <xf numFmtId="0" fontId="20" fillId="13" borderId="19" xfId="0" applyFont="1" applyFill="1" applyBorder="1" applyAlignment="1" applyProtection="1">
      <alignment horizontal="center" vertical="center" wrapText="1" readingOrder="1"/>
      <protection hidden="1"/>
    </xf>
    <xf numFmtId="0" fontId="24"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vertical="center" wrapText="1" readingOrder="1"/>
      <protection hidden="1"/>
    </xf>
    <xf numFmtId="0" fontId="20" fillId="13" borderId="13" xfId="0" applyFont="1" applyFill="1" applyBorder="1" applyAlignment="1" applyProtection="1">
      <alignment horizontal="center" vertical="center" wrapText="1" readingOrder="1"/>
      <protection hidden="1"/>
    </xf>
    <xf numFmtId="0" fontId="20" fillId="12" borderId="0" xfId="0" applyFont="1" applyFill="1" applyAlignment="1" applyProtection="1">
      <alignment horizontal="center" vertical="center" wrapText="1" readingOrder="1"/>
      <protection hidden="1"/>
    </xf>
    <xf numFmtId="0" fontId="20" fillId="12"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vertical="center" wrapText="1" readingOrder="1"/>
      <protection hidden="1"/>
    </xf>
    <xf numFmtId="0" fontId="20" fillId="12" borderId="17"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vertical="center" wrapText="1" readingOrder="1"/>
      <protection hidden="1"/>
    </xf>
    <xf numFmtId="0" fontId="20" fillId="12" borderId="19" xfId="0" applyFont="1" applyFill="1" applyBorder="1" applyAlignment="1" applyProtection="1">
      <alignment horizontal="center" vertical="center" wrapText="1" readingOrder="1"/>
      <protection hidden="1"/>
    </xf>
    <xf numFmtId="0" fontId="20" fillId="12" borderId="13"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7" fillId="0" borderId="14" xfId="0" applyFont="1" applyBorder="1" applyAlignment="1">
      <alignment horizontal="center" vertical="center" wrapText="1"/>
    </xf>
    <xf numFmtId="0" fontId="17" fillId="0" borderId="0" xfId="0" applyFont="1" applyAlignment="1">
      <alignment horizontal="center" vertical="center" wrapText="1"/>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20" fillId="5" borderId="13" xfId="0" applyFont="1" applyFill="1" applyBorder="1" applyAlignment="1" applyProtection="1">
      <alignment horizontal="center" vertical="center" wrapText="1" readingOrder="1"/>
      <protection hidden="1"/>
    </xf>
    <xf numFmtId="0" fontId="20" fillId="5" borderId="15" xfId="0" applyFont="1" applyFill="1" applyBorder="1" applyAlignment="1" applyProtection="1">
      <alignment horizontal="center" vertic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3" xfId="0" applyFont="1" applyBorder="1" applyAlignment="1">
      <alignment horizontal="center" vertical="center"/>
    </xf>
    <xf numFmtId="0" fontId="20" fillId="5" borderId="17" xfId="0" applyFont="1" applyFill="1" applyBorder="1" applyAlignment="1" applyProtection="1">
      <alignment horizontal="center" vertic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3" xfId="0" applyFont="1" applyFill="1" applyBorder="1" applyAlignment="1">
      <alignment horizontal="center" vertical="center" wrapText="1" readingOrder="1"/>
    </xf>
    <xf numFmtId="0" fontId="39" fillId="15" borderId="34" xfId="0" applyFont="1" applyFill="1" applyBorder="1" applyAlignment="1">
      <alignment horizontal="center" vertical="center" wrapText="1" readingOrder="1"/>
    </xf>
    <xf numFmtId="0" fontId="39" fillId="15" borderId="45" xfId="0" applyFont="1" applyFill="1" applyBorder="1" applyAlignment="1">
      <alignment horizontal="center" vertical="center" wrapText="1" readingOrder="1"/>
    </xf>
    <xf numFmtId="0" fontId="34" fillId="3" borderId="0" xfId="0" applyFont="1" applyFill="1" applyAlignment="1">
      <alignment horizontal="justify" vertical="center" wrapText="1"/>
    </xf>
    <xf numFmtId="0" fontId="36" fillId="15" borderId="42" xfId="0" applyFont="1" applyFill="1" applyBorder="1" applyAlignment="1">
      <alignment horizontal="center" vertical="center" wrapText="1" readingOrder="1"/>
    </xf>
    <xf numFmtId="0" fontId="36" fillId="15" borderId="43"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6" fillId="3" borderId="35" xfId="0" applyFont="1" applyFill="1" applyBorder="1" applyAlignment="1">
      <alignment horizontal="center" vertical="center" wrapText="1" readingOrder="1"/>
    </xf>
    <xf numFmtId="0" fontId="36" fillId="3" borderId="32" xfId="0" applyFont="1" applyFill="1" applyBorder="1" applyAlignment="1">
      <alignment horizontal="center" vertical="center" wrapText="1" readingOrder="1"/>
    </xf>
    <xf numFmtId="0" fontId="36" fillId="3" borderId="31"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8" xfId="0" applyFont="1" applyFill="1" applyBorder="1" applyAlignment="1">
      <alignment horizontal="center" vertical="center" wrapText="1" readingOrder="1"/>
    </xf>
    <xf numFmtId="14" fontId="6" fillId="0" borderId="2" xfId="0" applyNumberFormat="1" applyFont="1" applyFill="1" applyBorder="1" applyAlignment="1" applyProtection="1">
      <alignment horizontal="center" vertical="center" wrapText="1"/>
      <protection locked="0"/>
    </xf>
    <xf numFmtId="0" fontId="4" fillId="0" borderId="0" xfId="0" applyFont="1" applyAlignment="1">
      <alignment horizontal="right" vertical="center"/>
    </xf>
  </cellXfs>
  <cellStyles count="6">
    <cellStyle name="Hipervínculo" xfId="5" builtinId="8"/>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485">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s>
  <tableStyles count="2" defaultTableStyle="TableStyleMedium2" defaultPivotStyle="PivotStyleLight16">
    <tableStyle name="Invisible" pivot="0" table="0" count="0" xr9:uid="{00000000-0011-0000-FFFF-FFFF00000000}"/>
    <tableStyle name="Tabla Impacto-style" pivot="0" count="3" xr9:uid="{3C894FFB-A09A-4371-894A-9A9004421310}">
      <tableStyleElement type="headerRow" dxfId="484"/>
      <tableStyleElement type="firstRowStripe" dxfId="483"/>
      <tableStyleElement type="secondRowStripe" dxfId="482"/>
    </tableStyle>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203\Owncloud\Users\jguzm\Downloads\Mapa_riesgos_ERU_2022_Atenci&#243;n%20al%20Ciudadano%2029.0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directiva y accionistas y/o de proveedores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481" dataDxfId="480">
  <autoFilter ref="B209:C219" xr:uid="{00000000-0009-0000-0100-000001000000}"/>
  <tableColumns count="2">
    <tableColumn id="1" xr3:uid="{00000000-0010-0000-0000-000001000000}" name="Criterios" dataDxfId="479"/>
    <tableColumn id="2" xr3:uid="{00000000-0010-0000-0000-000002000000}" name="Subcriterios" dataDxfId="47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ocs.google.com/spreadsheets/d/1NO2tYGuvYN50cRP_3wEHdMsD7mi462705XDtUyZr11o/edit" TargetMode="External"/><Relationship Id="rId1" Type="http://schemas.openxmlformats.org/officeDocument/2006/relationships/hyperlink" Target="http://10.115.245.74/videos/sabes-como-solicitar-acompanamiento-la-oarc"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B37" zoomScale="110" zoomScaleNormal="110" workbookViewId="0">
      <selection activeCell="B43" sqref="B43:H43"/>
    </sheetView>
  </sheetViews>
  <sheetFormatPr baseColWidth="10" defaultColWidth="11.42578125" defaultRowHeight="15" x14ac:dyDescent="0.25"/>
  <cols>
    <col min="1" max="1" width="2.85546875" style="41" customWidth="1"/>
    <col min="2" max="3" width="24.7109375" style="41" customWidth="1"/>
    <col min="4" max="4" width="16" style="41" customWidth="1"/>
    <col min="5" max="5" width="24.7109375" style="41" customWidth="1"/>
    <col min="6" max="6" width="27.7109375" style="41" customWidth="1"/>
    <col min="7" max="8" width="24.7109375" style="41" customWidth="1"/>
    <col min="9" max="16384" width="11.42578125" style="41"/>
  </cols>
  <sheetData>
    <row r="1" spans="2:8" ht="15.75" thickBot="1" x14ac:dyDescent="0.3"/>
    <row r="2" spans="2:8" ht="18" x14ac:dyDescent="0.25">
      <c r="B2" s="206" t="s">
        <v>140</v>
      </c>
      <c r="C2" s="207"/>
      <c r="D2" s="207"/>
      <c r="E2" s="207"/>
      <c r="F2" s="207"/>
      <c r="G2" s="207"/>
      <c r="H2" s="208"/>
    </row>
    <row r="3" spans="2:8" x14ac:dyDescent="0.25">
      <c r="B3" s="42"/>
      <c r="C3" s="43"/>
      <c r="D3" s="43"/>
      <c r="E3" s="43"/>
      <c r="F3" s="43"/>
      <c r="G3" s="43"/>
      <c r="H3" s="44"/>
    </row>
    <row r="4" spans="2:8" ht="63" customHeight="1" x14ac:dyDescent="0.25">
      <c r="B4" s="209" t="s">
        <v>183</v>
      </c>
      <c r="C4" s="210"/>
      <c r="D4" s="210"/>
      <c r="E4" s="210"/>
      <c r="F4" s="210"/>
      <c r="G4" s="210"/>
      <c r="H4" s="211"/>
    </row>
    <row r="5" spans="2:8" ht="63" customHeight="1" x14ac:dyDescent="0.25">
      <c r="B5" s="212"/>
      <c r="C5" s="213"/>
      <c r="D5" s="213"/>
      <c r="E5" s="213"/>
      <c r="F5" s="213"/>
      <c r="G5" s="213"/>
      <c r="H5" s="214"/>
    </row>
    <row r="6" spans="2:8" ht="16.5" x14ac:dyDescent="0.25">
      <c r="B6" s="215" t="s">
        <v>138</v>
      </c>
      <c r="C6" s="216"/>
      <c r="D6" s="216"/>
      <c r="E6" s="216"/>
      <c r="F6" s="216"/>
      <c r="G6" s="216"/>
      <c r="H6" s="217"/>
    </row>
    <row r="7" spans="2:8" ht="95.25" customHeight="1" x14ac:dyDescent="0.25">
      <c r="B7" s="225" t="s">
        <v>143</v>
      </c>
      <c r="C7" s="226"/>
      <c r="D7" s="226"/>
      <c r="E7" s="226"/>
      <c r="F7" s="226"/>
      <c r="G7" s="226"/>
      <c r="H7" s="227"/>
    </row>
    <row r="8" spans="2:8" ht="16.5" x14ac:dyDescent="0.25">
      <c r="B8" s="78"/>
      <c r="C8" s="79"/>
      <c r="D8" s="79"/>
      <c r="E8" s="79"/>
      <c r="F8" s="79"/>
      <c r="G8" s="79"/>
      <c r="H8" s="80"/>
    </row>
    <row r="9" spans="2:8" ht="16.5" customHeight="1" x14ac:dyDescent="0.25">
      <c r="B9" s="218" t="s">
        <v>176</v>
      </c>
      <c r="C9" s="219"/>
      <c r="D9" s="219"/>
      <c r="E9" s="219"/>
      <c r="F9" s="219"/>
      <c r="G9" s="219"/>
      <c r="H9" s="220"/>
    </row>
    <row r="10" spans="2:8" ht="44.25" customHeight="1" x14ac:dyDescent="0.25">
      <c r="B10" s="218"/>
      <c r="C10" s="219"/>
      <c r="D10" s="219"/>
      <c r="E10" s="219"/>
      <c r="F10" s="219"/>
      <c r="G10" s="219"/>
      <c r="H10" s="220"/>
    </row>
    <row r="11" spans="2:8" ht="15.75" thickBot="1" x14ac:dyDescent="0.3">
      <c r="B11" s="67"/>
      <c r="C11" s="70"/>
      <c r="D11" s="75"/>
      <c r="E11" s="76"/>
      <c r="F11" s="76"/>
      <c r="G11" s="77"/>
      <c r="H11" s="71"/>
    </row>
    <row r="12" spans="2:8" ht="15.75" thickTop="1" x14ac:dyDescent="0.25">
      <c r="B12" s="67"/>
      <c r="C12" s="221" t="s">
        <v>139</v>
      </c>
      <c r="D12" s="222"/>
      <c r="E12" s="223" t="s">
        <v>177</v>
      </c>
      <c r="F12" s="224"/>
      <c r="G12" s="70"/>
      <c r="H12" s="71"/>
    </row>
    <row r="13" spans="2:8" ht="35.25" customHeight="1" x14ac:dyDescent="0.25">
      <c r="B13" s="67"/>
      <c r="C13" s="228" t="s">
        <v>170</v>
      </c>
      <c r="D13" s="229"/>
      <c r="E13" s="230" t="s">
        <v>175</v>
      </c>
      <c r="F13" s="231"/>
      <c r="G13" s="70"/>
      <c r="H13" s="71"/>
    </row>
    <row r="14" spans="2:8" ht="17.25" customHeight="1" x14ac:dyDescent="0.25">
      <c r="B14" s="67"/>
      <c r="C14" s="228" t="s">
        <v>171</v>
      </c>
      <c r="D14" s="229"/>
      <c r="E14" s="230" t="s">
        <v>173</v>
      </c>
      <c r="F14" s="231"/>
      <c r="G14" s="70"/>
      <c r="H14" s="71"/>
    </row>
    <row r="15" spans="2:8" ht="19.5" customHeight="1" x14ac:dyDescent="0.25">
      <c r="B15" s="67"/>
      <c r="C15" s="228" t="s">
        <v>172</v>
      </c>
      <c r="D15" s="229"/>
      <c r="E15" s="230" t="s">
        <v>174</v>
      </c>
      <c r="F15" s="231"/>
      <c r="G15" s="70"/>
      <c r="H15" s="71"/>
    </row>
    <row r="16" spans="2:8" ht="69.75" customHeight="1" x14ac:dyDescent="0.25">
      <c r="B16" s="67"/>
      <c r="C16" s="228" t="s">
        <v>141</v>
      </c>
      <c r="D16" s="229"/>
      <c r="E16" s="230" t="s">
        <v>142</v>
      </c>
      <c r="F16" s="231"/>
      <c r="G16" s="70"/>
      <c r="H16" s="71"/>
    </row>
    <row r="17" spans="2:8" ht="34.5" customHeight="1" x14ac:dyDescent="0.25">
      <c r="B17" s="67"/>
      <c r="C17" s="232" t="s">
        <v>2</v>
      </c>
      <c r="D17" s="233"/>
      <c r="E17" s="234" t="s">
        <v>184</v>
      </c>
      <c r="F17" s="235"/>
      <c r="G17" s="70"/>
      <c r="H17" s="71"/>
    </row>
    <row r="18" spans="2:8" ht="27.75" customHeight="1" x14ac:dyDescent="0.25">
      <c r="B18" s="67"/>
      <c r="C18" s="232" t="s">
        <v>3</v>
      </c>
      <c r="D18" s="233"/>
      <c r="E18" s="234" t="s">
        <v>185</v>
      </c>
      <c r="F18" s="235"/>
      <c r="G18" s="70"/>
      <c r="H18" s="71"/>
    </row>
    <row r="19" spans="2:8" ht="28.5" customHeight="1" x14ac:dyDescent="0.25">
      <c r="B19" s="67"/>
      <c r="C19" s="232" t="s">
        <v>38</v>
      </c>
      <c r="D19" s="233"/>
      <c r="E19" s="234" t="s">
        <v>186</v>
      </c>
      <c r="F19" s="235"/>
      <c r="G19" s="70"/>
      <c r="H19" s="71"/>
    </row>
    <row r="20" spans="2:8" ht="72.75" customHeight="1" x14ac:dyDescent="0.25">
      <c r="B20" s="67"/>
      <c r="C20" s="232" t="s">
        <v>1</v>
      </c>
      <c r="D20" s="233"/>
      <c r="E20" s="234" t="s">
        <v>187</v>
      </c>
      <c r="F20" s="235"/>
      <c r="G20" s="70"/>
      <c r="H20" s="71"/>
    </row>
    <row r="21" spans="2:8" ht="64.5" customHeight="1" x14ac:dyDescent="0.25">
      <c r="B21" s="67"/>
      <c r="C21" s="232" t="s">
        <v>44</v>
      </c>
      <c r="D21" s="233"/>
      <c r="E21" s="234" t="s">
        <v>145</v>
      </c>
      <c r="F21" s="235"/>
      <c r="G21" s="70"/>
      <c r="H21" s="71"/>
    </row>
    <row r="22" spans="2:8" ht="71.25" customHeight="1" x14ac:dyDescent="0.25">
      <c r="B22" s="67"/>
      <c r="C22" s="232" t="s">
        <v>144</v>
      </c>
      <c r="D22" s="233"/>
      <c r="E22" s="234" t="s">
        <v>146</v>
      </c>
      <c r="F22" s="235"/>
      <c r="G22" s="70"/>
      <c r="H22" s="71"/>
    </row>
    <row r="23" spans="2:8" ht="55.5" customHeight="1" x14ac:dyDescent="0.25">
      <c r="B23" s="67"/>
      <c r="C23" s="239" t="s">
        <v>147</v>
      </c>
      <c r="D23" s="240"/>
      <c r="E23" s="234" t="s">
        <v>148</v>
      </c>
      <c r="F23" s="235"/>
      <c r="G23" s="70"/>
      <c r="H23" s="71"/>
    </row>
    <row r="24" spans="2:8" ht="42" customHeight="1" x14ac:dyDescent="0.25">
      <c r="B24" s="67"/>
      <c r="C24" s="239" t="s">
        <v>42</v>
      </c>
      <c r="D24" s="240"/>
      <c r="E24" s="234" t="s">
        <v>149</v>
      </c>
      <c r="F24" s="235"/>
      <c r="G24" s="70"/>
      <c r="H24" s="71"/>
    </row>
    <row r="25" spans="2:8" ht="59.25" customHeight="1" x14ac:dyDescent="0.25">
      <c r="B25" s="67"/>
      <c r="C25" s="239" t="s">
        <v>137</v>
      </c>
      <c r="D25" s="240"/>
      <c r="E25" s="234" t="s">
        <v>150</v>
      </c>
      <c r="F25" s="235"/>
      <c r="G25" s="70"/>
      <c r="H25" s="71"/>
    </row>
    <row r="26" spans="2:8" ht="23.25" customHeight="1" x14ac:dyDescent="0.25">
      <c r="B26" s="67"/>
      <c r="C26" s="239" t="s">
        <v>12</v>
      </c>
      <c r="D26" s="240"/>
      <c r="E26" s="234" t="s">
        <v>151</v>
      </c>
      <c r="F26" s="235"/>
      <c r="G26" s="70"/>
      <c r="H26" s="71"/>
    </row>
    <row r="27" spans="2:8" ht="30.75" customHeight="1" x14ac:dyDescent="0.25">
      <c r="B27" s="67"/>
      <c r="C27" s="239" t="s">
        <v>155</v>
      </c>
      <c r="D27" s="240"/>
      <c r="E27" s="234" t="s">
        <v>152</v>
      </c>
      <c r="F27" s="235"/>
      <c r="G27" s="70"/>
      <c r="H27" s="71"/>
    </row>
    <row r="28" spans="2:8" ht="35.25" customHeight="1" x14ac:dyDescent="0.25">
      <c r="B28" s="67"/>
      <c r="C28" s="239" t="s">
        <v>156</v>
      </c>
      <c r="D28" s="240"/>
      <c r="E28" s="234" t="s">
        <v>153</v>
      </c>
      <c r="F28" s="235"/>
      <c r="G28" s="70"/>
      <c r="H28" s="71"/>
    </row>
    <row r="29" spans="2:8" ht="33" customHeight="1" x14ac:dyDescent="0.25">
      <c r="B29" s="67"/>
      <c r="C29" s="239" t="s">
        <v>156</v>
      </c>
      <c r="D29" s="240"/>
      <c r="E29" s="234" t="s">
        <v>153</v>
      </c>
      <c r="F29" s="235"/>
      <c r="G29" s="70"/>
      <c r="H29" s="71"/>
    </row>
    <row r="30" spans="2:8" ht="30" customHeight="1" x14ac:dyDescent="0.25">
      <c r="B30" s="67"/>
      <c r="C30" s="239" t="s">
        <v>157</v>
      </c>
      <c r="D30" s="240"/>
      <c r="E30" s="234" t="s">
        <v>154</v>
      </c>
      <c r="F30" s="235"/>
      <c r="G30" s="70"/>
      <c r="H30" s="71"/>
    </row>
    <row r="31" spans="2:8" ht="35.25" customHeight="1" x14ac:dyDescent="0.25">
      <c r="B31" s="67"/>
      <c r="C31" s="239" t="s">
        <v>158</v>
      </c>
      <c r="D31" s="240"/>
      <c r="E31" s="234" t="s">
        <v>159</v>
      </c>
      <c r="F31" s="235"/>
      <c r="G31" s="70"/>
      <c r="H31" s="71"/>
    </row>
    <row r="32" spans="2:8" ht="31.5" customHeight="1" x14ac:dyDescent="0.25">
      <c r="B32" s="67"/>
      <c r="C32" s="239" t="s">
        <v>160</v>
      </c>
      <c r="D32" s="240"/>
      <c r="E32" s="234" t="s">
        <v>161</v>
      </c>
      <c r="F32" s="235"/>
      <c r="G32" s="70"/>
      <c r="H32" s="71"/>
    </row>
    <row r="33" spans="2:8" ht="35.25" customHeight="1" x14ac:dyDescent="0.25">
      <c r="B33" s="67"/>
      <c r="C33" s="239" t="s">
        <v>162</v>
      </c>
      <c r="D33" s="240"/>
      <c r="E33" s="234" t="s">
        <v>163</v>
      </c>
      <c r="F33" s="235"/>
      <c r="G33" s="70"/>
      <c r="H33" s="71"/>
    </row>
    <row r="34" spans="2:8" ht="59.25" customHeight="1" x14ac:dyDescent="0.25">
      <c r="B34" s="67"/>
      <c r="C34" s="239" t="s">
        <v>164</v>
      </c>
      <c r="D34" s="240"/>
      <c r="E34" s="234" t="s">
        <v>165</v>
      </c>
      <c r="F34" s="235"/>
      <c r="G34" s="70"/>
      <c r="H34" s="71"/>
    </row>
    <row r="35" spans="2:8" ht="29.25" customHeight="1" x14ac:dyDescent="0.25">
      <c r="B35" s="67"/>
      <c r="C35" s="239" t="s">
        <v>29</v>
      </c>
      <c r="D35" s="240"/>
      <c r="E35" s="234" t="s">
        <v>166</v>
      </c>
      <c r="F35" s="235"/>
      <c r="G35" s="70"/>
      <c r="H35" s="71"/>
    </row>
    <row r="36" spans="2:8" ht="82.5" customHeight="1" x14ac:dyDescent="0.25">
      <c r="B36" s="67"/>
      <c r="C36" s="239" t="s">
        <v>168</v>
      </c>
      <c r="D36" s="240"/>
      <c r="E36" s="234" t="s">
        <v>167</v>
      </c>
      <c r="F36" s="235"/>
      <c r="G36" s="70"/>
      <c r="H36" s="71"/>
    </row>
    <row r="37" spans="2:8" ht="46.5" customHeight="1" x14ac:dyDescent="0.25">
      <c r="B37" s="67"/>
      <c r="C37" s="239" t="s">
        <v>35</v>
      </c>
      <c r="D37" s="240"/>
      <c r="E37" s="234" t="s">
        <v>169</v>
      </c>
      <c r="F37" s="235"/>
      <c r="G37" s="70"/>
      <c r="H37" s="71"/>
    </row>
    <row r="38" spans="2:8" ht="6.75" customHeight="1" thickBot="1" x14ac:dyDescent="0.3">
      <c r="B38" s="67"/>
      <c r="C38" s="241"/>
      <c r="D38" s="242"/>
      <c r="E38" s="243"/>
      <c r="F38" s="244"/>
      <c r="G38" s="70"/>
      <c r="H38" s="71"/>
    </row>
    <row r="39" spans="2:8" ht="15.75" thickTop="1" x14ac:dyDescent="0.25">
      <c r="B39" s="67"/>
      <c r="C39" s="68"/>
      <c r="D39" s="68"/>
      <c r="E39" s="69"/>
      <c r="F39" s="69"/>
      <c r="G39" s="70"/>
      <c r="H39" s="71"/>
    </row>
    <row r="40" spans="2:8" ht="21" customHeight="1" x14ac:dyDescent="0.25">
      <c r="B40" s="236" t="s">
        <v>178</v>
      </c>
      <c r="C40" s="237"/>
      <c r="D40" s="237"/>
      <c r="E40" s="237"/>
      <c r="F40" s="237"/>
      <c r="G40" s="237"/>
      <c r="H40" s="238"/>
    </row>
    <row r="41" spans="2:8" ht="20.25" customHeight="1" x14ac:dyDescent="0.25">
      <c r="B41" s="236" t="s">
        <v>179</v>
      </c>
      <c r="C41" s="237"/>
      <c r="D41" s="237"/>
      <c r="E41" s="237"/>
      <c r="F41" s="237"/>
      <c r="G41" s="237"/>
      <c r="H41" s="238"/>
    </row>
    <row r="42" spans="2:8" ht="20.25" customHeight="1" x14ac:dyDescent="0.25">
      <c r="B42" s="236" t="s">
        <v>180</v>
      </c>
      <c r="C42" s="237"/>
      <c r="D42" s="237"/>
      <c r="E42" s="237"/>
      <c r="F42" s="237"/>
      <c r="G42" s="237"/>
      <c r="H42" s="238"/>
    </row>
    <row r="43" spans="2:8" ht="20.25" customHeight="1" x14ac:dyDescent="0.25">
      <c r="B43" s="236" t="s">
        <v>181</v>
      </c>
      <c r="C43" s="237"/>
      <c r="D43" s="237"/>
      <c r="E43" s="237"/>
      <c r="F43" s="237"/>
      <c r="G43" s="237"/>
      <c r="H43" s="238"/>
    </row>
    <row r="44" spans="2:8" x14ac:dyDescent="0.25">
      <c r="B44" s="236" t="s">
        <v>182</v>
      </c>
      <c r="C44" s="237"/>
      <c r="D44" s="237"/>
      <c r="E44" s="237"/>
      <c r="F44" s="237"/>
      <c r="G44" s="237"/>
      <c r="H44" s="238"/>
    </row>
    <row r="45" spans="2:8" ht="15.75" thickBot="1" x14ac:dyDescent="0.3">
      <c r="B45" s="72"/>
      <c r="C45" s="73"/>
      <c r="D45" s="73"/>
      <c r="E45" s="73"/>
      <c r="F45" s="73"/>
      <c r="G45" s="73"/>
      <c r="H45" s="74"/>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48"/>
  <sheetViews>
    <sheetView topLeftCell="A193" zoomScale="25" zoomScaleNormal="25" workbookViewId="0">
      <selection activeCell="AJ30" sqref="AJ30"/>
    </sheetView>
  </sheetViews>
  <sheetFormatPr baseColWidth="10" defaultRowHeight="15" x14ac:dyDescent="0.25"/>
  <cols>
    <col min="2" max="9" width="5.710937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7109375" customWidth="1"/>
    <col min="26" max="31" width="5.7109375" customWidth="1"/>
  </cols>
  <sheetData>
    <row r="1" spans="1:76"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row>
    <row r="2" spans="1:76" ht="18" customHeight="1" x14ac:dyDescent="0.25">
      <c r="A2" s="41"/>
      <c r="B2" s="270" t="s">
        <v>134</v>
      </c>
      <c r="C2" s="271"/>
      <c r="D2" s="271"/>
      <c r="E2" s="271"/>
      <c r="F2" s="271"/>
      <c r="G2" s="271"/>
      <c r="H2" s="271"/>
      <c r="I2" s="271"/>
      <c r="J2" s="272" t="s">
        <v>2</v>
      </c>
      <c r="K2" s="272"/>
      <c r="L2" s="272"/>
      <c r="M2" s="272"/>
      <c r="N2" s="272"/>
      <c r="O2" s="272"/>
      <c r="P2" s="272"/>
      <c r="Q2" s="272"/>
      <c r="R2" s="272"/>
      <c r="S2" s="272"/>
      <c r="T2" s="272"/>
      <c r="U2" s="272"/>
      <c r="V2" s="272"/>
      <c r="W2" s="272"/>
      <c r="X2" s="272"/>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row>
    <row r="3" spans="1:76" ht="18.75" customHeight="1" x14ac:dyDescent="0.25">
      <c r="A3" s="41"/>
      <c r="B3" s="271"/>
      <c r="C3" s="271"/>
      <c r="D3" s="271"/>
      <c r="E3" s="271"/>
      <c r="F3" s="271"/>
      <c r="G3" s="271"/>
      <c r="H3" s="271"/>
      <c r="I3" s="271"/>
      <c r="J3" s="272"/>
      <c r="K3" s="272"/>
      <c r="L3" s="272"/>
      <c r="M3" s="272"/>
      <c r="N3" s="272"/>
      <c r="O3" s="272"/>
      <c r="P3" s="272"/>
      <c r="Q3" s="272"/>
      <c r="R3" s="272"/>
      <c r="S3" s="272"/>
      <c r="T3" s="272"/>
      <c r="U3" s="272"/>
      <c r="V3" s="272"/>
      <c r="W3" s="272"/>
      <c r="X3" s="272"/>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row>
    <row r="4" spans="1:76" ht="15" customHeight="1" x14ac:dyDescent="0.25">
      <c r="A4" s="41"/>
      <c r="B4" s="271"/>
      <c r="C4" s="271"/>
      <c r="D4" s="271"/>
      <c r="E4" s="271"/>
      <c r="F4" s="271"/>
      <c r="G4" s="271"/>
      <c r="H4" s="271"/>
      <c r="I4" s="271"/>
      <c r="J4" s="272"/>
      <c r="K4" s="272"/>
      <c r="L4" s="272"/>
      <c r="M4" s="272"/>
      <c r="N4" s="272"/>
      <c r="O4" s="272"/>
      <c r="P4" s="272"/>
      <c r="Q4" s="272"/>
      <c r="R4" s="272"/>
      <c r="S4" s="272"/>
      <c r="T4" s="272"/>
      <c r="U4" s="272"/>
      <c r="V4" s="272"/>
      <c r="W4" s="272"/>
      <c r="X4" s="272"/>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row>
    <row r="5" spans="1:76"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row>
    <row r="6" spans="1:76" ht="15" customHeight="1" x14ac:dyDescent="0.25">
      <c r="A6" s="41"/>
      <c r="B6" s="273" t="s">
        <v>4</v>
      </c>
      <c r="C6" s="274"/>
      <c r="D6" s="275"/>
      <c r="E6" s="262" t="s">
        <v>107</v>
      </c>
      <c r="F6" s="263"/>
      <c r="G6" s="263"/>
      <c r="H6" s="263"/>
      <c r="I6" s="263"/>
      <c r="J6" s="83" t="e">
        <f>IF(AND('Mapa final'!#REF!="Muy Alta",'Mapa final'!#REF!="Leve"),CONCATENATE("R1C",'Mapa final'!#REF!),"")</f>
        <v>#REF!</v>
      </c>
      <c r="K6" s="84" t="e">
        <f>IF(AND('Mapa final'!#REF!="Muy Alta",'Mapa final'!#REF!="Leve"),CONCATENATE("R1C",'Mapa final'!#REF!),"")</f>
        <v>#REF!</v>
      </c>
      <c r="L6" s="85" t="e">
        <f>IF(AND('Mapa final'!#REF!="Muy Alta",'Mapa final'!#REF!="Leve"),CONCATENATE("R1C",'Mapa final'!#REF!),"")</f>
        <v>#REF!</v>
      </c>
      <c r="M6" s="83" t="e">
        <f>IF(AND('Mapa final'!#REF!="Muy Alta",'Mapa final'!#REF!="Menor"),CONCATENATE("R1C",'Mapa final'!#REF!),"")</f>
        <v>#REF!</v>
      </c>
      <c r="N6" s="84" t="e">
        <f>IF(AND('Mapa final'!#REF!="Muy Alta",'Mapa final'!#REF!="Menor"),CONCATENATE("R1C",'Mapa final'!#REF!),"")</f>
        <v>#REF!</v>
      </c>
      <c r="O6" s="85" t="e">
        <f>IF(AND('Mapa final'!#REF!="Muy Alta",'Mapa final'!#REF!="Menor"),CONCATENATE("R1C",'Mapa final'!#REF!),"")</f>
        <v>#REF!</v>
      </c>
      <c r="P6" s="83" t="e">
        <f>IF(AND('Mapa final'!#REF!="Muy Alta",'Mapa final'!#REF!="Moderado"),CONCATENATE("R1C",'Mapa final'!#REF!),"")</f>
        <v>#REF!</v>
      </c>
      <c r="Q6" s="84" t="e">
        <f>IF(AND('Mapa final'!#REF!="Muy Alta",'Mapa final'!#REF!="Moderado"),CONCATENATE("R1C",'Mapa final'!#REF!),"")</f>
        <v>#REF!</v>
      </c>
      <c r="R6" s="85" t="e">
        <f>IF(AND('Mapa final'!#REF!="Muy Alta",'Mapa final'!#REF!="Moderado"),CONCATENATE("R1C",'Mapa final'!#REF!),"")</f>
        <v>#REF!</v>
      </c>
      <c r="S6" s="83" t="e">
        <f>IF(AND('Mapa final'!#REF!="Muy Alta",'Mapa final'!#REF!="Mayor"),CONCATENATE("R1C",'Mapa final'!#REF!),"")</f>
        <v>#REF!</v>
      </c>
      <c r="T6" s="84" t="e">
        <f>IF(AND('Mapa final'!#REF!="Muy Alta",'Mapa final'!#REF!="Mayor"),CONCATENATE("R1C",'Mapa final'!#REF!),"")</f>
        <v>#REF!</v>
      </c>
      <c r="U6" s="85" t="e">
        <f>IF(AND('Mapa final'!#REF!="Muy Alta",'Mapa final'!#REF!="Mayor"),CONCATENATE("R1C",'Mapa final'!#REF!),"")</f>
        <v>#REF!</v>
      </c>
      <c r="V6" s="162" t="e">
        <f>IF(AND('Mapa final'!#REF!="Muy Alta",'Mapa final'!#REF!="Catastrófico"),CONCATENATE("R1C",'Mapa final'!#REF!),"")</f>
        <v>#REF!</v>
      </c>
      <c r="W6" s="163" t="e">
        <f>IF(AND('Mapa final'!#REF!="Muy Alta",'Mapa final'!#REF!="Catastrófico"),CONCATENATE("R1C",'Mapa final'!#REF!),"")</f>
        <v>#REF!</v>
      </c>
      <c r="X6" s="164" t="e">
        <f>IF(AND('Mapa final'!#REF!="Muy Alta",'Mapa final'!#REF!="Catastrófico"),CONCATENATE("R1C",'Mapa final'!#REF!),"")</f>
        <v>#REF!</v>
      </c>
      <c r="Y6" s="41"/>
      <c r="Z6" s="264" t="s">
        <v>73</v>
      </c>
      <c r="AA6" s="265"/>
      <c r="AB6" s="265"/>
      <c r="AC6" s="265"/>
      <c r="AD6" s="265"/>
      <c r="AE6" s="266"/>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row>
    <row r="7" spans="1:76" ht="15" customHeight="1" x14ac:dyDescent="0.25">
      <c r="A7" s="41"/>
      <c r="B7" s="276"/>
      <c r="C7" s="277"/>
      <c r="D7" s="278"/>
      <c r="E7" s="251"/>
      <c r="F7" s="246"/>
      <c r="G7" s="246"/>
      <c r="H7" s="246"/>
      <c r="I7" s="246"/>
      <c r="J7" s="86" t="str">
        <f ca="1">IF(AND('Mapa final'!$AB$7="Muy Alta",'Mapa final'!$AD$7="Leve"),CONCATENATE("R2C",'Mapa final'!$R$7),"")</f>
        <v/>
      </c>
      <c r="K7" s="40" t="str">
        <f>IF(AND('Mapa final'!$AB$8="Muy Alta",'Mapa final'!$AD$8="Leve"),CONCATENATE("R2C",'Mapa final'!$R$8),"")</f>
        <v/>
      </c>
      <c r="L7" s="87" t="str">
        <f>IF(AND('Mapa final'!$AB$9="Muy Alta",'Mapa final'!$AD$9="Leve"),CONCATENATE("R2C",'Mapa final'!$R$9),"")</f>
        <v/>
      </c>
      <c r="M7" s="86" t="str">
        <f ca="1">IF(AND('Mapa final'!$AB$7="Muy Alta",'Mapa final'!$AD$7="Menor"),CONCATENATE("R2C",'Mapa final'!$R$7),"")</f>
        <v/>
      </c>
      <c r="N7" s="40" t="str">
        <f>IF(AND('Mapa final'!$AB$8="Muy Alta",'Mapa final'!$AD$8="Menor"),CONCATENATE("R2C",'Mapa final'!$R$8),"")</f>
        <v/>
      </c>
      <c r="O7" s="87" t="str">
        <f>IF(AND('Mapa final'!$AB$9="Muy Alta",'Mapa final'!$AD$9="Menor"),CONCATENATE("R2C",'Mapa final'!$R$9),"")</f>
        <v/>
      </c>
      <c r="P7" s="86" t="str">
        <f ca="1">IF(AND('Mapa final'!$AB$7="Muy Alta",'Mapa final'!$AD$7="Moderado"),CONCATENATE("R2C",'Mapa final'!$R$7),"")</f>
        <v/>
      </c>
      <c r="Q7" s="40" t="str">
        <f>IF(AND('Mapa final'!$AB$8="Muy Alta",'Mapa final'!$AD$8="Moderado"),CONCATENATE("R2C",'Mapa final'!$R$8),"")</f>
        <v/>
      </c>
      <c r="R7" s="87" t="str">
        <f>IF(AND('Mapa final'!$AB$9="Muy Alta",'Mapa final'!$AD$9="Moderado"),CONCATENATE("R2C",'Mapa final'!$R$9),"")</f>
        <v/>
      </c>
      <c r="S7" s="86" t="str">
        <f ca="1">IF(AND('Mapa final'!$AB$7="Muy Alta",'Mapa final'!$AD$7="Mayor"),CONCATENATE("R2C",'Mapa final'!$R$7),"")</f>
        <v/>
      </c>
      <c r="T7" s="40" t="str">
        <f>IF(AND('Mapa final'!$AB$8="Muy Alta",'Mapa final'!$AD$8="Mayor"),CONCATENATE("R2C",'Mapa final'!$R$8),"")</f>
        <v/>
      </c>
      <c r="U7" s="87" t="str">
        <f>IF(AND('Mapa final'!$AB$9="Muy Alta",'Mapa final'!$AD$9="Mayor"),CONCATENATE("R2C",'Mapa final'!$R$9),"")</f>
        <v/>
      </c>
      <c r="V7" s="165" t="str">
        <f ca="1">IF(AND('Mapa final'!$AB$7="Muy Alta",'Mapa final'!$AD$7="Catastrófico"),CONCATENATE("R2C",'Mapa final'!$R$7),"")</f>
        <v/>
      </c>
      <c r="W7" s="166" t="str">
        <f>IF(AND('Mapa final'!$AB$8="Muy Alta",'Mapa final'!$AD$8="Catastrófico"),CONCATENATE("R2C",'Mapa final'!$R$8),"")</f>
        <v/>
      </c>
      <c r="X7" s="167" t="str">
        <f>IF(AND('Mapa final'!$AB$9="Muy Alta",'Mapa final'!$AD$9="Catastrófico"),CONCATENATE("R2C",'Mapa final'!$R$9),"")</f>
        <v/>
      </c>
      <c r="Y7" s="41"/>
      <c r="Z7" s="267"/>
      <c r="AA7" s="268"/>
      <c r="AB7" s="268"/>
      <c r="AC7" s="268"/>
      <c r="AD7" s="268"/>
      <c r="AE7" s="269"/>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row>
    <row r="8" spans="1:76" ht="15" customHeight="1" x14ac:dyDescent="0.25">
      <c r="A8" s="41"/>
      <c r="B8" s="276"/>
      <c r="C8" s="277"/>
      <c r="D8" s="278"/>
      <c r="E8" s="251"/>
      <c r="F8" s="246"/>
      <c r="G8" s="246"/>
      <c r="H8" s="246"/>
      <c r="I8" s="246"/>
      <c r="J8" s="86" t="str">
        <f ca="1">IF(AND('Mapa final'!$AB$10="Muy Alta",'Mapa final'!$AD$10="Leve"),CONCATENATE("R3C",'Mapa final'!$R$10),"")</f>
        <v/>
      </c>
      <c r="K8" s="40" t="str">
        <f>IF(AND('Mapa final'!$AB$11="Muy Alta",'Mapa final'!$AD$11="Leve"),CONCATENATE("R3C",'Mapa final'!$R$11),"")</f>
        <v/>
      </c>
      <c r="L8" s="87" t="str">
        <f>IF(AND('Mapa final'!$AB$12="Muy Alta",'Mapa final'!$AD$12="Leve"),CONCATENATE("R3C",'Mapa final'!$R$12),"")</f>
        <v/>
      </c>
      <c r="M8" s="86" t="str">
        <f ca="1">IF(AND('Mapa final'!$AB$10="Muy Alta",'Mapa final'!$AD$10="Menor"),CONCATENATE("R3C",'Mapa final'!$R$10),"")</f>
        <v/>
      </c>
      <c r="N8" s="40" t="str">
        <f>IF(AND('Mapa final'!$AB$11="Muy Alta",'Mapa final'!$AD$11="Menor"),CONCATENATE("R3C",'Mapa final'!$R$11),"")</f>
        <v/>
      </c>
      <c r="O8" s="87" t="str">
        <f>IF(AND('Mapa final'!$AB$12="Muy Alta",'Mapa final'!$AD$12="Menor"),CONCATENATE("R3C",'Mapa final'!$R$12),"")</f>
        <v/>
      </c>
      <c r="P8" s="86" t="str">
        <f ca="1">IF(AND('Mapa final'!$AB$10="Muy Alta",'Mapa final'!$AD$10="Moderado"),CONCATENATE("R3C",'Mapa final'!$R$10),"")</f>
        <v/>
      </c>
      <c r="Q8" s="40" t="str">
        <f>IF(AND('Mapa final'!$AB$11="Muy Alta",'Mapa final'!$AD$11="Moderado"),CONCATENATE("R3C",'Mapa final'!$R$11),"")</f>
        <v/>
      </c>
      <c r="R8" s="87" t="str">
        <f>IF(AND('Mapa final'!$AB$12="Muy Alta",'Mapa final'!$AD$12="Moderado"),CONCATENATE("R3C",'Mapa final'!$R$12),"")</f>
        <v/>
      </c>
      <c r="S8" s="86" t="str">
        <f ca="1">IF(AND('Mapa final'!$AB$10="Muy Alta",'Mapa final'!$AD$10="Mayor"),CONCATENATE("R3C",'Mapa final'!$R$10),"")</f>
        <v/>
      </c>
      <c r="T8" s="40" t="str">
        <f>IF(AND('Mapa final'!$AB$11="Muy Alta",'Mapa final'!$AD$11="Mayor"),CONCATENATE("R3C",'Mapa final'!$R$11),"")</f>
        <v/>
      </c>
      <c r="U8" s="87" t="str">
        <f>IF(AND('Mapa final'!$AB$12="Muy Alta",'Mapa final'!$AD$12="Mayor"),CONCATENATE("R3C",'Mapa final'!$R$12),"")</f>
        <v/>
      </c>
      <c r="V8" s="165" t="str">
        <f ca="1">IF(AND('Mapa final'!$AB$10="Muy Alta",'Mapa final'!$AD$10="Catastrófico"),CONCATENATE("R3C",'Mapa final'!$R$10),"")</f>
        <v/>
      </c>
      <c r="W8" s="166" t="str">
        <f>IF(AND('Mapa final'!$AB$11="Muy Alta",'Mapa final'!$AD$11="Catastrófico"),CONCATENATE("R3C",'Mapa final'!$R$11),"")</f>
        <v/>
      </c>
      <c r="X8" s="167" t="str">
        <f>IF(AND('Mapa final'!$AB$12="Muy Alta",'Mapa final'!$AD$12="Catastrófico"),CONCATENATE("R3C",'Mapa final'!$R$12),"")</f>
        <v/>
      </c>
      <c r="Y8" s="41"/>
      <c r="Z8" s="267"/>
      <c r="AA8" s="268"/>
      <c r="AB8" s="268"/>
      <c r="AC8" s="268"/>
      <c r="AD8" s="268"/>
      <c r="AE8" s="269"/>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row>
    <row r="9" spans="1:76" ht="15" customHeight="1" x14ac:dyDescent="0.25">
      <c r="A9" s="41"/>
      <c r="B9" s="276"/>
      <c r="C9" s="277"/>
      <c r="D9" s="278"/>
      <c r="E9" s="251"/>
      <c r="F9" s="246"/>
      <c r="G9" s="246"/>
      <c r="H9" s="246"/>
      <c r="I9" s="246"/>
      <c r="J9" s="86" t="e">
        <f>IF(AND('Mapa final'!#REF!="Muy Alta",'Mapa final'!#REF!="Leve"),CONCATENATE("R4C",'Mapa final'!#REF!),"")</f>
        <v>#REF!</v>
      </c>
      <c r="K9" s="40" t="e">
        <f>IF(AND('Mapa final'!#REF!="Muy Alta",'Mapa final'!#REF!="Leve"),CONCATENATE("R4C",'Mapa final'!#REF!),"")</f>
        <v>#REF!</v>
      </c>
      <c r="L9" s="87" t="e">
        <f>IF(AND('Mapa final'!#REF!="Muy Alta",'Mapa final'!#REF!="Leve"),CONCATENATE("R4C",'Mapa final'!#REF!),"")</f>
        <v>#REF!</v>
      </c>
      <c r="M9" s="86" t="e">
        <f>IF(AND('Mapa final'!#REF!="Muy Alta",'Mapa final'!#REF!="Menor"),CONCATENATE("R4C",'Mapa final'!#REF!),"")</f>
        <v>#REF!</v>
      </c>
      <c r="N9" s="40" t="e">
        <f>IF(AND('Mapa final'!#REF!="Muy Alta",'Mapa final'!#REF!="Menor"),CONCATENATE("R4C",'Mapa final'!#REF!),"")</f>
        <v>#REF!</v>
      </c>
      <c r="O9" s="87" t="e">
        <f>IF(AND('Mapa final'!#REF!="Muy Alta",'Mapa final'!#REF!="Menor"),CONCATENATE("R4C",'Mapa final'!#REF!),"")</f>
        <v>#REF!</v>
      </c>
      <c r="P9" s="86" t="e">
        <f>IF(AND('Mapa final'!#REF!="Muy Alta",'Mapa final'!#REF!="Moderado"),CONCATENATE("R4C",'Mapa final'!#REF!),"")</f>
        <v>#REF!</v>
      </c>
      <c r="Q9" s="40" t="e">
        <f>IF(AND('Mapa final'!#REF!="Muy Alta",'Mapa final'!#REF!="Moderado"),CONCATENATE("R4C",'Mapa final'!#REF!),"")</f>
        <v>#REF!</v>
      </c>
      <c r="R9" s="87" t="e">
        <f>IF(AND('Mapa final'!#REF!="Muy Alta",'Mapa final'!#REF!="Moderado"),CONCATENATE("R4C",'Mapa final'!#REF!),"")</f>
        <v>#REF!</v>
      </c>
      <c r="S9" s="86" t="e">
        <f>IF(AND('Mapa final'!#REF!="Muy Alta",'Mapa final'!#REF!="Mayor"),CONCATENATE("R4C",'Mapa final'!#REF!),"")</f>
        <v>#REF!</v>
      </c>
      <c r="T9" s="40" t="e">
        <f>IF(AND('Mapa final'!#REF!="Muy Alta",'Mapa final'!#REF!="Mayor"),CONCATENATE("R4C",'Mapa final'!#REF!),"")</f>
        <v>#REF!</v>
      </c>
      <c r="U9" s="87" t="e">
        <f>IF(AND('Mapa final'!#REF!="Muy Alta",'Mapa final'!#REF!="Mayor"),CONCATENATE("R4C",'Mapa final'!#REF!),"")</f>
        <v>#REF!</v>
      </c>
      <c r="V9" s="165" t="e">
        <f>IF(AND('Mapa final'!#REF!="Muy Alta",'Mapa final'!#REF!="Catastrófico"),CONCATENATE("R4C",'Mapa final'!#REF!),"")</f>
        <v>#REF!</v>
      </c>
      <c r="W9" s="166" t="e">
        <f>IF(AND('Mapa final'!#REF!="Muy Alta",'Mapa final'!#REF!="Catastrófico"),CONCATENATE("R4C",'Mapa final'!#REF!),"")</f>
        <v>#REF!</v>
      </c>
      <c r="X9" s="167" t="e">
        <f>IF(AND('Mapa final'!#REF!="Muy Alta",'Mapa final'!#REF!="Catastrófico"),CONCATENATE("R4C",'Mapa final'!#REF!),"")</f>
        <v>#REF!</v>
      </c>
      <c r="Y9" s="41"/>
      <c r="Z9" s="267"/>
      <c r="AA9" s="268"/>
      <c r="AB9" s="268"/>
      <c r="AC9" s="268"/>
      <c r="AD9" s="268"/>
      <c r="AE9" s="269"/>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row>
    <row r="10" spans="1:76" ht="15" customHeight="1" x14ac:dyDescent="0.25">
      <c r="A10" s="41"/>
      <c r="B10" s="276"/>
      <c r="C10" s="277"/>
      <c r="D10" s="278"/>
      <c r="E10" s="251"/>
      <c r="F10" s="246"/>
      <c r="G10" s="246"/>
      <c r="H10" s="246"/>
      <c r="I10" s="246"/>
      <c r="J10" s="86" t="str">
        <f ca="1">IF(AND('Mapa final'!$AB$13="Muy Alta",'Mapa final'!$AD$13="Leve"),CONCATENATE("R5C",'Mapa final'!$R$13),"")</f>
        <v/>
      </c>
      <c r="K10" s="40" t="str">
        <f>IF(AND('Mapa final'!$AB$14="Muy Alta",'Mapa final'!$AD$14="Leve"),CONCATENATE("R5C",'Mapa final'!$R$14),"")</f>
        <v/>
      </c>
      <c r="L10" s="87" t="str">
        <f>IF(AND('Mapa final'!$AB$15="Muy Alta",'Mapa final'!$AD$15="Leve"),CONCATENATE("R5C",'Mapa final'!$R$15),"")</f>
        <v/>
      </c>
      <c r="M10" s="86" t="str">
        <f ca="1">IF(AND('Mapa final'!$AB$13="Muy Alta",'Mapa final'!$AD$13="Menor"),CONCATENATE("R5C",'Mapa final'!$R$13),"")</f>
        <v/>
      </c>
      <c r="N10" s="40" t="str">
        <f>IF(AND('Mapa final'!$AB$14="Muy Alta",'Mapa final'!$AD$14="Menor"),CONCATENATE("R5C",'Mapa final'!$R$14),"")</f>
        <v/>
      </c>
      <c r="O10" s="87" t="str">
        <f>IF(AND('Mapa final'!$AB$15="Muy Alta",'Mapa final'!$AD$15="Menor"),CONCATENATE("R5C",'Mapa final'!$R$15),"")</f>
        <v/>
      </c>
      <c r="P10" s="86" t="str">
        <f ca="1">IF(AND('Mapa final'!$AB$13="Muy Alta",'Mapa final'!$AD$13="Moderado"),CONCATENATE("R5C",'Mapa final'!$R$13),"")</f>
        <v/>
      </c>
      <c r="Q10" s="40" t="str">
        <f>IF(AND('Mapa final'!$AB$14="Muy Alta",'Mapa final'!$AD$14="Moderado"),CONCATENATE("R5C",'Mapa final'!$R$14),"")</f>
        <v/>
      </c>
      <c r="R10" s="87" t="str">
        <f>IF(AND('Mapa final'!$AB$15="Muy Alta",'Mapa final'!$AD$15="Moderado"),CONCATENATE("R5C",'Mapa final'!$R$15),"")</f>
        <v/>
      </c>
      <c r="S10" s="86" t="str">
        <f ca="1">IF(AND('Mapa final'!$AB$13="Muy Alta",'Mapa final'!$AD$13="Mayor"),CONCATENATE("R5C",'Mapa final'!$R$13),"")</f>
        <v/>
      </c>
      <c r="T10" s="40" t="str">
        <f>IF(AND('Mapa final'!$AB$14="Muy Alta",'Mapa final'!$AD$14="Mayor"),CONCATENATE("R5C",'Mapa final'!$R$14),"")</f>
        <v/>
      </c>
      <c r="U10" s="87" t="str">
        <f>IF(AND('Mapa final'!$AB$15="Muy Alta",'Mapa final'!$AD$15="Mayor"),CONCATENATE("R5C",'Mapa final'!$R$15),"")</f>
        <v/>
      </c>
      <c r="V10" s="165" t="str">
        <f ca="1">IF(AND('Mapa final'!$AB$13="Muy Alta",'Mapa final'!$AD$13="Catastrófico"),CONCATENATE("R5C",'Mapa final'!$R$13),"")</f>
        <v/>
      </c>
      <c r="W10" s="166" t="str">
        <f>IF(AND('Mapa final'!$AB$14="Muy Alta",'Mapa final'!$AD$14="Catastrófico"),CONCATENATE("R5C",'Mapa final'!$R$14),"")</f>
        <v/>
      </c>
      <c r="X10" s="167" t="str">
        <f>IF(AND('Mapa final'!$AB$15="Muy Alta",'Mapa final'!$AD$15="Catastrófico"),CONCATENATE("R5C",'Mapa final'!$R$15),"")</f>
        <v/>
      </c>
      <c r="Y10" s="41"/>
      <c r="Z10" s="267"/>
      <c r="AA10" s="268"/>
      <c r="AB10" s="268"/>
      <c r="AC10" s="268"/>
      <c r="AD10" s="268"/>
      <c r="AE10" s="269"/>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row>
    <row r="11" spans="1:76" ht="15" customHeight="1" x14ac:dyDescent="0.25">
      <c r="A11" s="41"/>
      <c r="B11" s="276"/>
      <c r="C11" s="277"/>
      <c r="D11" s="278"/>
      <c r="E11" s="251"/>
      <c r="F11" s="246"/>
      <c r="G11" s="246"/>
      <c r="H11" s="246"/>
      <c r="I11" s="246"/>
      <c r="J11" s="86" t="e">
        <f>IF(AND('Mapa final'!#REF!="Muy Alta",'Mapa final'!#REF!="Leve"),CONCATENATE("R6C",'Mapa final'!#REF!),"")</f>
        <v>#REF!</v>
      </c>
      <c r="K11" s="40" t="e">
        <f>IF(AND('Mapa final'!#REF!="Muy Alta",'Mapa final'!#REF!="Leve"),CONCATENATE("R6C",'Mapa final'!#REF!),"")</f>
        <v>#REF!</v>
      </c>
      <c r="L11" s="87" t="e">
        <f>IF(AND('Mapa final'!#REF!="Muy Alta",'Mapa final'!#REF!="Leve"),CONCATENATE("R6C",'Mapa final'!#REF!),"")</f>
        <v>#REF!</v>
      </c>
      <c r="M11" s="86" t="e">
        <f>IF(AND('Mapa final'!#REF!="Muy Alta",'Mapa final'!#REF!="Menor"),CONCATENATE("R6C",'Mapa final'!#REF!),"")</f>
        <v>#REF!</v>
      </c>
      <c r="N11" s="40" t="e">
        <f>IF(AND('Mapa final'!#REF!="Muy Alta",'Mapa final'!#REF!="Menor"),CONCATENATE("R6C",'Mapa final'!#REF!),"")</f>
        <v>#REF!</v>
      </c>
      <c r="O11" s="87" t="e">
        <f>IF(AND('Mapa final'!#REF!="Muy Alta",'Mapa final'!#REF!="Menor"),CONCATENATE("R6C",'Mapa final'!#REF!),"")</f>
        <v>#REF!</v>
      </c>
      <c r="P11" s="86" t="e">
        <f>IF(AND('Mapa final'!#REF!="Muy Alta",'Mapa final'!#REF!="Moderado"),CONCATENATE("R6C",'Mapa final'!#REF!),"")</f>
        <v>#REF!</v>
      </c>
      <c r="Q11" s="40" t="e">
        <f>IF(AND('Mapa final'!#REF!="Muy Alta",'Mapa final'!#REF!="Moderado"),CONCATENATE("R6C",'Mapa final'!#REF!),"")</f>
        <v>#REF!</v>
      </c>
      <c r="R11" s="87" t="e">
        <f>IF(AND('Mapa final'!#REF!="Muy Alta",'Mapa final'!#REF!="Moderado"),CONCATENATE("R6C",'Mapa final'!#REF!),"")</f>
        <v>#REF!</v>
      </c>
      <c r="S11" s="86" t="e">
        <f>IF(AND('Mapa final'!#REF!="Muy Alta",'Mapa final'!#REF!="Mayor"),CONCATENATE("R6C",'Mapa final'!#REF!),"")</f>
        <v>#REF!</v>
      </c>
      <c r="T11" s="40" t="e">
        <f>IF(AND('Mapa final'!#REF!="Muy Alta",'Mapa final'!#REF!="Mayor"),CONCATENATE("R6C",'Mapa final'!#REF!),"")</f>
        <v>#REF!</v>
      </c>
      <c r="U11" s="87" t="e">
        <f>IF(AND('Mapa final'!#REF!="Muy Alta",'Mapa final'!#REF!="Mayor"),CONCATENATE("R6C",'Mapa final'!#REF!),"")</f>
        <v>#REF!</v>
      </c>
      <c r="V11" s="165" t="e">
        <f>IF(AND('Mapa final'!#REF!="Muy Alta",'Mapa final'!#REF!="Catastrófico"),CONCATENATE("R6C",'Mapa final'!#REF!),"")</f>
        <v>#REF!</v>
      </c>
      <c r="W11" s="166" t="e">
        <f>IF(AND('Mapa final'!#REF!="Muy Alta",'Mapa final'!#REF!="Catastrófico"),CONCATENATE("R6C",'Mapa final'!#REF!),"")</f>
        <v>#REF!</v>
      </c>
      <c r="X11" s="167" t="e">
        <f>IF(AND('Mapa final'!#REF!="Muy Alta",'Mapa final'!#REF!="Catastrófico"),CONCATENATE("R6C",'Mapa final'!#REF!),"")</f>
        <v>#REF!</v>
      </c>
      <c r="Y11" s="41"/>
      <c r="Z11" s="267"/>
      <c r="AA11" s="268"/>
      <c r="AB11" s="268"/>
      <c r="AC11" s="268"/>
      <c r="AD11" s="268"/>
      <c r="AE11" s="269"/>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row>
    <row r="12" spans="1:76" ht="15" customHeight="1" x14ac:dyDescent="0.25">
      <c r="A12" s="41"/>
      <c r="B12" s="276"/>
      <c r="C12" s="277"/>
      <c r="D12" s="278"/>
      <c r="E12" s="251"/>
      <c r="F12" s="246"/>
      <c r="G12" s="246"/>
      <c r="H12" s="246"/>
      <c r="I12" s="246"/>
      <c r="J12" s="86" t="str">
        <f ca="1">IF(AND('Mapa final'!$AB$16="Muy Alta",'Mapa final'!$AD$16="Leve"),CONCATENATE("R7C",'Mapa final'!$R$16),"")</f>
        <v/>
      </c>
      <c r="K12" s="40" t="str">
        <f>IF(AND('Mapa final'!$AB$17="Muy Alta",'Mapa final'!$AD$17="Leve"),CONCATENATE("R7C",'Mapa final'!$R$17),"")</f>
        <v/>
      </c>
      <c r="L12" s="87" t="str">
        <f>IF(AND('Mapa final'!$AB$18="Muy Alta",'Mapa final'!$AD$18="Leve"),CONCATENATE("R7C",'Mapa final'!$R$18),"")</f>
        <v/>
      </c>
      <c r="M12" s="86" t="str">
        <f ca="1">IF(AND('Mapa final'!$AB$16="Muy Alta",'Mapa final'!$AD$16="Menor"),CONCATENATE("R7C",'Mapa final'!$R$16),"")</f>
        <v/>
      </c>
      <c r="N12" s="40" t="str">
        <f>IF(AND('Mapa final'!$AB$17="Muy Alta",'Mapa final'!$AD$17="Menor"),CONCATENATE("R7C",'Mapa final'!$R$17),"")</f>
        <v/>
      </c>
      <c r="O12" s="87" t="str">
        <f>IF(AND('Mapa final'!$AB$18="Muy Alta",'Mapa final'!$AD$18="Menor"),CONCATENATE("R7C",'Mapa final'!$R$18),"")</f>
        <v/>
      </c>
      <c r="P12" s="86" t="str">
        <f ca="1">IF(AND('Mapa final'!$AB$16="Muy Alta",'Mapa final'!$AD$16="Moderado"),CONCATENATE("R7C",'Mapa final'!$R$16),"")</f>
        <v/>
      </c>
      <c r="Q12" s="40" t="str">
        <f>IF(AND('Mapa final'!$AB$17="Muy Alta",'Mapa final'!$AD$17="Moderado"),CONCATENATE("R7C",'Mapa final'!$R$17),"")</f>
        <v/>
      </c>
      <c r="R12" s="87" t="str">
        <f>IF(AND('Mapa final'!$AB$18="Muy Alta",'Mapa final'!$AD$18="Moderado"),CONCATENATE("R7C",'Mapa final'!$R$18),"")</f>
        <v/>
      </c>
      <c r="S12" s="86" t="str">
        <f ca="1">IF(AND('Mapa final'!$AB$16="Muy Alta",'Mapa final'!$AD$16="Mayor"),CONCATENATE("R7C",'Mapa final'!$R$16),"")</f>
        <v/>
      </c>
      <c r="T12" s="40" t="str">
        <f>IF(AND('Mapa final'!$AB$17="Muy Alta",'Mapa final'!$AD$17="Mayor"),CONCATENATE("R7C",'Mapa final'!$R$17),"")</f>
        <v/>
      </c>
      <c r="U12" s="87" t="str">
        <f>IF(AND('Mapa final'!$AB$18="Muy Alta",'Mapa final'!$AD$18="Mayor"),CONCATENATE("R7C",'Mapa final'!$R$18),"")</f>
        <v/>
      </c>
      <c r="V12" s="165" t="str">
        <f ca="1">IF(AND('Mapa final'!$AB$16="Muy Alta",'Mapa final'!$AD$16="Catastrófico"),CONCATENATE("R7C",'Mapa final'!$R$16),"")</f>
        <v/>
      </c>
      <c r="W12" s="166" t="str">
        <f>IF(AND('Mapa final'!$AB$17="Muy Alta",'Mapa final'!$AD$17="Catastrófico"),CONCATENATE("R7C",'Mapa final'!$R$17),"")</f>
        <v/>
      </c>
      <c r="X12" s="167" t="str">
        <f>IF(AND('Mapa final'!$AB$18="Muy Alta",'Mapa final'!$AD$18="Catastrófico"),CONCATENATE("R7C",'Mapa final'!$R$18),"")</f>
        <v/>
      </c>
      <c r="Y12" s="41"/>
      <c r="Z12" s="267"/>
      <c r="AA12" s="268"/>
      <c r="AB12" s="268"/>
      <c r="AC12" s="268"/>
      <c r="AD12" s="268"/>
      <c r="AE12" s="269"/>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row>
    <row r="13" spans="1:76" ht="15" customHeight="1" x14ac:dyDescent="0.25">
      <c r="A13" s="41"/>
      <c r="B13" s="276"/>
      <c r="C13" s="277"/>
      <c r="D13" s="278"/>
      <c r="E13" s="251"/>
      <c r="F13" s="246"/>
      <c r="G13" s="246"/>
      <c r="H13" s="246"/>
      <c r="I13" s="246"/>
      <c r="J13" s="86" t="str">
        <f ca="1">IF(AND('Mapa final'!$AB$19="Muy Alta",'Mapa final'!$AD$19="Leve"),CONCATENATE("R8C",'Mapa final'!$R$19),"")</f>
        <v/>
      </c>
      <c r="K13" s="40" t="str">
        <f>IF(AND('Mapa final'!$AB$20="Muy Alta",'Mapa final'!$AD$20="Leve"),CONCATENATE("R8C",'Mapa final'!$R$20),"")</f>
        <v/>
      </c>
      <c r="L13" s="87" t="str">
        <f>IF(AND('Mapa final'!$AB$21="Muy Alta",'Mapa final'!$AD$21="Leve"),CONCATENATE("R8C",'Mapa final'!$R$21),"")</f>
        <v/>
      </c>
      <c r="M13" s="86" t="str">
        <f ca="1">IF(AND('Mapa final'!$AB$19="Muy Alta",'Mapa final'!$AD$19="Menor"),CONCATENATE("R8C",'Mapa final'!$R$19),"")</f>
        <v/>
      </c>
      <c r="N13" s="40" t="str">
        <f>IF(AND('Mapa final'!$AB$20="Muy Alta",'Mapa final'!$AD$20="Menor"),CONCATENATE("R8C",'Mapa final'!$R$20),"")</f>
        <v/>
      </c>
      <c r="O13" s="87" t="str">
        <f>IF(AND('Mapa final'!$AB$21="Muy Alta",'Mapa final'!$AD$21="Menor"),CONCATENATE("R8C",'Mapa final'!$R$21),"")</f>
        <v/>
      </c>
      <c r="P13" s="86" t="str">
        <f ca="1">IF(AND('Mapa final'!$AB$19="Muy Alta",'Mapa final'!$AD$19="Moderado"),CONCATENATE("R8C",'Mapa final'!$R$19),"")</f>
        <v/>
      </c>
      <c r="Q13" s="40" t="str">
        <f>IF(AND('Mapa final'!$AB$20="Muy Alta",'Mapa final'!$AD$20="Moderado"),CONCATENATE("R8C",'Mapa final'!$R$20),"")</f>
        <v/>
      </c>
      <c r="R13" s="87" t="str">
        <f>IF(AND('Mapa final'!$AB$21="Muy Alta",'Mapa final'!$AD$21="Moderado"),CONCATENATE("R8C",'Mapa final'!$R$21),"")</f>
        <v/>
      </c>
      <c r="S13" s="86" t="str">
        <f ca="1">IF(AND('Mapa final'!$AB$19="Muy Alta",'Mapa final'!$AD$19="Mayor"),CONCATENATE("R8C",'Mapa final'!$R$19),"")</f>
        <v/>
      </c>
      <c r="T13" s="40" t="str">
        <f>IF(AND('Mapa final'!$AB$20="Muy Alta",'Mapa final'!$AD$20="Mayor"),CONCATENATE("R8C",'Mapa final'!$R$20),"")</f>
        <v/>
      </c>
      <c r="U13" s="87" t="str">
        <f>IF(AND('Mapa final'!$AB$21="Muy Alta",'Mapa final'!$AD$21="Mayor"),CONCATENATE("R8C",'Mapa final'!$R$21),"")</f>
        <v/>
      </c>
      <c r="V13" s="165" t="str">
        <f ca="1">IF(AND('Mapa final'!$AB$19="Muy Alta",'Mapa final'!$AD$19="Catastrófico"),CONCATENATE("R8C",'Mapa final'!$R$19),"")</f>
        <v/>
      </c>
      <c r="W13" s="166" t="str">
        <f>IF(AND('Mapa final'!$AB$20="Muy Alta",'Mapa final'!$AD$20="Catastrófico"),CONCATENATE("R8C",'Mapa final'!$R$20),"")</f>
        <v/>
      </c>
      <c r="X13" s="167" t="str">
        <f>IF(AND('Mapa final'!$AB$21="Muy Alta",'Mapa final'!$AD$21="Catastrófico"),CONCATENATE("R8C",'Mapa final'!$R$21),"")</f>
        <v/>
      </c>
      <c r="Y13" s="41"/>
      <c r="Z13" s="267"/>
      <c r="AA13" s="268"/>
      <c r="AB13" s="268"/>
      <c r="AC13" s="268"/>
      <c r="AD13" s="268"/>
      <c r="AE13" s="269"/>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row>
    <row r="14" spans="1:76" ht="15" customHeight="1" x14ac:dyDescent="0.25">
      <c r="A14" s="41"/>
      <c r="B14" s="276"/>
      <c r="C14" s="277"/>
      <c r="D14" s="278"/>
      <c r="E14" s="251"/>
      <c r="F14" s="246"/>
      <c r="G14" s="246"/>
      <c r="H14" s="246"/>
      <c r="I14" s="246"/>
      <c r="J14" s="86" t="e">
        <f>IF(AND('Mapa final'!#REF!="Muy Alta",'Mapa final'!#REF!="Leve"),CONCATENATE("R9C",'Mapa final'!#REF!),"")</f>
        <v>#REF!</v>
      </c>
      <c r="K14" s="40" t="e">
        <f>IF(AND('Mapa final'!#REF!="Muy Alta",'Mapa final'!#REF!="Leve"),CONCATENATE("R9C",'Mapa final'!#REF!),"")</f>
        <v>#REF!</v>
      </c>
      <c r="L14" s="87" t="e">
        <f>IF(AND('Mapa final'!#REF!="Muy Alta",'Mapa final'!#REF!="Leve"),CONCATENATE("R9C",'Mapa final'!#REF!),"")</f>
        <v>#REF!</v>
      </c>
      <c r="M14" s="86" t="e">
        <f>IF(AND('Mapa final'!#REF!="Muy Alta",'Mapa final'!#REF!="Menor"),CONCATENATE("R9C",'Mapa final'!#REF!),"")</f>
        <v>#REF!</v>
      </c>
      <c r="N14" s="40" t="e">
        <f>IF(AND('Mapa final'!#REF!="Muy Alta",'Mapa final'!#REF!="Menor"),CONCATENATE("R9C",'Mapa final'!#REF!),"")</f>
        <v>#REF!</v>
      </c>
      <c r="O14" s="87" t="e">
        <f>IF(AND('Mapa final'!#REF!="Muy Alta",'Mapa final'!#REF!="Menor"),CONCATENATE("R9C",'Mapa final'!#REF!),"")</f>
        <v>#REF!</v>
      </c>
      <c r="P14" s="86" t="e">
        <f>IF(AND('Mapa final'!#REF!="Muy Alta",'Mapa final'!#REF!="Moderado"),CONCATENATE("R9C",'Mapa final'!#REF!),"")</f>
        <v>#REF!</v>
      </c>
      <c r="Q14" s="40" t="e">
        <f>IF(AND('Mapa final'!#REF!="Muy Alta",'Mapa final'!#REF!="Moderado"),CONCATENATE("R9C",'Mapa final'!#REF!),"")</f>
        <v>#REF!</v>
      </c>
      <c r="R14" s="87" t="e">
        <f>IF(AND('Mapa final'!#REF!="Muy Alta",'Mapa final'!#REF!="Moderado"),CONCATENATE("R9C",'Mapa final'!#REF!),"")</f>
        <v>#REF!</v>
      </c>
      <c r="S14" s="86" t="e">
        <f>IF(AND('Mapa final'!#REF!="Muy Alta",'Mapa final'!#REF!="Mayor"),CONCATENATE("R9C",'Mapa final'!#REF!),"")</f>
        <v>#REF!</v>
      </c>
      <c r="T14" s="40" t="e">
        <f>IF(AND('Mapa final'!#REF!="Muy Alta",'Mapa final'!#REF!="Mayor"),CONCATENATE("R9C",'Mapa final'!#REF!),"")</f>
        <v>#REF!</v>
      </c>
      <c r="U14" s="87" t="e">
        <f>IF(AND('Mapa final'!#REF!="Muy Alta",'Mapa final'!#REF!="Mayor"),CONCATENATE("R9C",'Mapa final'!#REF!),"")</f>
        <v>#REF!</v>
      </c>
      <c r="V14" s="165" t="e">
        <f>IF(AND('Mapa final'!#REF!="Muy Alta",'Mapa final'!#REF!="Catastrófico"),CONCATENATE("R9C",'Mapa final'!#REF!),"")</f>
        <v>#REF!</v>
      </c>
      <c r="W14" s="166" t="e">
        <f>IF(AND('Mapa final'!#REF!="Muy Alta",'Mapa final'!#REF!="Catastrófico"),CONCATENATE("R9C",'Mapa final'!#REF!),"")</f>
        <v>#REF!</v>
      </c>
      <c r="X14" s="167" t="e">
        <f>IF(AND('Mapa final'!#REF!="Muy Alta",'Mapa final'!#REF!="Catastrófico"),CONCATENATE("R9C",'Mapa final'!#REF!),"")</f>
        <v>#REF!</v>
      </c>
      <c r="Y14" s="41"/>
      <c r="Z14" s="267"/>
      <c r="AA14" s="268"/>
      <c r="AB14" s="268"/>
      <c r="AC14" s="268"/>
      <c r="AD14" s="268"/>
      <c r="AE14" s="269"/>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row>
    <row r="15" spans="1:76" ht="15" customHeight="1" x14ac:dyDescent="0.25">
      <c r="A15" s="41"/>
      <c r="B15" s="276"/>
      <c r="C15" s="277"/>
      <c r="D15" s="278"/>
      <c r="E15" s="251"/>
      <c r="F15" s="246"/>
      <c r="G15" s="246"/>
      <c r="H15" s="246"/>
      <c r="I15" s="246"/>
      <c r="J15" s="86" t="e">
        <f>IF(AND('Mapa final'!#REF!="Muy Alta",'Mapa final'!#REF!="Leve"),CONCATENATE("R10C",'Mapa final'!#REF!),"")</f>
        <v>#REF!</v>
      </c>
      <c r="K15" s="40" t="e">
        <f>IF(AND('Mapa final'!#REF!="Muy Alta",'Mapa final'!#REF!="Leve"),CONCATENATE("R10C",'Mapa final'!#REF!),"")</f>
        <v>#REF!</v>
      </c>
      <c r="L15" s="87" t="e">
        <f>IF(AND('Mapa final'!#REF!="Muy Alta",'Mapa final'!#REF!="Leve"),CONCATENATE("R10C",'Mapa final'!#REF!),"")</f>
        <v>#REF!</v>
      </c>
      <c r="M15" s="86" t="e">
        <f>IF(AND('Mapa final'!#REF!="Muy Alta",'Mapa final'!#REF!="Menor"),CONCATENATE("R10C",'Mapa final'!#REF!),"")</f>
        <v>#REF!</v>
      </c>
      <c r="N15" s="40" t="e">
        <f>IF(AND('Mapa final'!#REF!="Muy Alta",'Mapa final'!#REF!="Menor"),CONCATENATE("R10C",'Mapa final'!#REF!),"")</f>
        <v>#REF!</v>
      </c>
      <c r="O15" s="87" t="e">
        <f>IF(AND('Mapa final'!#REF!="Muy Alta",'Mapa final'!#REF!="Menor"),CONCATENATE("R10C",'Mapa final'!#REF!),"")</f>
        <v>#REF!</v>
      </c>
      <c r="P15" s="86" t="e">
        <f>IF(AND('Mapa final'!#REF!="Muy Alta",'Mapa final'!#REF!="Moderado"),CONCATENATE("R10C",'Mapa final'!#REF!),"")</f>
        <v>#REF!</v>
      </c>
      <c r="Q15" s="40" t="e">
        <f>IF(AND('Mapa final'!#REF!="Muy Alta",'Mapa final'!#REF!="Moderado"),CONCATENATE("R10C",'Mapa final'!#REF!),"")</f>
        <v>#REF!</v>
      </c>
      <c r="R15" s="87" t="e">
        <f>IF(AND('Mapa final'!#REF!="Muy Alta",'Mapa final'!#REF!="Moderado"),CONCATENATE("R10C",'Mapa final'!#REF!),"")</f>
        <v>#REF!</v>
      </c>
      <c r="S15" s="86" t="e">
        <f>IF(AND('Mapa final'!#REF!="Muy Alta",'Mapa final'!#REF!="Mayor"),CONCATENATE("R10C",'Mapa final'!#REF!),"")</f>
        <v>#REF!</v>
      </c>
      <c r="T15" s="40" t="e">
        <f>IF(AND('Mapa final'!#REF!="Muy Alta",'Mapa final'!#REF!="Mayor"),CONCATENATE("R10C",'Mapa final'!#REF!),"")</f>
        <v>#REF!</v>
      </c>
      <c r="U15" s="87" t="e">
        <f>IF(AND('Mapa final'!#REF!="Muy Alta",'Mapa final'!#REF!="Mayor"),CONCATENATE("R10C",'Mapa final'!#REF!),"")</f>
        <v>#REF!</v>
      </c>
      <c r="V15" s="165" t="e">
        <f>IF(AND('Mapa final'!#REF!="Muy Alta",'Mapa final'!#REF!="Catastrófico"),CONCATENATE("R10C",'Mapa final'!#REF!),"")</f>
        <v>#REF!</v>
      </c>
      <c r="W15" s="166" t="e">
        <f>IF(AND('Mapa final'!#REF!="Muy Alta",'Mapa final'!#REF!="Catastrófico"),CONCATENATE("R10C",'Mapa final'!#REF!),"")</f>
        <v>#REF!</v>
      </c>
      <c r="X15" s="167" t="e">
        <f>IF(AND('Mapa final'!#REF!="Muy Alta",'Mapa final'!#REF!="Catastrófico"),CONCATENATE("R10C",'Mapa final'!#REF!),"")</f>
        <v>#REF!</v>
      </c>
      <c r="Y15" s="41"/>
      <c r="Z15" s="267"/>
      <c r="AA15" s="268"/>
      <c r="AB15" s="268"/>
      <c r="AC15" s="268"/>
      <c r="AD15" s="268"/>
      <c r="AE15" s="269"/>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row>
    <row r="16" spans="1:76" ht="15" customHeight="1" x14ac:dyDescent="0.25">
      <c r="A16" s="41"/>
      <c r="B16" s="276"/>
      <c r="C16" s="277"/>
      <c r="D16" s="278"/>
      <c r="E16" s="251"/>
      <c r="F16" s="246"/>
      <c r="G16" s="246"/>
      <c r="H16" s="246"/>
      <c r="I16" s="246"/>
      <c r="J16" s="86" t="str">
        <f ca="1">IF(AND('Mapa final'!$AB$22="Muy Alta",'Mapa final'!$AD$22="Leve"),CONCATENATE("R11C",'Mapa final'!$R$22),"")</f>
        <v/>
      </c>
      <c r="K16" s="40" t="str">
        <f>IF(AND('Mapa final'!$AB$23="Muy Alta",'Mapa final'!$AD$23="Leve"),CONCATENATE("R11C",'Mapa final'!$R$23),"")</f>
        <v/>
      </c>
      <c r="L16" s="87" t="str">
        <f>IF(AND('Mapa final'!$AB$24="Muy Alta",'Mapa final'!$AD$24="Leve"),CONCATENATE("R11C",'Mapa final'!$R$24),"")</f>
        <v/>
      </c>
      <c r="M16" s="86" t="str">
        <f ca="1">IF(AND('Mapa final'!$AB$22="Muy Alta",'Mapa final'!$AD$22="Menor"),CONCATENATE("R11C",'Mapa final'!$R$22),"")</f>
        <v/>
      </c>
      <c r="N16" s="40" t="str">
        <f>IF(AND('Mapa final'!$AB$23="Muy Alta",'Mapa final'!$AD$23="Menor"),CONCATENATE("R11C",'Mapa final'!$R$23),"")</f>
        <v/>
      </c>
      <c r="O16" s="87" t="str">
        <f>IF(AND('Mapa final'!$AB$24="Muy Alta",'Mapa final'!$AD$24="Menor"),CONCATENATE("R11C",'Mapa final'!$R$24),"")</f>
        <v/>
      </c>
      <c r="P16" s="86" t="str">
        <f ca="1">IF(AND('Mapa final'!$AB$22="Muy Alta",'Mapa final'!$AD$22="Moderado"),CONCATENATE("R11C",'Mapa final'!$R$22),"")</f>
        <v/>
      </c>
      <c r="Q16" s="40" t="str">
        <f>IF(AND('Mapa final'!$AB$23="Muy Alta",'Mapa final'!$AD$23="Moderado"),CONCATENATE("R11C",'Mapa final'!$R$23),"")</f>
        <v/>
      </c>
      <c r="R16" s="87" t="str">
        <f>IF(AND('Mapa final'!$AB$24="Muy Alta",'Mapa final'!$AD$24="Moderado"),CONCATENATE("R11C",'Mapa final'!$R$24),"")</f>
        <v/>
      </c>
      <c r="S16" s="86" t="str">
        <f ca="1">IF(AND('Mapa final'!$AB$22="Muy Alta",'Mapa final'!$AD$22="Mayor"),CONCATENATE("R11C",'Mapa final'!$R$22),"")</f>
        <v/>
      </c>
      <c r="T16" s="40" t="str">
        <f>IF(AND('Mapa final'!$AB$23="Muy Alta",'Mapa final'!$AD$23="Mayor"),CONCATENATE("R11C",'Mapa final'!$R$23),"")</f>
        <v/>
      </c>
      <c r="U16" s="87" t="str">
        <f>IF(AND('Mapa final'!$AB$24="Muy Alta",'Mapa final'!$AD$24="Mayor"),CONCATENATE("R11C",'Mapa final'!$R$24),"")</f>
        <v/>
      </c>
      <c r="V16" s="165" t="str">
        <f ca="1">IF(AND('Mapa final'!$AB$22="Muy Alta",'Mapa final'!$AD$22="Catastrófico"),CONCATENATE("R11C",'Mapa final'!$R$22),"")</f>
        <v/>
      </c>
      <c r="W16" s="166" t="str">
        <f>IF(AND('Mapa final'!$AB$23="Muy Alta",'Mapa final'!$AD$23="Catastrófico"),CONCATENATE("R11C",'Mapa final'!$R$23),"")</f>
        <v/>
      </c>
      <c r="X16" s="167" t="str">
        <f>IF(AND('Mapa final'!$AB$24="Muy Alta",'Mapa final'!$AD$24="Catastrófico"),CONCATENATE("R11C",'Mapa final'!$R$24),"")</f>
        <v/>
      </c>
      <c r="Y16" s="41"/>
      <c r="Z16" s="267"/>
      <c r="AA16" s="268"/>
      <c r="AB16" s="268"/>
      <c r="AC16" s="268"/>
      <c r="AD16" s="268"/>
      <c r="AE16" s="269"/>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row>
    <row r="17" spans="1:61" ht="15" customHeight="1" x14ac:dyDescent="0.25">
      <c r="A17" s="41"/>
      <c r="B17" s="276"/>
      <c r="C17" s="277"/>
      <c r="D17" s="278"/>
      <c r="E17" s="251"/>
      <c r="F17" s="246"/>
      <c r="G17" s="246"/>
      <c r="H17" s="246"/>
      <c r="I17" s="246"/>
      <c r="J17" s="86" t="str">
        <f ca="1">IF(AND('Mapa final'!$AB$25="Muy Alta",'Mapa final'!$AD$25="Leve"),CONCATENATE("R12C",'Mapa final'!$R$25),"")</f>
        <v/>
      </c>
      <c r="K17" s="40" t="str">
        <f>IF(AND('Mapa final'!$AB$26="Muy Alta",'Mapa final'!$AD$26="Leve"),CONCATENATE("R12C",'Mapa final'!$R$26),"")</f>
        <v/>
      </c>
      <c r="L17" s="87" t="str">
        <f>IF(AND('Mapa final'!$AB$27="Muy Alta",'Mapa final'!$AD$27="Leve"),CONCATENATE("R12C",'Mapa final'!$R$27),"")</f>
        <v/>
      </c>
      <c r="M17" s="86" t="str">
        <f ca="1">IF(AND('Mapa final'!$AB$25="Muy Alta",'Mapa final'!$AD$25="Menor"),CONCATENATE("R12C",'Mapa final'!$R$25),"")</f>
        <v/>
      </c>
      <c r="N17" s="40" t="str">
        <f>IF(AND('Mapa final'!$AB$26="Muy Alta",'Mapa final'!$AD$26="Menor"),CONCATENATE("R12C",'Mapa final'!$R$26),"")</f>
        <v/>
      </c>
      <c r="O17" s="87" t="str">
        <f>IF(AND('Mapa final'!$AB$27="Muy Alta",'Mapa final'!$AD$27="Menor"),CONCATENATE("R12C",'Mapa final'!$R$27),"")</f>
        <v/>
      </c>
      <c r="P17" s="86" t="str">
        <f ca="1">IF(AND('Mapa final'!$AB$25="Muy Alta",'Mapa final'!$AD$25="Moderado"),CONCATENATE("R12C",'Mapa final'!$R$25),"")</f>
        <v/>
      </c>
      <c r="Q17" s="40" t="str">
        <f>IF(AND('Mapa final'!$AB$26="Muy Alta",'Mapa final'!$AD$26="Moderado"),CONCATENATE("R12C",'Mapa final'!$R$26),"")</f>
        <v/>
      </c>
      <c r="R17" s="87" t="str">
        <f>IF(AND('Mapa final'!$AB$27="Muy Alta",'Mapa final'!$AD$27="Moderado"),CONCATENATE("R12C",'Mapa final'!$R$27),"")</f>
        <v/>
      </c>
      <c r="S17" s="86" t="str">
        <f ca="1">IF(AND('Mapa final'!$AB$25="Muy Alta",'Mapa final'!$AD$25="Mayor"),CONCATENATE("R12C",'Mapa final'!$R$25),"")</f>
        <v/>
      </c>
      <c r="T17" s="40" t="str">
        <f>IF(AND('Mapa final'!$AB$26="Muy Alta",'Mapa final'!$AD$26="Mayor"),CONCATENATE("R12C",'Mapa final'!$R$26),"")</f>
        <v/>
      </c>
      <c r="U17" s="87" t="str">
        <f>IF(AND('Mapa final'!$AB$27="Muy Alta",'Mapa final'!$AD$27="Mayor"),CONCATENATE("R12C",'Mapa final'!$R$27),"")</f>
        <v/>
      </c>
      <c r="V17" s="165" t="str">
        <f ca="1">IF(AND('Mapa final'!$AB$25="Muy Alta",'Mapa final'!$AD$25="Catastrófico"),CONCATENATE("R12C",'Mapa final'!$R$25),"")</f>
        <v/>
      </c>
      <c r="W17" s="166" t="str">
        <f>IF(AND('Mapa final'!$AB$26="Muy Alta",'Mapa final'!$AD$26="Catastrófico"),CONCATENATE("R12C",'Mapa final'!$R$26),"")</f>
        <v/>
      </c>
      <c r="X17" s="167" t="str">
        <f>IF(AND('Mapa final'!$AB$27="Muy Alta",'Mapa final'!$AD$27="Catastrófico"),CONCATENATE("R12C",'Mapa final'!$R$27),"")</f>
        <v/>
      </c>
      <c r="Y17" s="41"/>
      <c r="Z17" s="267"/>
      <c r="AA17" s="268"/>
      <c r="AB17" s="268"/>
      <c r="AC17" s="268"/>
      <c r="AD17" s="268"/>
      <c r="AE17" s="269"/>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row>
    <row r="18" spans="1:61" ht="15" customHeight="1" x14ac:dyDescent="0.25">
      <c r="A18" s="41"/>
      <c r="B18" s="276"/>
      <c r="C18" s="277"/>
      <c r="D18" s="278"/>
      <c r="E18" s="251"/>
      <c r="F18" s="246"/>
      <c r="G18" s="246"/>
      <c r="H18" s="246"/>
      <c r="I18" s="246"/>
      <c r="J18" s="86" t="str">
        <f ca="1">IF(AND('Mapa final'!$AB$28="Muy Alta",'Mapa final'!$AD$28="Leve"),CONCATENATE("R13C",'Mapa final'!$R$28),"")</f>
        <v/>
      </c>
      <c r="K18" s="40" t="str">
        <f>IF(AND('Mapa final'!$AB$29="Muy Alta",'Mapa final'!$AD$29="Leve"),CONCATENATE("R13C",'Mapa final'!$R$29),"")</f>
        <v/>
      </c>
      <c r="L18" s="87" t="str">
        <f>IF(AND('Mapa final'!$AB$30="Muy Alta",'Mapa final'!$AD$30="Leve"),CONCATENATE("R13C",'Mapa final'!$R$30),"")</f>
        <v/>
      </c>
      <c r="M18" s="86" t="str">
        <f ca="1">IF(AND('Mapa final'!$AB$28="Muy Alta",'Mapa final'!$AD$28="Menor"),CONCATENATE("R13C",'Mapa final'!$R$28),"")</f>
        <v/>
      </c>
      <c r="N18" s="40" t="str">
        <f>IF(AND('Mapa final'!$AB$29="Muy Alta",'Mapa final'!$AD$29="Menor"),CONCATENATE("R13C",'Mapa final'!$R$29),"")</f>
        <v/>
      </c>
      <c r="O18" s="87" t="str">
        <f>IF(AND('Mapa final'!$AB$30="Muy Alta",'Mapa final'!$AD$30="Menor"),CONCATENATE("R13C",'Mapa final'!$R$30),"")</f>
        <v/>
      </c>
      <c r="P18" s="86" t="str">
        <f ca="1">IF(AND('Mapa final'!$AB$28="Muy Alta",'Mapa final'!$AD$28="Moderado"),CONCATENATE("R13C",'Mapa final'!$R$28),"")</f>
        <v/>
      </c>
      <c r="Q18" s="40" t="str">
        <f>IF(AND('Mapa final'!$AB$29="Muy Alta",'Mapa final'!$AD$29="Moderado"),CONCATENATE("R13C",'Mapa final'!$R$29),"")</f>
        <v/>
      </c>
      <c r="R18" s="87" t="str">
        <f>IF(AND('Mapa final'!$AB$30="Muy Alta",'Mapa final'!$AD$30="Moderado"),CONCATENATE("R13C",'Mapa final'!$R$30),"")</f>
        <v/>
      </c>
      <c r="S18" s="86" t="str">
        <f ca="1">IF(AND('Mapa final'!$AB$28="Muy Alta",'Mapa final'!$AD$28="Mayor"),CONCATENATE("R13C",'Mapa final'!$R$28),"")</f>
        <v/>
      </c>
      <c r="T18" s="40" t="str">
        <f>IF(AND('Mapa final'!$AB$29="Muy Alta",'Mapa final'!$AD$29="Mayor"),CONCATENATE("R13C",'Mapa final'!$R$29),"")</f>
        <v/>
      </c>
      <c r="U18" s="87" t="str">
        <f>IF(AND('Mapa final'!$AB$30="Muy Alta",'Mapa final'!$AD$30="Mayor"),CONCATENATE("R13C",'Mapa final'!$R$30),"")</f>
        <v/>
      </c>
      <c r="V18" s="165" t="str">
        <f ca="1">IF(AND('Mapa final'!$AB$28="Muy Alta",'Mapa final'!$AD$28="Catastrófico"),CONCATENATE("R13C",'Mapa final'!$R$28),"")</f>
        <v/>
      </c>
      <c r="W18" s="166" t="str">
        <f>IF(AND('Mapa final'!$AB$29="Muy Alta",'Mapa final'!$AD$29="Catastrófico"),CONCATENATE("R13C",'Mapa final'!$R$29),"")</f>
        <v/>
      </c>
      <c r="X18" s="167" t="str">
        <f>IF(AND('Mapa final'!$AB$30="Muy Alta",'Mapa final'!$AD$30="Catastrófico"),CONCATENATE("R13C",'Mapa final'!$R$30),"")</f>
        <v/>
      </c>
      <c r="Y18" s="41"/>
      <c r="Z18" s="267"/>
      <c r="AA18" s="268"/>
      <c r="AB18" s="268"/>
      <c r="AC18" s="268"/>
      <c r="AD18" s="268"/>
      <c r="AE18" s="269"/>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row>
    <row r="19" spans="1:61" ht="15" customHeight="1" x14ac:dyDescent="0.25">
      <c r="A19" s="41"/>
      <c r="B19" s="276"/>
      <c r="C19" s="277"/>
      <c r="D19" s="278"/>
      <c r="E19" s="251"/>
      <c r="F19" s="246"/>
      <c r="G19" s="246"/>
      <c r="H19" s="246"/>
      <c r="I19" s="246"/>
      <c r="J19" s="86" t="e">
        <f>IF(AND('Mapa final'!#REF!="Muy Alta",'Mapa final'!#REF!="Leve"),CONCATENATE("R14C",'Mapa final'!#REF!),"")</f>
        <v>#REF!</v>
      </c>
      <c r="K19" s="40" t="e">
        <f>IF(AND('Mapa final'!#REF!="Muy Alta",'Mapa final'!#REF!="Leve"),CONCATENATE("R14C",'Mapa final'!#REF!),"")</f>
        <v>#REF!</v>
      </c>
      <c r="L19" s="87" t="e">
        <f>IF(AND('Mapa final'!#REF!="Muy Alta",'Mapa final'!#REF!="Leve"),CONCATENATE("R14C",'Mapa final'!#REF!),"")</f>
        <v>#REF!</v>
      </c>
      <c r="M19" s="86" t="e">
        <f>IF(AND('Mapa final'!#REF!="Muy Alta",'Mapa final'!#REF!="Menor"),CONCATENATE("R14C",'Mapa final'!#REF!),"")</f>
        <v>#REF!</v>
      </c>
      <c r="N19" s="40" t="e">
        <f>IF(AND('Mapa final'!#REF!="Muy Alta",'Mapa final'!#REF!="Menor"),CONCATENATE("R14C",'Mapa final'!#REF!),"")</f>
        <v>#REF!</v>
      </c>
      <c r="O19" s="87" t="e">
        <f>IF(AND('Mapa final'!#REF!="Muy Alta",'Mapa final'!#REF!="Menor"),CONCATENATE("R14C",'Mapa final'!#REF!),"")</f>
        <v>#REF!</v>
      </c>
      <c r="P19" s="86" t="e">
        <f>IF(AND('Mapa final'!#REF!="Muy Alta",'Mapa final'!#REF!="Moderado"),CONCATENATE("R14C",'Mapa final'!#REF!),"")</f>
        <v>#REF!</v>
      </c>
      <c r="Q19" s="40" t="e">
        <f>IF(AND('Mapa final'!#REF!="Muy Alta",'Mapa final'!#REF!="Moderado"),CONCATENATE("R14C",'Mapa final'!#REF!),"")</f>
        <v>#REF!</v>
      </c>
      <c r="R19" s="87" t="e">
        <f>IF(AND('Mapa final'!#REF!="Muy Alta",'Mapa final'!#REF!="Moderado"),CONCATENATE("R14C",'Mapa final'!#REF!),"")</f>
        <v>#REF!</v>
      </c>
      <c r="S19" s="86" t="e">
        <f>IF(AND('Mapa final'!#REF!="Muy Alta",'Mapa final'!#REF!="Mayor"),CONCATENATE("R14C",'Mapa final'!#REF!),"")</f>
        <v>#REF!</v>
      </c>
      <c r="T19" s="40" t="e">
        <f>IF(AND('Mapa final'!#REF!="Muy Alta",'Mapa final'!#REF!="Mayor"),CONCATENATE("R14C",'Mapa final'!#REF!),"")</f>
        <v>#REF!</v>
      </c>
      <c r="U19" s="87" t="e">
        <f>IF(AND('Mapa final'!#REF!="Muy Alta",'Mapa final'!#REF!="Mayor"),CONCATENATE("R14C",'Mapa final'!#REF!),"")</f>
        <v>#REF!</v>
      </c>
      <c r="V19" s="165" t="e">
        <f>IF(AND('Mapa final'!#REF!="Muy Alta",'Mapa final'!#REF!="Catastrófico"),CONCATENATE("R14C",'Mapa final'!#REF!),"")</f>
        <v>#REF!</v>
      </c>
      <c r="W19" s="166" t="e">
        <f>IF(AND('Mapa final'!#REF!="Muy Alta",'Mapa final'!#REF!="Catastrófico"),CONCATENATE("R14C",'Mapa final'!#REF!),"")</f>
        <v>#REF!</v>
      </c>
      <c r="X19" s="167" t="e">
        <f>IF(AND('Mapa final'!#REF!="Muy Alta",'Mapa final'!#REF!="Catastrófico"),CONCATENATE("R14C",'Mapa final'!#REF!),"")</f>
        <v>#REF!</v>
      </c>
      <c r="Y19" s="41"/>
      <c r="Z19" s="267"/>
      <c r="AA19" s="268"/>
      <c r="AB19" s="268"/>
      <c r="AC19" s="268"/>
      <c r="AD19" s="268"/>
      <c r="AE19" s="269"/>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row>
    <row r="20" spans="1:61" ht="15" customHeight="1" x14ac:dyDescent="0.25">
      <c r="A20" s="41"/>
      <c r="B20" s="276"/>
      <c r="C20" s="277"/>
      <c r="D20" s="278"/>
      <c r="E20" s="251"/>
      <c r="F20" s="246"/>
      <c r="G20" s="246"/>
      <c r="H20" s="246"/>
      <c r="I20" s="246"/>
      <c r="J20" s="86" t="str">
        <f ca="1">IF(AND('Mapa final'!$AB$31="Muy Alta",'Mapa final'!$AD$31="Leve"),CONCATENATE("R15C",'Mapa final'!$R$31),"")</f>
        <v/>
      </c>
      <c r="K20" s="40" t="str">
        <f>IF(AND('Mapa final'!$AB$32="Muy Alta",'Mapa final'!$AD$32="Leve"),CONCATENATE("R15C",'Mapa final'!$R$32),"")</f>
        <v/>
      </c>
      <c r="L20" s="87" t="str">
        <f>IF(AND('Mapa final'!$AB$33="Muy Alta",'Mapa final'!$AD$33="Leve"),CONCATENATE("R15C",'Mapa final'!$R$33),"")</f>
        <v/>
      </c>
      <c r="M20" s="86" t="str">
        <f ca="1">IF(AND('Mapa final'!$AB$31="Muy Alta",'Mapa final'!$AD$31="Menor"),CONCATENATE("R15C",'Mapa final'!$R$31),"")</f>
        <v/>
      </c>
      <c r="N20" s="40" t="str">
        <f>IF(AND('Mapa final'!$AB$32="Muy Alta",'Mapa final'!$AD$32="Menor"),CONCATENATE("R15C",'Mapa final'!$R$32),"")</f>
        <v/>
      </c>
      <c r="O20" s="87" t="str">
        <f>IF(AND('Mapa final'!$AB$33="Muy Alta",'Mapa final'!$AD$33="Menor"),CONCATENATE("R15C",'Mapa final'!$R$33),"")</f>
        <v/>
      </c>
      <c r="P20" s="86" t="str">
        <f ca="1">IF(AND('Mapa final'!$AB$31="Muy Alta",'Mapa final'!$AD$31="Moderado"),CONCATENATE("R15C",'Mapa final'!$R$31),"")</f>
        <v/>
      </c>
      <c r="Q20" s="40" t="str">
        <f>IF(AND('Mapa final'!$AB$32="Muy Alta",'Mapa final'!$AD$32="Moderado"),CONCATENATE("R15C",'Mapa final'!$R$32),"")</f>
        <v/>
      </c>
      <c r="R20" s="87" t="str">
        <f>IF(AND('Mapa final'!$AB$33="Muy Alta",'Mapa final'!$AD$33="Moderado"),CONCATENATE("R15C",'Mapa final'!$R$33),"")</f>
        <v/>
      </c>
      <c r="S20" s="86" t="str">
        <f ca="1">IF(AND('Mapa final'!$AB$31="Muy Alta",'Mapa final'!$AD$31="Mayor"),CONCATENATE("R15C",'Mapa final'!$R$31),"")</f>
        <v/>
      </c>
      <c r="T20" s="40" t="str">
        <f>IF(AND('Mapa final'!$AB$32="Muy Alta",'Mapa final'!$AD$32="Mayor"),CONCATENATE("R15C",'Mapa final'!$R$32),"")</f>
        <v/>
      </c>
      <c r="U20" s="87" t="str">
        <f>IF(AND('Mapa final'!$AB$33="Muy Alta",'Mapa final'!$AD$33="Mayor"),CONCATENATE("R15C",'Mapa final'!$R$33),"")</f>
        <v/>
      </c>
      <c r="V20" s="165" t="str">
        <f ca="1">IF(AND('Mapa final'!$AB$31="Muy Alta",'Mapa final'!$AD$31="Catastrófico"),CONCATENATE("R15C",'Mapa final'!$R$31),"")</f>
        <v/>
      </c>
      <c r="W20" s="166" t="str">
        <f>IF(AND('Mapa final'!$AB$32="Muy Alta",'Mapa final'!$AD$32="Catastrófico"),CONCATENATE("R15C",'Mapa final'!$R$32),"")</f>
        <v/>
      </c>
      <c r="X20" s="167" t="str">
        <f>IF(AND('Mapa final'!$AB$33="Muy Alta",'Mapa final'!$AD$33="Catastrófico"),CONCATENATE("R15C",'Mapa final'!$R$33),"")</f>
        <v/>
      </c>
      <c r="Y20" s="41"/>
      <c r="Z20" s="267"/>
      <c r="AA20" s="268"/>
      <c r="AB20" s="268"/>
      <c r="AC20" s="268"/>
      <c r="AD20" s="268"/>
      <c r="AE20" s="269"/>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row>
    <row r="21" spans="1:61" ht="15" customHeight="1" x14ac:dyDescent="0.25">
      <c r="A21" s="41"/>
      <c r="B21" s="276"/>
      <c r="C21" s="277"/>
      <c r="D21" s="278"/>
      <c r="E21" s="251"/>
      <c r="F21" s="246"/>
      <c r="G21" s="246"/>
      <c r="H21" s="246"/>
      <c r="I21" s="246"/>
      <c r="J21" s="86" t="str">
        <f ca="1">IF(AND('Mapa final'!$AB$34="Muy Alta",'Mapa final'!$AD$34="Leve"),CONCATENATE("R16C",'Mapa final'!$R$34),"")</f>
        <v/>
      </c>
      <c r="K21" s="40" t="str">
        <f>IF(AND('Mapa final'!$AB$35="Muy Alta",'Mapa final'!$AD$35="Leve"),CONCATENATE("R16C",'Mapa final'!$R$35),"")</f>
        <v/>
      </c>
      <c r="L21" s="87" t="str">
        <f>IF(AND('Mapa final'!$AB$36="Muy Alta",'Mapa final'!$AD$36="Leve"),CONCATENATE("R16C",'Mapa final'!$R$36),"")</f>
        <v/>
      </c>
      <c r="M21" s="86" t="str">
        <f ca="1">IF(AND('Mapa final'!$AB$34="Muy Alta",'Mapa final'!$AD$34="Menor"),CONCATENATE("R16C",'Mapa final'!$R$34),"")</f>
        <v/>
      </c>
      <c r="N21" s="40" t="str">
        <f>IF(AND('Mapa final'!$AB$35="Muy Alta",'Mapa final'!$AD$35="Menor"),CONCATENATE("R16C",'Mapa final'!$R$35),"")</f>
        <v/>
      </c>
      <c r="O21" s="87" t="str">
        <f>IF(AND('Mapa final'!$AB$36="Muy Alta",'Mapa final'!$AD$36="Menor"),CONCATENATE("R16C",'Mapa final'!$R$36),"")</f>
        <v/>
      </c>
      <c r="P21" s="86" t="str">
        <f ca="1">IF(AND('Mapa final'!$AB$34="Muy Alta",'Mapa final'!$AD$34="Moderado"),CONCATENATE("R16C",'Mapa final'!$R$34),"")</f>
        <v/>
      </c>
      <c r="Q21" s="40" t="str">
        <f>IF(AND('Mapa final'!$AB$35="Muy Alta",'Mapa final'!$AD$35="Moderado"),CONCATENATE("R16C",'Mapa final'!$R$35),"")</f>
        <v/>
      </c>
      <c r="R21" s="87" t="str">
        <f>IF(AND('Mapa final'!$AB$36="Muy Alta",'Mapa final'!$AD$36="Moderado"),CONCATENATE("R16C",'Mapa final'!$R$36),"")</f>
        <v/>
      </c>
      <c r="S21" s="86" t="str">
        <f ca="1">IF(AND('Mapa final'!$AB$34="Muy Alta",'Mapa final'!$AD$34="Mayor"),CONCATENATE("R16C",'Mapa final'!$R$34),"")</f>
        <v/>
      </c>
      <c r="T21" s="40" t="str">
        <f>IF(AND('Mapa final'!$AB$35="Muy Alta",'Mapa final'!$AD$35="Mayor"),CONCATENATE("R16C",'Mapa final'!$R$35),"")</f>
        <v/>
      </c>
      <c r="U21" s="87" t="str">
        <f>IF(AND('Mapa final'!$AB$36="Muy Alta",'Mapa final'!$AD$36="Mayor"),CONCATENATE("R16C",'Mapa final'!$R$36),"")</f>
        <v/>
      </c>
      <c r="V21" s="165" t="str">
        <f ca="1">IF(AND('Mapa final'!$AB$34="Muy Alta",'Mapa final'!$AD$34="Catastrófico"),CONCATENATE("R16C",'Mapa final'!$R$34),"")</f>
        <v/>
      </c>
      <c r="W21" s="166" t="str">
        <f>IF(AND('Mapa final'!$AB$35="Muy Alta",'Mapa final'!$AD$35="Catastrófico"),CONCATENATE("R16C",'Mapa final'!$R$35),"")</f>
        <v/>
      </c>
      <c r="X21" s="167" t="str">
        <f>IF(AND('Mapa final'!$AB$36="Muy Alta",'Mapa final'!$AD$36="Catastrófico"),CONCATENATE("R16C",'Mapa final'!$R$36),"")</f>
        <v/>
      </c>
      <c r="Y21" s="41"/>
      <c r="Z21" s="267"/>
      <c r="AA21" s="268"/>
      <c r="AB21" s="268"/>
      <c r="AC21" s="268"/>
      <c r="AD21" s="268"/>
      <c r="AE21" s="269"/>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row>
    <row r="22" spans="1:61" ht="15" customHeight="1" x14ac:dyDescent="0.25">
      <c r="A22" s="41"/>
      <c r="B22" s="276"/>
      <c r="C22" s="277"/>
      <c r="D22" s="278"/>
      <c r="E22" s="251"/>
      <c r="F22" s="246"/>
      <c r="G22" s="246"/>
      <c r="H22" s="246"/>
      <c r="I22" s="246"/>
      <c r="J22" s="86" t="str">
        <f ca="1">IF(AND('Mapa final'!$AB$37="Muy Alta",'Mapa final'!$AD$37="Leve"),CONCATENATE("R17",'Mapa final'!$R$37),"")</f>
        <v/>
      </c>
      <c r="K22" s="40" t="str">
        <f>IF(AND('Mapa final'!$AB$38="Muy Alta",'Mapa final'!$AD$38="Leve"),CONCATENATE("R17C",'Mapa final'!$R$38),"")</f>
        <v/>
      </c>
      <c r="L22" s="87" t="str">
        <f>IF(AND('Mapa final'!$AB$39="Muy Alta",'Mapa final'!$AD$39="Leve"),CONCATENATE("R17C",'Mapa final'!$R$39),"")</f>
        <v/>
      </c>
      <c r="M22" s="86" t="str">
        <f ca="1">IF(AND('Mapa final'!$AB$37="Muy Alta",'Mapa final'!$AD$37="Menor"),CONCATENATE("R17",'Mapa final'!$R$37),"")</f>
        <v/>
      </c>
      <c r="N22" s="40" t="str">
        <f>IF(AND('Mapa final'!$AB$38="Muy Alta",'Mapa final'!$AD$38="Menor"),CONCATENATE("R17C",'Mapa final'!$R$38),"")</f>
        <v/>
      </c>
      <c r="O22" s="87" t="str">
        <f>IF(AND('Mapa final'!$AB$39="Muy Alta",'Mapa final'!$AD$39="Menor"),CONCATENATE("R17C",'Mapa final'!$R$39),"")</f>
        <v/>
      </c>
      <c r="P22" s="86" t="str">
        <f ca="1">IF(AND('Mapa final'!$AB$37="Muy Alta",'Mapa final'!$AD$37="Moderado"),CONCATENATE("R17",'Mapa final'!$R$37),"")</f>
        <v/>
      </c>
      <c r="Q22" s="40" t="str">
        <f>IF(AND('Mapa final'!$AB$38="Muy Alta",'Mapa final'!$AD$38="Moderado"),CONCATENATE("R17C",'Mapa final'!$R$38),"")</f>
        <v/>
      </c>
      <c r="R22" s="87" t="str">
        <f>IF(AND('Mapa final'!$AB$39="Muy Alta",'Mapa final'!$AD$39="Moderado"),CONCATENATE("R17C",'Mapa final'!$R$39),"")</f>
        <v/>
      </c>
      <c r="S22" s="86" t="str">
        <f ca="1">IF(AND('Mapa final'!$AB$37="Muy Alta",'Mapa final'!$AD$37="Mayor"),CONCATENATE("R17",'Mapa final'!$R$37),"")</f>
        <v/>
      </c>
      <c r="T22" s="40" t="str">
        <f>IF(AND('Mapa final'!$AB$38="Muy Alta",'Mapa final'!$AD$38="Mayor"),CONCATENATE("R17C",'Mapa final'!$R$38),"")</f>
        <v/>
      </c>
      <c r="U22" s="87" t="str">
        <f>IF(AND('Mapa final'!$AB$39="Muy Alta",'Mapa final'!$AD$39="Mayor"),CONCATENATE("R17C",'Mapa final'!$R$39),"")</f>
        <v/>
      </c>
      <c r="V22" s="165" t="str">
        <f ca="1">IF(AND('Mapa final'!$AB$37="Muy Alta",'Mapa final'!$AD$37="Catastrófico"),CONCATENATE("R17",'Mapa final'!$R$37),"")</f>
        <v/>
      </c>
      <c r="W22" s="166" t="str">
        <f>IF(AND('Mapa final'!$AB$38="Muy Alta",'Mapa final'!$AD$38="Catastrófico"),CONCATENATE("R17C",'Mapa final'!$R$38),"")</f>
        <v/>
      </c>
      <c r="X22" s="167" t="str">
        <f>IF(AND('Mapa final'!$AB$39="Muy Alta",'Mapa final'!$AD$39="Catastrófico"),CONCATENATE("R17C",'Mapa final'!$R$39),"")</f>
        <v/>
      </c>
      <c r="Y22" s="41"/>
      <c r="Z22" s="267"/>
      <c r="AA22" s="268"/>
      <c r="AB22" s="268"/>
      <c r="AC22" s="268"/>
      <c r="AD22" s="268"/>
      <c r="AE22" s="269"/>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row>
    <row r="23" spans="1:61" ht="15" customHeight="1" x14ac:dyDescent="0.25">
      <c r="A23" s="41"/>
      <c r="B23" s="276"/>
      <c r="C23" s="277"/>
      <c r="D23" s="278"/>
      <c r="E23" s="251"/>
      <c r="F23" s="246"/>
      <c r="G23" s="246"/>
      <c r="H23" s="246"/>
      <c r="I23" s="246"/>
      <c r="J23" s="86" t="e">
        <f>IF(AND('Mapa final'!#REF!="Muy Alta",'Mapa final'!#REF!="Leve"),CONCATENATE("R18C",'Mapa final'!#REF!),"")</f>
        <v>#REF!</v>
      </c>
      <c r="K23" s="40" t="e">
        <f>IF(AND('Mapa final'!#REF!="Muy Alta",'Mapa final'!#REF!="Leve"),CONCATENATE("R18C",'Mapa final'!#REF!),"")</f>
        <v>#REF!</v>
      </c>
      <c r="L23" s="87" t="e">
        <f>IF(AND('Mapa final'!#REF!="Muy Alta",'Mapa final'!#REF!="Leve"),CONCATENATE("R18C",'Mapa final'!#REF!),"")</f>
        <v>#REF!</v>
      </c>
      <c r="M23" s="86" t="e">
        <f>IF(AND('Mapa final'!#REF!="Muy Alta",'Mapa final'!#REF!="Menor"),CONCATENATE("R18C",'Mapa final'!#REF!),"")</f>
        <v>#REF!</v>
      </c>
      <c r="N23" s="40" t="e">
        <f>IF(AND('Mapa final'!#REF!="Muy Alta",'Mapa final'!#REF!="Menor"),CONCATENATE("R18C",'Mapa final'!#REF!),"")</f>
        <v>#REF!</v>
      </c>
      <c r="O23" s="87" t="e">
        <f>IF(AND('Mapa final'!#REF!="Muy Alta",'Mapa final'!#REF!="Menor"),CONCATENATE("R18C",'Mapa final'!#REF!),"")</f>
        <v>#REF!</v>
      </c>
      <c r="P23" s="86" t="e">
        <f>IF(AND('Mapa final'!#REF!="Muy Alta",'Mapa final'!#REF!="Moderado"),CONCATENATE("R18C",'Mapa final'!#REF!),"")</f>
        <v>#REF!</v>
      </c>
      <c r="Q23" s="40" t="e">
        <f>IF(AND('Mapa final'!#REF!="Muy Alta",'Mapa final'!#REF!="Moderado"),CONCATENATE("R18C",'Mapa final'!#REF!),"")</f>
        <v>#REF!</v>
      </c>
      <c r="R23" s="87" t="e">
        <f>IF(AND('Mapa final'!#REF!="Muy Alta",'Mapa final'!#REF!="Moderado"),CONCATENATE("R18C",'Mapa final'!#REF!),"")</f>
        <v>#REF!</v>
      </c>
      <c r="S23" s="86" t="e">
        <f>IF(AND('Mapa final'!#REF!="Muy Alta",'Mapa final'!#REF!="Mayor"),CONCATENATE("R18C",'Mapa final'!#REF!),"")</f>
        <v>#REF!</v>
      </c>
      <c r="T23" s="40" t="e">
        <f>IF(AND('Mapa final'!#REF!="Muy Alta",'Mapa final'!#REF!="Mayor"),CONCATENATE("R18C",'Mapa final'!#REF!),"")</f>
        <v>#REF!</v>
      </c>
      <c r="U23" s="87" t="e">
        <f>IF(AND('Mapa final'!#REF!="Muy Alta",'Mapa final'!#REF!="Mayor"),CONCATENATE("R18C",'Mapa final'!#REF!),"")</f>
        <v>#REF!</v>
      </c>
      <c r="V23" s="165" t="e">
        <f>IF(AND('Mapa final'!#REF!="Muy Alta",'Mapa final'!#REF!="Catastrófico"),CONCATENATE("R18C",'Mapa final'!#REF!),"")</f>
        <v>#REF!</v>
      </c>
      <c r="W23" s="166" t="e">
        <f>IF(AND('Mapa final'!#REF!="Muy Alta",'Mapa final'!#REF!="Catastrófico"),CONCATENATE("R18C",'Mapa final'!#REF!),"")</f>
        <v>#REF!</v>
      </c>
      <c r="X23" s="167" t="e">
        <f>IF(AND('Mapa final'!#REF!="Muy Alta",'Mapa final'!#REF!="Catastrófico"),CONCATENATE("R18C",'Mapa final'!#REF!),"")</f>
        <v>#REF!</v>
      </c>
      <c r="Y23" s="41"/>
      <c r="Z23" s="267"/>
      <c r="AA23" s="268"/>
      <c r="AB23" s="268"/>
      <c r="AC23" s="268"/>
      <c r="AD23" s="268"/>
      <c r="AE23" s="269"/>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row>
    <row r="24" spans="1:61" ht="15" customHeight="1" x14ac:dyDescent="0.25">
      <c r="A24" s="41"/>
      <c r="B24" s="276"/>
      <c r="C24" s="277"/>
      <c r="D24" s="278"/>
      <c r="E24" s="251"/>
      <c r="F24" s="246"/>
      <c r="G24" s="246"/>
      <c r="H24" s="246"/>
      <c r="I24" s="246"/>
      <c r="J24" s="86" t="str">
        <f ca="1">IF(AND('Mapa final'!$AB$40="Muy Alta",'Mapa final'!$AD$40="Leve"),CONCATENATE("R19C",'Mapa final'!$R$40),"")</f>
        <v/>
      </c>
      <c r="K24" s="40" t="str">
        <f>IF(AND('Mapa final'!$AB$41="Muy Alta",'Mapa final'!$AD$41="Leve"),CONCATENATE("R19C",'Mapa final'!$R$41),"")</f>
        <v/>
      </c>
      <c r="L24" s="87" t="str">
        <f>IF(AND('Mapa final'!$AB$42="Muy Alta",'Mapa final'!$AD$42="Leve"),CONCATENATE("R19C",'Mapa final'!$R$42),"")</f>
        <v/>
      </c>
      <c r="M24" s="86" t="str">
        <f ca="1">IF(AND('Mapa final'!$AB$40="Muy Alta",'Mapa final'!$AD$40="Menor"),CONCATENATE("R19C",'Mapa final'!$R$40),"")</f>
        <v/>
      </c>
      <c r="N24" s="40" t="str">
        <f>IF(AND('Mapa final'!$AB$41="Muy Alta",'Mapa final'!$AD$41="Menor"),CONCATENATE("R19C",'Mapa final'!$R$41),"")</f>
        <v/>
      </c>
      <c r="O24" s="87" t="str">
        <f>IF(AND('Mapa final'!$AB$42="Muy Alta",'Mapa final'!$AD$42="Menor"),CONCATENATE("R19C",'Mapa final'!$R$42),"")</f>
        <v/>
      </c>
      <c r="P24" s="86" t="str">
        <f ca="1">IF(AND('Mapa final'!$AB$40="Muy Alta",'Mapa final'!$AD$40="Moderado"),CONCATENATE("R19C",'Mapa final'!$R$40),"")</f>
        <v/>
      </c>
      <c r="Q24" s="40" t="str">
        <f>IF(AND('Mapa final'!$AB$41="Muy Alta",'Mapa final'!$AD$41="Moderado"),CONCATENATE("R19C",'Mapa final'!$R$41),"")</f>
        <v/>
      </c>
      <c r="R24" s="87" t="str">
        <f>IF(AND('Mapa final'!$AB$42="Muy Alta",'Mapa final'!$AD$42="Moderado"),CONCATENATE("R19C",'Mapa final'!$R$42),"")</f>
        <v/>
      </c>
      <c r="S24" s="86" t="str">
        <f ca="1">IF(AND('Mapa final'!$AB$40="Muy Alta",'Mapa final'!$AD$40="Mayor"),CONCATENATE("R19C",'Mapa final'!$R$40),"")</f>
        <v/>
      </c>
      <c r="T24" s="40" t="str">
        <f>IF(AND('Mapa final'!$AB$41="Muy Alta",'Mapa final'!$AD$41="Mayor"),CONCATENATE("R19C",'Mapa final'!$R$41),"")</f>
        <v/>
      </c>
      <c r="U24" s="87" t="str">
        <f>IF(AND('Mapa final'!$AB$42="Muy Alta",'Mapa final'!$AD$42="Mayor"),CONCATENATE("R19C",'Mapa final'!$R$42),"")</f>
        <v/>
      </c>
      <c r="V24" s="165" t="str">
        <f ca="1">IF(AND('Mapa final'!$AB$40="Muy Alta",'Mapa final'!$AD$40="Catastrófico"),CONCATENATE("R19C",'Mapa final'!$R$40),"")</f>
        <v/>
      </c>
      <c r="W24" s="166" t="str">
        <f>IF(AND('Mapa final'!$AB$41="Muy Alta",'Mapa final'!$AD$41="Catastrófico"),CONCATENATE("R19C",'Mapa final'!$R$41),"")</f>
        <v/>
      </c>
      <c r="X24" s="167" t="str">
        <f>IF(AND('Mapa final'!$AB$42="Muy Alta",'Mapa final'!$AD$42="Catastrófico"),CONCATENATE("R19C",'Mapa final'!$R$42),"")</f>
        <v/>
      </c>
      <c r="Y24" s="41"/>
      <c r="Z24" s="267"/>
      <c r="AA24" s="268"/>
      <c r="AB24" s="268"/>
      <c r="AC24" s="268"/>
      <c r="AD24" s="268"/>
      <c r="AE24" s="269"/>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row>
    <row r="25" spans="1:61" ht="15" customHeight="1" x14ac:dyDescent="0.25">
      <c r="A25" s="41"/>
      <c r="B25" s="276"/>
      <c r="C25" s="277"/>
      <c r="D25" s="278"/>
      <c r="E25" s="251"/>
      <c r="F25" s="246"/>
      <c r="G25" s="246"/>
      <c r="H25" s="246"/>
      <c r="I25" s="246"/>
      <c r="J25" s="86" t="str">
        <f ca="1">IF(AND('Mapa final'!$AB$43="Muy Alta",'Mapa final'!$AD$43="Leve"),CONCATENATE("R20C",'Mapa final'!$R$43),"")</f>
        <v/>
      </c>
      <c r="K25" s="40" t="str">
        <f>IF(AND('Mapa final'!$AB$44="Muy Alta",'Mapa final'!$AD$44="Leve"),CONCATENATE("R20C",'Mapa final'!$R$44),"")</f>
        <v/>
      </c>
      <c r="L25" s="87" t="str">
        <f>IF(AND('Mapa final'!$AB$45="Muy Alta",'Mapa final'!$AD$45="Leve"),CONCATENATE("R20C",'Mapa final'!$R$45),"")</f>
        <v/>
      </c>
      <c r="M25" s="86" t="str">
        <f ca="1">IF(AND('Mapa final'!$AB$43="Muy Alta",'Mapa final'!$AD$43="Menor"),CONCATENATE("R20C",'Mapa final'!$R$43),"")</f>
        <v/>
      </c>
      <c r="N25" s="40" t="str">
        <f>IF(AND('Mapa final'!$AB$44="Muy Alta",'Mapa final'!$AD$44="Menor"),CONCATENATE("R20C",'Mapa final'!$R$44),"")</f>
        <v/>
      </c>
      <c r="O25" s="87" t="str">
        <f>IF(AND('Mapa final'!$AB$45="Muy Alta",'Mapa final'!$AD$45="Menor"),CONCATENATE("R20C",'Mapa final'!$R$45),"")</f>
        <v/>
      </c>
      <c r="P25" s="86" t="str">
        <f ca="1">IF(AND('Mapa final'!$AB$43="Muy Alta",'Mapa final'!$AD$43="Moderado"),CONCATENATE("R20C",'Mapa final'!$R$43),"")</f>
        <v/>
      </c>
      <c r="Q25" s="40" t="str">
        <f>IF(AND('Mapa final'!$AB$44="Muy Alta",'Mapa final'!$AD$44="Moderado"),CONCATENATE("R20C",'Mapa final'!$R$44),"")</f>
        <v/>
      </c>
      <c r="R25" s="87" t="str">
        <f>IF(AND('Mapa final'!$AB$45="Muy Alta",'Mapa final'!$AD$45="Moderado"),CONCATENATE("R20C",'Mapa final'!$R$45),"")</f>
        <v/>
      </c>
      <c r="S25" s="86" t="str">
        <f ca="1">IF(AND('Mapa final'!$AB$43="Muy Alta",'Mapa final'!$AD$43="Mayor"),CONCATENATE("R20C",'Mapa final'!$R$43),"")</f>
        <v/>
      </c>
      <c r="T25" s="40" t="str">
        <f>IF(AND('Mapa final'!$AB$44="Muy Alta",'Mapa final'!$AD$44="Mayor"),CONCATENATE("R20C",'Mapa final'!$R$44),"")</f>
        <v/>
      </c>
      <c r="U25" s="87" t="str">
        <f>IF(AND('Mapa final'!$AB$45="Muy Alta",'Mapa final'!$AD$45="Mayor"),CONCATENATE("R20C",'Mapa final'!$R$45),"")</f>
        <v/>
      </c>
      <c r="V25" s="165" t="str">
        <f ca="1">IF(AND('Mapa final'!$AB$43="Muy Alta",'Mapa final'!$AD$43="Catastrófico"),CONCATENATE("R20C",'Mapa final'!$R$43),"")</f>
        <v/>
      </c>
      <c r="W25" s="166" t="str">
        <f>IF(AND('Mapa final'!$AB$44="Muy Alta",'Mapa final'!$AD$44="Catastrófico"),CONCATENATE("R20C",'Mapa final'!$R$44),"")</f>
        <v/>
      </c>
      <c r="X25" s="167" t="str">
        <f>IF(AND('Mapa final'!$AB$45="Muy Alta",'Mapa final'!$AD$45="Catastrófico"),CONCATENATE("R20C",'Mapa final'!$R$45),"")</f>
        <v/>
      </c>
      <c r="Y25" s="41"/>
      <c r="Z25" s="267"/>
      <c r="AA25" s="268"/>
      <c r="AB25" s="268"/>
      <c r="AC25" s="268"/>
      <c r="AD25" s="268"/>
      <c r="AE25" s="269"/>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row>
    <row r="26" spans="1:61" ht="15" customHeight="1" x14ac:dyDescent="0.25">
      <c r="A26" s="41"/>
      <c r="B26" s="276"/>
      <c r="C26" s="277"/>
      <c r="D26" s="278"/>
      <c r="E26" s="251"/>
      <c r="F26" s="246"/>
      <c r="G26" s="246"/>
      <c r="H26" s="246"/>
      <c r="I26" s="246"/>
      <c r="J26" s="86" t="e">
        <f>IF(AND('Mapa final'!#REF!="Muy Alta",'Mapa final'!#REF!="Leve"),CONCATENATE("R21C",'Mapa final'!#REF!),"")</f>
        <v>#REF!</v>
      </c>
      <c r="K26" s="40" t="e">
        <f>IF(AND('Mapa final'!#REF!="Muy Alta",'Mapa final'!#REF!="Leve"),CONCATENATE("R21C",'Mapa final'!#REF!),"")</f>
        <v>#REF!</v>
      </c>
      <c r="L26" s="87" t="e">
        <f>IF(AND('Mapa final'!#REF!="Muy Alta",'Mapa final'!#REF!="Leve"),CONCATENATE("R21C",'Mapa final'!#REF!),"")</f>
        <v>#REF!</v>
      </c>
      <c r="M26" s="86" t="e">
        <f>IF(AND('Mapa final'!#REF!="Muy Alta",'Mapa final'!#REF!="Menor"),CONCATENATE("R21C",'Mapa final'!#REF!),"")</f>
        <v>#REF!</v>
      </c>
      <c r="N26" s="40" t="e">
        <f>IF(AND('Mapa final'!#REF!="Muy Alta",'Mapa final'!#REF!="Menor"),CONCATENATE("R21C",'Mapa final'!#REF!),"")</f>
        <v>#REF!</v>
      </c>
      <c r="O26" s="87" t="e">
        <f>IF(AND('Mapa final'!#REF!="Muy Alta",'Mapa final'!#REF!="Menor"),CONCATENATE("R21C",'Mapa final'!#REF!),"")</f>
        <v>#REF!</v>
      </c>
      <c r="P26" s="86" t="e">
        <f>IF(AND('Mapa final'!#REF!="Muy Alta",'Mapa final'!#REF!="Moderado"),CONCATENATE("R21C",'Mapa final'!#REF!),"")</f>
        <v>#REF!</v>
      </c>
      <c r="Q26" s="40" t="e">
        <f>IF(AND('Mapa final'!#REF!="Muy Alta",'Mapa final'!#REF!="Moderado"),CONCATENATE("R21C",'Mapa final'!#REF!),"")</f>
        <v>#REF!</v>
      </c>
      <c r="R26" s="87" t="e">
        <f>IF(AND('Mapa final'!#REF!="Muy Alta",'Mapa final'!#REF!="Moderado"),CONCATENATE("R21C",'Mapa final'!#REF!),"")</f>
        <v>#REF!</v>
      </c>
      <c r="S26" s="86" t="e">
        <f>IF(AND('Mapa final'!#REF!="Muy Alta",'Mapa final'!#REF!="Mayor"),CONCATENATE("R21C",'Mapa final'!#REF!),"")</f>
        <v>#REF!</v>
      </c>
      <c r="T26" s="40" t="e">
        <f>IF(AND('Mapa final'!#REF!="Muy Alta",'Mapa final'!#REF!="Mayor"),CONCATENATE("R21C",'Mapa final'!#REF!),"")</f>
        <v>#REF!</v>
      </c>
      <c r="U26" s="87" t="e">
        <f>IF(AND('Mapa final'!#REF!="Muy Alta",'Mapa final'!#REF!="Mayor"),CONCATENATE("R21C",'Mapa final'!#REF!),"")</f>
        <v>#REF!</v>
      </c>
      <c r="V26" s="165" t="e">
        <f>IF(AND('Mapa final'!#REF!="Muy Alta",'Mapa final'!#REF!="Catastrófico"),CONCATENATE("R21C",'Mapa final'!#REF!),"")</f>
        <v>#REF!</v>
      </c>
      <c r="W26" s="166" t="e">
        <f>IF(AND('Mapa final'!#REF!="Muy Alta",'Mapa final'!#REF!="Catastrófico"),CONCATENATE("R21C",'Mapa final'!#REF!),"")</f>
        <v>#REF!</v>
      </c>
      <c r="X26" s="167" t="e">
        <f>IF(AND('Mapa final'!#REF!="Muy Alta",'Mapa final'!#REF!="Catastrófico"),CONCATENATE("R21C",'Mapa final'!#REF!),"")</f>
        <v>#REF!</v>
      </c>
      <c r="Y26" s="41"/>
      <c r="Z26" s="267"/>
      <c r="AA26" s="268"/>
      <c r="AB26" s="268"/>
      <c r="AC26" s="268"/>
      <c r="AD26" s="268"/>
      <c r="AE26" s="269"/>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row>
    <row r="27" spans="1:61" ht="15" customHeight="1" x14ac:dyDescent="0.25">
      <c r="A27" s="41"/>
      <c r="B27" s="276"/>
      <c r="C27" s="277"/>
      <c r="D27" s="278"/>
      <c r="E27" s="251"/>
      <c r="F27" s="246"/>
      <c r="G27" s="246"/>
      <c r="H27" s="246"/>
      <c r="I27" s="246"/>
      <c r="J27" s="86" t="e">
        <f>IF(AND('Mapa final'!#REF!="Muy Alta",'Mapa final'!#REF!="Leve"),CONCATENATE("R22C",'Mapa final'!#REF!),"")</f>
        <v>#REF!</v>
      </c>
      <c r="K27" s="40" t="e">
        <f>IF(AND('Mapa final'!#REF!="Muy Alta",'Mapa final'!#REF!="Leve"),CONCATENATE("R22C",'Mapa final'!#REF!),"")</f>
        <v>#REF!</v>
      </c>
      <c r="L27" s="87" t="e">
        <f>IF(AND('Mapa final'!#REF!="Muy Alta",'Mapa final'!#REF!="Leve"),CONCATENATE("R22C",'Mapa final'!#REF!),"")</f>
        <v>#REF!</v>
      </c>
      <c r="M27" s="86" t="e">
        <f>IF(AND('Mapa final'!#REF!="Muy Alta",'Mapa final'!#REF!="Menor"),CONCATENATE("R22C",'Mapa final'!#REF!),"")</f>
        <v>#REF!</v>
      </c>
      <c r="N27" s="40" t="e">
        <f>IF(AND('Mapa final'!#REF!="Muy Alta",'Mapa final'!#REF!="Menor"),CONCATENATE("R22C",'Mapa final'!#REF!),"")</f>
        <v>#REF!</v>
      </c>
      <c r="O27" s="87" t="e">
        <f>IF(AND('Mapa final'!#REF!="Muy Alta",'Mapa final'!#REF!="Menor"),CONCATENATE("R22C",'Mapa final'!#REF!),"")</f>
        <v>#REF!</v>
      </c>
      <c r="P27" s="86" t="e">
        <f>IF(AND('Mapa final'!#REF!="Muy Alta",'Mapa final'!#REF!="Moderado"),CONCATENATE("R22C",'Mapa final'!#REF!),"")</f>
        <v>#REF!</v>
      </c>
      <c r="Q27" s="40" t="e">
        <f>IF(AND('Mapa final'!#REF!="Muy Alta",'Mapa final'!#REF!="Moderado"),CONCATENATE("R22C",'Mapa final'!#REF!),"")</f>
        <v>#REF!</v>
      </c>
      <c r="R27" s="87" t="e">
        <f>IF(AND('Mapa final'!#REF!="Muy Alta",'Mapa final'!#REF!="Moderado"),CONCATENATE("R22C",'Mapa final'!#REF!),"")</f>
        <v>#REF!</v>
      </c>
      <c r="S27" s="86" t="e">
        <f>IF(AND('Mapa final'!#REF!="Muy Alta",'Mapa final'!#REF!="Mayor"),CONCATENATE("R22C",'Mapa final'!#REF!),"")</f>
        <v>#REF!</v>
      </c>
      <c r="T27" s="40" t="e">
        <f>IF(AND('Mapa final'!#REF!="Muy Alta",'Mapa final'!#REF!="Mayor"),CONCATENATE("R22C",'Mapa final'!#REF!),"")</f>
        <v>#REF!</v>
      </c>
      <c r="U27" s="87" t="e">
        <f>IF(AND('Mapa final'!#REF!="Muy Alta",'Mapa final'!#REF!="Mayor"),CONCATENATE("R22C",'Mapa final'!#REF!),"")</f>
        <v>#REF!</v>
      </c>
      <c r="V27" s="165" t="e">
        <f>IF(AND('Mapa final'!#REF!="Muy Alta",'Mapa final'!#REF!="Catastrófico"),CONCATENATE("R22C",'Mapa final'!#REF!),"")</f>
        <v>#REF!</v>
      </c>
      <c r="W27" s="166" t="e">
        <f>IF(AND('Mapa final'!#REF!="Muy Alta",'Mapa final'!#REF!="Catastrófico"),CONCATENATE("R22C",'Mapa final'!#REF!),"")</f>
        <v>#REF!</v>
      </c>
      <c r="X27" s="167" t="e">
        <f>IF(AND('Mapa final'!#REF!="Muy Alta",'Mapa final'!#REF!="Catastrófico"),CONCATENATE("R22C",'Mapa final'!#REF!),"")</f>
        <v>#REF!</v>
      </c>
      <c r="Y27" s="41"/>
      <c r="Z27" s="267"/>
      <c r="AA27" s="268"/>
      <c r="AB27" s="268"/>
      <c r="AC27" s="268"/>
      <c r="AD27" s="268"/>
      <c r="AE27" s="269"/>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row>
    <row r="28" spans="1:61" ht="15" customHeight="1" x14ac:dyDescent="0.25">
      <c r="A28" s="41"/>
      <c r="B28" s="276"/>
      <c r="C28" s="277"/>
      <c r="D28" s="278"/>
      <c r="E28" s="251"/>
      <c r="F28" s="246"/>
      <c r="G28" s="246"/>
      <c r="H28" s="246"/>
      <c r="I28" s="246"/>
      <c r="J28" s="86" t="str">
        <f ca="1">IF(AND('Mapa final'!$AB$46="Muy Alta",'Mapa final'!$AD$46="Leve"),CONCATENATE("R23C",'Mapa final'!$R$46),"")</f>
        <v/>
      </c>
      <c r="K28" s="40" t="str">
        <f>IF(AND('Mapa final'!$AB$47="Muy Alta",'Mapa final'!$AD$47="Leve"),CONCATENATE("R23C",'Mapa final'!$R$47),"")</f>
        <v/>
      </c>
      <c r="L28" s="87" t="str">
        <f>IF(AND('Mapa final'!$AB$48="Muy Alta",'Mapa final'!$AD$48="Leve"),CONCATENATE("R23C",'Mapa final'!$R$48),"")</f>
        <v/>
      </c>
      <c r="M28" s="86" t="str">
        <f ca="1">IF(AND('Mapa final'!$AB$46="Muy Alta",'Mapa final'!$AD$46="Menor"),CONCATENATE("R23C",'Mapa final'!$R$46),"")</f>
        <v/>
      </c>
      <c r="N28" s="40" t="str">
        <f>IF(AND('Mapa final'!$AB$47="Muy Alta",'Mapa final'!$AD$47="Menor"),CONCATENATE("R23C",'Mapa final'!$R$47),"")</f>
        <v/>
      </c>
      <c r="O28" s="87" t="str">
        <f>IF(AND('Mapa final'!$AB$48="Muy Alta",'Mapa final'!$AD$48="Menor"),CONCATENATE("R23C",'Mapa final'!$R$48),"")</f>
        <v/>
      </c>
      <c r="P28" s="86" t="str">
        <f ca="1">IF(AND('Mapa final'!$AB$46="Muy Alta",'Mapa final'!$AD$46="Moderado"),CONCATENATE("R23C",'Mapa final'!$R$46),"")</f>
        <v/>
      </c>
      <c r="Q28" s="40" t="str">
        <f>IF(AND('Mapa final'!$AB$47="Muy Alta",'Mapa final'!$AD$47="Moderado"),CONCATENATE("R23C",'Mapa final'!$R$47),"")</f>
        <v/>
      </c>
      <c r="R28" s="87" t="str">
        <f>IF(AND('Mapa final'!$AB$48="Muy Alta",'Mapa final'!$AD$48="Moderado"),CONCATENATE("R23C",'Mapa final'!$R$48),"")</f>
        <v/>
      </c>
      <c r="S28" s="86" t="str">
        <f ca="1">IF(AND('Mapa final'!$AB$46="Muy Alta",'Mapa final'!$AD$46="Mayor"),CONCATENATE("R23C",'Mapa final'!$R$46),"")</f>
        <v/>
      </c>
      <c r="T28" s="40" t="str">
        <f>IF(AND('Mapa final'!$AB$47="Muy Alta",'Mapa final'!$AD$47="Mayor"),CONCATENATE("R23C",'Mapa final'!$R$47),"")</f>
        <v/>
      </c>
      <c r="U28" s="87" t="str">
        <f>IF(AND('Mapa final'!$AB$48="Muy Alta",'Mapa final'!$AD$48="Mayor"),CONCATENATE("R23C",'Mapa final'!$R$48),"")</f>
        <v/>
      </c>
      <c r="V28" s="165" t="str">
        <f ca="1">IF(AND('Mapa final'!$AB$46="Muy Alta",'Mapa final'!$AD$46="Catastrófico"),CONCATENATE("R23C",'Mapa final'!$R$46),"")</f>
        <v/>
      </c>
      <c r="W28" s="166" t="str">
        <f>IF(AND('Mapa final'!$AB$47="Muy Alta",'Mapa final'!$AD$47="Catastrófico"),CONCATENATE("R23C",'Mapa final'!$R$47),"")</f>
        <v/>
      </c>
      <c r="X28" s="167" t="str">
        <f>IF(AND('Mapa final'!$AB$48="Muy Alta",'Mapa final'!$AD$48="Catastrófico"),CONCATENATE("R23C",'Mapa final'!$R$48),"")</f>
        <v/>
      </c>
      <c r="Y28" s="41"/>
      <c r="Z28" s="267"/>
      <c r="AA28" s="268"/>
      <c r="AB28" s="268"/>
      <c r="AC28" s="268"/>
      <c r="AD28" s="268"/>
      <c r="AE28" s="269"/>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row>
    <row r="29" spans="1:61" ht="15" customHeight="1" x14ac:dyDescent="0.25">
      <c r="A29" s="41"/>
      <c r="B29" s="276"/>
      <c r="C29" s="277"/>
      <c r="D29" s="278"/>
      <c r="E29" s="251"/>
      <c r="F29" s="246"/>
      <c r="G29" s="246"/>
      <c r="H29" s="246"/>
      <c r="I29" s="246"/>
      <c r="J29" s="86" t="str">
        <f ca="1">IF(AND('Mapa final'!$AB$49="Muy Alta",'Mapa final'!$AD$49="Leve"),CONCATENATE("R24C",'Mapa final'!$R$49),"")</f>
        <v/>
      </c>
      <c r="K29" s="40" t="str">
        <f>IF(AND('Mapa final'!$AB$50="Muy Alta",'Mapa final'!$AD$50="Leve"),CONCATENATE("R24C",'Mapa final'!$R$50),"")</f>
        <v/>
      </c>
      <c r="L29" s="87" t="str">
        <f>IF(AND('Mapa final'!$AB$51="Muy Alta",'Mapa final'!$AD$51="Leve"),CONCATENATE("R24C",'Mapa final'!$R$51),"")</f>
        <v/>
      </c>
      <c r="M29" s="86" t="str">
        <f ca="1">IF(AND('Mapa final'!$AB$49="Muy Alta",'Mapa final'!$AD$49="Menor"),CONCATENATE("R24C",'Mapa final'!$R$49),"")</f>
        <v/>
      </c>
      <c r="N29" s="40" t="str">
        <f>IF(AND('Mapa final'!$AB$50="Muy Alta",'Mapa final'!$AD$50="Menor"),CONCATENATE("R24C",'Mapa final'!$R$50),"")</f>
        <v/>
      </c>
      <c r="O29" s="87" t="str">
        <f>IF(AND('Mapa final'!$AB$51="Muy Alta",'Mapa final'!$AD$51="Menor"),CONCATENATE("R24C",'Mapa final'!$R$51),"")</f>
        <v/>
      </c>
      <c r="P29" s="86" t="str">
        <f ca="1">IF(AND('Mapa final'!$AB$49="Muy Alta",'Mapa final'!$AD$49="Moderado"),CONCATENATE("R24C",'Mapa final'!$R$49),"")</f>
        <v/>
      </c>
      <c r="Q29" s="40" t="str">
        <f>IF(AND('Mapa final'!$AB$50="Muy Alta",'Mapa final'!$AD$50="Moderado"),CONCATENATE("R24C",'Mapa final'!$R$50),"")</f>
        <v/>
      </c>
      <c r="R29" s="87" t="str">
        <f>IF(AND('Mapa final'!$AB$51="Muy Alta",'Mapa final'!$AD$51="Moderado"),CONCATENATE("R24C",'Mapa final'!$R$51),"")</f>
        <v/>
      </c>
      <c r="S29" s="86" t="str">
        <f ca="1">IF(AND('Mapa final'!$AB$49="Muy Alta",'Mapa final'!$AD$49="Mayor"),CONCATENATE("R24C",'Mapa final'!$R$49),"")</f>
        <v/>
      </c>
      <c r="T29" s="40" t="str">
        <f>IF(AND('Mapa final'!$AB$50="Muy Alta",'Mapa final'!$AD$50="Mayor"),CONCATENATE("R24C",'Mapa final'!$R$50),"")</f>
        <v/>
      </c>
      <c r="U29" s="87" t="str">
        <f>IF(AND('Mapa final'!$AB$51="Muy Alta",'Mapa final'!$AD$51="Mayor"),CONCATENATE("R24C",'Mapa final'!$R$51),"")</f>
        <v/>
      </c>
      <c r="V29" s="165" t="str">
        <f ca="1">IF(AND('Mapa final'!$AB$49="Muy Alta",'Mapa final'!$AD$49="Catastrófico"),CONCATENATE("R24C",'Mapa final'!$R$49),"")</f>
        <v/>
      </c>
      <c r="W29" s="166" t="str">
        <f>IF(AND('Mapa final'!$AB$50="Muy Alta",'Mapa final'!$AD$50="Catastrófico"),CONCATENATE("R24C",'Mapa final'!$R$50),"")</f>
        <v/>
      </c>
      <c r="X29" s="167" t="str">
        <f>IF(AND('Mapa final'!$AB$51="Muy Alta",'Mapa final'!$AD$51="Catastrófico"),CONCATENATE("R24C",'Mapa final'!$R$51),"")</f>
        <v/>
      </c>
      <c r="Y29" s="41"/>
      <c r="Z29" s="267"/>
      <c r="AA29" s="268"/>
      <c r="AB29" s="268"/>
      <c r="AC29" s="268"/>
      <c r="AD29" s="268"/>
      <c r="AE29" s="269"/>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row>
    <row r="30" spans="1:61" ht="15" customHeight="1" x14ac:dyDescent="0.25">
      <c r="A30" s="41"/>
      <c r="B30" s="276"/>
      <c r="C30" s="277"/>
      <c r="D30" s="278"/>
      <c r="E30" s="251"/>
      <c r="F30" s="246"/>
      <c r="G30" s="246"/>
      <c r="H30" s="246"/>
      <c r="I30" s="246"/>
      <c r="J30" s="86" t="e">
        <f>IF(AND('Mapa final'!#REF!="Muy Alta",'Mapa final'!#REF!="Leve"),CONCATENATE("R25C",'Mapa final'!#REF!),"")</f>
        <v>#REF!</v>
      </c>
      <c r="K30" s="40" t="e">
        <f>IF(AND('Mapa final'!#REF!="Muy Alta",'Mapa final'!#REF!="Leve"),CONCATENATE("R25C",'Mapa final'!#REF!),"")</f>
        <v>#REF!</v>
      </c>
      <c r="L30" s="87" t="e">
        <f>IF(AND('Mapa final'!#REF!="Muy Alta",'Mapa final'!#REF!="Leve"),CONCATENATE("R25C",'Mapa final'!#REF!),"")</f>
        <v>#REF!</v>
      </c>
      <c r="M30" s="86" t="e">
        <f>IF(AND('Mapa final'!#REF!="Muy Alta",'Mapa final'!#REF!="Menor"),CONCATENATE("R25C",'Mapa final'!#REF!),"")</f>
        <v>#REF!</v>
      </c>
      <c r="N30" s="40" t="e">
        <f>IF(AND('Mapa final'!#REF!="Muy Alta",'Mapa final'!#REF!="Menor"),CONCATENATE("R25C",'Mapa final'!#REF!),"")</f>
        <v>#REF!</v>
      </c>
      <c r="O30" s="87" t="e">
        <f>IF(AND('Mapa final'!#REF!="Muy Alta",'Mapa final'!#REF!="Menor"),CONCATENATE("R25C",'Mapa final'!#REF!),"")</f>
        <v>#REF!</v>
      </c>
      <c r="P30" s="86" t="e">
        <f>IF(AND('Mapa final'!#REF!="Muy Alta",'Mapa final'!#REF!="Moderado"),CONCATENATE("R25C",'Mapa final'!#REF!),"")</f>
        <v>#REF!</v>
      </c>
      <c r="Q30" s="40" t="e">
        <f>IF(AND('Mapa final'!#REF!="Muy Alta",'Mapa final'!#REF!="Moderado"),CONCATENATE("R25C",'Mapa final'!#REF!),"")</f>
        <v>#REF!</v>
      </c>
      <c r="R30" s="87" t="e">
        <f>IF(AND('Mapa final'!#REF!="Muy Alta",'Mapa final'!#REF!="Moderado"),CONCATENATE("R25C",'Mapa final'!#REF!),"")</f>
        <v>#REF!</v>
      </c>
      <c r="S30" s="86" t="e">
        <f>IF(AND('Mapa final'!#REF!="Muy Alta",'Mapa final'!#REF!="Mayor"),CONCATENATE("R25C",'Mapa final'!#REF!),"")</f>
        <v>#REF!</v>
      </c>
      <c r="T30" s="40" t="e">
        <f>IF(AND('Mapa final'!#REF!="Muy Alta",'Mapa final'!#REF!="Mayor"),CONCATENATE("R25C",'Mapa final'!#REF!),"")</f>
        <v>#REF!</v>
      </c>
      <c r="U30" s="87" t="e">
        <f>IF(AND('Mapa final'!#REF!="Muy Alta",'Mapa final'!#REF!="Mayor"),CONCATENATE("R25C",'Mapa final'!#REF!),"")</f>
        <v>#REF!</v>
      </c>
      <c r="V30" s="165" t="e">
        <f>IF(AND('Mapa final'!#REF!="Muy Alta",'Mapa final'!#REF!="Catastrófico"),CONCATENATE("R25C",'Mapa final'!#REF!),"")</f>
        <v>#REF!</v>
      </c>
      <c r="W30" s="166" t="e">
        <f>IF(AND('Mapa final'!#REF!="Muy Alta",'Mapa final'!#REF!="Catastrófico"),CONCATENATE("R25C",'Mapa final'!#REF!),"")</f>
        <v>#REF!</v>
      </c>
      <c r="X30" s="167" t="e">
        <f>IF(AND('Mapa final'!#REF!="Muy Alta",'Mapa final'!#REF!="Catastrófico"),CONCATENATE("R25C",'Mapa final'!#REF!),"")</f>
        <v>#REF!</v>
      </c>
      <c r="Y30" s="41"/>
      <c r="Z30" s="267"/>
      <c r="AA30" s="268"/>
      <c r="AB30" s="268"/>
      <c r="AC30" s="268"/>
      <c r="AD30" s="268"/>
      <c r="AE30" s="269"/>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row>
    <row r="31" spans="1:61" ht="15" customHeight="1" x14ac:dyDescent="0.25">
      <c r="A31" s="41"/>
      <c r="B31" s="276"/>
      <c r="C31" s="277"/>
      <c r="D31" s="278"/>
      <c r="E31" s="251"/>
      <c r="F31" s="246"/>
      <c r="G31" s="246"/>
      <c r="H31" s="246"/>
      <c r="I31" s="246"/>
      <c r="J31" s="86" t="str">
        <f ca="1">IF(AND('Mapa final'!$AB$52="Muy Alta",'Mapa final'!$AD$52="Leve"),CONCATENATE("R26C",'Mapa final'!$R$52),"")</f>
        <v/>
      </c>
      <c r="K31" s="40" t="str">
        <f>IF(AND('Mapa final'!$AB$53="Muy Alta",'Mapa final'!$AD$53="Leve"),CONCATENATE("R26C",'Mapa final'!$R$53),"")</f>
        <v/>
      </c>
      <c r="L31" s="87" t="str">
        <f>IF(AND('Mapa final'!$AB$54="Muy Alta",'Mapa final'!$AD$54="Leve"),CONCATENATE("R26C",'Mapa final'!$R$54),"")</f>
        <v/>
      </c>
      <c r="M31" s="86" t="str">
        <f ca="1">IF(AND('Mapa final'!$AB$52="Muy Alta",'Mapa final'!$AD$52="Menor"),CONCATENATE("R26C",'Mapa final'!$R$52),"")</f>
        <v/>
      </c>
      <c r="N31" s="40" t="str">
        <f>IF(AND('Mapa final'!$AB$53="Muy Alta",'Mapa final'!$AD$53="Menor"),CONCATENATE("R26C",'Mapa final'!$R$53),"")</f>
        <v/>
      </c>
      <c r="O31" s="87" t="str">
        <f>IF(AND('Mapa final'!$AB$54="Muy Alta",'Mapa final'!$AD$54="Menor"),CONCATENATE("R26C",'Mapa final'!$R$54),"")</f>
        <v/>
      </c>
      <c r="P31" s="86" t="str">
        <f ca="1">IF(AND('Mapa final'!$AB$52="Muy Alta",'Mapa final'!$AD$52="Moderado"),CONCATENATE("R26C",'Mapa final'!$R$52),"")</f>
        <v/>
      </c>
      <c r="Q31" s="40" t="str">
        <f>IF(AND('Mapa final'!$AB$53="Muy Alta",'Mapa final'!$AD$53="Moderado"),CONCATENATE("R26C",'Mapa final'!$R$53),"")</f>
        <v/>
      </c>
      <c r="R31" s="87" t="str">
        <f>IF(AND('Mapa final'!$AB$54="Muy Alta",'Mapa final'!$AD$54="Moderado"),CONCATENATE("R26C",'Mapa final'!$R$54),"")</f>
        <v/>
      </c>
      <c r="S31" s="86" t="str">
        <f ca="1">IF(AND('Mapa final'!$AB$52="Muy Alta",'Mapa final'!$AD$52="Mayor"),CONCATENATE("R26C",'Mapa final'!$R$52),"")</f>
        <v/>
      </c>
      <c r="T31" s="40" t="str">
        <f>IF(AND('Mapa final'!$AB$53="Muy Alta",'Mapa final'!$AD$53="Mayor"),CONCATENATE("R26C",'Mapa final'!$R$53),"")</f>
        <v/>
      </c>
      <c r="U31" s="87" t="str">
        <f>IF(AND('Mapa final'!$AB$54="Muy Alta",'Mapa final'!$AD$54="Mayor"),CONCATENATE("R26C",'Mapa final'!$R$54),"")</f>
        <v/>
      </c>
      <c r="V31" s="165" t="str">
        <f ca="1">IF(AND('Mapa final'!$AB$52="Muy Alta",'Mapa final'!$AD$52="Catastrófico"),CONCATENATE("R26C",'Mapa final'!$R$52),"")</f>
        <v/>
      </c>
      <c r="W31" s="166" t="str">
        <f>IF(AND('Mapa final'!$AB$53="Muy Alta",'Mapa final'!$AD$53="Catastrófico"),CONCATENATE("R26C",'Mapa final'!$R$53),"")</f>
        <v/>
      </c>
      <c r="X31" s="167" t="str">
        <f>IF(AND('Mapa final'!$AB$54="Muy Alta",'Mapa final'!$AD$54="Catastrófico"),CONCATENATE("R26C",'Mapa final'!$R$54),"")</f>
        <v/>
      </c>
      <c r="Y31" s="41"/>
      <c r="Z31" s="267"/>
      <c r="AA31" s="268"/>
      <c r="AB31" s="268"/>
      <c r="AC31" s="268"/>
      <c r="AD31" s="268"/>
      <c r="AE31" s="269"/>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row>
    <row r="32" spans="1:61" ht="15" customHeight="1" x14ac:dyDescent="0.25">
      <c r="A32" s="41"/>
      <c r="B32" s="276"/>
      <c r="C32" s="277"/>
      <c r="D32" s="278"/>
      <c r="E32" s="251"/>
      <c r="F32" s="246"/>
      <c r="G32" s="246"/>
      <c r="H32" s="246"/>
      <c r="I32" s="246"/>
      <c r="J32" s="86" t="e">
        <f>IF(AND('Mapa final'!#REF!="Muy Alta",'Mapa final'!#REF!="Leve"),CONCATENATE("R27C",'Mapa final'!#REF!),"")</f>
        <v>#REF!</v>
      </c>
      <c r="K32" s="40" t="e">
        <f>IF(AND('Mapa final'!#REF!="Muy Alta",'Mapa final'!#REF!="Leve"),CONCATENATE("R27C",'Mapa final'!#REF!),"")</f>
        <v>#REF!</v>
      </c>
      <c r="L32" s="87" t="e">
        <f>IF(AND('Mapa final'!#REF!="Muy Alta",'Mapa final'!#REF!="Leve"),CONCATENATE("R27C",'Mapa final'!#REF!),"")</f>
        <v>#REF!</v>
      </c>
      <c r="M32" s="86" t="e">
        <f>IF(AND('Mapa final'!#REF!="Muy Alta",'Mapa final'!#REF!="Menor"),CONCATENATE("R27C",'Mapa final'!#REF!),"")</f>
        <v>#REF!</v>
      </c>
      <c r="N32" s="40" t="e">
        <f>IF(AND('Mapa final'!#REF!="Muy Alta",'Mapa final'!#REF!="Menor"),CONCATENATE("R27C",'Mapa final'!#REF!),"")</f>
        <v>#REF!</v>
      </c>
      <c r="O32" s="87" t="e">
        <f>IF(AND('Mapa final'!#REF!="Muy Alta",'Mapa final'!#REF!="Menor"),CONCATENATE("R27C",'Mapa final'!#REF!),"")</f>
        <v>#REF!</v>
      </c>
      <c r="P32" s="86" t="e">
        <f>IF(AND('Mapa final'!#REF!="Muy Alta",'Mapa final'!#REF!="Moderado"),CONCATENATE("R27C",'Mapa final'!#REF!),"")</f>
        <v>#REF!</v>
      </c>
      <c r="Q32" s="40" t="e">
        <f>IF(AND('Mapa final'!#REF!="Muy Alta",'Mapa final'!#REF!="Moderado"),CONCATENATE("R27C",'Mapa final'!#REF!),"")</f>
        <v>#REF!</v>
      </c>
      <c r="R32" s="87" t="e">
        <f>IF(AND('Mapa final'!#REF!="Muy Alta",'Mapa final'!#REF!="Moderado"),CONCATENATE("R27C",'Mapa final'!#REF!),"")</f>
        <v>#REF!</v>
      </c>
      <c r="S32" s="86" t="e">
        <f>IF(AND('Mapa final'!#REF!="Muy Alta",'Mapa final'!#REF!="Mayor"),CONCATENATE("R27C",'Mapa final'!#REF!),"")</f>
        <v>#REF!</v>
      </c>
      <c r="T32" s="40" t="e">
        <f>IF(AND('Mapa final'!#REF!="Muy Alta",'Mapa final'!#REF!="Mayor"),CONCATENATE("R27C",'Mapa final'!#REF!),"")</f>
        <v>#REF!</v>
      </c>
      <c r="U32" s="87" t="e">
        <f>IF(AND('Mapa final'!#REF!="Muy Alta",'Mapa final'!#REF!="Mayor"),CONCATENATE("R27C",'Mapa final'!#REF!),"")</f>
        <v>#REF!</v>
      </c>
      <c r="V32" s="165" t="e">
        <f>IF(AND('Mapa final'!#REF!="Muy Alta",'Mapa final'!#REF!="Catastrófico"),CONCATENATE("R27C",'Mapa final'!#REF!),"")</f>
        <v>#REF!</v>
      </c>
      <c r="W32" s="166" t="e">
        <f>IF(AND('Mapa final'!#REF!="Muy Alta",'Mapa final'!#REF!="Catastrófico"),CONCATENATE("R27C",'Mapa final'!#REF!),"")</f>
        <v>#REF!</v>
      </c>
      <c r="X32" s="167" t="e">
        <f>IF(AND('Mapa final'!#REF!="Muy Alta",'Mapa final'!#REF!="Catastrófico"),CONCATENATE("R27C",'Mapa final'!#REF!),"")</f>
        <v>#REF!</v>
      </c>
      <c r="Y32" s="41"/>
      <c r="Z32" s="267"/>
      <c r="AA32" s="268"/>
      <c r="AB32" s="268"/>
      <c r="AC32" s="268"/>
      <c r="AD32" s="268"/>
      <c r="AE32" s="269"/>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row>
    <row r="33" spans="1:61" ht="15" customHeight="1" x14ac:dyDescent="0.25">
      <c r="A33" s="41"/>
      <c r="B33" s="276"/>
      <c r="C33" s="277"/>
      <c r="D33" s="278"/>
      <c r="E33" s="251"/>
      <c r="F33" s="246"/>
      <c r="G33" s="246"/>
      <c r="H33" s="246"/>
      <c r="I33" s="246"/>
      <c r="J33" s="86" t="str">
        <f ca="1">IF(AND('Mapa final'!$AB$55="Muy Alta",'Mapa final'!$AD$55="Leve"),CONCATENATE("R28C",'Mapa final'!$R$55),"")</f>
        <v/>
      </c>
      <c r="K33" s="40" t="str">
        <f>IF(AND('Mapa final'!$AB$56="Muy Alta",'Mapa final'!$AD$56="Leve"),CONCATENATE("R28C",'Mapa final'!$R$56),"")</f>
        <v/>
      </c>
      <c r="L33" s="87" t="str">
        <f>IF(AND('Mapa final'!$AB$57="Muy Alta",'Mapa final'!$AD$57="Leve"),CONCATENATE("R28C",'Mapa final'!$R$57),"")</f>
        <v/>
      </c>
      <c r="M33" s="86" t="str">
        <f ca="1">IF(AND('Mapa final'!$AB$55="Muy Alta",'Mapa final'!$AD$55="Menor"),CONCATENATE("R28C",'Mapa final'!$R$55),"")</f>
        <v/>
      </c>
      <c r="N33" s="40" t="str">
        <f>IF(AND('Mapa final'!$AB$56="Muy Alta",'Mapa final'!$AD$56="Menor"),CONCATENATE("R28C",'Mapa final'!$R$56),"")</f>
        <v/>
      </c>
      <c r="O33" s="87" t="str">
        <f>IF(AND('Mapa final'!$AB$57="Muy Alta",'Mapa final'!$AD$57="Menor"),CONCATENATE("R28C",'Mapa final'!$R$57),"")</f>
        <v/>
      </c>
      <c r="P33" s="86" t="str">
        <f ca="1">IF(AND('Mapa final'!$AB$55="Muy Alta",'Mapa final'!$AD$55="Moderado"),CONCATENATE("R28C",'Mapa final'!$R$55),"")</f>
        <v/>
      </c>
      <c r="Q33" s="40" t="str">
        <f>IF(AND('Mapa final'!$AB$56="Muy Alta",'Mapa final'!$AD$56="Moderado"),CONCATENATE("R28C",'Mapa final'!$R$56),"")</f>
        <v/>
      </c>
      <c r="R33" s="87" t="str">
        <f>IF(AND('Mapa final'!$AB$57="Muy Alta",'Mapa final'!$AD$57="Moderado"),CONCATENATE("R28C",'Mapa final'!$R$57),"")</f>
        <v/>
      </c>
      <c r="S33" s="86" t="str">
        <f ca="1">IF(AND('Mapa final'!$AB$55="Muy Alta",'Mapa final'!$AD$55="Mayor"),CONCATENATE("R28C",'Mapa final'!$R$55),"")</f>
        <v/>
      </c>
      <c r="T33" s="40" t="str">
        <f>IF(AND('Mapa final'!$AB$56="Muy Alta",'Mapa final'!$AD$56="Mayor"),CONCATENATE("R28C",'Mapa final'!$R$56),"")</f>
        <v/>
      </c>
      <c r="U33" s="87" t="str">
        <f>IF(AND('Mapa final'!$AB$57="Muy Alta",'Mapa final'!$AD$57="Mayor"),CONCATENATE("R28C",'Mapa final'!$R$57),"")</f>
        <v/>
      </c>
      <c r="V33" s="165" t="str">
        <f ca="1">IF(AND('Mapa final'!$AB$55="Muy Alta",'Mapa final'!$AD$55="Catastrófico"),CONCATENATE("R28C",'Mapa final'!$R$55),"")</f>
        <v/>
      </c>
      <c r="W33" s="166" t="str">
        <f>IF(AND('Mapa final'!$AB$56="Muy Alta",'Mapa final'!$AD$56="Catastrófico"),CONCATENATE("R28C",'Mapa final'!$R$56),"")</f>
        <v/>
      </c>
      <c r="X33" s="167" t="str">
        <f>IF(AND('Mapa final'!$AB$57="Muy Alta",'Mapa final'!$AD$57="Catastrófico"),CONCATENATE("R28C",'Mapa final'!$R$57),"")</f>
        <v/>
      </c>
      <c r="Y33" s="41"/>
      <c r="Z33" s="267"/>
      <c r="AA33" s="268"/>
      <c r="AB33" s="268"/>
      <c r="AC33" s="268"/>
      <c r="AD33" s="268"/>
      <c r="AE33" s="269"/>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row>
    <row r="34" spans="1:61" ht="15" customHeight="1" x14ac:dyDescent="0.25">
      <c r="A34" s="41"/>
      <c r="B34" s="276"/>
      <c r="C34" s="277"/>
      <c r="D34" s="278"/>
      <c r="E34" s="251"/>
      <c r="F34" s="246"/>
      <c r="G34" s="246"/>
      <c r="H34" s="246"/>
      <c r="I34" s="246"/>
      <c r="J34" s="86" t="str">
        <f ca="1">IF(AND('Mapa final'!$AB$58="Muy Alta",'Mapa final'!$AD$58="Leve"),CONCATENATE("R29C",'Mapa final'!$R$58),"")</f>
        <v/>
      </c>
      <c r="K34" s="40" t="str">
        <f>IF(AND('Mapa final'!$AB$59="Muy Alta",'Mapa final'!$AD$59="Leve"),CONCATENATE("R29C",'Mapa final'!$R$59),"")</f>
        <v/>
      </c>
      <c r="L34" s="87" t="str">
        <f>IF(AND('Mapa final'!$AB$60="Muy Alta",'Mapa final'!$AD$60="Leve"),CONCATENATE("R29C",'Mapa final'!$R$60),"")</f>
        <v/>
      </c>
      <c r="M34" s="86" t="str">
        <f ca="1">IF(AND('Mapa final'!$AB$58="Muy Alta",'Mapa final'!$AD$58="Menor"),CONCATENATE("R29C",'Mapa final'!$R$58),"")</f>
        <v/>
      </c>
      <c r="N34" s="40" t="str">
        <f>IF(AND('Mapa final'!$AB$59="Muy Alta",'Mapa final'!$AD$59="Menor"),CONCATENATE("R29C",'Mapa final'!$R$59),"")</f>
        <v/>
      </c>
      <c r="O34" s="87" t="str">
        <f>IF(AND('Mapa final'!$AB$60="Muy Alta",'Mapa final'!$AD$60="Menor"),CONCATENATE("R29C",'Mapa final'!$R$60),"")</f>
        <v/>
      </c>
      <c r="P34" s="86" t="str">
        <f ca="1">IF(AND('Mapa final'!$AB$58="Muy Alta",'Mapa final'!$AD$58="Moderado"),CONCATENATE("R29C",'Mapa final'!$R$58),"")</f>
        <v/>
      </c>
      <c r="Q34" s="40" t="str">
        <f>IF(AND('Mapa final'!$AB$59="Muy Alta",'Mapa final'!$AD$59="Moderado"),CONCATENATE("R29C",'Mapa final'!$R$59),"")</f>
        <v/>
      </c>
      <c r="R34" s="87" t="str">
        <f>IF(AND('Mapa final'!$AB$60="Muy Alta",'Mapa final'!$AD$60="Moderado"),CONCATENATE("R29C",'Mapa final'!$R$60),"")</f>
        <v/>
      </c>
      <c r="S34" s="86" t="str">
        <f ca="1">IF(AND('Mapa final'!$AB$58="Muy Alta",'Mapa final'!$AD$58="Mayor"),CONCATENATE("R29C",'Mapa final'!$R$58),"")</f>
        <v/>
      </c>
      <c r="T34" s="40" t="str">
        <f>IF(AND('Mapa final'!$AB$59="Muy Alta",'Mapa final'!$AD$59="Mayor"),CONCATENATE("R29C",'Mapa final'!$R$59),"")</f>
        <v/>
      </c>
      <c r="U34" s="87" t="str">
        <f>IF(AND('Mapa final'!$AB$60="Muy Alta",'Mapa final'!$AD$60="Mayor"),CONCATENATE("R29C",'Mapa final'!$R$60),"")</f>
        <v/>
      </c>
      <c r="V34" s="165" t="str">
        <f ca="1">IF(AND('Mapa final'!$AB$58="Muy Alta",'Mapa final'!$AD$58="Catastrófico"),CONCATENATE("R29C",'Mapa final'!$R$58),"")</f>
        <v/>
      </c>
      <c r="W34" s="166" t="str">
        <f>IF(AND('Mapa final'!$AB$59="Muy Alta",'Mapa final'!$AD$59="Catastrófico"),CONCATENATE("R29C",'Mapa final'!$R$59),"")</f>
        <v/>
      </c>
      <c r="X34" s="167" t="str">
        <f>IF(AND('Mapa final'!$AB$60="Muy Alta",'Mapa final'!$AD$60="Catastrófico"),CONCATENATE("R29C",'Mapa final'!$R$60),"")</f>
        <v/>
      </c>
      <c r="Y34" s="41"/>
      <c r="Z34" s="267"/>
      <c r="AA34" s="268"/>
      <c r="AB34" s="268"/>
      <c r="AC34" s="268"/>
      <c r="AD34" s="268"/>
      <c r="AE34" s="269"/>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row>
    <row r="35" spans="1:61" ht="15" customHeight="1" x14ac:dyDescent="0.25">
      <c r="A35" s="41"/>
      <c r="B35" s="276"/>
      <c r="C35" s="277"/>
      <c r="D35" s="278"/>
      <c r="E35" s="251"/>
      <c r="F35" s="246"/>
      <c r="G35" s="246"/>
      <c r="H35" s="246"/>
      <c r="I35" s="246"/>
      <c r="J35" s="86" t="str">
        <f ca="1">IF(AND('Mapa final'!$AB$61="Muy Alta",'Mapa final'!$AD$61="Leve"),CONCATENATE("R30C",'Mapa final'!$R$61),"")</f>
        <v/>
      </c>
      <c r="K35" s="40" t="str">
        <f>IF(AND('Mapa final'!$AB$62="Muy Alta",'Mapa final'!$AD$62="Leve"),CONCATENATE("R30C",'Mapa final'!$R$62),"")</f>
        <v/>
      </c>
      <c r="L35" s="87" t="str">
        <f>IF(AND('Mapa final'!$AB$63="Muy Alta",'Mapa final'!$AD$63="Leve"),CONCATENATE("R30C",'Mapa final'!$R$63),"")</f>
        <v/>
      </c>
      <c r="M35" s="86" t="str">
        <f ca="1">IF(AND('Mapa final'!$AB$61="Muy Alta",'Mapa final'!$AD$61="Menor"),CONCATENATE("R30C",'Mapa final'!$R$61),"")</f>
        <v/>
      </c>
      <c r="N35" s="40" t="str">
        <f>IF(AND('Mapa final'!$AB$62="Muy Alta",'Mapa final'!$AD$62="Menor"),CONCATENATE("R30C",'Mapa final'!$R$62),"")</f>
        <v/>
      </c>
      <c r="O35" s="87" t="str">
        <f>IF(AND('Mapa final'!$AB$63="Muy Alta",'Mapa final'!$AD$63="Menor"),CONCATENATE("R30C",'Mapa final'!$R$63),"")</f>
        <v/>
      </c>
      <c r="P35" s="86" t="str">
        <f ca="1">IF(AND('Mapa final'!$AB$61="Muy Alta",'Mapa final'!$AD$61="Moderado"),CONCATENATE("R30C",'Mapa final'!$R$61),"")</f>
        <v/>
      </c>
      <c r="Q35" s="40" t="str">
        <f>IF(AND('Mapa final'!$AB$62="Muy Alta",'Mapa final'!$AD$62="Moderado"),CONCATENATE("R30C",'Mapa final'!$R$62),"")</f>
        <v/>
      </c>
      <c r="R35" s="87" t="str">
        <f>IF(AND('Mapa final'!$AB$63="Muy Alta",'Mapa final'!$AD$63="Moderado"),CONCATENATE("R30C",'Mapa final'!$R$63),"")</f>
        <v/>
      </c>
      <c r="S35" s="86" t="str">
        <f ca="1">IF(AND('Mapa final'!$AB$61="Muy Alta",'Mapa final'!$AD$61="Mayor"),CONCATENATE("R30C",'Mapa final'!$R$61),"")</f>
        <v/>
      </c>
      <c r="T35" s="40" t="str">
        <f>IF(AND('Mapa final'!$AB$62="Muy Alta",'Mapa final'!$AD$62="Mayor"),CONCATENATE("R30C",'Mapa final'!$R$62),"")</f>
        <v/>
      </c>
      <c r="U35" s="87" t="str">
        <f>IF(AND('Mapa final'!$AB$63="Muy Alta",'Mapa final'!$AD$63="Mayor"),CONCATENATE("R30C",'Mapa final'!$R$63),"")</f>
        <v/>
      </c>
      <c r="V35" s="165" t="str">
        <f ca="1">IF(AND('Mapa final'!$AB$61="Muy Alta",'Mapa final'!$AD$61="Catastrófico"),CONCATENATE("R30C",'Mapa final'!$R$61),"")</f>
        <v/>
      </c>
      <c r="W35" s="166" t="str">
        <f>IF(AND('Mapa final'!$AB$62="Muy Alta",'Mapa final'!$AD$62="Catastrófico"),CONCATENATE("R30C",'Mapa final'!$R$62),"")</f>
        <v/>
      </c>
      <c r="X35" s="167" t="str">
        <f>IF(AND('Mapa final'!$AB$63="Muy Alta",'Mapa final'!$AD$63="Catastrófico"),CONCATENATE("R30C",'Mapa final'!$R$63),"")</f>
        <v/>
      </c>
      <c r="Y35" s="41"/>
      <c r="Z35" s="267"/>
      <c r="AA35" s="268"/>
      <c r="AB35" s="268"/>
      <c r="AC35" s="268"/>
      <c r="AD35" s="268"/>
      <c r="AE35" s="269"/>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row>
    <row r="36" spans="1:61" ht="15" customHeight="1" x14ac:dyDescent="0.25">
      <c r="A36" s="41"/>
      <c r="B36" s="276"/>
      <c r="C36" s="277"/>
      <c r="D36" s="278"/>
      <c r="E36" s="251"/>
      <c r="F36" s="246"/>
      <c r="G36" s="246"/>
      <c r="H36" s="246"/>
      <c r="I36" s="246"/>
      <c r="J36" s="86" t="str">
        <f>IF(AND('Mapa final'!$AB$64="Muy Alta",'Mapa final'!$AD$64="Leve"),CONCATENATE("R31C",'Mapa final'!$R$64),"")</f>
        <v/>
      </c>
      <c r="K36" s="40" t="str">
        <f>IF(AND('Mapa final'!$AB$65="Muy Alta",'Mapa final'!$AD$65="Leve"),CONCATENATE("R31C",'Mapa final'!$R$65),"")</f>
        <v/>
      </c>
      <c r="L36" s="40" t="str">
        <f>IF(AND('Mapa final'!$AB$66="Muy Alta",'Mapa final'!$AD$66="Leve"),CONCATENATE("R31C",'Mapa final'!$R$66),"")</f>
        <v/>
      </c>
      <c r="M36" s="86" t="str">
        <f>IF(AND('Mapa final'!$AB$64="Muy Alta",'Mapa final'!$AD$64="Menor"),CONCATENATE("R31C",'Mapa final'!$R$64),"")</f>
        <v/>
      </c>
      <c r="N36" s="40" t="str">
        <f>IF(AND('Mapa final'!$AB$65="Muy Alta",'Mapa final'!$AD$65="Menor"),CONCATENATE("R31C",'Mapa final'!$R$65),"")</f>
        <v/>
      </c>
      <c r="O36" s="40" t="str">
        <f>IF(AND('Mapa final'!$AB$66="Muy Alta",'Mapa final'!$AD$66="Menor"),CONCATENATE("R31C",'Mapa final'!$R$66),"")</f>
        <v/>
      </c>
      <c r="P36" s="86" t="str">
        <f>IF(AND('Mapa final'!$AB$64="Muy Alta",'Mapa final'!$AD$64="Moderado"),CONCATENATE("R31C",'Mapa final'!$R$64),"")</f>
        <v/>
      </c>
      <c r="Q36" s="40" t="str">
        <f>IF(AND('Mapa final'!$AB$65="Muy Alta",'Mapa final'!$AD$65="Moderado"),CONCATENATE("R31C",'Mapa final'!$R$65),"")</f>
        <v/>
      </c>
      <c r="R36" s="40" t="str">
        <f>IF(AND('Mapa final'!$AB$66="Muy Alta",'Mapa final'!$AD$66="Moderado"),CONCATENATE("R31C",'Mapa final'!$R$66),"")</f>
        <v/>
      </c>
      <c r="S36" s="86" t="str">
        <f>IF(AND('Mapa final'!$AB$64="Muy Alta",'Mapa final'!$AD$64="Mayor"),CONCATENATE("R31C",'Mapa final'!$R$64),"")</f>
        <v/>
      </c>
      <c r="T36" s="40" t="str">
        <f>IF(AND('Mapa final'!$AB$65="Muy Alta",'Mapa final'!$AD$65="Mayor"),CONCATENATE("R31C",'Mapa final'!$R$65),"")</f>
        <v/>
      </c>
      <c r="U36" s="40" t="str">
        <f>IF(AND('Mapa final'!$AB$66="Muy Alta",'Mapa final'!$AD$66="Mayor"),CONCATENATE("R31C",'Mapa final'!$R$66),"")</f>
        <v/>
      </c>
      <c r="V36" s="165" t="str">
        <f>IF(AND('Mapa final'!$AB$64="Muy Alta",'Mapa final'!$AD$64="Catastrófico"),CONCATENATE("R31C",'Mapa final'!$R$64),"")</f>
        <v/>
      </c>
      <c r="W36" s="166" t="str">
        <f>IF(AND('Mapa final'!$AB$65="Muy Alta",'Mapa final'!$AD$65="Catastrófico"),CONCATENATE("R31C",'Mapa final'!$R$65),"")</f>
        <v/>
      </c>
      <c r="X36" s="167" t="str">
        <f>IF(AND('Mapa final'!$AB$66="Muy Alta",'Mapa final'!$AD$66="Catastrófico"),CONCATENATE("R31C",'Mapa final'!$R$66),"")</f>
        <v/>
      </c>
      <c r="Y36" s="41"/>
      <c r="Z36" s="267"/>
      <c r="AA36" s="268"/>
      <c r="AB36" s="268"/>
      <c r="AC36" s="268"/>
      <c r="AD36" s="268"/>
      <c r="AE36" s="269"/>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row>
    <row r="37" spans="1:61" ht="15" customHeight="1" x14ac:dyDescent="0.25">
      <c r="A37" s="41"/>
      <c r="B37" s="276"/>
      <c r="C37" s="277"/>
      <c r="D37" s="278"/>
      <c r="E37" s="251"/>
      <c r="F37" s="246"/>
      <c r="G37" s="246"/>
      <c r="H37" s="246"/>
      <c r="I37" s="246"/>
      <c r="J37" s="86" t="str">
        <f ca="1">IF(AND('Mapa final'!$AB$67="Muy Alta",'Mapa final'!$AD$67="Leve"),CONCATENATE("R32C",'Mapa final'!$R$67),"")</f>
        <v/>
      </c>
      <c r="K37" s="40" t="str">
        <f>IF(AND('Mapa final'!$AB$68="Muy Alta",'Mapa final'!$AD$68="Leve"),CONCATENATE("R32C",'Mapa final'!$R$68),"")</f>
        <v/>
      </c>
      <c r="L37" s="87" t="str">
        <f>IF(AND('Mapa final'!$AB$69="Muy Alta",'Mapa final'!$AD$69="Leve"),CONCATENATE("R32C",'Mapa final'!$R$69),"")</f>
        <v/>
      </c>
      <c r="M37" s="86" t="str">
        <f ca="1">IF(AND('Mapa final'!$AB$67="Muy Alta",'Mapa final'!$AD$67="Menor"),CONCATENATE("R32C",'Mapa final'!$R$67),"")</f>
        <v/>
      </c>
      <c r="N37" s="40" t="str">
        <f>IF(AND('Mapa final'!$AB$68="Muy Alta",'Mapa final'!$AD$68="Menor"),CONCATENATE("R32C",'Mapa final'!$R$68),"")</f>
        <v/>
      </c>
      <c r="O37" s="87" t="str">
        <f>IF(AND('Mapa final'!$AB$69="Muy Alta",'Mapa final'!$AD$69="Menor"),CONCATENATE("R32C",'Mapa final'!$R$69),"")</f>
        <v/>
      </c>
      <c r="P37" s="86" t="str">
        <f ca="1">IF(AND('Mapa final'!$AB$67="Muy Alta",'Mapa final'!$AD$67="Moderado"),CONCATENATE("R32C",'Mapa final'!$R$67),"")</f>
        <v/>
      </c>
      <c r="Q37" s="40" t="str">
        <f>IF(AND('Mapa final'!$AB$68="Muy Alta",'Mapa final'!$AD$68="Moderado"),CONCATENATE("R32C",'Mapa final'!$R$68),"")</f>
        <v/>
      </c>
      <c r="R37" s="87" t="str">
        <f>IF(AND('Mapa final'!$AB$69="Muy Alta",'Mapa final'!$AD$69="Moderado"),CONCATENATE("R32C",'Mapa final'!$R$69),"")</f>
        <v/>
      </c>
      <c r="S37" s="86" t="str">
        <f ca="1">IF(AND('Mapa final'!$AB$67="Muy Alta",'Mapa final'!$AD$67="Mayor"),CONCATENATE("R32C",'Mapa final'!$R$67),"")</f>
        <v/>
      </c>
      <c r="T37" s="40" t="str">
        <f>IF(AND('Mapa final'!$AB$68="Muy Alta",'Mapa final'!$AD$68="Mayor"),CONCATENATE("R32C",'Mapa final'!$R$68),"")</f>
        <v/>
      </c>
      <c r="U37" s="87" t="str">
        <f>IF(AND('Mapa final'!$AB$69="Muy Alta",'Mapa final'!$AD$69="Mayor"),CONCATENATE("R32C",'Mapa final'!$R$69),"")</f>
        <v/>
      </c>
      <c r="V37" s="165" t="str">
        <f ca="1">IF(AND('Mapa final'!$AB$67="Muy Alta",'Mapa final'!$AD$67="Catastrófico"),CONCATENATE("R32C",'Mapa final'!$R$67),"")</f>
        <v/>
      </c>
      <c r="W37" s="166" t="str">
        <f>IF(AND('Mapa final'!$AB$68="Muy Alta",'Mapa final'!$AD$68="Catastrófico"),CONCATENATE("R32C",'Mapa final'!$R$68),"")</f>
        <v/>
      </c>
      <c r="X37" s="167" t="str">
        <f>IF(AND('Mapa final'!$AB$69="Muy Alta",'Mapa final'!$AD$69="Catastrófico"),CONCATENATE("R32C",'Mapa final'!$R$69),"")</f>
        <v/>
      </c>
      <c r="Y37" s="41"/>
      <c r="Z37" s="267"/>
      <c r="AA37" s="268"/>
      <c r="AB37" s="268"/>
      <c r="AC37" s="268"/>
      <c r="AD37" s="268"/>
      <c r="AE37" s="269"/>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row>
    <row r="38" spans="1:61" ht="15" customHeight="1" x14ac:dyDescent="0.25">
      <c r="A38" s="41"/>
      <c r="B38" s="276"/>
      <c r="C38" s="277"/>
      <c r="D38" s="278"/>
      <c r="E38" s="251"/>
      <c r="F38" s="246"/>
      <c r="G38" s="246"/>
      <c r="H38" s="246"/>
      <c r="I38" s="246"/>
      <c r="J38" s="86" t="str">
        <f ca="1">IF(AND('Mapa final'!$AB$70="Muy Alta",'Mapa final'!$AD$70="Leve"),CONCATENATE("R33C",'Mapa final'!$R$70),"")</f>
        <v/>
      </c>
      <c r="K38" s="40" t="str">
        <f>IF(AND('Mapa final'!$AB$71="Muy Alta",'Mapa final'!$AD$71="Leve"),CONCATENATE("R33C",'Mapa final'!$R$71),"")</f>
        <v/>
      </c>
      <c r="L38" s="87" t="str">
        <f>IF(AND('Mapa final'!$AB$72="Muy Alta",'Mapa final'!$AD$72="Leve"),CONCATENATE("R33C",'Mapa final'!$R$72),"")</f>
        <v/>
      </c>
      <c r="M38" s="86" t="str">
        <f ca="1">IF(AND('Mapa final'!$AB$70="Muy Alta",'Mapa final'!$AD$70="Menor"),CONCATENATE("R33C",'Mapa final'!$R$70),"")</f>
        <v/>
      </c>
      <c r="N38" s="40" t="str">
        <f>IF(AND('Mapa final'!$AB$71="Muy Alta",'Mapa final'!$AD$71="Menor"),CONCATENATE("R33C",'Mapa final'!$R$71),"")</f>
        <v/>
      </c>
      <c r="O38" s="87" t="str">
        <f>IF(AND('Mapa final'!$AB$72="Muy Alta",'Mapa final'!$AD$72="Menor"),CONCATENATE("R33C",'Mapa final'!$R$72),"")</f>
        <v/>
      </c>
      <c r="P38" s="86" t="str">
        <f ca="1">IF(AND('Mapa final'!$AB$70="Muy Alta",'Mapa final'!$AD$70="Moderado"),CONCATENATE("R33C",'Mapa final'!$R$70),"")</f>
        <v/>
      </c>
      <c r="Q38" s="40" t="str">
        <f>IF(AND('Mapa final'!$AB$71="Muy Alta",'Mapa final'!$AD$71="Moderado"),CONCATENATE("R33C",'Mapa final'!$R$71),"")</f>
        <v/>
      </c>
      <c r="R38" s="87" t="str">
        <f>IF(AND('Mapa final'!$AB$72="Muy Alta",'Mapa final'!$AD$72="Moderado"),CONCATENATE("R33C",'Mapa final'!$R$72),"")</f>
        <v/>
      </c>
      <c r="S38" s="86" t="str">
        <f ca="1">IF(AND('Mapa final'!$AB$70="Muy Alta",'Mapa final'!$AD$70="Mayor"),CONCATENATE("R33C",'Mapa final'!$R$70),"")</f>
        <v/>
      </c>
      <c r="T38" s="40" t="str">
        <f>IF(AND('Mapa final'!$AB$71="Muy Alta",'Mapa final'!$AD$71="Mayor"),CONCATENATE("R33C",'Mapa final'!$R$71),"")</f>
        <v/>
      </c>
      <c r="U38" s="87" t="str">
        <f>IF(AND('Mapa final'!$AB$72="Muy Alta",'Mapa final'!$AD$72="Mayor"),CONCATENATE("R33C",'Mapa final'!$R$72),"")</f>
        <v/>
      </c>
      <c r="V38" s="165" t="str">
        <f ca="1">IF(AND('Mapa final'!$AB$70="Muy Alta",'Mapa final'!$AD$70="Catastrófico"),CONCATENATE("R33C",'Mapa final'!$R$70),"")</f>
        <v/>
      </c>
      <c r="W38" s="166" t="str">
        <f>IF(AND('Mapa final'!$AB$71="Muy Alta",'Mapa final'!$AD$71="Catastrófico"),CONCATENATE("R33C",'Mapa final'!$R$71),"")</f>
        <v/>
      </c>
      <c r="X38" s="167" t="str">
        <f>IF(AND('Mapa final'!$AB$72="Muy Alta",'Mapa final'!$AD$72="Catastrófico"),CONCATENATE("R33C",'Mapa final'!$R$72),"")</f>
        <v/>
      </c>
      <c r="Y38" s="41"/>
      <c r="Z38" s="267"/>
      <c r="AA38" s="268"/>
      <c r="AB38" s="268"/>
      <c r="AC38" s="268"/>
      <c r="AD38" s="268"/>
      <c r="AE38" s="269"/>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row>
    <row r="39" spans="1:61" ht="15" customHeight="1" x14ac:dyDescent="0.25">
      <c r="A39" s="41"/>
      <c r="B39" s="276"/>
      <c r="C39" s="277"/>
      <c r="D39" s="278"/>
      <c r="E39" s="251"/>
      <c r="F39" s="246"/>
      <c r="G39" s="246"/>
      <c r="H39" s="246"/>
      <c r="I39" s="246"/>
      <c r="J39" s="86" t="str">
        <f ca="1">IF(AND('Mapa final'!$AB$73="Muy Alta",'Mapa final'!$AD$73="Leve"),CONCATENATE("R34C",'Mapa final'!$R$73),"")</f>
        <v/>
      </c>
      <c r="K39" s="40" t="str">
        <f>IF(AND('Mapa final'!$AB$74="Muy Alta",'Mapa final'!$AD$74="Leve"),CONCATENATE("R34C",'Mapa final'!$R$74),"")</f>
        <v/>
      </c>
      <c r="L39" s="87" t="str">
        <f>IF(AND('Mapa final'!$AB$75="Muy Alta",'Mapa final'!$AD$75="Leve"),CONCATENATE("R34C",'Mapa final'!$R$75),"")</f>
        <v/>
      </c>
      <c r="M39" s="86" t="str">
        <f ca="1">IF(AND('Mapa final'!$AB$73="Muy Alta",'Mapa final'!$AD$73="Menor"),CONCATENATE("R34C",'Mapa final'!$R$73),"")</f>
        <v/>
      </c>
      <c r="N39" s="40" t="str">
        <f>IF(AND('Mapa final'!$AB$74="Muy Alta",'Mapa final'!$AD$74="Menor"),CONCATENATE("R34C",'Mapa final'!$R$74),"")</f>
        <v/>
      </c>
      <c r="O39" s="87" t="str">
        <f>IF(AND('Mapa final'!$AB$75="Muy Alta",'Mapa final'!$AD$75="Menor"),CONCATENATE("R34C",'Mapa final'!$R$75),"")</f>
        <v/>
      </c>
      <c r="P39" s="86" t="str">
        <f ca="1">IF(AND('Mapa final'!$AB$73="Muy Alta",'Mapa final'!$AD$73="Moderado"),CONCATENATE("R34C",'Mapa final'!$R$73),"")</f>
        <v/>
      </c>
      <c r="Q39" s="40" t="str">
        <f>IF(AND('Mapa final'!$AB$74="Muy Alta",'Mapa final'!$AD$74="Moderado"),CONCATENATE("R34C",'Mapa final'!$R$74),"")</f>
        <v/>
      </c>
      <c r="R39" s="87" t="str">
        <f>IF(AND('Mapa final'!$AB$75="Muy Alta",'Mapa final'!$AD$75="Moderado"),CONCATENATE("R34C",'Mapa final'!$R$75),"")</f>
        <v/>
      </c>
      <c r="S39" s="86" t="str">
        <f ca="1">IF(AND('Mapa final'!$AB$73="Muy Alta",'Mapa final'!$AD$73="Mayor"),CONCATENATE("R34C",'Mapa final'!$R$73),"")</f>
        <v/>
      </c>
      <c r="T39" s="40" t="str">
        <f>IF(AND('Mapa final'!$AB$74="Muy Alta",'Mapa final'!$AD$74="Mayor"),CONCATENATE("R34C",'Mapa final'!$R$74),"")</f>
        <v/>
      </c>
      <c r="U39" s="87" t="str">
        <f>IF(AND('Mapa final'!$AB$75="Muy Alta",'Mapa final'!$AD$75="Mayor"),CONCATENATE("R34C",'Mapa final'!$R$75),"")</f>
        <v/>
      </c>
      <c r="V39" s="165" t="str">
        <f ca="1">IF(AND('Mapa final'!$AB$73="Muy Alta",'Mapa final'!$AD$73="Catastrófico"),CONCATENATE("R34C",'Mapa final'!$R$73),"")</f>
        <v/>
      </c>
      <c r="W39" s="166" t="str">
        <f>IF(AND('Mapa final'!$AB$74="Muy Alta",'Mapa final'!$AD$74="Catastrófico"),CONCATENATE("R34C",'Mapa final'!$R$74),"")</f>
        <v/>
      </c>
      <c r="X39" s="167" t="str">
        <f>IF(AND('Mapa final'!$AB$75="Muy Alta",'Mapa final'!$AD$75="Catastrófico"),CONCATENATE("R34C",'Mapa final'!$R$75),"")</f>
        <v/>
      </c>
      <c r="Y39" s="41"/>
      <c r="Z39" s="267"/>
      <c r="AA39" s="268"/>
      <c r="AB39" s="268"/>
      <c r="AC39" s="268"/>
      <c r="AD39" s="268"/>
      <c r="AE39" s="269"/>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row>
    <row r="40" spans="1:61" ht="15" customHeight="1" x14ac:dyDescent="0.25">
      <c r="A40" s="41"/>
      <c r="B40" s="276"/>
      <c r="C40" s="277"/>
      <c r="D40" s="278"/>
      <c r="E40" s="251"/>
      <c r="F40" s="246"/>
      <c r="G40" s="246"/>
      <c r="H40" s="246"/>
      <c r="I40" s="246"/>
      <c r="J40" s="86" t="str">
        <f ca="1">IF(AND('Mapa final'!$AB$76="Muy Alta",'Mapa final'!$AD$76="Leve"),CONCATENATE("R35C",'Mapa final'!$R$76),"")</f>
        <v/>
      </c>
      <c r="K40" s="40" t="str">
        <f>IF(AND('Mapa final'!$AB$77="Muy Alta",'Mapa final'!$AD$77="Leve"),CONCATENATE("R35C",'Mapa final'!$R$77),"")</f>
        <v/>
      </c>
      <c r="L40" s="87" t="str">
        <f>IF(AND('Mapa final'!$AB$78="Muy Alta",'Mapa final'!$AD$78="Leve"),CONCATENATE("R35C",'Mapa final'!$R$78),"")</f>
        <v/>
      </c>
      <c r="M40" s="86" t="str">
        <f ca="1">IF(AND('Mapa final'!$AB$76="Muy Alta",'Mapa final'!$AD$76="Menor"),CONCATENATE("R35C",'Mapa final'!$R$76),"")</f>
        <v/>
      </c>
      <c r="N40" s="40" t="str">
        <f>IF(AND('Mapa final'!$AB$77="Muy Alta",'Mapa final'!$AD$77="Menor"),CONCATENATE("R35C",'Mapa final'!$R$77),"")</f>
        <v/>
      </c>
      <c r="O40" s="87" t="str">
        <f>IF(AND('Mapa final'!$AB$78="Muy Alta",'Mapa final'!$AD$78="Menor"),CONCATENATE("R35C",'Mapa final'!$R$78),"")</f>
        <v/>
      </c>
      <c r="P40" s="86" t="str">
        <f ca="1">IF(AND('Mapa final'!$AB$76="Muy Alta",'Mapa final'!$AD$76="Moderado"),CONCATENATE("R35C",'Mapa final'!$R$76),"")</f>
        <v/>
      </c>
      <c r="Q40" s="40" t="str">
        <f>IF(AND('Mapa final'!$AB$77="Muy Alta",'Mapa final'!$AD$77="Moderado"),CONCATENATE("R35C",'Mapa final'!$R$77),"")</f>
        <v/>
      </c>
      <c r="R40" s="87" t="str">
        <f>IF(AND('Mapa final'!$AB$78="Muy Alta",'Mapa final'!$AD$78="Moderado"),CONCATENATE("R35C",'Mapa final'!$R$78),"")</f>
        <v/>
      </c>
      <c r="S40" s="86" t="str">
        <f ca="1">IF(AND('Mapa final'!$AB$76="Muy Alta",'Mapa final'!$AD$76="Mayor"),CONCATENATE("R35C",'Mapa final'!$R$76),"")</f>
        <v/>
      </c>
      <c r="T40" s="40" t="str">
        <f>IF(AND('Mapa final'!$AB$77="Muy Alta",'Mapa final'!$AD$77="Mayor"),CONCATENATE("R35C",'Mapa final'!$R$77),"")</f>
        <v/>
      </c>
      <c r="U40" s="87" t="str">
        <f>IF(AND('Mapa final'!$AB$78="Muy Alta",'Mapa final'!$AD$78="Mayor"),CONCATENATE("R35C",'Mapa final'!$R$78),"")</f>
        <v/>
      </c>
      <c r="V40" s="165" t="str">
        <f ca="1">IF(AND('Mapa final'!$AB$76="Muy Alta",'Mapa final'!$AD$76="Catastrófico"),CONCATENATE("R35C",'Mapa final'!$R$76),"")</f>
        <v/>
      </c>
      <c r="W40" s="166" t="str">
        <f>IF(AND('Mapa final'!$AB$77="Muy Alta",'Mapa final'!$AD$77="Catastrófico"),CONCATENATE("R35C",'Mapa final'!$R$77),"")</f>
        <v/>
      </c>
      <c r="X40" s="167" t="str">
        <f>IF(AND('Mapa final'!$AB$78="Muy Alta",'Mapa final'!$AD$78="Catastrófico"),CONCATENATE("R35C",'Mapa final'!$R$78),"")</f>
        <v/>
      </c>
      <c r="Y40" s="41"/>
      <c r="Z40" s="267"/>
      <c r="AA40" s="268"/>
      <c r="AB40" s="268"/>
      <c r="AC40" s="268"/>
      <c r="AD40" s="268"/>
      <c r="AE40" s="269"/>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row>
    <row r="41" spans="1:61" ht="15" customHeight="1" x14ac:dyDescent="0.25">
      <c r="A41" s="41"/>
      <c r="B41" s="276"/>
      <c r="C41" s="277"/>
      <c r="D41" s="278"/>
      <c r="E41" s="251"/>
      <c r="F41" s="246"/>
      <c r="G41" s="246"/>
      <c r="H41" s="246"/>
      <c r="I41" s="246"/>
      <c r="J41" s="86" t="str">
        <f ca="1">IF(AND('Mapa final'!$AB$79="Muy Alta",'Mapa final'!$AD$79="Leve"),CONCATENATE("R36C",'Mapa final'!$R$79),"")</f>
        <v/>
      </c>
      <c r="K41" s="40" t="str">
        <f>IF(AND('Mapa final'!$AB$80="Muy Alta",'Mapa final'!$AD$80="Leve"),CONCATENATE("R36C",'Mapa final'!$R$80),"")</f>
        <v/>
      </c>
      <c r="L41" s="87" t="str">
        <f>IF(AND('Mapa final'!$AB$81="Muy Alta",'Mapa final'!$AD$81="Leve"),CONCATENATE("R36C",'Mapa final'!$R$81),"")</f>
        <v/>
      </c>
      <c r="M41" s="86" t="str">
        <f ca="1">IF(AND('Mapa final'!$AB$79="Muy Alta",'Mapa final'!$AD$79="Menor"),CONCATENATE("R36C",'Mapa final'!$R$79),"")</f>
        <v/>
      </c>
      <c r="N41" s="40" t="str">
        <f>IF(AND('Mapa final'!$AB$80="Muy Alta",'Mapa final'!$AD$80="Menor"),CONCATENATE("R36C",'Mapa final'!$R$80),"")</f>
        <v/>
      </c>
      <c r="O41" s="87" t="str">
        <f>IF(AND('Mapa final'!$AB$81="Muy Alta",'Mapa final'!$AD$81="Menor"),CONCATENATE("R36C",'Mapa final'!$R$81),"")</f>
        <v/>
      </c>
      <c r="P41" s="86" t="str">
        <f ca="1">IF(AND('Mapa final'!$AB$79="Muy Alta",'Mapa final'!$AD$79="Moderado"),CONCATENATE("R36C",'Mapa final'!$R$79),"")</f>
        <v/>
      </c>
      <c r="Q41" s="40" t="str">
        <f>IF(AND('Mapa final'!$AB$80="Muy Alta",'Mapa final'!$AD$80="Moderado"),CONCATENATE("R36C",'Mapa final'!$R$80),"")</f>
        <v/>
      </c>
      <c r="R41" s="87" t="str">
        <f>IF(AND('Mapa final'!$AB$81="Muy Alta",'Mapa final'!$AD$81="Moderado"),CONCATENATE("R36C",'Mapa final'!$R$81),"")</f>
        <v/>
      </c>
      <c r="S41" s="86" t="str">
        <f ca="1">IF(AND('Mapa final'!$AB$79="Muy Alta",'Mapa final'!$AD$79="Mayor"),CONCATENATE("R36C",'Mapa final'!$R$79),"")</f>
        <v/>
      </c>
      <c r="T41" s="40" t="str">
        <f>IF(AND('Mapa final'!$AB$80="Muy Alta",'Mapa final'!$AD$80="Mayor"),CONCATENATE("R36C",'Mapa final'!$R$80),"")</f>
        <v/>
      </c>
      <c r="U41" s="87" t="str">
        <f>IF(AND('Mapa final'!$AB$81="Muy Alta",'Mapa final'!$AD$81="Mayor"),CONCATENATE("R36C",'Mapa final'!$R$81),"")</f>
        <v/>
      </c>
      <c r="V41" s="165" t="str">
        <f ca="1">IF(AND('Mapa final'!$AB$79="Muy Alta",'Mapa final'!$AD$79="Catastrófico"),CONCATENATE("R36C",'Mapa final'!$R$79),"")</f>
        <v/>
      </c>
      <c r="W41" s="166" t="str">
        <f>IF(AND('Mapa final'!$AB$80="Muy Alta",'Mapa final'!$AD$80="Catastrófico"),CONCATENATE("R36C",'Mapa final'!$R$80),"")</f>
        <v/>
      </c>
      <c r="X41" s="167" t="str">
        <f>IF(AND('Mapa final'!$AB$81="Muy Alta",'Mapa final'!$AD$81="Catastrófico"),CONCATENATE("R36C",'Mapa final'!$R$81),"")</f>
        <v/>
      </c>
      <c r="Y41" s="41"/>
      <c r="Z41" s="267"/>
      <c r="AA41" s="268"/>
      <c r="AB41" s="268"/>
      <c r="AC41" s="268"/>
      <c r="AD41" s="268"/>
      <c r="AE41" s="269"/>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row>
    <row r="42" spans="1:61" ht="15" customHeight="1" x14ac:dyDescent="0.25">
      <c r="A42" s="41"/>
      <c r="B42" s="276"/>
      <c r="C42" s="277"/>
      <c r="D42" s="278"/>
      <c r="E42" s="251"/>
      <c r="F42" s="246"/>
      <c r="G42" s="246"/>
      <c r="H42" s="246"/>
      <c r="I42" s="246"/>
      <c r="J42" s="86" t="e">
        <f>IF(AND('Mapa final'!#REF!="Muy Alta",'Mapa final'!#REF!="Leve"),CONCATENATE("R37C",'Mapa final'!#REF!),"")</f>
        <v>#REF!</v>
      </c>
      <c r="K42" s="40" t="e">
        <f>IF(AND('Mapa final'!#REF!="Muy Alta",'Mapa final'!#REF!="Leve"),CONCATENATE("R37C",'Mapa final'!#REF!),"")</f>
        <v>#REF!</v>
      </c>
      <c r="L42" s="87" t="e">
        <f>IF(AND('Mapa final'!#REF!="Muy Alta",'Mapa final'!#REF!="Leve"),CONCATENATE("R37C",'Mapa final'!#REF!),"")</f>
        <v>#REF!</v>
      </c>
      <c r="M42" s="86" t="e">
        <f>IF(AND('Mapa final'!#REF!="Muy Alta",'Mapa final'!#REF!="Menor"),CONCATENATE("R37C",'Mapa final'!#REF!),"")</f>
        <v>#REF!</v>
      </c>
      <c r="N42" s="40" t="e">
        <f>IF(AND('Mapa final'!#REF!="Muy Alta",'Mapa final'!#REF!="Menor"),CONCATENATE("R37C",'Mapa final'!#REF!),"")</f>
        <v>#REF!</v>
      </c>
      <c r="O42" s="87" t="e">
        <f>IF(AND('Mapa final'!#REF!="Muy Alta",'Mapa final'!#REF!="Menor"),CONCATENATE("R37C",'Mapa final'!#REF!),"")</f>
        <v>#REF!</v>
      </c>
      <c r="P42" s="86" t="e">
        <f>IF(AND('Mapa final'!#REF!="Muy Alta",'Mapa final'!#REF!="Moderado"),CONCATENATE("R37C",'Mapa final'!#REF!),"")</f>
        <v>#REF!</v>
      </c>
      <c r="Q42" s="40" t="e">
        <f>IF(AND('Mapa final'!#REF!="Muy Alta",'Mapa final'!#REF!="Moderado"),CONCATENATE("R37C",'Mapa final'!#REF!),"")</f>
        <v>#REF!</v>
      </c>
      <c r="R42" s="87" t="e">
        <f>IF(AND('Mapa final'!#REF!="Muy Alta",'Mapa final'!#REF!="Moderado"),CONCATENATE("R37C",'Mapa final'!#REF!),"")</f>
        <v>#REF!</v>
      </c>
      <c r="S42" s="86" t="e">
        <f>IF(AND('Mapa final'!#REF!="Muy Alta",'Mapa final'!#REF!="Mayor"),CONCATENATE("R37C",'Mapa final'!#REF!),"")</f>
        <v>#REF!</v>
      </c>
      <c r="T42" s="40" t="e">
        <f>IF(AND('Mapa final'!#REF!="Muy Alta",'Mapa final'!#REF!="Mayor"),CONCATENATE("R37C",'Mapa final'!#REF!),"")</f>
        <v>#REF!</v>
      </c>
      <c r="U42" s="87" t="e">
        <f>IF(AND('Mapa final'!#REF!="Muy Alta",'Mapa final'!#REF!="Mayor"),CONCATENATE("R37C",'Mapa final'!#REF!),"")</f>
        <v>#REF!</v>
      </c>
      <c r="V42" s="165" t="e">
        <f>IF(AND('Mapa final'!#REF!="Muy Alta",'Mapa final'!#REF!="Catastrófico"),CONCATENATE("R37C",'Mapa final'!#REF!),"")</f>
        <v>#REF!</v>
      </c>
      <c r="W42" s="166" t="e">
        <f>IF(AND('Mapa final'!#REF!="Muy Alta",'Mapa final'!#REF!="Catastrófico"),CONCATENATE("R37C",'Mapa final'!#REF!),"")</f>
        <v>#REF!</v>
      </c>
      <c r="X42" s="167" t="e">
        <f>IF(AND('Mapa final'!#REF!="Muy Alta",'Mapa final'!#REF!="Catastrófico"),CONCATENATE("R37C",'Mapa final'!#REF!),"")</f>
        <v>#REF!</v>
      </c>
      <c r="Y42" s="41"/>
      <c r="Z42" s="267"/>
      <c r="AA42" s="268"/>
      <c r="AB42" s="268"/>
      <c r="AC42" s="268"/>
      <c r="AD42" s="268"/>
      <c r="AE42" s="269"/>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row>
    <row r="43" spans="1:61" ht="15" customHeight="1" x14ac:dyDescent="0.25">
      <c r="A43" s="41"/>
      <c r="B43" s="276"/>
      <c r="C43" s="277"/>
      <c r="D43" s="278"/>
      <c r="E43" s="251"/>
      <c r="F43" s="246"/>
      <c r="G43" s="246"/>
      <c r="H43" s="246"/>
      <c r="I43" s="246"/>
      <c r="J43" s="86" t="str">
        <f ca="1">IF(AND('Mapa final'!$AB$82="Muy Alta",'Mapa final'!$AD$82="Leve"),CONCATENATE("R39C",'Mapa final'!$R$82),"")</f>
        <v/>
      </c>
      <c r="K43" s="40" t="str">
        <f>IF(AND('Mapa final'!$AB$83="Muy Alta",'Mapa final'!$AD$83="Leve"),CONCATENATE("R38C",'Mapa final'!$R$83),"")</f>
        <v/>
      </c>
      <c r="L43" s="87" t="str">
        <f>IF(AND('Mapa final'!$AB$84="Muy Alta",'Mapa final'!$AD$84="Leve"),CONCATENATE("R38C",'Mapa final'!$R$84),"")</f>
        <v/>
      </c>
      <c r="M43" s="86" t="str">
        <f ca="1">IF(AND('Mapa final'!$AB$82="Muy Alta",'Mapa final'!$AD$82="Menor"),CONCATENATE("R39C",'Mapa final'!$R$82),"")</f>
        <v/>
      </c>
      <c r="N43" s="40" t="str">
        <f>IF(AND('Mapa final'!$AB$83="Muy Alta",'Mapa final'!$AD$83="Menor"),CONCATENATE("R38C",'Mapa final'!$R$83),"")</f>
        <v/>
      </c>
      <c r="O43" s="87" t="str">
        <f>IF(AND('Mapa final'!$AB$84="Muy Alta",'Mapa final'!$AD$84="Menor"),CONCATENATE("R38C",'Mapa final'!$R$84),"")</f>
        <v/>
      </c>
      <c r="P43" s="86" t="str">
        <f ca="1">IF(AND('Mapa final'!$AB$82="Muy Alta",'Mapa final'!$AD$82="Moderado"),CONCATENATE("R39C",'Mapa final'!$R$82),"")</f>
        <v/>
      </c>
      <c r="Q43" s="40" t="str">
        <f>IF(AND('Mapa final'!$AB$83="Muy Alta",'Mapa final'!$AD$83="Moderado"),CONCATENATE("R38C",'Mapa final'!$R$83),"")</f>
        <v/>
      </c>
      <c r="R43" s="87" t="str">
        <f>IF(AND('Mapa final'!$AB$84="Muy Alta",'Mapa final'!$AD$84="Moderado"),CONCATENATE("R38C",'Mapa final'!$R$84),"")</f>
        <v/>
      </c>
      <c r="S43" s="86" t="str">
        <f ca="1">IF(AND('Mapa final'!$AB$82="Muy Alta",'Mapa final'!$AD$82="Mayor"),CONCATENATE("R39C",'Mapa final'!$R$82),"")</f>
        <v/>
      </c>
      <c r="T43" s="40" t="str">
        <f>IF(AND('Mapa final'!$AB$83="Muy Alta",'Mapa final'!$AD$83="Mayor"),CONCATENATE("R38C",'Mapa final'!$R$83),"")</f>
        <v/>
      </c>
      <c r="U43" s="87" t="str">
        <f>IF(AND('Mapa final'!$AB$84="Muy Alta",'Mapa final'!$AD$84="Mayor"),CONCATENATE("R38C",'Mapa final'!$R$84),"")</f>
        <v/>
      </c>
      <c r="V43" s="165" t="str">
        <f ca="1">IF(AND('Mapa final'!$AB$82="Muy Alta",'Mapa final'!$AD$82="Catastrófico"),CONCATENATE("R39C",'Mapa final'!$R$82),"")</f>
        <v/>
      </c>
      <c r="W43" s="166" t="str">
        <f>IF(AND('Mapa final'!$AB$83="Muy Alta",'Mapa final'!$AD$83="Catastrófico"),CONCATENATE("R38C",'Mapa final'!$R$83),"")</f>
        <v/>
      </c>
      <c r="X43" s="167" t="str">
        <f>IF(AND('Mapa final'!$AB$84="Muy Alta",'Mapa final'!$AD$84="Catastrófico"),CONCATENATE("R38C",'Mapa final'!$R$84),"")</f>
        <v/>
      </c>
      <c r="Y43" s="41"/>
      <c r="Z43" s="267"/>
      <c r="AA43" s="268"/>
      <c r="AB43" s="268"/>
      <c r="AC43" s="268"/>
      <c r="AD43" s="268"/>
      <c r="AE43" s="269"/>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row>
    <row r="44" spans="1:61" ht="15" customHeight="1" x14ac:dyDescent="0.25">
      <c r="A44" s="41"/>
      <c r="B44" s="276"/>
      <c r="C44" s="277"/>
      <c r="D44" s="278"/>
      <c r="E44" s="251"/>
      <c r="F44" s="246"/>
      <c r="G44" s="246"/>
      <c r="H44" s="246"/>
      <c r="I44" s="246"/>
      <c r="J44" s="86" t="str">
        <f ca="1">IF(AND('Mapa final'!$AB$85="Muy Alta",'Mapa final'!$AD$85="Leve"),CONCATENATE("R40C",'Mapa final'!$R$85),"")</f>
        <v/>
      </c>
      <c r="K44" s="40" t="str">
        <f>IF(AND('Mapa final'!$AB$86="Muy Alta",'Mapa final'!$AD$86="Leve"),CONCATENATE("R39C",'Mapa final'!$R$86),"")</f>
        <v/>
      </c>
      <c r="L44" s="87" t="str">
        <f>IF(AND('Mapa final'!$AB$87="Muy Alta",'Mapa final'!$AD$87="Leve"),CONCATENATE("R39C",'Mapa final'!$R$87),"")</f>
        <v/>
      </c>
      <c r="M44" s="86" t="str">
        <f ca="1">IF(AND('Mapa final'!$AB$85="Muy Alta",'Mapa final'!$AD$85="Menor"),CONCATENATE("R40C",'Mapa final'!$R$85),"")</f>
        <v/>
      </c>
      <c r="N44" s="40" t="str">
        <f>IF(AND('Mapa final'!$AB$86="Muy Alta",'Mapa final'!$AD$86="Menor"),CONCATENATE("R39C",'Mapa final'!$R$86),"")</f>
        <v/>
      </c>
      <c r="O44" s="87" t="str">
        <f>IF(AND('Mapa final'!$AB$87="Muy Alta",'Mapa final'!$AD$87="Menor"),CONCATENATE("R39C",'Mapa final'!$R$87),"")</f>
        <v/>
      </c>
      <c r="P44" s="86" t="str">
        <f ca="1">IF(AND('Mapa final'!$AB$85="Muy Alta",'Mapa final'!$AD$85="Moderado"),CONCATENATE("R40C",'Mapa final'!$R$85),"")</f>
        <v/>
      </c>
      <c r="Q44" s="40" t="str">
        <f>IF(AND('Mapa final'!$AB$86="Muy Alta",'Mapa final'!$AD$86="Moderado"),CONCATENATE("R39C",'Mapa final'!$R$86),"")</f>
        <v/>
      </c>
      <c r="R44" s="87" t="str">
        <f>IF(AND('Mapa final'!$AB$87="Muy Alta",'Mapa final'!$AD$87="Moderado"),CONCATENATE("R39C",'Mapa final'!$R$87),"")</f>
        <v/>
      </c>
      <c r="S44" s="86" t="str">
        <f ca="1">IF(AND('Mapa final'!$AB$85="Muy Alta",'Mapa final'!$AD$85="Mayor"),CONCATENATE("R40C",'Mapa final'!$R$85),"")</f>
        <v/>
      </c>
      <c r="T44" s="40" t="str">
        <f>IF(AND('Mapa final'!$AB$86="Muy Alta",'Mapa final'!$AD$86="Mayor"),CONCATENATE("R39C",'Mapa final'!$R$86),"")</f>
        <v/>
      </c>
      <c r="U44" s="87" t="str">
        <f>IF(AND('Mapa final'!$AB$87="Muy Alta",'Mapa final'!$AD$87="Mayor"),CONCATENATE("R39C",'Mapa final'!$R$87),"")</f>
        <v/>
      </c>
      <c r="V44" s="165" t="str">
        <f ca="1">IF(AND('Mapa final'!$AB$85="Muy Alta",'Mapa final'!$AD$85="Catastrófico"),CONCATENATE("R40C",'Mapa final'!$R$85),"")</f>
        <v/>
      </c>
      <c r="W44" s="166" t="str">
        <f>IF(AND('Mapa final'!$AB$86="Muy Alta",'Mapa final'!$AD$86="Catastrófico"),CONCATENATE("R39C",'Mapa final'!$R$86),"")</f>
        <v/>
      </c>
      <c r="X44" s="167" t="str">
        <f>IF(AND('Mapa final'!$AB$87="Muy Alta",'Mapa final'!$AD$87="Catastrófico"),CONCATENATE("R39C",'Mapa final'!$R$87),"")</f>
        <v/>
      </c>
      <c r="Y44" s="41"/>
      <c r="Z44" s="267"/>
      <c r="AA44" s="268"/>
      <c r="AB44" s="268"/>
      <c r="AC44" s="268"/>
      <c r="AD44" s="268"/>
      <c r="AE44" s="269"/>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row>
    <row r="45" spans="1:61" ht="15" customHeight="1" x14ac:dyDescent="0.25">
      <c r="A45" s="41"/>
      <c r="B45" s="276"/>
      <c r="C45" s="277"/>
      <c r="D45" s="278"/>
      <c r="E45" s="251"/>
      <c r="F45" s="246"/>
      <c r="G45" s="246"/>
      <c r="H45" s="246"/>
      <c r="I45" s="246"/>
      <c r="J45" s="86" t="str">
        <f ca="1">IF(AND('Mapa final'!$AB$88="Muy Alta",'Mapa final'!$AD$88="Leve"),CONCATENATE("R41C",'Mapa final'!$R$88),"")</f>
        <v/>
      </c>
      <c r="K45" s="40" t="str">
        <f>IF(AND('Mapa final'!$AB$89="Muy Alta",'Mapa final'!$AD$89="Leve"),CONCATENATE("R40C",'Mapa final'!$R$89),"")</f>
        <v/>
      </c>
      <c r="L45" s="87" t="str">
        <f>IF(AND('Mapa final'!$AB$90="Muy Alta",'Mapa final'!$AD$90="Leve"),CONCATENATE("R40C",'Mapa final'!$R$90),"")</f>
        <v/>
      </c>
      <c r="M45" s="86" t="str">
        <f ca="1">IF(AND('Mapa final'!$AB$88="Muy Alta",'Mapa final'!$AD$88="Menor"),CONCATENATE("R41C",'Mapa final'!$R$88),"")</f>
        <v/>
      </c>
      <c r="N45" s="40" t="str">
        <f>IF(AND('Mapa final'!$AB$89="Muy Alta",'Mapa final'!$AD$89="Menor"),CONCATENATE("R40C",'Mapa final'!$R$89),"")</f>
        <v/>
      </c>
      <c r="O45" s="87" t="str">
        <f>IF(AND('Mapa final'!$AB$90="Muy Alta",'Mapa final'!$AD$90="Menor"),CONCATENATE("R40C",'Mapa final'!$R$90),"")</f>
        <v/>
      </c>
      <c r="P45" s="86" t="str">
        <f ca="1">IF(AND('Mapa final'!$AB$88="Muy Alta",'Mapa final'!$AD$88="Moderado"),CONCATENATE("R41C",'Mapa final'!$R$88),"")</f>
        <v/>
      </c>
      <c r="Q45" s="40" t="str">
        <f>IF(AND('Mapa final'!$AB$89="Muy Alta",'Mapa final'!$AD$89="Moderado"),CONCATENATE("R40C",'Mapa final'!$R$89),"")</f>
        <v/>
      </c>
      <c r="R45" s="87" t="str">
        <f>IF(AND('Mapa final'!$AB$90="Muy Alta",'Mapa final'!$AD$90="Moderado"),CONCATENATE("R40C",'Mapa final'!$R$90),"")</f>
        <v/>
      </c>
      <c r="S45" s="86" t="str">
        <f ca="1">IF(AND('Mapa final'!$AB$88="Muy Alta",'Mapa final'!$AD$88="Mayor"),CONCATENATE("R41C",'Mapa final'!$R$88),"")</f>
        <v/>
      </c>
      <c r="T45" s="40" t="str">
        <f>IF(AND('Mapa final'!$AB$89="Muy Alta",'Mapa final'!$AD$89="Mayor"),CONCATENATE("R40C",'Mapa final'!$R$89),"")</f>
        <v/>
      </c>
      <c r="U45" s="87" t="str">
        <f>IF(AND('Mapa final'!$AB$90="Muy Alta",'Mapa final'!$AD$90="Mayor"),CONCATENATE("R40C",'Mapa final'!$R$90),"")</f>
        <v/>
      </c>
      <c r="V45" s="165" t="str">
        <f ca="1">IF(AND('Mapa final'!$AB$88="Muy Alta",'Mapa final'!$AD$88="Catastrófico"),CONCATENATE("R41C",'Mapa final'!$R$88),"")</f>
        <v/>
      </c>
      <c r="W45" s="166" t="str">
        <f>IF(AND('Mapa final'!$AB$89="Muy Alta",'Mapa final'!$AD$89="Catastrófico"),CONCATENATE("R40C",'Mapa final'!$R$89),"")</f>
        <v/>
      </c>
      <c r="X45" s="167" t="str">
        <f>IF(AND('Mapa final'!$AB$90="Muy Alta",'Mapa final'!$AD$90="Catastrófico"),CONCATENATE("R40C",'Mapa final'!$R$90),"")</f>
        <v/>
      </c>
      <c r="Y45" s="41"/>
      <c r="Z45" s="267"/>
      <c r="AA45" s="268"/>
      <c r="AB45" s="268"/>
      <c r="AC45" s="268"/>
      <c r="AD45" s="268"/>
      <c r="AE45" s="269"/>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row>
    <row r="46" spans="1:61" ht="15" customHeight="1" x14ac:dyDescent="0.25">
      <c r="A46" s="41"/>
      <c r="B46" s="276"/>
      <c r="C46" s="277"/>
      <c r="D46" s="278"/>
      <c r="E46" s="251"/>
      <c r="F46" s="246"/>
      <c r="G46" s="246"/>
      <c r="H46" s="246"/>
      <c r="I46" s="246"/>
      <c r="J46" s="86" t="e">
        <f>IF(AND('Mapa final'!#REF!="Muy Alta",'Mapa final'!#REF!="Leve"),CONCATENATE("R42C",'Mapa final'!#REF!),"")</f>
        <v>#REF!</v>
      </c>
      <c r="K46" s="40" t="e">
        <f>IF(AND('Mapa final'!#REF!="Muy Alta",'Mapa final'!#REF!="Leve"),CONCATENATE("R41C",'Mapa final'!#REF!),"")</f>
        <v>#REF!</v>
      </c>
      <c r="L46" s="87" t="e">
        <f>IF(AND('Mapa final'!#REF!="Muy Alta",'Mapa final'!#REF!="Leve"),CONCATENATE("R41C",'Mapa final'!#REF!),"")</f>
        <v>#REF!</v>
      </c>
      <c r="M46" s="86" t="e">
        <f>IF(AND('Mapa final'!#REF!="Muy Alta",'Mapa final'!#REF!="Menor"),CONCATENATE("R42C",'Mapa final'!#REF!),"")</f>
        <v>#REF!</v>
      </c>
      <c r="N46" s="40" t="e">
        <f>IF(AND('Mapa final'!#REF!="Muy Alta",'Mapa final'!#REF!="Menor"),CONCATENATE("R41C",'Mapa final'!#REF!),"")</f>
        <v>#REF!</v>
      </c>
      <c r="O46" s="87" t="e">
        <f>IF(AND('Mapa final'!#REF!="Muy Alta",'Mapa final'!#REF!="Menor"),CONCATENATE("R41C",'Mapa final'!#REF!),"")</f>
        <v>#REF!</v>
      </c>
      <c r="P46" s="86" t="e">
        <f>IF(AND('Mapa final'!#REF!="Muy Alta",'Mapa final'!#REF!="Moderado"),CONCATENATE("R42C",'Mapa final'!#REF!),"")</f>
        <v>#REF!</v>
      </c>
      <c r="Q46" s="40" t="e">
        <f>IF(AND('Mapa final'!#REF!="Muy Alta",'Mapa final'!#REF!="Moderado"),CONCATENATE("R41C",'Mapa final'!#REF!),"")</f>
        <v>#REF!</v>
      </c>
      <c r="R46" s="87" t="e">
        <f>IF(AND('Mapa final'!#REF!="Muy Alta",'Mapa final'!#REF!="Moderado"),CONCATENATE("R41C",'Mapa final'!#REF!),"")</f>
        <v>#REF!</v>
      </c>
      <c r="S46" s="86" t="e">
        <f>IF(AND('Mapa final'!#REF!="Muy Alta",'Mapa final'!#REF!="Mayor"),CONCATENATE("R42C",'Mapa final'!#REF!),"")</f>
        <v>#REF!</v>
      </c>
      <c r="T46" s="40" t="e">
        <f>IF(AND('Mapa final'!#REF!="Muy Alta",'Mapa final'!#REF!="Mayor"),CONCATENATE("R41C",'Mapa final'!#REF!),"")</f>
        <v>#REF!</v>
      </c>
      <c r="U46" s="87" t="e">
        <f>IF(AND('Mapa final'!#REF!="Muy Alta",'Mapa final'!#REF!="Mayor"),CONCATENATE("R41C",'Mapa final'!#REF!),"")</f>
        <v>#REF!</v>
      </c>
      <c r="V46" s="165" t="e">
        <f>IF(AND('Mapa final'!#REF!="Muy Alta",'Mapa final'!#REF!="Catastrófico"),CONCATENATE("R42C",'Mapa final'!#REF!),"")</f>
        <v>#REF!</v>
      </c>
      <c r="W46" s="166" t="e">
        <f>IF(AND('Mapa final'!#REF!="Muy Alta",'Mapa final'!#REF!="Catastrófico"),CONCATENATE("R41C",'Mapa final'!#REF!),"")</f>
        <v>#REF!</v>
      </c>
      <c r="X46" s="167" t="e">
        <f>IF(AND('Mapa final'!#REF!="Muy Alta",'Mapa final'!#REF!="Catastrófico"),CONCATENATE("R41C",'Mapa final'!#REF!),"")</f>
        <v>#REF!</v>
      </c>
      <c r="Y46" s="41"/>
      <c r="Z46" s="267"/>
      <c r="AA46" s="268"/>
      <c r="AB46" s="268"/>
      <c r="AC46" s="268"/>
      <c r="AD46" s="268"/>
      <c r="AE46" s="269"/>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row>
    <row r="47" spans="1:61" ht="15" customHeight="1" x14ac:dyDescent="0.25">
      <c r="A47" s="41"/>
      <c r="B47" s="276"/>
      <c r="C47" s="277"/>
      <c r="D47" s="278"/>
      <c r="E47" s="251"/>
      <c r="F47" s="246"/>
      <c r="G47" s="246"/>
      <c r="H47" s="246"/>
      <c r="I47" s="246"/>
      <c r="J47" s="86" t="str">
        <f ca="1">IF(AND('Mapa final'!$AB$91="Muy Alta",'Mapa final'!$AD$91="Leve"),CONCATENATE("R43C",'Mapa final'!$R$91),"")</f>
        <v/>
      </c>
      <c r="K47" s="40" t="str">
        <f>IF(AND('Mapa final'!$AB$92="Muy Alta",'Mapa final'!$AD$92="Leve"),CONCATENATE("R42C",'Mapa final'!$R$92),"")</f>
        <v/>
      </c>
      <c r="L47" s="87" t="str">
        <f>IF(AND('Mapa final'!$AB$93="Muy Alta",'Mapa final'!$AD$93="Leve"),CONCATENATE("R42C",'Mapa final'!$R$93),"")</f>
        <v/>
      </c>
      <c r="M47" s="86" t="str">
        <f ca="1">IF(AND('Mapa final'!$AB$91="Muy Alta",'Mapa final'!$AD$91="Menor"),CONCATENATE("R43C",'Mapa final'!$R$91),"")</f>
        <v/>
      </c>
      <c r="N47" s="40" t="str">
        <f>IF(AND('Mapa final'!$AB$92="Muy Alta",'Mapa final'!$AD$92="Menor"),CONCATENATE("R42C",'Mapa final'!$R$92),"")</f>
        <v/>
      </c>
      <c r="O47" s="87" t="str">
        <f>IF(AND('Mapa final'!$AB$93="Muy Alta",'Mapa final'!$AD$93="Menor"),CONCATENATE("R42C",'Mapa final'!$R$93),"")</f>
        <v/>
      </c>
      <c r="P47" s="86" t="str">
        <f ca="1">IF(AND('Mapa final'!$AB$91="Muy Alta",'Mapa final'!$AD$91="Moderado"),CONCATENATE("R43C",'Mapa final'!$R$91),"")</f>
        <v/>
      </c>
      <c r="Q47" s="40" t="str">
        <f>IF(AND('Mapa final'!$AB$92="Muy Alta",'Mapa final'!$AD$92="Moderado"),CONCATENATE("R42C",'Mapa final'!$R$92),"")</f>
        <v/>
      </c>
      <c r="R47" s="87" t="str">
        <f>IF(AND('Mapa final'!$AB$93="Muy Alta",'Mapa final'!$AD$93="Moderado"),CONCATENATE("R42C",'Mapa final'!$R$93),"")</f>
        <v/>
      </c>
      <c r="S47" s="86" t="str">
        <f ca="1">IF(AND('Mapa final'!$AB$91="Muy Alta",'Mapa final'!$AD$91="Mayor"),CONCATENATE("R43C",'Mapa final'!$R$91),"")</f>
        <v/>
      </c>
      <c r="T47" s="40" t="str">
        <f>IF(AND('Mapa final'!$AB$92="Muy Alta",'Mapa final'!$AD$92="Mayor"),CONCATENATE("R42C",'Mapa final'!$R$92),"")</f>
        <v/>
      </c>
      <c r="U47" s="87" t="str">
        <f>IF(AND('Mapa final'!$AB$93="Muy Alta",'Mapa final'!$AD$93="Mayor"),CONCATENATE("R42C",'Mapa final'!$R$93),"")</f>
        <v/>
      </c>
      <c r="V47" s="165" t="str">
        <f ca="1">IF(AND('Mapa final'!$AB$91="Muy Alta",'Mapa final'!$AD$91="Catastrófico"),CONCATENATE("R43C",'Mapa final'!$R$91),"")</f>
        <v/>
      </c>
      <c r="W47" s="166" t="str">
        <f>IF(AND('Mapa final'!$AB$92="Muy Alta",'Mapa final'!$AD$92="Catastrófico"),CONCATENATE("R42C",'Mapa final'!$R$92),"")</f>
        <v/>
      </c>
      <c r="X47" s="167" t="str">
        <f>IF(AND('Mapa final'!$AB$93="Muy Alta",'Mapa final'!$AD$93="Catastrófico"),CONCATENATE("R42C",'Mapa final'!$R$93),"")</f>
        <v/>
      </c>
      <c r="Y47" s="41"/>
      <c r="Z47" s="267"/>
      <c r="AA47" s="268"/>
      <c r="AB47" s="268"/>
      <c r="AC47" s="268"/>
      <c r="AD47" s="268"/>
      <c r="AE47" s="269"/>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row>
    <row r="48" spans="1:61" ht="15" customHeight="1" x14ac:dyDescent="0.25">
      <c r="A48" s="41"/>
      <c r="B48" s="276"/>
      <c r="C48" s="277"/>
      <c r="D48" s="278"/>
      <c r="E48" s="251"/>
      <c r="F48" s="246"/>
      <c r="G48" s="246"/>
      <c r="H48" s="246"/>
      <c r="I48" s="246"/>
      <c r="J48" s="86" t="e">
        <f>IF(AND('Mapa final'!#REF!="Muy Alta",'Mapa final'!#REF!="Leve"),CONCATENATE("R44C",'Mapa final'!#REF!),"")</f>
        <v>#REF!</v>
      </c>
      <c r="K48" s="40" t="e">
        <f>IF(AND('Mapa final'!#REF!="Muy Alta",'Mapa final'!#REF!="Leve"),CONCATENATE("R43C",'Mapa final'!#REF!),"")</f>
        <v>#REF!</v>
      </c>
      <c r="L48" s="87" t="e">
        <f>IF(AND('Mapa final'!#REF!="Muy Alta",'Mapa final'!#REF!="Leve"),CONCATENATE("R43C",'Mapa final'!#REF!),"")</f>
        <v>#REF!</v>
      </c>
      <c r="M48" s="86" t="e">
        <f>IF(AND('Mapa final'!#REF!="Muy Alta",'Mapa final'!#REF!="Menor"),CONCATENATE("R44C",'Mapa final'!#REF!),"")</f>
        <v>#REF!</v>
      </c>
      <c r="N48" s="40" t="e">
        <f>IF(AND('Mapa final'!#REF!="Muy Alta",'Mapa final'!#REF!="Menor"),CONCATENATE("R43C",'Mapa final'!#REF!),"")</f>
        <v>#REF!</v>
      </c>
      <c r="O48" s="87" t="e">
        <f>IF(AND('Mapa final'!#REF!="Muy Alta",'Mapa final'!#REF!="Menor"),CONCATENATE("R43C",'Mapa final'!#REF!),"")</f>
        <v>#REF!</v>
      </c>
      <c r="P48" s="86" t="e">
        <f>IF(AND('Mapa final'!#REF!="Muy Alta",'Mapa final'!#REF!="Moderado"),CONCATENATE("R44C",'Mapa final'!#REF!),"")</f>
        <v>#REF!</v>
      </c>
      <c r="Q48" s="40" t="e">
        <f>IF(AND('Mapa final'!#REF!="Muy Alta",'Mapa final'!#REF!="Moderado"),CONCATENATE("R43C",'Mapa final'!#REF!),"")</f>
        <v>#REF!</v>
      </c>
      <c r="R48" s="87" t="e">
        <f>IF(AND('Mapa final'!#REF!="Muy Alta",'Mapa final'!#REF!="Moderado"),CONCATENATE("R43C",'Mapa final'!#REF!),"")</f>
        <v>#REF!</v>
      </c>
      <c r="S48" s="86" t="e">
        <f>IF(AND('Mapa final'!#REF!="Muy Alta",'Mapa final'!#REF!="Mayor"),CONCATENATE("R44C",'Mapa final'!#REF!),"")</f>
        <v>#REF!</v>
      </c>
      <c r="T48" s="40" t="e">
        <f>IF(AND('Mapa final'!#REF!="Muy Alta",'Mapa final'!#REF!="Mayor"),CONCATENATE("R43C",'Mapa final'!#REF!),"")</f>
        <v>#REF!</v>
      </c>
      <c r="U48" s="87" t="e">
        <f>IF(AND('Mapa final'!#REF!="Muy Alta",'Mapa final'!#REF!="Mayor"),CONCATENATE("R43C",'Mapa final'!#REF!),"")</f>
        <v>#REF!</v>
      </c>
      <c r="V48" s="165" t="e">
        <f>IF(AND('Mapa final'!#REF!="Muy Alta",'Mapa final'!#REF!="Catastrófico"),CONCATENATE("R44C",'Mapa final'!#REF!),"")</f>
        <v>#REF!</v>
      </c>
      <c r="W48" s="166" t="e">
        <f>IF(AND('Mapa final'!#REF!="Muy Alta",'Mapa final'!#REF!="Catastrófico"),CONCATENATE("R43C",'Mapa final'!#REF!),"")</f>
        <v>#REF!</v>
      </c>
      <c r="X48" s="167" t="e">
        <f>IF(AND('Mapa final'!#REF!="Muy Alta",'Mapa final'!#REF!="Catastrófico"),CONCATENATE("R43C",'Mapa final'!#REF!),"")</f>
        <v>#REF!</v>
      </c>
      <c r="Y48" s="41"/>
      <c r="Z48" s="267"/>
      <c r="AA48" s="268"/>
      <c r="AB48" s="268"/>
      <c r="AC48" s="268"/>
      <c r="AD48" s="268"/>
      <c r="AE48" s="269"/>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row>
    <row r="49" spans="1:61" ht="15" customHeight="1" x14ac:dyDescent="0.25">
      <c r="A49" s="41"/>
      <c r="B49" s="276"/>
      <c r="C49" s="277"/>
      <c r="D49" s="278"/>
      <c r="E49" s="251"/>
      <c r="F49" s="246"/>
      <c r="G49" s="246"/>
      <c r="H49" s="246"/>
      <c r="I49" s="246"/>
      <c r="J49" s="86" t="e">
        <f>IF(AND('Mapa final'!#REF!="Muy Alta",'Mapa final'!#REF!="Leve"),CONCATENATE("R45C",'Mapa final'!#REF!),"")</f>
        <v>#REF!</v>
      </c>
      <c r="K49" s="40" t="e">
        <f>IF(AND('Mapa final'!#REF!="Muy Alta",'Mapa final'!#REF!="Leve"),CONCATENATE("R44C",'Mapa final'!#REF!),"")</f>
        <v>#REF!</v>
      </c>
      <c r="L49" s="87" t="e">
        <f>IF(AND('Mapa final'!#REF!="Muy Alta",'Mapa final'!#REF!="Leve"),CONCATENATE("R44C",'Mapa final'!#REF!),"")</f>
        <v>#REF!</v>
      </c>
      <c r="M49" s="86" t="e">
        <f>IF(AND('Mapa final'!#REF!="Muy Alta",'Mapa final'!#REF!="Menor"),CONCATENATE("R45C",'Mapa final'!#REF!),"")</f>
        <v>#REF!</v>
      </c>
      <c r="N49" s="40" t="e">
        <f>IF(AND('Mapa final'!#REF!="Muy Alta",'Mapa final'!#REF!="Menor"),CONCATENATE("R44C",'Mapa final'!#REF!),"")</f>
        <v>#REF!</v>
      </c>
      <c r="O49" s="87" t="e">
        <f>IF(AND('Mapa final'!#REF!="Muy Alta",'Mapa final'!#REF!="Menor"),CONCATENATE("R44C",'Mapa final'!#REF!),"")</f>
        <v>#REF!</v>
      </c>
      <c r="P49" s="86" t="e">
        <f>IF(AND('Mapa final'!#REF!="Muy Alta",'Mapa final'!#REF!="Moderado"),CONCATENATE("R45C",'Mapa final'!#REF!),"")</f>
        <v>#REF!</v>
      </c>
      <c r="Q49" s="40" t="e">
        <f>IF(AND('Mapa final'!#REF!="Muy Alta",'Mapa final'!#REF!="Moderado"),CONCATENATE("R44C",'Mapa final'!#REF!),"")</f>
        <v>#REF!</v>
      </c>
      <c r="R49" s="87" t="e">
        <f>IF(AND('Mapa final'!#REF!="Muy Alta",'Mapa final'!#REF!="Moderado"),CONCATENATE("R44C",'Mapa final'!#REF!),"")</f>
        <v>#REF!</v>
      </c>
      <c r="S49" s="86" t="e">
        <f>IF(AND('Mapa final'!#REF!="Muy Alta",'Mapa final'!#REF!="Mayor"),CONCATENATE("R45C",'Mapa final'!#REF!),"")</f>
        <v>#REF!</v>
      </c>
      <c r="T49" s="40" t="e">
        <f>IF(AND('Mapa final'!#REF!="Muy Alta",'Mapa final'!#REF!="Mayor"),CONCATENATE("R44C",'Mapa final'!#REF!),"")</f>
        <v>#REF!</v>
      </c>
      <c r="U49" s="87" t="e">
        <f>IF(AND('Mapa final'!#REF!="Muy Alta",'Mapa final'!#REF!="Mayor"),CONCATENATE("R44C",'Mapa final'!#REF!),"")</f>
        <v>#REF!</v>
      </c>
      <c r="V49" s="165" t="e">
        <f>IF(AND('Mapa final'!#REF!="Muy Alta",'Mapa final'!#REF!="Catastrófico"),CONCATENATE("R45C",'Mapa final'!#REF!),"")</f>
        <v>#REF!</v>
      </c>
      <c r="W49" s="166" t="e">
        <f>IF(AND('Mapa final'!#REF!="Muy Alta",'Mapa final'!#REF!="Catastrófico"),CONCATENATE("R44C",'Mapa final'!#REF!),"")</f>
        <v>#REF!</v>
      </c>
      <c r="X49" s="167" t="e">
        <f>IF(AND('Mapa final'!#REF!="Muy Alta",'Mapa final'!#REF!="Catastrófico"),CONCATENATE("R44C",'Mapa final'!#REF!),"")</f>
        <v>#REF!</v>
      </c>
      <c r="Y49" s="41"/>
      <c r="Z49" s="267"/>
      <c r="AA49" s="268"/>
      <c r="AB49" s="268"/>
      <c r="AC49" s="268"/>
      <c r="AD49" s="268"/>
      <c r="AE49" s="269"/>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row>
    <row r="50" spans="1:61" ht="15" customHeight="1" x14ac:dyDescent="0.25">
      <c r="A50" s="41"/>
      <c r="B50" s="276"/>
      <c r="C50" s="277"/>
      <c r="D50" s="278"/>
      <c r="E50" s="251"/>
      <c r="F50" s="246"/>
      <c r="G50" s="246"/>
      <c r="H50" s="246"/>
      <c r="I50" s="246"/>
      <c r="J50" s="86" t="str">
        <f ca="1">IF(AND('Mapa final'!$AB$94="Muy Alta",'Mapa final'!$AD$94="Leve"),CONCATENATE("R46C",'Mapa final'!$R$94),"")</f>
        <v/>
      </c>
      <c r="K50" s="40" t="str">
        <f>IF(AND('Mapa final'!$AB$95="Muy Alta",'Mapa final'!$AD$95="Leve"),CONCATENATE("R45C",'Mapa final'!$R$95),"")</f>
        <v/>
      </c>
      <c r="L50" s="87" t="str">
        <f>IF(AND('Mapa final'!$AB$96="Muy Alta",'Mapa final'!$AD$96="Leve"),CONCATENATE("R45C",'Mapa final'!$R$96),"")</f>
        <v/>
      </c>
      <c r="M50" s="86" t="str">
        <f ca="1">IF(AND('Mapa final'!$AB$94="Muy Alta",'Mapa final'!$AD$94="Menor"),CONCATENATE("R46C",'Mapa final'!$R$94),"")</f>
        <v/>
      </c>
      <c r="N50" s="40" t="str">
        <f>IF(AND('Mapa final'!$AB$95="Muy Alta",'Mapa final'!$AD$95="Menor"),CONCATENATE("R45C",'Mapa final'!$R$95),"")</f>
        <v/>
      </c>
      <c r="O50" s="87" t="str">
        <f>IF(AND('Mapa final'!$AB$96="Muy Alta",'Mapa final'!$AD$96="Menor"),CONCATENATE("R45C",'Mapa final'!$R$96),"")</f>
        <v/>
      </c>
      <c r="P50" s="86" t="str">
        <f ca="1">IF(AND('Mapa final'!$AB$94="Muy Alta",'Mapa final'!$AD$94="Moderado"),CONCATENATE("R46C",'Mapa final'!$R$94),"")</f>
        <v/>
      </c>
      <c r="Q50" s="40" t="str">
        <f>IF(AND('Mapa final'!$AB$95="Muy Alta",'Mapa final'!$AD$95="Moderado"),CONCATENATE("R45C",'Mapa final'!$R$95),"")</f>
        <v/>
      </c>
      <c r="R50" s="87" t="str">
        <f>IF(AND('Mapa final'!$AB$96="Muy Alta",'Mapa final'!$AD$96="Moderado"),CONCATENATE("R45C",'Mapa final'!$R$96),"")</f>
        <v/>
      </c>
      <c r="S50" s="86" t="str">
        <f ca="1">IF(AND('Mapa final'!$AB$94="Muy Alta",'Mapa final'!$AD$94="Mayor"),CONCATENATE("R46C",'Mapa final'!$R$94),"")</f>
        <v/>
      </c>
      <c r="T50" s="40" t="str">
        <f>IF(AND('Mapa final'!$AB$95="Muy Alta",'Mapa final'!$AD$95="Mayor"),CONCATENATE("R45C",'Mapa final'!$R$95),"")</f>
        <v/>
      </c>
      <c r="U50" s="87" t="str">
        <f>IF(AND('Mapa final'!$AB$96="Muy Alta",'Mapa final'!$AD$96="Mayor"),CONCATENATE("R45C",'Mapa final'!$R$96),"")</f>
        <v/>
      </c>
      <c r="V50" s="165" t="str">
        <f ca="1">IF(AND('Mapa final'!$AB$94="Muy Alta",'Mapa final'!$AD$94="Catastrófico"),CONCATENATE("R46C",'Mapa final'!$R$94),"")</f>
        <v/>
      </c>
      <c r="W50" s="166" t="str">
        <f>IF(AND('Mapa final'!$AB$95="Muy Alta",'Mapa final'!$AD$95="Catastrófico"),CONCATENATE("R45C",'Mapa final'!$R$95),"")</f>
        <v/>
      </c>
      <c r="X50" s="167" t="str">
        <f>IF(AND('Mapa final'!$AB$96="Muy Alta",'Mapa final'!$AD$96="Catastrófico"),CONCATENATE("R45C",'Mapa final'!$R$96),"")</f>
        <v/>
      </c>
      <c r="Y50" s="41"/>
      <c r="Z50" s="267"/>
      <c r="AA50" s="268"/>
      <c r="AB50" s="268"/>
      <c r="AC50" s="268"/>
      <c r="AD50" s="268"/>
      <c r="AE50" s="269"/>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row>
    <row r="51" spans="1:61" ht="15" customHeight="1" x14ac:dyDescent="0.25">
      <c r="A51" s="41"/>
      <c r="B51" s="276"/>
      <c r="C51" s="277"/>
      <c r="D51" s="278"/>
      <c r="E51" s="251"/>
      <c r="F51" s="246"/>
      <c r="G51" s="246"/>
      <c r="H51" s="246"/>
      <c r="I51" s="246"/>
      <c r="J51" s="86" t="str">
        <f ca="1">IF(AND('Mapa final'!$AB$97="Muy Alta",'Mapa final'!$AD$97="Leve"),CONCATENATE("R47C",'Mapa final'!$R$97),"")</f>
        <v/>
      </c>
      <c r="K51" s="40" t="str">
        <f>IF(AND('Mapa final'!$AB$98="Muy Alta",'Mapa final'!$AD$98="Leve"),CONCATENATE("R46C",'Mapa final'!$R$98),"")</f>
        <v/>
      </c>
      <c r="L51" s="87" t="str">
        <f>IF(AND('Mapa final'!$AB$99="Muy Alta",'Mapa final'!$AD$99="Leve"),CONCATENATE("R46C",'Mapa final'!$R$99),"")</f>
        <v/>
      </c>
      <c r="M51" s="86" t="str">
        <f ca="1">IF(AND('Mapa final'!$AB$97="Muy Alta",'Mapa final'!$AD$97="Menor"),CONCATENATE("R47C",'Mapa final'!$R$97),"")</f>
        <v/>
      </c>
      <c r="N51" s="40" t="str">
        <f>IF(AND('Mapa final'!$AB$98="Muy Alta",'Mapa final'!$AD$98="Menor"),CONCATENATE("R46C",'Mapa final'!$R$98),"")</f>
        <v/>
      </c>
      <c r="O51" s="87" t="str">
        <f>IF(AND('Mapa final'!$AB$99="Muy Alta",'Mapa final'!$AD$99="Menor"),CONCATENATE("R46C",'Mapa final'!$R$99),"")</f>
        <v/>
      </c>
      <c r="P51" s="86" t="str">
        <f ca="1">IF(AND('Mapa final'!$AB$97="Muy Alta",'Mapa final'!$AD$97="Moderado"),CONCATENATE("R47C",'Mapa final'!$R$97),"")</f>
        <v/>
      </c>
      <c r="Q51" s="40" t="str">
        <f>IF(AND('Mapa final'!$AB$98="Muy Alta",'Mapa final'!$AD$98="Moderado"),CONCATENATE("R46C",'Mapa final'!$R$98),"")</f>
        <v/>
      </c>
      <c r="R51" s="87" t="str">
        <f>IF(AND('Mapa final'!$AB$99="Muy Alta",'Mapa final'!$AD$99="Moderado"),CONCATENATE("R46C",'Mapa final'!$R$99),"")</f>
        <v/>
      </c>
      <c r="S51" s="86" t="str">
        <f ca="1">IF(AND('Mapa final'!$AB$97="Muy Alta",'Mapa final'!$AD$97="Mayor"),CONCATENATE("R47C",'Mapa final'!$R$97),"")</f>
        <v/>
      </c>
      <c r="T51" s="40" t="str">
        <f>IF(AND('Mapa final'!$AB$98="Muy Alta",'Mapa final'!$AD$98="Mayor"),CONCATENATE("R46C",'Mapa final'!$R$98),"")</f>
        <v/>
      </c>
      <c r="U51" s="87" t="str">
        <f>IF(AND('Mapa final'!$AB$99="Muy Alta",'Mapa final'!$AD$99="Mayor"),CONCATENATE("R46C",'Mapa final'!$R$99),"")</f>
        <v/>
      </c>
      <c r="V51" s="165" t="str">
        <f ca="1">IF(AND('Mapa final'!$AB$97="Muy Alta",'Mapa final'!$AD$97="Catastrófico"),CONCATENATE("R47C",'Mapa final'!$R$97),"")</f>
        <v/>
      </c>
      <c r="W51" s="166" t="str">
        <f>IF(AND('Mapa final'!$AB$98="Muy Alta",'Mapa final'!$AD$98="Catastrófico"),CONCATENATE("R46C",'Mapa final'!$R$98),"")</f>
        <v/>
      </c>
      <c r="X51" s="167" t="str">
        <f>IF(AND('Mapa final'!$AB$99="Muy Alta",'Mapa final'!$AD$99="Catastrófico"),CONCATENATE("R46C",'Mapa final'!$R$99),"")</f>
        <v/>
      </c>
      <c r="Y51" s="41"/>
      <c r="Z51" s="267"/>
      <c r="AA51" s="268"/>
      <c r="AB51" s="268"/>
      <c r="AC51" s="268"/>
      <c r="AD51" s="268"/>
      <c r="AE51" s="269"/>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row>
    <row r="52" spans="1:61" ht="15" customHeight="1" x14ac:dyDescent="0.25">
      <c r="A52" s="41"/>
      <c r="B52" s="276"/>
      <c r="C52" s="277"/>
      <c r="D52" s="278"/>
      <c r="E52" s="251"/>
      <c r="F52" s="246"/>
      <c r="G52" s="246"/>
      <c r="H52" s="246"/>
      <c r="I52" s="246"/>
      <c r="J52" s="86" t="str">
        <f ca="1">IF(AND('Mapa final'!$AB$100="Muy Alta",'Mapa final'!$AD$100="Leve"),CONCATENATE("R48C",'Mapa final'!$R$100),"")</f>
        <v/>
      </c>
      <c r="K52" s="40" t="str">
        <f>IF(AND('Mapa final'!$AB$101="Muy Alta",'Mapa final'!$AD$101="Leve"),CONCATENATE("R47C",'Mapa final'!$R$101),"")</f>
        <v/>
      </c>
      <c r="L52" s="87" t="str">
        <f>IF(AND('Mapa final'!$AB$102="Muy Alta",'Mapa final'!$AD$102="Leve"),CONCATENATE("R47C",'Mapa final'!$R$102),"")</f>
        <v/>
      </c>
      <c r="M52" s="86" t="str">
        <f ca="1">IF(AND('Mapa final'!$AB$100="Muy Alta",'Mapa final'!$AD$100="Menor"),CONCATENATE("R48C",'Mapa final'!$R$100),"")</f>
        <v/>
      </c>
      <c r="N52" s="40" t="str">
        <f>IF(AND('Mapa final'!$AB$101="Muy Alta",'Mapa final'!$AD$101="Menor"),CONCATENATE("R47C",'Mapa final'!$R$101),"")</f>
        <v/>
      </c>
      <c r="O52" s="87" t="str">
        <f>IF(AND('Mapa final'!$AB$102="Muy Alta",'Mapa final'!$AD$102="Menor"),CONCATENATE("R47C",'Mapa final'!$R$102),"")</f>
        <v/>
      </c>
      <c r="P52" s="86" t="str">
        <f ca="1">IF(AND('Mapa final'!$AB$100="Muy Alta",'Mapa final'!$AD$100="Moderado"),CONCATENATE("R48C",'Mapa final'!$R$100),"")</f>
        <v/>
      </c>
      <c r="Q52" s="40" t="str">
        <f>IF(AND('Mapa final'!$AB$101="Muy Alta",'Mapa final'!$AD$101="Moderado"),CONCATENATE("R47C",'Mapa final'!$R$101),"")</f>
        <v/>
      </c>
      <c r="R52" s="87" t="str">
        <f>IF(AND('Mapa final'!$AB$102="Muy Alta",'Mapa final'!$AD$102="Moderado"),CONCATENATE("R47C",'Mapa final'!$R$102),"")</f>
        <v/>
      </c>
      <c r="S52" s="86" t="str">
        <f ca="1">IF(AND('Mapa final'!$AB$100="Muy Alta",'Mapa final'!$AD$100="Mayor"),CONCATENATE("R48C",'Mapa final'!$R$100),"")</f>
        <v/>
      </c>
      <c r="T52" s="40" t="str">
        <f>IF(AND('Mapa final'!$AB$101="Muy Alta",'Mapa final'!$AD$101="Mayor"),CONCATENATE("R47C",'Mapa final'!$R$101),"")</f>
        <v/>
      </c>
      <c r="U52" s="87" t="str">
        <f>IF(AND('Mapa final'!$AB$102="Muy Alta",'Mapa final'!$AD$102="Mayor"),CONCATENATE("R47C",'Mapa final'!$R$102),"")</f>
        <v/>
      </c>
      <c r="V52" s="165" t="str">
        <f ca="1">IF(AND('Mapa final'!$AB$100="Muy Alta",'Mapa final'!$AD$100="Catastrófico"),CONCATENATE("R48C",'Mapa final'!$R$100),"")</f>
        <v/>
      </c>
      <c r="W52" s="166" t="str">
        <f>IF(AND('Mapa final'!$AB$101="Muy Alta",'Mapa final'!$AD$101="Catastrófico"),CONCATENATE("R47C",'Mapa final'!$R$101),"")</f>
        <v/>
      </c>
      <c r="X52" s="167" t="str">
        <f>IF(AND('Mapa final'!$AB$102="Muy Alta",'Mapa final'!$AD$102="Catastrófico"),CONCATENATE("R47C",'Mapa final'!$R$102),"")</f>
        <v/>
      </c>
      <c r="Y52" s="41"/>
      <c r="Z52" s="267"/>
      <c r="AA52" s="268"/>
      <c r="AB52" s="268"/>
      <c r="AC52" s="268"/>
      <c r="AD52" s="268"/>
      <c r="AE52" s="269"/>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row>
    <row r="53" spans="1:61" ht="15" customHeight="1" x14ac:dyDescent="0.25">
      <c r="A53" s="41"/>
      <c r="B53" s="276"/>
      <c r="C53" s="277"/>
      <c r="D53" s="278"/>
      <c r="E53" s="251"/>
      <c r="F53" s="246"/>
      <c r="G53" s="246"/>
      <c r="H53" s="246"/>
      <c r="I53" s="246"/>
      <c r="J53" s="86" t="str">
        <f>IF(AND('Mapa final'!$AB$103="Muy Alta",'Mapa final'!$AD$103="Leve"),CONCATENATE("R49C",'Mapa final'!$R$103),"")</f>
        <v/>
      </c>
      <c r="K53" s="40" t="str">
        <f>IF(AND('Mapa final'!$AB$104="Muy Alta",'Mapa final'!$AD$104="Leve"),CONCATENATE("R48C",'Mapa final'!$R$104),"")</f>
        <v/>
      </c>
      <c r="L53" s="87" t="str">
        <f>IF(AND('Mapa final'!$AB$105="Muy Alta",'Mapa final'!$AD$105="Leve"),CONCATENATE("R48C",'Mapa final'!$R$105),"")</f>
        <v/>
      </c>
      <c r="M53" s="86" t="str">
        <f>IF(AND('Mapa final'!$AB$103="Muy Alta",'Mapa final'!$AD$103="Menor"),CONCATENATE("R49C",'Mapa final'!$R$103),"")</f>
        <v/>
      </c>
      <c r="N53" s="40" t="str">
        <f>IF(AND('Mapa final'!$AB$104="Muy Alta",'Mapa final'!$AD$104="Menor"),CONCATENATE("R48C",'Mapa final'!$R$104),"")</f>
        <v/>
      </c>
      <c r="O53" s="87" t="str">
        <f>IF(AND('Mapa final'!$AB$105="Muy Alta",'Mapa final'!$AD$105="Menor"),CONCATENATE("R48C",'Mapa final'!$R$105),"")</f>
        <v/>
      </c>
      <c r="P53" s="86" t="str">
        <f>IF(AND('Mapa final'!$AB$103="Muy Alta",'Mapa final'!$AD$103="Moderado"),CONCATENATE("R49C",'Mapa final'!$R$103),"")</f>
        <v/>
      </c>
      <c r="Q53" s="40" t="str">
        <f>IF(AND('Mapa final'!$AB$104="Muy Alta",'Mapa final'!$AD$104="Moderado"),CONCATENATE("R48C",'Mapa final'!$R$104),"")</f>
        <v/>
      </c>
      <c r="R53" s="87" t="str">
        <f>IF(AND('Mapa final'!$AB$105="Muy Alta",'Mapa final'!$AD$105="Moderado"),CONCATENATE("R48C",'Mapa final'!$R$105),"")</f>
        <v/>
      </c>
      <c r="S53" s="86" t="str">
        <f>IF(AND('Mapa final'!$AB$103="Muy Alta",'Mapa final'!$AD$103="Mayor"),CONCATENATE("R49C",'Mapa final'!$R$103),"")</f>
        <v/>
      </c>
      <c r="T53" s="40" t="str">
        <f>IF(AND('Mapa final'!$AB$104="Muy Alta",'Mapa final'!$AD$104="Mayor"),CONCATENATE("R48C",'Mapa final'!$R$104),"")</f>
        <v/>
      </c>
      <c r="U53" s="87" t="str">
        <f>IF(AND('Mapa final'!$AB$105="Muy Alta",'Mapa final'!$AD$105="Mayor"),CONCATENATE("R48C",'Mapa final'!$R$105),"")</f>
        <v/>
      </c>
      <c r="V53" s="165" t="str">
        <f>IF(AND('Mapa final'!$AB$103="Muy Alta",'Mapa final'!$AD$103="Catastrófico"),CONCATENATE("R49C",'Mapa final'!$R$103),"")</f>
        <v/>
      </c>
      <c r="W53" s="166" t="str">
        <f>IF(AND('Mapa final'!$AB$104="Muy Alta",'Mapa final'!$AD$104="Catastrófico"),CONCATENATE("R48C",'Mapa final'!$R$104),"")</f>
        <v/>
      </c>
      <c r="X53" s="167" t="str">
        <f>IF(AND('Mapa final'!$AB$105="Muy Alta",'Mapa final'!$AD$105="Catastrófico"),CONCATENATE("R48C",'Mapa final'!$R$105),"")</f>
        <v/>
      </c>
      <c r="Y53" s="41"/>
      <c r="Z53" s="267"/>
      <c r="AA53" s="268"/>
      <c r="AB53" s="268"/>
      <c r="AC53" s="268"/>
      <c r="AD53" s="268"/>
      <c r="AE53" s="269"/>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row>
    <row r="54" spans="1:61" ht="15" customHeight="1" x14ac:dyDescent="0.25">
      <c r="A54" s="41"/>
      <c r="B54" s="276"/>
      <c r="C54" s="277"/>
      <c r="D54" s="278"/>
      <c r="E54" s="251"/>
      <c r="F54" s="246"/>
      <c r="G54" s="246"/>
      <c r="H54" s="246"/>
      <c r="I54" s="246"/>
      <c r="J54" s="86" t="str">
        <f>IF(AND('Mapa final'!$AB$106="Muy Alta",'Mapa final'!$AD$106="Leve"),CONCATENATE("R49C",'Mapa final'!$R$106),"")</f>
        <v/>
      </c>
      <c r="K54" s="40" t="str">
        <f>IF(AND('Mapa final'!$AB$107="Muy Alta",'Mapa final'!$AD$107="Leve"),CONCATENATE("R49C",'Mapa final'!$R$107),"")</f>
        <v/>
      </c>
      <c r="L54" s="87" t="str">
        <f>IF(AND('Mapa final'!$AB$108="Muy Alta",'Mapa final'!$AD$108="Leve"),CONCATENATE("R49C",'Mapa final'!$R$108),"")</f>
        <v/>
      </c>
      <c r="M54" s="86" t="str">
        <f>IF(AND('Mapa final'!$AB$106="Muy Alta",'Mapa final'!$AD$106="Menor"),CONCATENATE("R49C",'Mapa final'!$R$106),"")</f>
        <v/>
      </c>
      <c r="N54" s="40" t="str">
        <f>IF(AND('Mapa final'!$AB$107="Muy Alta",'Mapa final'!$AD$107="Menor"),CONCATENATE("R49C",'Mapa final'!$R$107),"")</f>
        <v/>
      </c>
      <c r="O54" s="87" t="str">
        <f>IF(AND('Mapa final'!$AB$108="Muy Alta",'Mapa final'!$AD$108="Menor"),CONCATENATE("R49C",'Mapa final'!$R$108),"")</f>
        <v/>
      </c>
      <c r="P54" s="86" t="str">
        <f>IF(AND('Mapa final'!$AB$106="Muy Alta",'Mapa final'!$AD$106="Moderado"),CONCATENATE("R49C",'Mapa final'!$R$106),"")</f>
        <v/>
      </c>
      <c r="Q54" s="40" t="str">
        <f>IF(AND('Mapa final'!$AB$107="Muy Alta",'Mapa final'!$AD$107="Moderado"),CONCATENATE("R49C",'Mapa final'!$R$107),"")</f>
        <v/>
      </c>
      <c r="R54" s="87" t="str">
        <f>IF(AND('Mapa final'!$AB$108="Muy Alta",'Mapa final'!$AD$108="Moderado"),CONCATENATE("R49C",'Mapa final'!$R$108),"")</f>
        <v/>
      </c>
      <c r="S54" s="86" t="str">
        <f>IF(AND('Mapa final'!$AB$106="Muy Alta",'Mapa final'!$AD$106="Mayor"),CONCATENATE("R49C",'Mapa final'!$R$106),"")</f>
        <v/>
      </c>
      <c r="T54" s="40" t="str">
        <f>IF(AND('Mapa final'!$AB$107="Muy Alta",'Mapa final'!$AD$107="Mayor"),CONCATENATE("R49C",'Mapa final'!$R$107),"")</f>
        <v/>
      </c>
      <c r="U54" s="87" t="str">
        <f>IF(AND('Mapa final'!$AB$108="Muy Alta",'Mapa final'!$AD$108="Mayor"),CONCATENATE("R49C",'Mapa final'!$R$108),"")</f>
        <v/>
      </c>
      <c r="V54" s="165" t="str">
        <f>IF(AND('Mapa final'!$AB$106="Muy Alta",'Mapa final'!$AD$106="Catastrófico"),CONCATENATE("R49C",'Mapa final'!$R$106),"")</f>
        <v/>
      </c>
      <c r="W54" s="166" t="str">
        <f>IF(AND('Mapa final'!$AB$107="Muy Alta",'Mapa final'!$AD$107="Catastrófico"),CONCATENATE("R49C",'Mapa final'!$R$107),"")</f>
        <v/>
      </c>
      <c r="X54" s="167" t="str">
        <f>IF(AND('Mapa final'!$AB$108="Muy Alta",'Mapa final'!$AD$108="Catastrófico"),CONCATENATE("R49C",'Mapa final'!$R$108),"")</f>
        <v/>
      </c>
      <c r="Y54" s="41"/>
      <c r="Z54" s="267"/>
      <c r="AA54" s="268"/>
      <c r="AB54" s="268"/>
      <c r="AC54" s="268"/>
      <c r="AD54" s="268"/>
      <c r="AE54" s="269"/>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row>
    <row r="55" spans="1:61" ht="15" customHeight="1" thickBot="1" x14ac:dyDescent="0.3">
      <c r="A55" s="41"/>
      <c r="B55" s="276"/>
      <c r="C55" s="277"/>
      <c r="D55" s="278"/>
      <c r="E55" s="251"/>
      <c r="F55" s="246"/>
      <c r="G55" s="246"/>
      <c r="H55" s="246"/>
      <c r="I55" s="246"/>
      <c r="J55" s="86" t="str">
        <f>IF(AND('Mapa final'!$AB$109="Muy Alta",'Mapa final'!$AD$109="Leve"),CONCATENATE("R50C",'Mapa final'!$R$109),"")</f>
        <v/>
      </c>
      <c r="K55" s="40" t="str">
        <f>IF(AND('Mapa final'!$AB$110="Muy Alta",'Mapa final'!$AD$110="Leve"),CONCATENATE("R50C",'Mapa final'!$R$110),"")</f>
        <v/>
      </c>
      <c r="L55" s="87" t="str">
        <f>IF(AND('Mapa final'!$AB$111="Muy Alta",'Mapa final'!$AD$111="Leve"),CONCATENATE("R50C",'Mapa final'!$R$111),"")</f>
        <v/>
      </c>
      <c r="M55" s="86" t="str">
        <f>IF(AND('Mapa final'!$AB$109="Muy Alta",'Mapa final'!$AD$109="Menor"),CONCATENATE("R50C",'Mapa final'!$R$109),"")</f>
        <v/>
      </c>
      <c r="N55" s="40" t="str">
        <f>IF(AND('Mapa final'!$AB$110="Muy Alta",'Mapa final'!$AD$110="Menor"),CONCATENATE("R50C",'Mapa final'!$R$110),"")</f>
        <v/>
      </c>
      <c r="O55" s="87" t="str">
        <f>IF(AND('Mapa final'!$AB$111="Muy Alta",'Mapa final'!$AD$111="Menor"),CONCATENATE("R50C",'Mapa final'!$R$111),"")</f>
        <v/>
      </c>
      <c r="P55" s="86" t="str">
        <f>IF(AND('Mapa final'!$AB$109="Muy Alta",'Mapa final'!$AD$109="Moderado"),CONCATENATE("R50C",'Mapa final'!$R$109),"")</f>
        <v/>
      </c>
      <c r="Q55" s="40" t="str">
        <f>IF(AND('Mapa final'!$AB$110="Muy Alta",'Mapa final'!$AD$110="Moderado"),CONCATENATE("R50C",'Mapa final'!$R$110),"")</f>
        <v/>
      </c>
      <c r="R55" s="87" t="str">
        <f>IF(AND('Mapa final'!$AB$111="Muy Alta",'Mapa final'!$AD$111="Moderado"),CONCATENATE("R50C",'Mapa final'!$R$111),"")</f>
        <v/>
      </c>
      <c r="S55" s="86" t="str">
        <f>IF(AND('Mapa final'!$AB$109="Muy Alta",'Mapa final'!$AD$109="Mayor"),CONCATENATE("R50C",'Mapa final'!$R$109),"")</f>
        <v/>
      </c>
      <c r="T55" s="40" t="str">
        <f>IF(AND('Mapa final'!$AB$110="Muy Alta",'Mapa final'!$AD$110="Mayor"),CONCATENATE("R50C",'Mapa final'!$R$110),"")</f>
        <v/>
      </c>
      <c r="U55" s="87" t="str">
        <f>IF(AND('Mapa final'!$AB$111="Muy Alta",'Mapa final'!$AD$111="Mayor"),CONCATENATE("R50C",'Mapa final'!$R$111),"")</f>
        <v/>
      </c>
      <c r="V55" s="186" t="str">
        <f>IF(AND('Mapa final'!$AB$109="Muy Alta",'Mapa final'!$AD$109="Catastrófico"),CONCATENATE("R50C",'Mapa final'!$R$109),"")</f>
        <v/>
      </c>
      <c r="W55" s="187" t="str">
        <f>IF(AND('Mapa final'!$AB$110="Muy Alta",'Mapa final'!$AD$110="Catastrófico"),CONCATENATE("R50C",'Mapa final'!$R$110),"")</f>
        <v/>
      </c>
      <c r="X55" s="188" t="str">
        <f>IF(AND('Mapa final'!$AB$111="Muy Alta",'Mapa final'!$AD$111="Catastrófico"),CONCATENATE("R50C",'Mapa final'!$R$111),"")</f>
        <v/>
      </c>
      <c r="Y55" s="41"/>
      <c r="Z55" s="267"/>
      <c r="AA55" s="268"/>
      <c r="AB55" s="268"/>
      <c r="AC55" s="268"/>
      <c r="AD55" s="268"/>
      <c r="AE55" s="269"/>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row>
    <row r="56" spans="1:61" ht="15" customHeight="1" x14ac:dyDescent="0.25">
      <c r="A56" s="41"/>
      <c r="B56" s="276"/>
      <c r="C56" s="277"/>
      <c r="D56" s="278"/>
      <c r="E56" s="262" t="s">
        <v>106</v>
      </c>
      <c r="F56" s="263"/>
      <c r="G56" s="263"/>
      <c r="H56" s="263"/>
      <c r="I56" s="263"/>
      <c r="J56" s="168" t="e">
        <f>IF(AND('Mapa final'!#REF!="Alta",'Mapa final'!#REF!="Moderado"),CONCATENATE("R1C",'Mapa final'!#REF!),"")</f>
        <v>#REF!</v>
      </c>
      <c r="K56" s="169" t="e">
        <f>IF(AND('Mapa final'!#REF!="Alta",'Mapa final'!#REF!="Moderado"),CONCATENATE("R1C",'Mapa final'!#REF!),"")</f>
        <v>#REF!</v>
      </c>
      <c r="L56" s="170" t="e">
        <f>IF(AND('Mapa final'!#REF!="Alta",'Mapa final'!#REF!="Moderado"),CONCATENATE("R1C",'Mapa final'!#REF!),"")</f>
        <v>#REF!</v>
      </c>
      <c r="M56" s="168" t="e">
        <f>IF(AND('Mapa final'!#REF!="Alta",'Mapa final'!#REF!="Moderado"),CONCATENATE("R1C",'Mapa final'!#REF!),"")</f>
        <v>#REF!</v>
      </c>
      <c r="N56" s="169" t="e">
        <f>IF(AND('Mapa final'!#REF!="Alta",'Mapa final'!#REF!="Moderado"),CONCATENATE("R1C",'Mapa final'!#REF!),"")</f>
        <v>#REF!</v>
      </c>
      <c r="O56" s="170" t="e">
        <f>IF(AND('Mapa final'!#REF!="Alta",'Mapa final'!#REF!="Moderado"),CONCATENATE("R1C",'Mapa final'!#REF!),"")</f>
        <v>#REF!</v>
      </c>
      <c r="P56" s="83" t="e">
        <f>IF(AND('Mapa final'!#REF!="Alta",'Mapa final'!#REF!="Moderado"),CONCATENATE("R1C",'Mapa final'!#REF!),"")</f>
        <v>#REF!</v>
      </c>
      <c r="Q56" s="84" t="e">
        <f>IF(AND('Mapa final'!#REF!="Alta",'Mapa final'!#REF!="Moderado"),CONCATENATE("R1C",'Mapa final'!#REF!),"")</f>
        <v>#REF!</v>
      </c>
      <c r="R56" s="85" t="e">
        <f>IF(AND('Mapa final'!#REF!="Alta",'Mapa final'!#REF!="Moderado"),CONCATENATE("R1C",'Mapa final'!#REF!),"")</f>
        <v>#REF!</v>
      </c>
      <c r="S56" s="83" t="e">
        <f>IF(AND('Mapa final'!#REF!="Alta",'Mapa final'!#REF!="Mayor"),CONCATENATE("R1C",'Mapa final'!#REF!),"")</f>
        <v>#REF!</v>
      </c>
      <c r="T56" s="84" t="e">
        <f>IF(AND('Mapa final'!#REF!="Alta",'Mapa final'!#REF!="Mayor"),CONCATENATE("R1C",'Mapa final'!#REF!),"")</f>
        <v>#REF!</v>
      </c>
      <c r="U56" s="85" t="e">
        <f>IF(AND('Mapa final'!#REF!="Alta",'Mapa final'!#REF!="Mayor"),CONCATENATE("R1C",'Mapa final'!#REF!),"")</f>
        <v>#REF!</v>
      </c>
      <c r="V56" s="162" t="e">
        <f>IF(AND('Mapa final'!#REF!="Alta",'Mapa final'!#REF!="Catastrófico"),CONCATENATE("R1C",'Mapa final'!#REF!),"")</f>
        <v>#REF!</v>
      </c>
      <c r="W56" s="163" t="e">
        <f>IF(AND('Mapa final'!#REF!="Alta",'Mapa final'!#REF!="Catastrófico"),CONCATENATE("R1C",'Mapa final'!#REF!),"")</f>
        <v>#REF!</v>
      </c>
      <c r="X56" s="164" t="e">
        <f>IF(AND('Mapa final'!#REF!="Alta",'Mapa final'!#REF!="Catastrófico"),CONCATENATE("R1C",'Mapa final'!#REF!),"")</f>
        <v>#REF!</v>
      </c>
      <c r="Y56" s="41"/>
      <c r="Z56" s="256" t="s">
        <v>74</v>
      </c>
      <c r="AA56" s="257"/>
      <c r="AB56" s="257"/>
      <c r="AC56" s="257"/>
      <c r="AD56" s="257"/>
      <c r="AE56" s="258"/>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row>
    <row r="57" spans="1:61" ht="15" customHeight="1" x14ac:dyDescent="0.25">
      <c r="A57" s="41"/>
      <c r="B57" s="276"/>
      <c r="C57" s="277"/>
      <c r="D57" s="278"/>
      <c r="E57" s="250"/>
      <c r="F57" s="246"/>
      <c r="G57" s="246"/>
      <c r="H57" s="246"/>
      <c r="I57" s="246"/>
      <c r="J57" s="171" t="str">
        <f ca="1">IF(AND('Mapa final'!$AB$7="Alta",'Mapa final'!$AD$7="Moderado"),CONCATENATE("R2C",'Mapa final'!$R$7),"")</f>
        <v/>
      </c>
      <c r="K57" s="172" t="str">
        <f>IF(AND('Mapa final'!$AB$8="Alta",'Mapa final'!$AD$8="Moderado"),CONCATENATE("R2C",'Mapa final'!$R$8),"")</f>
        <v/>
      </c>
      <c r="L57" s="173" t="str">
        <f>IF(AND('Mapa final'!$AB$9="Alta",'Mapa final'!$AD$9="Moderado"),CONCATENATE("R2C",'Mapa final'!$R$9),"")</f>
        <v/>
      </c>
      <c r="M57" s="171" t="str">
        <f ca="1">IF(AND('Mapa final'!$AB$7="Alta",'Mapa final'!$AD$7="Moderado"),CONCATENATE("R2C",'Mapa final'!$R$7),"")</f>
        <v/>
      </c>
      <c r="N57" s="172" t="str">
        <f>IF(AND('Mapa final'!$AB$8="Alta",'Mapa final'!$AD$8="Moderado"),CONCATENATE("R2C",'Mapa final'!$R$8),"")</f>
        <v/>
      </c>
      <c r="O57" s="173" t="str">
        <f>IF(AND('Mapa final'!$AB$9="Alta",'Mapa final'!$AD$9="Moderado"),CONCATENATE("R2C",'Mapa final'!$R$9),"")</f>
        <v/>
      </c>
      <c r="P57" s="86" t="str">
        <f ca="1">IF(AND('Mapa final'!$AB$7="Alta",'Mapa final'!$AD$7="Moderado"),CONCATENATE("R2C",'Mapa final'!$R$7),"")</f>
        <v/>
      </c>
      <c r="Q57" s="40" t="str">
        <f>IF(AND('Mapa final'!$AB$8="Alta",'Mapa final'!$AD$8="Moderado"),CONCATENATE("R2C",'Mapa final'!$R$8),"")</f>
        <v/>
      </c>
      <c r="R57" s="87" t="str">
        <f>IF(AND('Mapa final'!$AB$9="Alta",'Mapa final'!$AD$9="Moderado"),CONCATENATE("R2C",'Mapa final'!$R$9),"")</f>
        <v/>
      </c>
      <c r="S57" s="86" t="str">
        <f ca="1">IF(AND('Mapa final'!$AB$7="Alta",'Mapa final'!$AD$7="Mayor"),CONCATENATE("R2C",'Mapa final'!$R$7),"")</f>
        <v/>
      </c>
      <c r="T57" s="40" t="str">
        <f>IF(AND('Mapa final'!$AB$8="Alta",'Mapa final'!$AD$8="Mayor"),CONCATENATE("R2C",'Mapa final'!$R$8),"")</f>
        <v/>
      </c>
      <c r="U57" s="87" t="str">
        <f>IF(AND('Mapa final'!$AB$9="Alta",'Mapa final'!$AD$9="Mayor"),CONCATENATE("R2C",'Mapa final'!$R$9),"")</f>
        <v/>
      </c>
      <c r="V57" s="165" t="str">
        <f ca="1">IF(AND('Mapa final'!$AB$7="Alta",'Mapa final'!$AD$7="Catastrófico"),CONCATENATE("R2C",'Mapa final'!$R$7),"")</f>
        <v/>
      </c>
      <c r="W57" s="166" t="str">
        <f>IF(AND('Mapa final'!$AB$8="Alta",'Mapa final'!$AD$8="Catastrófico"),CONCATENATE("R2C",'Mapa final'!$R$8),"")</f>
        <v/>
      </c>
      <c r="X57" s="167" t="str">
        <f>IF(AND('Mapa final'!$AB$9="Alta",'Mapa final'!$AD$9="Catastrófico"),CONCATENATE("R2C",'Mapa final'!$R$9),"")</f>
        <v/>
      </c>
      <c r="Y57" s="41"/>
      <c r="Z57" s="259"/>
      <c r="AA57" s="260"/>
      <c r="AB57" s="260"/>
      <c r="AC57" s="260"/>
      <c r="AD57" s="260"/>
      <c r="AE57" s="26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row>
    <row r="58" spans="1:61" ht="15" customHeight="1" x14ac:dyDescent="0.25">
      <c r="A58" s="41"/>
      <c r="B58" s="276"/>
      <c r="C58" s="277"/>
      <c r="D58" s="278"/>
      <c r="E58" s="251"/>
      <c r="F58" s="246"/>
      <c r="G58" s="246"/>
      <c r="H58" s="246"/>
      <c r="I58" s="246"/>
      <c r="J58" s="171" t="str">
        <f ca="1">IF(AND('Mapa final'!$AB$10="Alta",'Mapa final'!$AD$10="Moderado"),CONCATENATE("R3C",'Mapa final'!$R$10),"")</f>
        <v/>
      </c>
      <c r="K58" s="172" t="str">
        <f>IF(AND('Mapa final'!$AB$11="Alta",'Mapa final'!$AD$11="Moderado"),CONCATENATE("R3C",'Mapa final'!$R$11),"")</f>
        <v/>
      </c>
      <c r="L58" s="173" t="str">
        <f>IF(AND('Mapa final'!$AB$12="Alta",'Mapa final'!$AD$12="Moderado"),CONCATENATE("R3C",'Mapa final'!$R$12),"")</f>
        <v/>
      </c>
      <c r="M58" s="171" t="str">
        <f ca="1">IF(AND('Mapa final'!$AB$10="Alta",'Mapa final'!$AD$10="Moderado"),CONCATENATE("R3C",'Mapa final'!$R$10),"")</f>
        <v/>
      </c>
      <c r="N58" s="172" t="str">
        <f>IF(AND('Mapa final'!$AB$11="Alta",'Mapa final'!$AD$11="Moderado"),CONCATENATE("R3C",'Mapa final'!$R$11),"")</f>
        <v/>
      </c>
      <c r="O58" s="173" t="str">
        <f>IF(AND('Mapa final'!$AB$12="Alta",'Mapa final'!$AD$12="Moderado"),CONCATENATE("R3C",'Mapa final'!$R$12),"")</f>
        <v/>
      </c>
      <c r="P58" s="86" t="str">
        <f ca="1">IF(AND('Mapa final'!$AB$10="Alta",'Mapa final'!$AD$10="Moderado"),CONCATENATE("R3C",'Mapa final'!$R$10),"")</f>
        <v/>
      </c>
      <c r="Q58" s="40" t="str">
        <f>IF(AND('Mapa final'!$AB$11="Alta",'Mapa final'!$AD$11="Moderado"),CONCATENATE("R3C",'Mapa final'!$R$11),"")</f>
        <v/>
      </c>
      <c r="R58" s="87" t="str">
        <f>IF(AND('Mapa final'!$AB$12="Alta",'Mapa final'!$AD$12="Moderado"),CONCATENATE("R3C",'Mapa final'!$R$12),"")</f>
        <v/>
      </c>
      <c r="S58" s="86" t="str">
        <f ca="1">IF(AND('Mapa final'!$AB$10="Alta",'Mapa final'!$AD$10="Mayor"),CONCATENATE("R3C",'Mapa final'!$R$10),"")</f>
        <v/>
      </c>
      <c r="T58" s="40" t="str">
        <f>IF(AND('Mapa final'!$AB$11="Alta",'Mapa final'!$AD$11="Mayor"),CONCATENATE("R3C",'Mapa final'!$R$11),"")</f>
        <v/>
      </c>
      <c r="U58" s="87" t="str">
        <f>IF(AND('Mapa final'!$AB$12="Alta",'Mapa final'!$AD$12="Mayor"),CONCATENATE("R3C",'Mapa final'!$R$12),"")</f>
        <v/>
      </c>
      <c r="V58" s="165" t="str">
        <f ca="1">IF(AND('Mapa final'!$AB$10="Alta",'Mapa final'!$AD$10="Catastrófico"),CONCATENATE("R3C",'Mapa final'!$R$10),"")</f>
        <v/>
      </c>
      <c r="W58" s="166" t="str">
        <f>IF(AND('Mapa final'!$AB$11="Alta",'Mapa final'!$AD$11="Catastrófico"),CONCATENATE("R3C",'Mapa final'!$R$11),"")</f>
        <v/>
      </c>
      <c r="X58" s="167" t="str">
        <f>IF(AND('Mapa final'!$AB$12="Alta",'Mapa final'!$AD$12="Catastrófico"),CONCATENATE("R3C",'Mapa final'!$R$12),"")</f>
        <v/>
      </c>
      <c r="Y58" s="41"/>
      <c r="Z58" s="259"/>
      <c r="AA58" s="260"/>
      <c r="AB58" s="260"/>
      <c r="AC58" s="260"/>
      <c r="AD58" s="260"/>
      <c r="AE58" s="26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row>
    <row r="59" spans="1:61" ht="15" customHeight="1" x14ac:dyDescent="0.25">
      <c r="A59" s="41"/>
      <c r="B59" s="276"/>
      <c r="C59" s="277"/>
      <c r="D59" s="278"/>
      <c r="E59" s="251"/>
      <c r="F59" s="246"/>
      <c r="G59" s="246"/>
      <c r="H59" s="246"/>
      <c r="I59" s="246"/>
      <c r="J59" s="171" t="e">
        <f>IF(AND('Mapa final'!#REF!="Alta",'Mapa final'!#REF!="Moderado"),CONCATENATE("R4C",'Mapa final'!#REF!),"")</f>
        <v>#REF!</v>
      </c>
      <c r="K59" s="172" t="e">
        <f>IF(AND('Mapa final'!#REF!="Alta",'Mapa final'!#REF!="Moderado"),CONCATENATE("R4C",'Mapa final'!#REF!),"")</f>
        <v>#REF!</v>
      </c>
      <c r="L59" s="173" t="e">
        <f>IF(AND('Mapa final'!#REF!="Alta",'Mapa final'!#REF!="Moderado"),CONCATENATE("R4C",'Mapa final'!#REF!),"")</f>
        <v>#REF!</v>
      </c>
      <c r="M59" s="171" t="e">
        <f>IF(AND('Mapa final'!#REF!="Alta",'Mapa final'!#REF!="Moderado"),CONCATENATE("R4C",'Mapa final'!#REF!),"")</f>
        <v>#REF!</v>
      </c>
      <c r="N59" s="172" t="e">
        <f>IF(AND('Mapa final'!#REF!="Alta",'Mapa final'!#REF!="Moderado"),CONCATENATE("R4C",'Mapa final'!#REF!),"")</f>
        <v>#REF!</v>
      </c>
      <c r="O59" s="173" t="e">
        <f>IF(AND('Mapa final'!#REF!="Alta",'Mapa final'!#REF!="Moderado"),CONCATENATE("R4C",'Mapa final'!#REF!),"")</f>
        <v>#REF!</v>
      </c>
      <c r="P59" s="86" t="e">
        <f>IF(AND('Mapa final'!#REF!="Alta",'Mapa final'!#REF!="Moderado"),CONCATENATE("R4C",'Mapa final'!#REF!),"")</f>
        <v>#REF!</v>
      </c>
      <c r="Q59" s="40" t="e">
        <f>IF(AND('Mapa final'!#REF!="Alta",'Mapa final'!#REF!="Moderado"),CONCATENATE("R4C",'Mapa final'!#REF!),"")</f>
        <v>#REF!</v>
      </c>
      <c r="R59" s="87" t="e">
        <f>IF(AND('Mapa final'!#REF!="Alta",'Mapa final'!#REF!="Moderado"),CONCATENATE("R4C",'Mapa final'!#REF!),"")</f>
        <v>#REF!</v>
      </c>
      <c r="S59" s="86" t="e">
        <f>IF(AND('Mapa final'!#REF!="Alta",'Mapa final'!#REF!="Mayor"),CONCATENATE("R4C",'Mapa final'!#REF!),"")</f>
        <v>#REF!</v>
      </c>
      <c r="T59" s="40" t="e">
        <f>IF(AND('Mapa final'!#REF!="Alta",'Mapa final'!#REF!="Mayor"),CONCATENATE("R4C",'Mapa final'!#REF!),"")</f>
        <v>#REF!</v>
      </c>
      <c r="U59" s="87" t="e">
        <f>IF(AND('Mapa final'!#REF!="Alta",'Mapa final'!#REF!="Mayor"),CONCATENATE("R4C",'Mapa final'!#REF!),"")</f>
        <v>#REF!</v>
      </c>
      <c r="V59" s="165" t="e">
        <f>IF(AND('Mapa final'!#REF!="Alta",'Mapa final'!#REF!="Catastrófico"),CONCATENATE("R4C",'Mapa final'!#REF!),"")</f>
        <v>#REF!</v>
      </c>
      <c r="W59" s="166" t="e">
        <f>IF(AND('Mapa final'!#REF!="Alta",'Mapa final'!#REF!="Catastrófico"),CONCATENATE("R4C",'Mapa final'!#REF!),"")</f>
        <v>#REF!</v>
      </c>
      <c r="X59" s="167" t="e">
        <f>IF(AND('Mapa final'!#REF!="Alta",'Mapa final'!#REF!="Catastrófico"),CONCATENATE("R4C",'Mapa final'!#REF!),"")</f>
        <v>#REF!</v>
      </c>
      <c r="Y59" s="41"/>
      <c r="Z59" s="259"/>
      <c r="AA59" s="260"/>
      <c r="AB59" s="260"/>
      <c r="AC59" s="260"/>
      <c r="AD59" s="260"/>
      <c r="AE59" s="26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row>
    <row r="60" spans="1:61" ht="12" customHeight="1" x14ac:dyDescent="0.25">
      <c r="A60" s="41"/>
      <c r="B60" s="276"/>
      <c r="C60" s="277"/>
      <c r="D60" s="278"/>
      <c r="E60" s="251"/>
      <c r="F60" s="246"/>
      <c r="G60" s="246"/>
      <c r="H60" s="246"/>
      <c r="I60" s="246"/>
      <c r="J60" s="171" t="str">
        <f ca="1">IF(AND('Mapa final'!$AB$13="Alta",'Mapa final'!$AD$13="Moderado"),CONCATENATE("R5C",'Mapa final'!$R$13),"")</f>
        <v/>
      </c>
      <c r="K60" s="172" t="str">
        <f>IF(AND('Mapa final'!$AB$14="Alta",'Mapa final'!$AD$14="Moderado"),CONCATENATE("R5C",'Mapa final'!$R$14),"")</f>
        <v/>
      </c>
      <c r="L60" s="173" t="str">
        <f>IF(AND('Mapa final'!$AB$15="Alta",'Mapa final'!$AD$15="Moderado"),CONCATENATE("R5C",'Mapa final'!$R$15),"")</f>
        <v/>
      </c>
      <c r="M60" s="171" t="str">
        <f ca="1">IF(AND('Mapa final'!$AB$13="Alta",'Mapa final'!$AD$13="Moderado"),CONCATENATE("R5C",'Mapa final'!$R$13),"")</f>
        <v/>
      </c>
      <c r="N60" s="172" t="str">
        <f>IF(AND('Mapa final'!$AB$14="Alta",'Mapa final'!$AD$14="Moderado"),CONCATENATE("R5C",'Mapa final'!$R$14),"")</f>
        <v/>
      </c>
      <c r="O60" s="173" t="str">
        <f>IF(AND('Mapa final'!$AB$15="Alta",'Mapa final'!$AD$15="Moderado"),CONCATENATE("R5C",'Mapa final'!$R$15),"")</f>
        <v/>
      </c>
      <c r="P60" s="86" t="str">
        <f ca="1">IF(AND('Mapa final'!$AB$13="Alta",'Mapa final'!$AD$13="Moderado"),CONCATENATE("R5C",'Mapa final'!$R$13),"")</f>
        <v/>
      </c>
      <c r="Q60" s="40" t="str">
        <f>IF(AND('Mapa final'!$AB$14="Alta",'Mapa final'!$AD$14="Moderado"),CONCATENATE("R5C",'Mapa final'!$R$14),"")</f>
        <v/>
      </c>
      <c r="R60" s="87" t="str">
        <f>IF(AND('Mapa final'!$AB$15="Alta",'Mapa final'!$AD$15="Moderado"),CONCATENATE("R5C",'Mapa final'!$R$15),"")</f>
        <v/>
      </c>
      <c r="S60" s="86" t="str">
        <f ca="1">IF(AND('Mapa final'!$AB$13="Alta",'Mapa final'!$AD$13="Mayor"),CONCATENATE("R5C",'Mapa final'!$R$13),"")</f>
        <v/>
      </c>
      <c r="T60" s="40" t="str">
        <f>IF(AND('Mapa final'!$AB$14="Alta",'Mapa final'!$AD$14="Mayor"),CONCATENATE("R5C",'Mapa final'!$R$14),"")</f>
        <v/>
      </c>
      <c r="U60" s="87" t="str">
        <f>IF(AND('Mapa final'!$AB$15="Alta",'Mapa final'!$AD$15="Mayor"),CONCATENATE("R5C",'Mapa final'!$R$15),"")</f>
        <v/>
      </c>
      <c r="V60" s="165" t="str">
        <f ca="1">IF(AND('Mapa final'!$AB$13="Alta",'Mapa final'!$AD$13="Catastrófico"),CONCATENATE("R5C",'Mapa final'!$R$13),"")</f>
        <v/>
      </c>
      <c r="W60" s="166" t="str">
        <f>IF(AND('Mapa final'!$AB$14="Alta",'Mapa final'!$AD$14="Catastrófico"),CONCATENATE("R5C",'Mapa final'!$R$14),"")</f>
        <v/>
      </c>
      <c r="X60" s="167" t="str">
        <f>IF(AND('Mapa final'!$AB$15="Alta",'Mapa final'!$AD$15="Catastrófico"),CONCATENATE("R5C",'Mapa final'!$R$15),"")</f>
        <v/>
      </c>
      <c r="Y60" s="41"/>
      <c r="Z60" s="259"/>
      <c r="AA60" s="260"/>
      <c r="AB60" s="260"/>
      <c r="AC60" s="260"/>
      <c r="AD60" s="260"/>
      <c r="AE60" s="26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row>
    <row r="61" spans="1:61" ht="12" customHeight="1" x14ac:dyDescent="0.25">
      <c r="A61" s="41"/>
      <c r="B61" s="276"/>
      <c r="C61" s="277"/>
      <c r="D61" s="278"/>
      <c r="E61" s="251"/>
      <c r="F61" s="246"/>
      <c r="G61" s="246"/>
      <c r="H61" s="246"/>
      <c r="I61" s="246"/>
      <c r="J61" s="171" t="e">
        <f>IF(AND('Mapa final'!#REF!="Alta",'Mapa final'!#REF!="Moderado"),CONCATENATE("R6C",'Mapa final'!#REF!),"")</f>
        <v>#REF!</v>
      </c>
      <c r="K61" s="172" t="e">
        <f>IF(AND('Mapa final'!#REF!="Alta",'Mapa final'!#REF!="Moderado"),CONCATENATE("R6C",'Mapa final'!#REF!),"")</f>
        <v>#REF!</v>
      </c>
      <c r="L61" s="173" t="e">
        <f>IF(AND('Mapa final'!#REF!="Alta",'Mapa final'!#REF!="Moderado"),CONCATENATE("R6C",'Mapa final'!#REF!),"")</f>
        <v>#REF!</v>
      </c>
      <c r="M61" s="171" t="e">
        <f>IF(AND('Mapa final'!#REF!="Alta",'Mapa final'!#REF!="Moderado"),CONCATENATE("R6C",'Mapa final'!#REF!),"")</f>
        <v>#REF!</v>
      </c>
      <c r="N61" s="172" t="e">
        <f>IF(AND('Mapa final'!#REF!="Alta",'Mapa final'!#REF!="Moderado"),CONCATENATE("R6C",'Mapa final'!#REF!),"")</f>
        <v>#REF!</v>
      </c>
      <c r="O61" s="173" t="e">
        <f>IF(AND('Mapa final'!#REF!="Alta",'Mapa final'!#REF!="Moderado"),CONCATENATE("R6C",'Mapa final'!#REF!),"")</f>
        <v>#REF!</v>
      </c>
      <c r="P61" s="86" t="e">
        <f>IF(AND('Mapa final'!#REF!="Alta",'Mapa final'!#REF!="Moderado"),CONCATENATE("R6C",'Mapa final'!#REF!),"")</f>
        <v>#REF!</v>
      </c>
      <c r="Q61" s="40" t="e">
        <f>IF(AND('Mapa final'!#REF!="Alta",'Mapa final'!#REF!="Moderado"),CONCATENATE("R6C",'Mapa final'!#REF!),"")</f>
        <v>#REF!</v>
      </c>
      <c r="R61" s="87" t="e">
        <f>IF(AND('Mapa final'!#REF!="Alta",'Mapa final'!#REF!="Moderado"),CONCATENATE("R6C",'Mapa final'!#REF!),"")</f>
        <v>#REF!</v>
      </c>
      <c r="S61" s="86" t="e">
        <f>IF(AND('Mapa final'!#REF!="Alta",'Mapa final'!#REF!="Mayor"),CONCATENATE("R6C",'Mapa final'!#REF!),"")</f>
        <v>#REF!</v>
      </c>
      <c r="T61" s="40" t="e">
        <f>IF(AND('Mapa final'!#REF!="Alta",'Mapa final'!#REF!="Mayor"),CONCATENATE("R6C",'Mapa final'!#REF!),"")</f>
        <v>#REF!</v>
      </c>
      <c r="U61" s="87" t="e">
        <f>IF(AND('Mapa final'!#REF!="Alta",'Mapa final'!#REF!="Mayor"),CONCATENATE("R6C",'Mapa final'!#REF!),"")</f>
        <v>#REF!</v>
      </c>
      <c r="V61" s="165" t="e">
        <f>IF(AND('Mapa final'!#REF!="Alta",'Mapa final'!#REF!="Catastrófico"),CONCATENATE("R6C",'Mapa final'!#REF!),"")</f>
        <v>#REF!</v>
      </c>
      <c r="W61" s="166" t="e">
        <f>IF(AND('Mapa final'!#REF!="Alta",'Mapa final'!#REF!="Catastrófico"),CONCATENATE("R6C",'Mapa final'!#REF!),"")</f>
        <v>#REF!</v>
      </c>
      <c r="X61" s="167" t="e">
        <f>IF(AND('Mapa final'!#REF!="Alta",'Mapa final'!#REF!="Catastrófico"),CONCATENATE("R6C",'Mapa final'!#REF!),"")</f>
        <v>#REF!</v>
      </c>
      <c r="Y61" s="41"/>
      <c r="Z61" s="259"/>
      <c r="AA61" s="260"/>
      <c r="AB61" s="260"/>
      <c r="AC61" s="260"/>
      <c r="AD61" s="260"/>
      <c r="AE61" s="26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row>
    <row r="62" spans="1:61" ht="12" customHeight="1" x14ac:dyDescent="0.25">
      <c r="A62" s="41"/>
      <c r="B62" s="276"/>
      <c r="C62" s="277"/>
      <c r="D62" s="278"/>
      <c r="E62" s="251"/>
      <c r="F62" s="246"/>
      <c r="G62" s="246"/>
      <c r="H62" s="246"/>
      <c r="I62" s="246"/>
      <c r="J62" s="171" t="str">
        <f ca="1">IF(AND('Mapa final'!$AB$16="Alta",'Mapa final'!$AD$16="Moderado"),CONCATENATE("R7C",'Mapa final'!$R$16),"")</f>
        <v/>
      </c>
      <c r="K62" s="172" t="str">
        <f>IF(AND('Mapa final'!$AB$17="Alta",'Mapa final'!$AD$17="Moderado"),CONCATENATE("R7C",'Mapa final'!$R$17),"")</f>
        <v/>
      </c>
      <c r="L62" s="173" t="str">
        <f>IF(AND('Mapa final'!$AB$18="Alta",'Mapa final'!$AD$18="Moderado"),CONCATENATE("R7C",'Mapa final'!$R$18),"")</f>
        <v/>
      </c>
      <c r="M62" s="171" t="str">
        <f ca="1">IF(AND('Mapa final'!$AB$16="Alta",'Mapa final'!$AD$16="Moderado"),CONCATENATE("R7C",'Mapa final'!$R$16),"")</f>
        <v/>
      </c>
      <c r="N62" s="172" t="str">
        <f>IF(AND('Mapa final'!$AB$17="Alta",'Mapa final'!$AD$17="Moderado"),CONCATENATE("R7C",'Mapa final'!$R$17),"")</f>
        <v/>
      </c>
      <c r="O62" s="173" t="str">
        <f>IF(AND('Mapa final'!$AB$18="Alta",'Mapa final'!$AD$18="Moderado"),CONCATENATE("R7C",'Mapa final'!$R$18),"")</f>
        <v/>
      </c>
      <c r="P62" s="86" t="str">
        <f ca="1">IF(AND('Mapa final'!$AB$16="Alta",'Mapa final'!$AD$16="Moderado"),CONCATENATE("R7C",'Mapa final'!$R$16),"")</f>
        <v/>
      </c>
      <c r="Q62" s="40" t="str">
        <f>IF(AND('Mapa final'!$AB$17="Alta",'Mapa final'!$AD$17="Moderado"),CONCATENATE("R7C",'Mapa final'!$R$17),"")</f>
        <v/>
      </c>
      <c r="R62" s="87" t="str">
        <f>IF(AND('Mapa final'!$AB$18="Alta",'Mapa final'!$AD$18="Moderado"),CONCATENATE("R7C",'Mapa final'!$R$18),"")</f>
        <v/>
      </c>
      <c r="S62" s="86" t="str">
        <f ca="1">IF(AND('Mapa final'!$AB$16="Alta",'Mapa final'!$AD$16="Mayor"),CONCATENATE("R7C",'Mapa final'!$R$16),"")</f>
        <v/>
      </c>
      <c r="T62" s="40" t="str">
        <f>IF(AND('Mapa final'!$AB$17="Alta",'Mapa final'!$AD$17="Mayor"),CONCATENATE("R7C",'Mapa final'!$R$17),"")</f>
        <v/>
      </c>
      <c r="U62" s="87" t="str">
        <f>IF(AND('Mapa final'!$AB$18="Alta",'Mapa final'!$AD$18="Mayor"),CONCATENATE("R7C",'Mapa final'!$R$18),"")</f>
        <v/>
      </c>
      <c r="V62" s="165" t="str">
        <f ca="1">IF(AND('Mapa final'!$AB$16="Alta",'Mapa final'!$AD$16="Catastrófico"),CONCATENATE("R7C",'Mapa final'!$R$16),"")</f>
        <v/>
      </c>
      <c r="W62" s="166" t="str">
        <f>IF(AND('Mapa final'!$AB$17="Alta",'Mapa final'!$AD$17="Catastrófico"),CONCATENATE("R7C",'Mapa final'!$R$17),"")</f>
        <v/>
      </c>
      <c r="X62" s="167" t="str">
        <f>IF(AND('Mapa final'!$AB$18="Alta",'Mapa final'!$AD$18="Catastrófico"),CONCATENATE("R7C",'Mapa final'!$R$18),"")</f>
        <v/>
      </c>
      <c r="Y62" s="41"/>
      <c r="Z62" s="259"/>
      <c r="AA62" s="260"/>
      <c r="AB62" s="260"/>
      <c r="AC62" s="260"/>
      <c r="AD62" s="260"/>
      <c r="AE62" s="26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row>
    <row r="63" spans="1:61" ht="12" customHeight="1" x14ac:dyDescent="0.25">
      <c r="A63" s="41"/>
      <c r="B63" s="276"/>
      <c r="C63" s="277"/>
      <c r="D63" s="278"/>
      <c r="E63" s="251"/>
      <c r="F63" s="246"/>
      <c r="G63" s="246"/>
      <c r="H63" s="246"/>
      <c r="I63" s="246"/>
      <c r="J63" s="171" t="str">
        <f ca="1">IF(AND('Mapa final'!$AB$19="Alta",'Mapa final'!$AD$19="Moderado"),CONCATENATE("R8C",'Mapa final'!$R$19),"")</f>
        <v/>
      </c>
      <c r="K63" s="172" t="str">
        <f>IF(AND('Mapa final'!$AB$20="Alta",'Mapa final'!$AD$20="Moderado"),CONCATENATE("R8C",'Mapa final'!$R$20),"")</f>
        <v/>
      </c>
      <c r="L63" s="173" t="str">
        <f>IF(AND('Mapa final'!$AB$21="Alta",'Mapa final'!$AD$21="Moderado"),CONCATENATE("R8C",'Mapa final'!$R$21),"")</f>
        <v/>
      </c>
      <c r="M63" s="171" t="str">
        <f ca="1">IF(AND('Mapa final'!$AB$19="Alta",'Mapa final'!$AD$19="Moderado"),CONCATENATE("R8C",'Mapa final'!$R$19),"")</f>
        <v/>
      </c>
      <c r="N63" s="172" t="str">
        <f>IF(AND('Mapa final'!$AB$20="Alta",'Mapa final'!$AD$20="Moderado"),CONCATENATE("R8C",'Mapa final'!$R$20),"")</f>
        <v/>
      </c>
      <c r="O63" s="173" t="str">
        <f>IF(AND('Mapa final'!$AB$21="Alta",'Mapa final'!$AD$21="Moderado"),CONCATENATE("R8C",'Mapa final'!$R$21),"")</f>
        <v/>
      </c>
      <c r="P63" s="86" t="str">
        <f ca="1">IF(AND('Mapa final'!$AB$19="Alta",'Mapa final'!$AD$19="Moderado"),CONCATENATE("R8C",'Mapa final'!$R$19),"")</f>
        <v/>
      </c>
      <c r="Q63" s="40" t="str">
        <f>IF(AND('Mapa final'!$AB$20="Alta",'Mapa final'!$AD$20="Moderado"),CONCATENATE("R8C",'Mapa final'!$R$20),"")</f>
        <v/>
      </c>
      <c r="R63" s="87" t="str">
        <f>IF(AND('Mapa final'!$AB$21="Alta",'Mapa final'!$AD$21="Moderado"),CONCATENATE("R8C",'Mapa final'!$R$21),"")</f>
        <v/>
      </c>
      <c r="S63" s="86" t="str">
        <f ca="1">IF(AND('Mapa final'!$AB$19="Alta",'Mapa final'!$AD$19="Mayor"),CONCATENATE("R8C",'Mapa final'!$R$19),"")</f>
        <v/>
      </c>
      <c r="T63" s="40" t="str">
        <f>IF(AND('Mapa final'!$AB$20="Alta",'Mapa final'!$AD$20="Mayor"),CONCATENATE("R8C",'Mapa final'!$R$20),"")</f>
        <v/>
      </c>
      <c r="U63" s="87" t="str">
        <f>IF(AND('Mapa final'!$AB$21="Alta",'Mapa final'!$AD$21="Mayor"),CONCATENATE("R8C",'Mapa final'!$R$21),"")</f>
        <v/>
      </c>
      <c r="V63" s="165" t="str">
        <f ca="1">IF(AND('Mapa final'!$AB$19="Alta",'Mapa final'!$AD$19="Catastrófico"),CONCATENATE("R8C",'Mapa final'!$R$19),"")</f>
        <v/>
      </c>
      <c r="W63" s="166" t="str">
        <f>IF(AND('Mapa final'!$AB$20="Alta",'Mapa final'!$AD$20="Catastrófico"),CONCATENATE("R8C",'Mapa final'!$R$20),"")</f>
        <v/>
      </c>
      <c r="X63" s="167" t="str">
        <f>IF(AND('Mapa final'!$AB$21="Alta",'Mapa final'!$AD$21="Catastrófico"),CONCATENATE("R8C",'Mapa final'!$R$21),"")</f>
        <v/>
      </c>
      <c r="Y63" s="41"/>
      <c r="Z63" s="259"/>
      <c r="AA63" s="260"/>
      <c r="AB63" s="260"/>
      <c r="AC63" s="260"/>
      <c r="AD63" s="260"/>
      <c r="AE63" s="26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row>
    <row r="64" spans="1:61" ht="12" customHeight="1" x14ac:dyDescent="0.25">
      <c r="A64" s="41"/>
      <c r="B64" s="276"/>
      <c r="C64" s="277"/>
      <c r="D64" s="278"/>
      <c r="E64" s="251"/>
      <c r="F64" s="246"/>
      <c r="G64" s="246"/>
      <c r="H64" s="246"/>
      <c r="I64" s="246"/>
      <c r="J64" s="171" t="e">
        <f>IF(AND('Mapa final'!#REF!="Alta",'Mapa final'!#REF!="Moderado"),CONCATENATE("R9C",'Mapa final'!#REF!),"")</f>
        <v>#REF!</v>
      </c>
      <c r="K64" s="172" t="e">
        <f>IF(AND('Mapa final'!#REF!="Alta",'Mapa final'!#REF!="Moderado"),CONCATENATE("R9C",'Mapa final'!#REF!),"")</f>
        <v>#REF!</v>
      </c>
      <c r="L64" s="173" t="e">
        <f>IF(AND('Mapa final'!#REF!="Alta",'Mapa final'!#REF!="Moderado"),CONCATENATE("R9C",'Mapa final'!#REF!),"")</f>
        <v>#REF!</v>
      </c>
      <c r="M64" s="171" t="e">
        <f>IF(AND('Mapa final'!#REF!="Alta",'Mapa final'!#REF!="Moderado"),CONCATENATE("R9C",'Mapa final'!#REF!),"")</f>
        <v>#REF!</v>
      </c>
      <c r="N64" s="172" t="e">
        <f>IF(AND('Mapa final'!#REF!="Alta",'Mapa final'!#REF!="Moderado"),CONCATENATE("R9C",'Mapa final'!#REF!),"")</f>
        <v>#REF!</v>
      </c>
      <c r="O64" s="173" t="e">
        <f>IF(AND('Mapa final'!#REF!="Alta",'Mapa final'!#REF!="Moderado"),CONCATENATE("R9C",'Mapa final'!#REF!),"")</f>
        <v>#REF!</v>
      </c>
      <c r="P64" s="86" t="e">
        <f>IF(AND('Mapa final'!#REF!="Alta",'Mapa final'!#REF!="Moderado"),CONCATENATE("R9C",'Mapa final'!#REF!),"")</f>
        <v>#REF!</v>
      </c>
      <c r="Q64" s="40" t="e">
        <f>IF(AND('Mapa final'!#REF!="Alta",'Mapa final'!#REF!="Moderado"),CONCATENATE("R9C",'Mapa final'!#REF!),"")</f>
        <v>#REF!</v>
      </c>
      <c r="R64" s="87" t="e">
        <f>IF(AND('Mapa final'!#REF!="Alta",'Mapa final'!#REF!="Moderado"),CONCATENATE("R9C",'Mapa final'!#REF!),"")</f>
        <v>#REF!</v>
      </c>
      <c r="S64" s="86" t="e">
        <f>IF(AND('Mapa final'!#REF!="Alta",'Mapa final'!#REF!="Mayor"),CONCATENATE("R9C",'Mapa final'!#REF!),"")</f>
        <v>#REF!</v>
      </c>
      <c r="T64" s="40" t="e">
        <f>IF(AND('Mapa final'!#REF!="Alta",'Mapa final'!#REF!="Mayor"),CONCATENATE("R9C",'Mapa final'!#REF!),"")</f>
        <v>#REF!</v>
      </c>
      <c r="U64" s="87" t="e">
        <f>IF(AND('Mapa final'!#REF!="Alta",'Mapa final'!#REF!="Mayor"),CONCATENATE("R9C",'Mapa final'!#REF!),"")</f>
        <v>#REF!</v>
      </c>
      <c r="V64" s="165" t="e">
        <f>IF(AND('Mapa final'!#REF!="Alta",'Mapa final'!#REF!="Catastrófico"),CONCATENATE("R9C",'Mapa final'!#REF!),"")</f>
        <v>#REF!</v>
      </c>
      <c r="W64" s="166" t="e">
        <f>IF(AND('Mapa final'!#REF!="Alta",'Mapa final'!#REF!="Catastrófico"),CONCATENATE("R9C",'Mapa final'!#REF!),"")</f>
        <v>#REF!</v>
      </c>
      <c r="X64" s="167" t="e">
        <f>IF(AND('Mapa final'!#REF!="Alta",'Mapa final'!#REF!="Catastrófico"),CONCATENATE("R9C",'Mapa final'!#REF!),"")</f>
        <v>#REF!</v>
      </c>
      <c r="Y64" s="41"/>
      <c r="Z64" s="259"/>
      <c r="AA64" s="260"/>
      <c r="AB64" s="260"/>
      <c r="AC64" s="260"/>
      <c r="AD64" s="260"/>
      <c r="AE64" s="26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row>
    <row r="65" spans="1:61" ht="12" customHeight="1" x14ac:dyDescent="0.25">
      <c r="A65" s="41"/>
      <c r="B65" s="276"/>
      <c r="C65" s="277"/>
      <c r="D65" s="278"/>
      <c r="E65" s="251"/>
      <c r="F65" s="246"/>
      <c r="G65" s="246"/>
      <c r="H65" s="246"/>
      <c r="I65" s="246"/>
      <c r="J65" s="171" t="e">
        <f>IF(AND('Mapa final'!#REF!="Alta",'Mapa final'!#REF!="Moderado"),CONCATENATE("R10C",'Mapa final'!#REF!),"")</f>
        <v>#REF!</v>
      </c>
      <c r="K65" s="172" t="e">
        <f>IF(AND('Mapa final'!#REF!="Alta",'Mapa final'!#REF!="Moderado"),CONCATENATE("R10C",'Mapa final'!#REF!),"")</f>
        <v>#REF!</v>
      </c>
      <c r="L65" s="173" t="e">
        <f>IF(AND('Mapa final'!#REF!="Alta",'Mapa final'!#REF!="Moderado"),CONCATENATE("R10C",'Mapa final'!#REF!),"")</f>
        <v>#REF!</v>
      </c>
      <c r="M65" s="171" t="e">
        <f>IF(AND('Mapa final'!#REF!="Alta",'Mapa final'!#REF!="Moderado"),CONCATENATE("R10C",'Mapa final'!#REF!),"")</f>
        <v>#REF!</v>
      </c>
      <c r="N65" s="172" t="e">
        <f>IF(AND('Mapa final'!#REF!="Alta",'Mapa final'!#REF!="Moderado"),CONCATENATE("R10C",'Mapa final'!#REF!),"")</f>
        <v>#REF!</v>
      </c>
      <c r="O65" s="173" t="e">
        <f>IF(AND('Mapa final'!#REF!="Alta",'Mapa final'!#REF!="Moderado"),CONCATENATE("R10C",'Mapa final'!#REF!),"")</f>
        <v>#REF!</v>
      </c>
      <c r="P65" s="86" t="e">
        <f>IF(AND('Mapa final'!#REF!="Alta",'Mapa final'!#REF!="Moderado"),CONCATENATE("R10C",'Mapa final'!#REF!),"")</f>
        <v>#REF!</v>
      </c>
      <c r="Q65" s="40" t="e">
        <f>IF(AND('Mapa final'!#REF!="Alta",'Mapa final'!#REF!="Moderado"),CONCATENATE("R10C",'Mapa final'!#REF!),"")</f>
        <v>#REF!</v>
      </c>
      <c r="R65" s="87" t="e">
        <f>IF(AND('Mapa final'!#REF!="Alta",'Mapa final'!#REF!="Moderado"),CONCATENATE("R10C",'Mapa final'!#REF!),"")</f>
        <v>#REF!</v>
      </c>
      <c r="S65" s="86" t="e">
        <f>IF(AND('Mapa final'!#REF!="Alta",'Mapa final'!#REF!="Mayor"),CONCATENATE("R10C",'Mapa final'!#REF!),"")</f>
        <v>#REF!</v>
      </c>
      <c r="T65" s="40" t="e">
        <f>IF(AND('Mapa final'!#REF!="Alta",'Mapa final'!#REF!="Mayor"),CONCATENATE("R10C",'Mapa final'!#REF!),"")</f>
        <v>#REF!</v>
      </c>
      <c r="U65" s="87" t="e">
        <f>IF(AND('Mapa final'!#REF!="Alta",'Mapa final'!#REF!="Mayor"),CONCATENATE("R10C",'Mapa final'!#REF!),"")</f>
        <v>#REF!</v>
      </c>
      <c r="V65" s="165" t="e">
        <f>IF(AND('Mapa final'!#REF!="Alta",'Mapa final'!#REF!="Catastrófico"),CONCATENATE("R10C",'Mapa final'!#REF!),"")</f>
        <v>#REF!</v>
      </c>
      <c r="W65" s="166" t="e">
        <f>IF(AND('Mapa final'!#REF!="Alta",'Mapa final'!#REF!="Catastrófico"),CONCATENATE("R10C",'Mapa final'!#REF!),"")</f>
        <v>#REF!</v>
      </c>
      <c r="X65" s="167" t="e">
        <f>IF(AND('Mapa final'!#REF!="Alta",'Mapa final'!#REF!="Catastrófico"),CONCATENATE("R10C",'Mapa final'!#REF!),"")</f>
        <v>#REF!</v>
      </c>
      <c r="Y65" s="41"/>
      <c r="Z65" s="259"/>
      <c r="AA65" s="260"/>
      <c r="AB65" s="260"/>
      <c r="AC65" s="260"/>
      <c r="AD65" s="260"/>
      <c r="AE65" s="26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row>
    <row r="66" spans="1:61" ht="12" customHeight="1" x14ac:dyDescent="0.25">
      <c r="A66" s="41"/>
      <c r="B66" s="276"/>
      <c r="C66" s="277"/>
      <c r="D66" s="278"/>
      <c r="E66" s="251"/>
      <c r="F66" s="246"/>
      <c r="G66" s="246"/>
      <c r="H66" s="246"/>
      <c r="I66" s="246"/>
      <c r="J66" s="171" t="str">
        <f ca="1">IF(AND('Mapa final'!$AB$22="Alta",'Mapa final'!$AD$22="Moderado"),CONCATENATE("R11C",'Mapa final'!$R$22),"")</f>
        <v/>
      </c>
      <c r="K66" s="172" t="str">
        <f>IF(AND('Mapa final'!$AB$23="Alta",'Mapa final'!$AD$23="Moderado"),CONCATENATE("R11C",'Mapa final'!$R$23),"")</f>
        <v/>
      </c>
      <c r="L66" s="173" t="str">
        <f>IF(AND('Mapa final'!$AB$24="Alta",'Mapa final'!$AD$24="Moderado"),CONCATENATE("R11C",'Mapa final'!$R$24),"")</f>
        <v/>
      </c>
      <c r="M66" s="171" t="str">
        <f ca="1">IF(AND('Mapa final'!$AB$22="Alta",'Mapa final'!$AD$22="Moderado"),CONCATENATE("R11C",'Mapa final'!$R$22),"")</f>
        <v/>
      </c>
      <c r="N66" s="172" t="str">
        <f>IF(AND('Mapa final'!$AB$23="Alta",'Mapa final'!$AD$23="Moderado"),CONCATENATE("R11C",'Mapa final'!$R$23),"")</f>
        <v/>
      </c>
      <c r="O66" s="173" t="str">
        <f>IF(AND('Mapa final'!$AB$24="Alta",'Mapa final'!$AD$24="Moderado"),CONCATENATE("R11C",'Mapa final'!$R$24),"")</f>
        <v/>
      </c>
      <c r="P66" s="86" t="str">
        <f ca="1">IF(AND('Mapa final'!$AB$22="Alta",'Mapa final'!$AD$22="Moderado"),CONCATENATE("R11C",'Mapa final'!$R$22),"")</f>
        <v/>
      </c>
      <c r="Q66" s="40" t="str">
        <f>IF(AND('Mapa final'!$AB$23="Alta",'Mapa final'!$AD$23="Moderado"),CONCATENATE("R11C",'Mapa final'!$R$23),"")</f>
        <v/>
      </c>
      <c r="R66" s="87" t="str">
        <f>IF(AND('Mapa final'!$AB$24="Alta",'Mapa final'!$AD$24="Moderado"),CONCATENATE("R11C",'Mapa final'!$R$24),"")</f>
        <v/>
      </c>
      <c r="S66" s="86" t="str">
        <f ca="1">IF(AND('Mapa final'!$AB$22="Alta",'Mapa final'!$AD$22="Mayor"),CONCATENATE("R11C",'Mapa final'!$R$22),"")</f>
        <v/>
      </c>
      <c r="T66" s="40" t="str">
        <f>IF(AND('Mapa final'!$AB$23="Alta",'Mapa final'!$AD$23="Mayor"),CONCATENATE("R11C",'Mapa final'!$R$23),"")</f>
        <v/>
      </c>
      <c r="U66" s="87" t="str">
        <f>IF(AND('Mapa final'!$AB$24="Alta",'Mapa final'!$AD$24="Mayor"),CONCATENATE("R11C",'Mapa final'!$R$24),"")</f>
        <v/>
      </c>
      <c r="V66" s="165" t="str">
        <f ca="1">IF(AND('Mapa final'!$AB$22="Alta",'Mapa final'!$AD$22="Catastrófico"),CONCATENATE("R11C",'Mapa final'!$R$22),"")</f>
        <v/>
      </c>
      <c r="W66" s="166" t="str">
        <f>IF(AND('Mapa final'!$AB$23="Alta",'Mapa final'!$AD$23="Catastrófico"),CONCATENATE("R11C",'Mapa final'!$R$23),"")</f>
        <v/>
      </c>
      <c r="X66" s="167" t="str">
        <f>IF(AND('Mapa final'!$AB$24="Alta",'Mapa final'!$AD$24="Catastrófico"),CONCATENATE("R11C",'Mapa final'!$R$24),"")</f>
        <v/>
      </c>
      <c r="Y66" s="41"/>
      <c r="Z66" s="259"/>
      <c r="AA66" s="260"/>
      <c r="AB66" s="260"/>
      <c r="AC66" s="260"/>
      <c r="AD66" s="260"/>
      <c r="AE66" s="26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row>
    <row r="67" spans="1:61" ht="12" customHeight="1" x14ac:dyDescent="0.25">
      <c r="A67" s="41"/>
      <c r="B67" s="276"/>
      <c r="C67" s="277"/>
      <c r="D67" s="278"/>
      <c r="E67" s="251"/>
      <c r="F67" s="246"/>
      <c r="G67" s="246"/>
      <c r="H67" s="246"/>
      <c r="I67" s="246"/>
      <c r="J67" s="171" t="str">
        <f ca="1">IF(AND('Mapa final'!$AB$25="Alta",'Mapa final'!$AD$25="Moderado"),CONCATENATE("R12C",'Mapa final'!$R$25),"")</f>
        <v/>
      </c>
      <c r="K67" s="172" t="str">
        <f>IF(AND('Mapa final'!$AB$26="Alta",'Mapa final'!$AD$26="Moderado"),CONCATENATE("R12C",'Mapa final'!$R$26),"")</f>
        <v/>
      </c>
      <c r="L67" s="173" t="str">
        <f>IF(AND('Mapa final'!$AB$27="Alta",'Mapa final'!$AD$27="Moderado"),CONCATENATE("R12C",'Mapa final'!$R$27),"")</f>
        <v/>
      </c>
      <c r="M67" s="171" t="str">
        <f ca="1">IF(AND('Mapa final'!$AB$25="Alta",'Mapa final'!$AD$25="Moderado"),CONCATENATE("R12C",'Mapa final'!$R$25),"")</f>
        <v/>
      </c>
      <c r="N67" s="172" t="str">
        <f>IF(AND('Mapa final'!$AB$26="Alta",'Mapa final'!$AD$26="Moderado"),CONCATENATE("R12C",'Mapa final'!$R$26),"")</f>
        <v/>
      </c>
      <c r="O67" s="173" t="str">
        <f>IF(AND('Mapa final'!$AB$27="Alta",'Mapa final'!$AD$27="Moderado"),CONCATENATE("R12C",'Mapa final'!$R$27),"")</f>
        <v/>
      </c>
      <c r="P67" s="86" t="str">
        <f ca="1">IF(AND('Mapa final'!$AB$25="Alta",'Mapa final'!$AD$25="Moderado"),CONCATENATE("R12C",'Mapa final'!$R$25),"")</f>
        <v/>
      </c>
      <c r="Q67" s="40" t="str">
        <f>IF(AND('Mapa final'!$AB$26="Alta",'Mapa final'!$AD$26="Moderado"),CONCATENATE("R12C",'Mapa final'!$R$26),"")</f>
        <v/>
      </c>
      <c r="R67" s="87" t="str">
        <f>IF(AND('Mapa final'!$AB$27="Alta",'Mapa final'!$AD$27="Moderado"),CONCATENATE("R12C",'Mapa final'!$R$27),"")</f>
        <v/>
      </c>
      <c r="S67" s="86" t="str">
        <f ca="1">IF(AND('Mapa final'!$AB$25="Alta",'Mapa final'!$AD$25="Mayor"),CONCATENATE("R12C",'Mapa final'!$R$25),"")</f>
        <v/>
      </c>
      <c r="T67" s="40" t="str">
        <f>IF(AND('Mapa final'!$AB$26="Alta",'Mapa final'!$AD$26="Mayor"),CONCATENATE("R12C",'Mapa final'!$R$26),"")</f>
        <v/>
      </c>
      <c r="U67" s="87" t="str">
        <f>IF(AND('Mapa final'!$AB$27="Alta",'Mapa final'!$AD$27="Mayor"),CONCATENATE("R12C",'Mapa final'!$R$27),"")</f>
        <v/>
      </c>
      <c r="V67" s="165" t="str">
        <f ca="1">IF(AND('Mapa final'!$AB$25="Alta",'Mapa final'!$AD$25="Catastrófico"),CONCATENATE("R12C",'Mapa final'!$R$25),"")</f>
        <v/>
      </c>
      <c r="W67" s="166" t="str">
        <f>IF(AND('Mapa final'!$AB$26="Alta",'Mapa final'!$AD$26="Catastrófico"),CONCATENATE("R12C",'Mapa final'!$R$26),"")</f>
        <v/>
      </c>
      <c r="X67" s="167" t="str">
        <f>IF(AND('Mapa final'!$AB$27="Alta",'Mapa final'!$AD$27="Catastrófico"),CONCATENATE("R12C",'Mapa final'!$R$27),"")</f>
        <v/>
      </c>
      <c r="Y67" s="41"/>
      <c r="Z67" s="259"/>
      <c r="AA67" s="260"/>
      <c r="AB67" s="260"/>
      <c r="AC67" s="260"/>
      <c r="AD67" s="260"/>
      <c r="AE67" s="26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row>
    <row r="68" spans="1:61" ht="12" customHeight="1" x14ac:dyDescent="0.25">
      <c r="A68" s="41"/>
      <c r="B68" s="276"/>
      <c r="C68" s="277"/>
      <c r="D68" s="278"/>
      <c r="E68" s="251"/>
      <c r="F68" s="246"/>
      <c r="G68" s="246"/>
      <c r="H68" s="246"/>
      <c r="I68" s="246"/>
      <c r="J68" s="171" t="str">
        <f ca="1">IF(AND('Mapa final'!$AB$28="Alta",'Mapa final'!$AD$28="Moderado"),CONCATENATE("R13C",'Mapa final'!$R$28),"")</f>
        <v/>
      </c>
      <c r="K68" s="172" t="str">
        <f>IF(AND('Mapa final'!$AB$29="Alta",'Mapa final'!$AD$29="Moderado"),CONCATENATE("R13C",'Mapa final'!$R$29),"")</f>
        <v/>
      </c>
      <c r="L68" s="173" t="str">
        <f>IF(AND('Mapa final'!$AB$30="Alta",'Mapa final'!$AD$30="Moderado"),CONCATENATE("R13C",'Mapa final'!$R$30),"")</f>
        <v/>
      </c>
      <c r="M68" s="171" t="str">
        <f ca="1">IF(AND('Mapa final'!$AB$28="Alta",'Mapa final'!$AD$28="Moderado"),CONCATENATE("R13C",'Mapa final'!$R$28),"")</f>
        <v/>
      </c>
      <c r="N68" s="172" t="str">
        <f>IF(AND('Mapa final'!$AB$29="Alta",'Mapa final'!$AD$29="Moderado"),CONCATENATE("R13C",'Mapa final'!$R$29),"")</f>
        <v/>
      </c>
      <c r="O68" s="173" t="str">
        <f>IF(AND('Mapa final'!$AB$30="Alta",'Mapa final'!$AD$30="Moderado"),CONCATENATE("R13C",'Mapa final'!$R$30),"")</f>
        <v/>
      </c>
      <c r="P68" s="86" t="str">
        <f ca="1">IF(AND('Mapa final'!$AB$28="Alta",'Mapa final'!$AD$28="Moderado"),CONCATENATE("R13C",'Mapa final'!$R$28),"")</f>
        <v/>
      </c>
      <c r="Q68" s="40" t="str">
        <f>IF(AND('Mapa final'!$AB$29="Alta",'Mapa final'!$AD$29="Moderado"),CONCATENATE("R13C",'Mapa final'!$R$29),"")</f>
        <v/>
      </c>
      <c r="R68" s="87" t="str">
        <f>IF(AND('Mapa final'!$AB$30="Alta",'Mapa final'!$AD$30="Moderado"),CONCATENATE("R13C",'Mapa final'!$R$30),"")</f>
        <v/>
      </c>
      <c r="S68" s="86" t="str">
        <f ca="1">IF(AND('Mapa final'!$AB$28="Alta",'Mapa final'!$AD$28="Mayor"),CONCATENATE("R13C",'Mapa final'!$R$28),"")</f>
        <v/>
      </c>
      <c r="T68" s="40" t="str">
        <f>IF(AND('Mapa final'!$AB$29="Alta",'Mapa final'!$AD$29="Mayor"),CONCATENATE("R13C",'Mapa final'!$R$29),"")</f>
        <v/>
      </c>
      <c r="U68" s="87" t="str">
        <f>IF(AND('Mapa final'!$AB$30="Alta",'Mapa final'!$AD$30="Mayor"),CONCATENATE("R13C",'Mapa final'!$R$30),"")</f>
        <v/>
      </c>
      <c r="V68" s="165" t="str">
        <f ca="1">IF(AND('Mapa final'!$AB$28="Alta",'Mapa final'!$AD$28="Catastrófico"),CONCATENATE("R13C",'Mapa final'!$R$28),"")</f>
        <v/>
      </c>
      <c r="W68" s="166" t="str">
        <f>IF(AND('Mapa final'!$AB$29="Alta",'Mapa final'!$AD$29="Catastrófico"),CONCATENATE("R13C",'Mapa final'!$R$29),"")</f>
        <v/>
      </c>
      <c r="X68" s="167" t="str">
        <f>IF(AND('Mapa final'!$AB$30="Alta",'Mapa final'!$AD$30="Catastrófico"),CONCATENATE("R13C",'Mapa final'!$R$30),"")</f>
        <v/>
      </c>
      <c r="Y68" s="41"/>
      <c r="Z68" s="259"/>
      <c r="AA68" s="260"/>
      <c r="AB68" s="260"/>
      <c r="AC68" s="260"/>
      <c r="AD68" s="260"/>
      <c r="AE68" s="26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row>
    <row r="69" spans="1:61" ht="12" customHeight="1" x14ac:dyDescent="0.25">
      <c r="A69" s="41"/>
      <c r="B69" s="276"/>
      <c r="C69" s="277"/>
      <c r="D69" s="278"/>
      <c r="E69" s="251"/>
      <c r="F69" s="246"/>
      <c r="G69" s="246"/>
      <c r="H69" s="246"/>
      <c r="I69" s="246"/>
      <c r="J69" s="171" t="e">
        <f>IF(AND('Mapa final'!#REF!="Alta",'Mapa final'!#REF!="Moderado"),CONCATENATE("R14C",'Mapa final'!#REF!),"")</f>
        <v>#REF!</v>
      </c>
      <c r="K69" s="172" t="e">
        <f>IF(AND('Mapa final'!#REF!="Alta",'Mapa final'!#REF!="Moderado"),CONCATENATE("R14C",'Mapa final'!#REF!),"")</f>
        <v>#REF!</v>
      </c>
      <c r="L69" s="173" t="e">
        <f>IF(AND('Mapa final'!#REF!="Alta",'Mapa final'!#REF!="Moderado"),CONCATENATE("R14C",'Mapa final'!#REF!),"")</f>
        <v>#REF!</v>
      </c>
      <c r="M69" s="171" t="e">
        <f>IF(AND('Mapa final'!#REF!="Alta",'Mapa final'!#REF!="Moderado"),CONCATENATE("R14C",'Mapa final'!#REF!),"")</f>
        <v>#REF!</v>
      </c>
      <c r="N69" s="172" t="e">
        <f>IF(AND('Mapa final'!#REF!="Alta",'Mapa final'!#REF!="Moderado"),CONCATENATE("R14C",'Mapa final'!#REF!),"")</f>
        <v>#REF!</v>
      </c>
      <c r="O69" s="173" t="e">
        <f>IF(AND('Mapa final'!#REF!="Alta",'Mapa final'!#REF!="Moderado"),CONCATENATE("R14C",'Mapa final'!#REF!),"")</f>
        <v>#REF!</v>
      </c>
      <c r="P69" s="86" t="e">
        <f>IF(AND('Mapa final'!#REF!="Alta",'Mapa final'!#REF!="Moderado"),CONCATENATE("R14C",'Mapa final'!#REF!),"")</f>
        <v>#REF!</v>
      </c>
      <c r="Q69" s="40" t="e">
        <f>IF(AND('Mapa final'!#REF!="Alta",'Mapa final'!#REF!="Moderado"),CONCATENATE("R14C",'Mapa final'!#REF!),"")</f>
        <v>#REF!</v>
      </c>
      <c r="R69" s="87" t="e">
        <f>IF(AND('Mapa final'!#REF!="Alta",'Mapa final'!#REF!="Moderado"),CONCATENATE("R14C",'Mapa final'!#REF!),"")</f>
        <v>#REF!</v>
      </c>
      <c r="S69" s="86" t="e">
        <f>IF(AND('Mapa final'!#REF!="Alta",'Mapa final'!#REF!="Mayor"),CONCATENATE("R14C",'Mapa final'!#REF!),"")</f>
        <v>#REF!</v>
      </c>
      <c r="T69" s="40" t="e">
        <f>IF(AND('Mapa final'!#REF!="Alta",'Mapa final'!#REF!="Mayor"),CONCATENATE("R14C",'Mapa final'!#REF!),"")</f>
        <v>#REF!</v>
      </c>
      <c r="U69" s="87" t="e">
        <f>IF(AND('Mapa final'!#REF!="Alta",'Mapa final'!#REF!="Mayor"),CONCATENATE("R14C",'Mapa final'!#REF!),"")</f>
        <v>#REF!</v>
      </c>
      <c r="V69" s="165" t="e">
        <f>IF(AND('Mapa final'!#REF!="Alta",'Mapa final'!#REF!="Catastrófico"),CONCATENATE("R14C",'Mapa final'!#REF!),"")</f>
        <v>#REF!</v>
      </c>
      <c r="W69" s="166" t="e">
        <f>IF(AND('Mapa final'!#REF!="Alta",'Mapa final'!#REF!="Catastrófico"),CONCATENATE("R14C",'Mapa final'!#REF!),"")</f>
        <v>#REF!</v>
      </c>
      <c r="X69" s="167" t="e">
        <f>IF(AND('Mapa final'!#REF!="Alta",'Mapa final'!#REF!="Catastrófico"),CONCATENATE("R14C",'Mapa final'!#REF!),"")</f>
        <v>#REF!</v>
      </c>
      <c r="Y69" s="41"/>
      <c r="Z69" s="259"/>
      <c r="AA69" s="260"/>
      <c r="AB69" s="260"/>
      <c r="AC69" s="260"/>
      <c r="AD69" s="260"/>
      <c r="AE69" s="26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row>
    <row r="70" spans="1:61" ht="15" customHeight="1" x14ac:dyDescent="0.25">
      <c r="A70" s="41"/>
      <c r="B70" s="276"/>
      <c r="C70" s="277"/>
      <c r="D70" s="278"/>
      <c r="E70" s="251"/>
      <c r="F70" s="246"/>
      <c r="G70" s="246"/>
      <c r="H70" s="246"/>
      <c r="I70" s="246"/>
      <c r="J70" s="171" t="str">
        <f ca="1">IF(AND('Mapa final'!$AB$31="Alta",'Mapa final'!$AD$31="Moderado"),CONCATENATE("R15C",'Mapa final'!$R$31),"")</f>
        <v/>
      </c>
      <c r="K70" s="172" t="str">
        <f>IF(AND('Mapa final'!$AB$32="Alta",'Mapa final'!$AD$32="Moderado"),CONCATENATE("R15C",'Mapa final'!$R$32),"")</f>
        <v/>
      </c>
      <c r="L70" s="173" t="str">
        <f>IF(AND('Mapa final'!$AB$33="Alta",'Mapa final'!$AD$33="Moderado"),CONCATENATE("R15C",'Mapa final'!$R$33),"")</f>
        <v/>
      </c>
      <c r="M70" s="171" t="str">
        <f ca="1">IF(AND('Mapa final'!$AB$31="Alta",'Mapa final'!$AD$31="Moderado"),CONCATENATE("R15C",'Mapa final'!$R$31),"")</f>
        <v/>
      </c>
      <c r="N70" s="172" t="str">
        <f>IF(AND('Mapa final'!$AB$32="Alta",'Mapa final'!$AD$32="Moderado"),CONCATENATE("R15C",'Mapa final'!$R$32),"")</f>
        <v/>
      </c>
      <c r="O70" s="173" t="str">
        <f>IF(AND('Mapa final'!$AB$33="Alta",'Mapa final'!$AD$33="Moderado"),CONCATENATE("R15C",'Mapa final'!$R$33),"")</f>
        <v/>
      </c>
      <c r="P70" s="86" t="str">
        <f ca="1">IF(AND('Mapa final'!$AB$31="Alta",'Mapa final'!$AD$31="Moderado"),CONCATENATE("R15C",'Mapa final'!$R$31),"")</f>
        <v/>
      </c>
      <c r="Q70" s="40" t="str">
        <f>IF(AND('Mapa final'!$AB$32="Alta",'Mapa final'!$AD$32="Moderado"),CONCATENATE("R15C",'Mapa final'!$R$32),"")</f>
        <v/>
      </c>
      <c r="R70" s="87" t="str">
        <f>IF(AND('Mapa final'!$AB$33="Alta",'Mapa final'!$AD$33="Moderado"),CONCATENATE("R15C",'Mapa final'!$R$33),"")</f>
        <v/>
      </c>
      <c r="S70" s="86" t="str">
        <f ca="1">IF(AND('Mapa final'!$AB$31="Alta",'Mapa final'!$AD$31="Mayor"),CONCATENATE("R15C",'Mapa final'!$R$31),"")</f>
        <v/>
      </c>
      <c r="T70" s="40" t="str">
        <f>IF(AND('Mapa final'!$AB$32="Alta",'Mapa final'!$AD$32="Mayor"),CONCATENATE("R15C",'Mapa final'!$R$32),"")</f>
        <v/>
      </c>
      <c r="U70" s="87" t="str">
        <f>IF(AND('Mapa final'!$AB$33="Alta",'Mapa final'!$AD$33="Mayor"),CONCATENATE("R15C",'Mapa final'!$R$33),"")</f>
        <v/>
      </c>
      <c r="V70" s="165" t="str">
        <f ca="1">IF(AND('Mapa final'!$AB$31="Alta",'Mapa final'!$AD$31="Catastrófico"),CONCATENATE("R15C",'Mapa final'!$R$31),"")</f>
        <v/>
      </c>
      <c r="W70" s="166" t="str">
        <f>IF(AND('Mapa final'!$AB$32="Alta",'Mapa final'!$AD$32="Catastrófico"),CONCATENATE("R15C",'Mapa final'!$R$32),"")</f>
        <v/>
      </c>
      <c r="X70" s="167" t="str">
        <f>IF(AND('Mapa final'!$AB$33="Alta",'Mapa final'!$AD$33="Catastrófico"),CONCATENATE("R15C",'Mapa final'!$R$33),"")</f>
        <v/>
      </c>
      <c r="Y70" s="41"/>
      <c r="Z70" s="259"/>
      <c r="AA70" s="260"/>
      <c r="AB70" s="260"/>
      <c r="AC70" s="260"/>
      <c r="AD70" s="260"/>
      <c r="AE70" s="26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row>
    <row r="71" spans="1:61" ht="15" customHeight="1" x14ac:dyDescent="0.25">
      <c r="A71" s="41"/>
      <c r="B71" s="276"/>
      <c r="C71" s="277"/>
      <c r="D71" s="278"/>
      <c r="E71" s="251"/>
      <c r="F71" s="246"/>
      <c r="G71" s="246"/>
      <c r="H71" s="246"/>
      <c r="I71" s="246"/>
      <c r="J71" s="171" t="str">
        <f ca="1">IF(AND('Mapa final'!$AB$34="Alta",'Mapa final'!$AD$34="Moderado"),CONCATENATE("R16C",'Mapa final'!$R$34),"")</f>
        <v/>
      </c>
      <c r="K71" s="172" t="str">
        <f>IF(AND('Mapa final'!$AB$35="Alta",'Mapa final'!$AD$35="Moderado"),CONCATENATE("R16C",'Mapa final'!$R$35),"")</f>
        <v/>
      </c>
      <c r="L71" s="173" t="str">
        <f>IF(AND('Mapa final'!$AB$36="Alta",'Mapa final'!$AD$36="Moderado"),CONCATENATE("R16C",'Mapa final'!$R$36),"")</f>
        <v/>
      </c>
      <c r="M71" s="171" t="str">
        <f ca="1">IF(AND('Mapa final'!$AB$34="Alta",'Mapa final'!$AD$34="Moderado"),CONCATENATE("R16C",'Mapa final'!$R$34),"")</f>
        <v/>
      </c>
      <c r="N71" s="172" t="str">
        <f>IF(AND('Mapa final'!$AB$35="Alta",'Mapa final'!$AD$35="Moderado"),CONCATENATE("R16C",'Mapa final'!$R$35),"")</f>
        <v/>
      </c>
      <c r="O71" s="173" t="str">
        <f>IF(AND('Mapa final'!$AB$36="Alta",'Mapa final'!$AD$36="Moderado"),CONCATENATE("R16C",'Mapa final'!$R$36),"")</f>
        <v/>
      </c>
      <c r="P71" s="86" t="str">
        <f ca="1">IF(AND('Mapa final'!$AB$34="Alta",'Mapa final'!$AD$34="Moderado"),CONCATENATE("R16C",'Mapa final'!$R$34),"")</f>
        <v/>
      </c>
      <c r="Q71" s="40" t="str">
        <f>IF(AND('Mapa final'!$AB$35="Alta",'Mapa final'!$AD$35="Moderado"),CONCATENATE("R16C",'Mapa final'!$R$35),"")</f>
        <v/>
      </c>
      <c r="R71" s="87" t="str">
        <f>IF(AND('Mapa final'!$AB$36="Alta",'Mapa final'!$AD$36="Moderado"),CONCATENATE("R16C",'Mapa final'!$R$36),"")</f>
        <v/>
      </c>
      <c r="S71" s="86" t="str">
        <f ca="1">IF(AND('Mapa final'!$AB$34="Alta",'Mapa final'!$AD$34="Mayor"),CONCATENATE("R16C",'Mapa final'!$R$34),"")</f>
        <v/>
      </c>
      <c r="T71" s="40" t="str">
        <f>IF(AND('Mapa final'!$AB$35="Alta",'Mapa final'!$AD$35="Mayor"),CONCATENATE("R16C",'Mapa final'!$R$35),"")</f>
        <v/>
      </c>
      <c r="U71" s="87" t="str">
        <f>IF(AND('Mapa final'!$AB$36="Alta",'Mapa final'!$AD$36="Mayor"),CONCATENATE("R16C",'Mapa final'!$R$36),"")</f>
        <v/>
      </c>
      <c r="V71" s="165" t="str">
        <f ca="1">IF(AND('Mapa final'!$AB$34="Alta",'Mapa final'!$AD$34="Catastrófico"),CONCATENATE("R16C",'Mapa final'!$R$34),"")</f>
        <v/>
      </c>
      <c r="W71" s="166" t="str">
        <f>IF(AND('Mapa final'!$AB$35="Alta",'Mapa final'!$AD$35="Catastrófico"),CONCATENATE("R16C",'Mapa final'!$R$35),"")</f>
        <v/>
      </c>
      <c r="X71" s="167" t="str">
        <f>IF(AND('Mapa final'!$AB$36="Alta",'Mapa final'!$AD$36="Catastrófico"),CONCATENATE("R16C",'Mapa final'!$R$36),"")</f>
        <v/>
      </c>
      <c r="Y71" s="41"/>
      <c r="Z71" s="259"/>
      <c r="AA71" s="260"/>
      <c r="AB71" s="260"/>
      <c r="AC71" s="260"/>
      <c r="AD71" s="260"/>
      <c r="AE71" s="26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row>
    <row r="72" spans="1:61" ht="15" customHeight="1" x14ac:dyDescent="0.25">
      <c r="A72" s="41"/>
      <c r="B72" s="276"/>
      <c r="C72" s="277"/>
      <c r="D72" s="278"/>
      <c r="E72" s="251"/>
      <c r="F72" s="246"/>
      <c r="G72" s="246"/>
      <c r="H72" s="246"/>
      <c r="I72" s="246"/>
      <c r="J72" s="171" t="str">
        <f ca="1">IF(AND('Mapa final'!$AB$37="Alta",'Mapa final'!$AD$37="Moderado"),CONCATENATE("R17",'Mapa final'!$R$37),"")</f>
        <v/>
      </c>
      <c r="K72" s="172" t="str">
        <f>IF(AND('Mapa final'!$AB$38="Alta",'Mapa final'!$AD$38="Moderado"),CONCATENATE("R17C",'Mapa final'!$R$38),"")</f>
        <v/>
      </c>
      <c r="L72" s="173" t="str">
        <f>IF(AND('Mapa final'!$AB$39="Alta",'Mapa final'!$AD$39="Moderado"),CONCATENATE("R17C",'Mapa final'!$R$39),"")</f>
        <v/>
      </c>
      <c r="M72" s="171" t="str">
        <f ca="1">IF(AND('Mapa final'!$AB$37="Alta",'Mapa final'!$AD$37="Moderado"),CONCATENATE("R17",'Mapa final'!$R$37),"")</f>
        <v/>
      </c>
      <c r="N72" s="172" t="str">
        <f>IF(AND('Mapa final'!$AB$38="Alta",'Mapa final'!$AD$38="Moderado"),CONCATENATE("R17C",'Mapa final'!$R$38),"")</f>
        <v/>
      </c>
      <c r="O72" s="173" t="str">
        <f>IF(AND('Mapa final'!$AB$39="Alta",'Mapa final'!$AD$39="Moderado"),CONCATENATE("R17C",'Mapa final'!$R$39),"")</f>
        <v/>
      </c>
      <c r="P72" s="86" t="str">
        <f ca="1">IF(AND('Mapa final'!$AB$37="Alta",'Mapa final'!$AD$37="Moderado"),CONCATENATE("R17",'Mapa final'!$R$37),"")</f>
        <v/>
      </c>
      <c r="Q72" s="40" t="str">
        <f>IF(AND('Mapa final'!$AB$38="Alta",'Mapa final'!$AD$38="Moderado"),CONCATENATE("R17C",'Mapa final'!$R$38),"")</f>
        <v/>
      </c>
      <c r="R72" s="87" t="str">
        <f>IF(AND('Mapa final'!$AB$39="Alta",'Mapa final'!$AD$39="Moderado"),CONCATENATE("R17C",'Mapa final'!$R$39),"")</f>
        <v/>
      </c>
      <c r="S72" s="86" t="str">
        <f ca="1">IF(AND('Mapa final'!$AB$37="Alta",'Mapa final'!$AD$37="Mayor"),CONCATENATE("R17",'Mapa final'!$R$37),"")</f>
        <v/>
      </c>
      <c r="T72" s="40" t="str">
        <f>IF(AND('Mapa final'!$AB$38="Alta",'Mapa final'!$AD$38="Mayor"),CONCATENATE("R17C",'Mapa final'!$R$38),"")</f>
        <v/>
      </c>
      <c r="U72" s="87" t="str">
        <f>IF(AND('Mapa final'!$AB$39="Alta",'Mapa final'!$AD$39="Mayor"),CONCATENATE("R17C",'Mapa final'!$R$39),"")</f>
        <v/>
      </c>
      <c r="V72" s="165" t="str">
        <f ca="1">IF(AND('Mapa final'!$AB$37="Alta",'Mapa final'!$AD$37="Catastrófico"),CONCATENATE("R17",'Mapa final'!$R$37),"")</f>
        <v/>
      </c>
      <c r="W72" s="166" t="str">
        <f>IF(AND('Mapa final'!$AB$38="Alta",'Mapa final'!$AD$38="Catastrófico"),CONCATENATE("R17C",'Mapa final'!$R$38),"")</f>
        <v/>
      </c>
      <c r="X72" s="167" t="str">
        <f>IF(AND('Mapa final'!$AB$39="Alta",'Mapa final'!$AD$39="Catastrófico"),CONCATENATE("R17C",'Mapa final'!$R$39),"")</f>
        <v/>
      </c>
      <c r="Y72" s="41"/>
      <c r="Z72" s="259"/>
      <c r="AA72" s="260"/>
      <c r="AB72" s="260"/>
      <c r="AC72" s="260"/>
      <c r="AD72" s="260"/>
      <c r="AE72" s="26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row>
    <row r="73" spans="1:61" ht="15" customHeight="1" x14ac:dyDescent="0.25">
      <c r="A73" s="41"/>
      <c r="B73" s="276"/>
      <c r="C73" s="277"/>
      <c r="D73" s="278"/>
      <c r="E73" s="251"/>
      <c r="F73" s="246"/>
      <c r="G73" s="246"/>
      <c r="H73" s="246"/>
      <c r="I73" s="246"/>
      <c r="J73" s="171" t="e">
        <f>IF(AND('Mapa final'!#REF!="Alta",'Mapa final'!#REF!="Moderado"),CONCATENATE("R18C",'Mapa final'!#REF!),"")</f>
        <v>#REF!</v>
      </c>
      <c r="K73" s="172" t="e">
        <f>IF(AND('Mapa final'!#REF!="Alta",'Mapa final'!#REF!="Moderado"),CONCATENATE("R18C",'Mapa final'!#REF!),"")</f>
        <v>#REF!</v>
      </c>
      <c r="L73" s="173" t="e">
        <f>IF(AND('Mapa final'!#REF!="Alta",'Mapa final'!#REF!="Moderado"),CONCATENATE("R18C",'Mapa final'!#REF!),"")</f>
        <v>#REF!</v>
      </c>
      <c r="M73" s="171" t="e">
        <f>IF(AND('Mapa final'!#REF!="Alta",'Mapa final'!#REF!="Moderado"),CONCATENATE("R18C",'Mapa final'!#REF!),"")</f>
        <v>#REF!</v>
      </c>
      <c r="N73" s="172" t="e">
        <f>IF(AND('Mapa final'!#REF!="Alta",'Mapa final'!#REF!="Moderado"),CONCATENATE("R18C",'Mapa final'!#REF!),"")</f>
        <v>#REF!</v>
      </c>
      <c r="O73" s="173" t="e">
        <f>IF(AND('Mapa final'!#REF!="Alta",'Mapa final'!#REF!="Moderado"),CONCATENATE("R18C",'Mapa final'!#REF!),"")</f>
        <v>#REF!</v>
      </c>
      <c r="P73" s="86" t="e">
        <f>IF(AND('Mapa final'!#REF!="Alta",'Mapa final'!#REF!="Moderado"),CONCATENATE("R18C",'Mapa final'!#REF!),"")</f>
        <v>#REF!</v>
      </c>
      <c r="Q73" s="40" t="e">
        <f>IF(AND('Mapa final'!#REF!="Alta",'Mapa final'!#REF!="Moderado"),CONCATENATE("R18C",'Mapa final'!#REF!),"")</f>
        <v>#REF!</v>
      </c>
      <c r="R73" s="87" t="e">
        <f>IF(AND('Mapa final'!#REF!="Alta",'Mapa final'!#REF!="Moderado"),CONCATENATE("R18C",'Mapa final'!#REF!),"")</f>
        <v>#REF!</v>
      </c>
      <c r="S73" s="86" t="e">
        <f>IF(AND('Mapa final'!#REF!="Alta",'Mapa final'!#REF!="Mayor"),CONCATENATE("R18C",'Mapa final'!#REF!),"")</f>
        <v>#REF!</v>
      </c>
      <c r="T73" s="40" t="e">
        <f>IF(AND('Mapa final'!#REF!="Alta",'Mapa final'!#REF!="Mayor"),CONCATENATE("R18C",'Mapa final'!#REF!),"")</f>
        <v>#REF!</v>
      </c>
      <c r="U73" s="87" t="e">
        <f>IF(AND('Mapa final'!#REF!="Alta",'Mapa final'!#REF!="Mayor"),CONCATENATE("R18C",'Mapa final'!#REF!),"")</f>
        <v>#REF!</v>
      </c>
      <c r="V73" s="165" t="e">
        <f>IF(AND('Mapa final'!#REF!="Alta",'Mapa final'!#REF!="Catastrófico"),CONCATENATE("R18C",'Mapa final'!#REF!),"")</f>
        <v>#REF!</v>
      </c>
      <c r="W73" s="166" t="e">
        <f>IF(AND('Mapa final'!#REF!="Alta",'Mapa final'!#REF!="Catastrófico"),CONCATENATE("R18C",'Mapa final'!#REF!),"")</f>
        <v>#REF!</v>
      </c>
      <c r="X73" s="167" t="e">
        <f>IF(AND('Mapa final'!#REF!="Alta",'Mapa final'!#REF!="Catastrófico"),CONCATENATE("R18C",'Mapa final'!#REF!),"")</f>
        <v>#REF!</v>
      </c>
      <c r="Y73" s="41"/>
      <c r="Z73" s="259"/>
      <c r="AA73" s="260"/>
      <c r="AB73" s="260"/>
      <c r="AC73" s="260"/>
      <c r="AD73" s="260"/>
      <c r="AE73" s="26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row>
    <row r="74" spans="1:61" ht="15" customHeight="1" x14ac:dyDescent="0.25">
      <c r="A74" s="41"/>
      <c r="B74" s="276"/>
      <c r="C74" s="277"/>
      <c r="D74" s="278"/>
      <c r="E74" s="251"/>
      <c r="F74" s="246"/>
      <c r="G74" s="246"/>
      <c r="H74" s="246"/>
      <c r="I74" s="246"/>
      <c r="J74" s="171" t="str">
        <f ca="1">IF(AND('Mapa final'!$AB$40="Alta",'Mapa final'!$AD$40="Moderado"),CONCATENATE("R19C",'Mapa final'!$R$40),"")</f>
        <v/>
      </c>
      <c r="K74" s="172" t="str">
        <f>IF(AND('Mapa final'!$AB$41="Alta",'Mapa final'!$AD$41="Moderado"),CONCATENATE("R19C",'Mapa final'!$R$41),"")</f>
        <v/>
      </c>
      <c r="L74" s="173" t="str">
        <f>IF(AND('Mapa final'!$AB$42="Alta",'Mapa final'!$AD$42="Moderado"),CONCATENATE("R19C",'Mapa final'!$R$42),"")</f>
        <v/>
      </c>
      <c r="M74" s="171" t="str">
        <f ca="1">IF(AND('Mapa final'!$AB$40="Alta",'Mapa final'!$AD$40="Moderado"),CONCATENATE("R19C",'Mapa final'!$R$40),"")</f>
        <v/>
      </c>
      <c r="N74" s="172" t="str">
        <f>IF(AND('Mapa final'!$AB$41="Alta",'Mapa final'!$AD$41="Moderado"),CONCATENATE("R19C",'Mapa final'!$R$41),"")</f>
        <v/>
      </c>
      <c r="O74" s="173" t="str">
        <f>IF(AND('Mapa final'!$AB$42="Alta",'Mapa final'!$AD$42="Moderado"),CONCATENATE("R19C",'Mapa final'!$R$42),"")</f>
        <v/>
      </c>
      <c r="P74" s="86" t="str">
        <f ca="1">IF(AND('Mapa final'!$AB$40="Alta",'Mapa final'!$AD$40="Moderado"),CONCATENATE("R19C",'Mapa final'!$R$40),"")</f>
        <v/>
      </c>
      <c r="Q74" s="40" t="str">
        <f>IF(AND('Mapa final'!$AB$41="Alta",'Mapa final'!$AD$41="Moderado"),CONCATENATE("R19C",'Mapa final'!$R$41),"")</f>
        <v/>
      </c>
      <c r="R74" s="87" t="str">
        <f>IF(AND('Mapa final'!$AB$42="Alta",'Mapa final'!$AD$42="Moderado"),CONCATENATE("R19C",'Mapa final'!$R$42),"")</f>
        <v/>
      </c>
      <c r="S74" s="86" t="str">
        <f ca="1">IF(AND('Mapa final'!$AB$40="Alta",'Mapa final'!$AD$40="Mayor"),CONCATENATE("R19C",'Mapa final'!$R$40),"")</f>
        <v/>
      </c>
      <c r="T74" s="40" t="str">
        <f>IF(AND('Mapa final'!$AB$41="Alta",'Mapa final'!$AD$41="Mayor"),CONCATENATE("R19C",'Mapa final'!$R$41),"")</f>
        <v/>
      </c>
      <c r="U74" s="87" t="str">
        <f>IF(AND('Mapa final'!$AB$42="Alta",'Mapa final'!$AD$42="Mayor"),CONCATENATE("R19C",'Mapa final'!$R$42),"")</f>
        <v/>
      </c>
      <c r="V74" s="165" t="str">
        <f ca="1">IF(AND('Mapa final'!$AB$40="Alta",'Mapa final'!$AD$40="Catastrófico"),CONCATENATE("R19C",'Mapa final'!$R$40),"")</f>
        <v/>
      </c>
      <c r="W74" s="166" t="str">
        <f>IF(AND('Mapa final'!$AB$41="Alta",'Mapa final'!$AD$41="Catastrófico"),CONCATENATE("R19C",'Mapa final'!$R$41),"")</f>
        <v/>
      </c>
      <c r="X74" s="167" t="str">
        <f>IF(AND('Mapa final'!$AB$42="Alta",'Mapa final'!$AD$42="Catastrófico"),CONCATENATE("R19C",'Mapa final'!$R$42),"")</f>
        <v/>
      </c>
      <c r="Y74" s="41"/>
      <c r="Z74" s="259"/>
      <c r="AA74" s="260"/>
      <c r="AB74" s="260"/>
      <c r="AC74" s="260"/>
      <c r="AD74" s="260"/>
      <c r="AE74" s="26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row>
    <row r="75" spans="1:61" ht="15" customHeight="1" x14ac:dyDescent="0.25">
      <c r="A75" s="41"/>
      <c r="B75" s="276"/>
      <c r="C75" s="277"/>
      <c r="D75" s="278"/>
      <c r="E75" s="251"/>
      <c r="F75" s="246"/>
      <c r="G75" s="246"/>
      <c r="H75" s="246"/>
      <c r="I75" s="246"/>
      <c r="J75" s="171" t="str">
        <f ca="1">IF(AND('Mapa final'!$AB$43="Alta",'Mapa final'!$AD$43="Moderado"),CONCATENATE("R20C",'Mapa final'!$R$43),"")</f>
        <v/>
      </c>
      <c r="K75" s="172" t="str">
        <f>IF(AND('Mapa final'!$AB$44="Alta",'Mapa final'!$AD$44="Moderado"),CONCATENATE("R20C",'Mapa final'!$R$44),"")</f>
        <v/>
      </c>
      <c r="L75" s="173" t="str">
        <f>IF(AND('Mapa final'!$AB$45="Alta",'Mapa final'!$AD$45="Moderado"),CONCATENATE("R20C",'Mapa final'!$R$45),"")</f>
        <v/>
      </c>
      <c r="M75" s="171" t="str">
        <f ca="1">IF(AND('Mapa final'!$AB$43="Alta",'Mapa final'!$AD$43="Moderado"),CONCATENATE("R20C",'Mapa final'!$R$43),"")</f>
        <v/>
      </c>
      <c r="N75" s="172" t="str">
        <f>IF(AND('Mapa final'!$AB$44="Alta",'Mapa final'!$AD$44="Moderado"),CONCATENATE("R20C",'Mapa final'!$R$44),"")</f>
        <v/>
      </c>
      <c r="O75" s="173" t="str">
        <f>IF(AND('Mapa final'!$AB$45="Alta",'Mapa final'!$AD$45="Moderado"),CONCATENATE("R20C",'Mapa final'!$R$45),"")</f>
        <v/>
      </c>
      <c r="P75" s="86" t="str">
        <f ca="1">IF(AND('Mapa final'!$AB$43="Alta",'Mapa final'!$AD$43="Moderado"),CONCATENATE("R20C",'Mapa final'!$R$43),"")</f>
        <v/>
      </c>
      <c r="Q75" s="40" t="str">
        <f>IF(AND('Mapa final'!$AB$44="Alta",'Mapa final'!$AD$44="Moderado"),CONCATENATE("R20C",'Mapa final'!$R$44),"")</f>
        <v/>
      </c>
      <c r="R75" s="87" t="str">
        <f>IF(AND('Mapa final'!$AB$45="Alta",'Mapa final'!$AD$45="Moderado"),CONCATENATE("R20C",'Mapa final'!$R$45),"")</f>
        <v/>
      </c>
      <c r="S75" s="86" t="str">
        <f ca="1">IF(AND('Mapa final'!$AB$43="Alta",'Mapa final'!$AD$43="Mayor"),CONCATENATE("R20C",'Mapa final'!$R$43),"")</f>
        <v/>
      </c>
      <c r="T75" s="40" t="str">
        <f>IF(AND('Mapa final'!$AB$44="Alta",'Mapa final'!$AD$44="Mayor"),CONCATENATE("R20C",'Mapa final'!$R$44),"")</f>
        <v/>
      </c>
      <c r="U75" s="87" t="str">
        <f>IF(AND('Mapa final'!$AB$45="Alta",'Mapa final'!$AD$45="Mayor"),CONCATENATE("R20C",'Mapa final'!$R$45),"")</f>
        <v/>
      </c>
      <c r="V75" s="165" t="str">
        <f ca="1">IF(AND('Mapa final'!$AB$43="Alta",'Mapa final'!$AD$43="Catastrófico"),CONCATENATE("R20C",'Mapa final'!$R$43),"")</f>
        <v/>
      </c>
      <c r="W75" s="166" t="str">
        <f>IF(AND('Mapa final'!$AB$44="Alta",'Mapa final'!$AD$44="Catastrófico"),CONCATENATE("R20C",'Mapa final'!$R$44),"")</f>
        <v/>
      </c>
      <c r="X75" s="167" t="str">
        <f>IF(AND('Mapa final'!$AB$45="Alta",'Mapa final'!$AD$45="Catastrófico"),CONCATENATE("R20C",'Mapa final'!$R$45),"")</f>
        <v/>
      </c>
      <c r="Y75" s="41"/>
      <c r="Z75" s="259"/>
      <c r="AA75" s="260"/>
      <c r="AB75" s="260"/>
      <c r="AC75" s="260"/>
      <c r="AD75" s="260"/>
      <c r="AE75" s="26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row>
    <row r="76" spans="1:61" ht="15" customHeight="1" x14ac:dyDescent="0.25">
      <c r="A76" s="41"/>
      <c r="B76" s="276"/>
      <c r="C76" s="277"/>
      <c r="D76" s="278"/>
      <c r="E76" s="251"/>
      <c r="F76" s="246"/>
      <c r="G76" s="246"/>
      <c r="H76" s="246"/>
      <c r="I76" s="246"/>
      <c r="J76" s="171" t="e">
        <f>IF(AND('Mapa final'!#REF!="Alta",'Mapa final'!#REF!="Moderado"),CONCATENATE("R21C",'Mapa final'!#REF!),"")</f>
        <v>#REF!</v>
      </c>
      <c r="K76" s="172" t="e">
        <f>IF(AND('Mapa final'!#REF!="Alta",'Mapa final'!#REF!="Moderado"),CONCATENATE("R21C",'Mapa final'!#REF!),"")</f>
        <v>#REF!</v>
      </c>
      <c r="L76" s="173" t="e">
        <f>IF(AND('Mapa final'!#REF!="Alta",'Mapa final'!#REF!="Moderado"),CONCATENATE("R21C",'Mapa final'!#REF!),"")</f>
        <v>#REF!</v>
      </c>
      <c r="M76" s="171" t="e">
        <f>IF(AND('Mapa final'!#REF!="Alta",'Mapa final'!#REF!="Moderado"),CONCATENATE("R21C",'Mapa final'!#REF!),"")</f>
        <v>#REF!</v>
      </c>
      <c r="N76" s="172" t="e">
        <f>IF(AND('Mapa final'!#REF!="Alta",'Mapa final'!#REF!="Moderado"),CONCATENATE("R21C",'Mapa final'!#REF!),"")</f>
        <v>#REF!</v>
      </c>
      <c r="O76" s="173" t="e">
        <f>IF(AND('Mapa final'!#REF!="Alta",'Mapa final'!#REF!="Moderado"),CONCATENATE("R21C",'Mapa final'!#REF!),"")</f>
        <v>#REF!</v>
      </c>
      <c r="P76" s="86" t="e">
        <f>IF(AND('Mapa final'!#REF!="Alta",'Mapa final'!#REF!="Moderado"),CONCATENATE("R21C",'Mapa final'!#REF!),"")</f>
        <v>#REF!</v>
      </c>
      <c r="Q76" s="40" t="e">
        <f>IF(AND('Mapa final'!#REF!="Alta",'Mapa final'!#REF!="Moderado"),CONCATENATE("R21C",'Mapa final'!#REF!),"")</f>
        <v>#REF!</v>
      </c>
      <c r="R76" s="87" t="e">
        <f>IF(AND('Mapa final'!#REF!="Alta",'Mapa final'!#REF!="Moderado"),CONCATENATE("R21C",'Mapa final'!#REF!),"")</f>
        <v>#REF!</v>
      </c>
      <c r="S76" s="86" t="e">
        <f>IF(AND('Mapa final'!#REF!="Alta",'Mapa final'!#REF!="Mayor"),CONCATENATE("R21C",'Mapa final'!#REF!),"")</f>
        <v>#REF!</v>
      </c>
      <c r="T76" s="40" t="e">
        <f>IF(AND('Mapa final'!#REF!="Alta",'Mapa final'!#REF!="Mayor"),CONCATENATE("R21C",'Mapa final'!#REF!),"")</f>
        <v>#REF!</v>
      </c>
      <c r="U76" s="87" t="e">
        <f>IF(AND('Mapa final'!#REF!="Alta",'Mapa final'!#REF!="Mayor"),CONCATENATE("R21C",'Mapa final'!#REF!),"")</f>
        <v>#REF!</v>
      </c>
      <c r="V76" s="165" t="e">
        <f>IF(AND('Mapa final'!#REF!="Alta",'Mapa final'!#REF!="Catastrófico"),CONCATENATE("R21C",'Mapa final'!#REF!),"")</f>
        <v>#REF!</v>
      </c>
      <c r="W76" s="166" t="e">
        <f>IF(AND('Mapa final'!#REF!="Alta",'Mapa final'!#REF!="Catastrófico"),CONCATENATE("R21C",'Mapa final'!#REF!),"")</f>
        <v>#REF!</v>
      </c>
      <c r="X76" s="167" t="e">
        <f>IF(AND('Mapa final'!#REF!="Alta",'Mapa final'!#REF!="Catastrófico"),CONCATENATE("R21C",'Mapa final'!#REF!),"")</f>
        <v>#REF!</v>
      </c>
      <c r="Y76" s="41"/>
      <c r="Z76" s="259"/>
      <c r="AA76" s="260"/>
      <c r="AB76" s="260"/>
      <c r="AC76" s="260"/>
      <c r="AD76" s="260"/>
      <c r="AE76" s="26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row>
    <row r="77" spans="1:61" ht="15" customHeight="1" x14ac:dyDescent="0.25">
      <c r="A77" s="41"/>
      <c r="B77" s="276"/>
      <c r="C77" s="277"/>
      <c r="D77" s="278"/>
      <c r="E77" s="251"/>
      <c r="F77" s="246"/>
      <c r="G77" s="246"/>
      <c r="H77" s="246"/>
      <c r="I77" s="246"/>
      <c r="J77" s="171" t="e">
        <f>IF(AND('Mapa final'!#REF!="Alta",'Mapa final'!#REF!="Moderado"),CONCATENATE("R22C",'Mapa final'!#REF!),"")</f>
        <v>#REF!</v>
      </c>
      <c r="K77" s="172" t="e">
        <f>IF(AND('Mapa final'!#REF!="Alta",'Mapa final'!#REF!="Moderado"),CONCATENATE("R22C",'Mapa final'!#REF!),"")</f>
        <v>#REF!</v>
      </c>
      <c r="L77" s="173" t="e">
        <f>IF(AND('Mapa final'!#REF!="Alta",'Mapa final'!#REF!="Moderado"),CONCATENATE("R22C",'Mapa final'!#REF!),"")</f>
        <v>#REF!</v>
      </c>
      <c r="M77" s="171" t="e">
        <f>IF(AND('Mapa final'!#REF!="Alta",'Mapa final'!#REF!="Moderado"),CONCATENATE("R22C",'Mapa final'!#REF!),"")</f>
        <v>#REF!</v>
      </c>
      <c r="N77" s="172" t="e">
        <f>IF(AND('Mapa final'!#REF!="Alta",'Mapa final'!#REF!="Moderado"),CONCATENATE("R22C",'Mapa final'!#REF!),"")</f>
        <v>#REF!</v>
      </c>
      <c r="O77" s="173" t="e">
        <f>IF(AND('Mapa final'!#REF!="Alta",'Mapa final'!#REF!="Moderado"),CONCATENATE("R22C",'Mapa final'!#REF!),"")</f>
        <v>#REF!</v>
      </c>
      <c r="P77" s="86" t="e">
        <f>IF(AND('Mapa final'!#REF!="Alta",'Mapa final'!#REF!="Moderado"),CONCATENATE("R22C",'Mapa final'!#REF!),"")</f>
        <v>#REF!</v>
      </c>
      <c r="Q77" s="40" t="e">
        <f>IF(AND('Mapa final'!#REF!="Alta",'Mapa final'!#REF!="Moderado"),CONCATENATE("R22C",'Mapa final'!#REF!),"")</f>
        <v>#REF!</v>
      </c>
      <c r="R77" s="87" t="e">
        <f>IF(AND('Mapa final'!#REF!="Alta",'Mapa final'!#REF!="Moderado"),CONCATENATE("R22C",'Mapa final'!#REF!),"")</f>
        <v>#REF!</v>
      </c>
      <c r="S77" s="86" t="e">
        <f>IF(AND('Mapa final'!#REF!="Alta",'Mapa final'!#REF!="Mayor"),CONCATENATE("R22C",'Mapa final'!#REF!),"")</f>
        <v>#REF!</v>
      </c>
      <c r="T77" s="40" t="e">
        <f>IF(AND('Mapa final'!#REF!="Alta",'Mapa final'!#REF!="Mayor"),CONCATENATE("R22C",'Mapa final'!#REF!),"")</f>
        <v>#REF!</v>
      </c>
      <c r="U77" s="87" t="e">
        <f>IF(AND('Mapa final'!#REF!="Alta",'Mapa final'!#REF!="Mayor"),CONCATENATE("R22C",'Mapa final'!#REF!),"")</f>
        <v>#REF!</v>
      </c>
      <c r="V77" s="165" t="e">
        <f>IF(AND('Mapa final'!#REF!="Alta",'Mapa final'!#REF!="Catastrófico"),CONCATENATE("R22C",'Mapa final'!#REF!),"")</f>
        <v>#REF!</v>
      </c>
      <c r="W77" s="166" t="e">
        <f>IF(AND('Mapa final'!#REF!="Alta",'Mapa final'!#REF!="Catastrófico"),CONCATENATE("R22C",'Mapa final'!#REF!),"")</f>
        <v>#REF!</v>
      </c>
      <c r="X77" s="167" t="e">
        <f>IF(AND('Mapa final'!#REF!="Alta",'Mapa final'!#REF!="Catastrófico"),CONCATENATE("R22C",'Mapa final'!#REF!),"")</f>
        <v>#REF!</v>
      </c>
      <c r="Y77" s="41"/>
      <c r="Z77" s="259"/>
      <c r="AA77" s="260"/>
      <c r="AB77" s="260"/>
      <c r="AC77" s="260"/>
      <c r="AD77" s="260"/>
      <c r="AE77" s="26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row>
    <row r="78" spans="1:61" ht="15" customHeight="1" x14ac:dyDescent="0.25">
      <c r="A78" s="41"/>
      <c r="B78" s="276"/>
      <c r="C78" s="277"/>
      <c r="D78" s="278"/>
      <c r="E78" s="251"/>
      <c r="F78" s="246"/>
      <c r="G78" s="246"/>
      <c r="H78" s="246"/>
      <c r="I78" s="246"/>
      <c r="J78" s="171" t="str">
        <f ca="1">IF(AND('Mapa final'!$AB$46="Alta",'Mapa final'!$AD$46="Moderado"),CONCATENATE("R23C",'Mapa final'!$R$46),"")</f>
        <v/>
      </c>
      <c r="K78" s="172" t="str">
        <f>IF(AND('Mapa final'!$AB$47="Alta",'Mapa final'!$AD$47="Moderado"),CONCATENATE("R23C",'Mapa final'!$R$47),"")</f>
        <v/>
      </c>
      <c r="L78" s="173" t="str">
        <f>IF(AND('Mapa final'!$AB$48="Alta",'Mapa final'!$AD$48="Moderado"),CONCATENATE("R23C",'Mapa final'!$R$48),"")</f>
        <v/>
      </c>
      <c r="M78" s="171" t="str">
        <f ca="1">IF(AND('Mapa final'!$AB$46="Alta",'Mapa final'!$AD$46="Moderado"),CONCATENATE("R23C",'Mapa final'!$R$46),"")</f>
        <v/>
      </c>
      <c r="N78" s="172" t="str">
        <f>IF(AND('Mapa final'!$AB$47="Alta",'Mapa final'!$AD$47="Moderado"),CONCATENATE("R23C",'Mapa final'!$R$47),"")</f>
        <v/>
      </c>
      <c r="O78" s="173" t="str">
        <f>IF(AND('Mapa final'!$AB$48="Alta",'Mapa final'!$AD$48="Moderado"),CONCATENATE("R23C",'Mapa final'!$R$48),"")</f>
        <v/>
      </c>
      <c r="P78" s="86" t="str">
        <f ca="1">IF(AND('Mapa final'!$AB$46="Alta",'Mapa final'!$AD$46="Moderado"),CONCATENATE("R23C",'Mapa final'!$R$46),"")</f>
        <v/>
      </c>
      <c r="Q78" s="40" t="str">
        <f>IF(AND('Mapa final'!$AB$47="Alta",'Mapa final'!$AD$47="Moderado"),CONCATENATE("R23C",'Mapa final'!$R$47),"")</f>
        <v/>
      </c>
      <c r="R78" s="87" t="str">
        <f>IF(AND('Mapa final'!$AB$48="Alta",'Mapa final'!$AD$48="Moderado"),CONCATENATE("R23C",'Mapa final'!$R$48),"")</f>
        <v/>
      </c>
      <c r="S78" s="86" t="str">
        <f ca="1">IF(AND('Mapa final'!$AB$46="Alta",'Mapa final'!$AD$46="Mayor"),CONCATENATE("R23C",'Mapa final'!$R$46),"")</f>
        <v/>
      </c>
      <c r="T78" s="40" t="str">
        <f>IF(AND('Mapa final'!$AB$47="Alta",'Mapa final'!$AD$47="Mayor"),CONCATENATE("R23C",'Mapa final'!$R$47),"")</f>
        <v/>
      </c>
      <c r="U78" s="87" t="str">
        <f>IF(AND('Mapa final'!$AB$48="Alta",'Mapa final'!$AD$48="Mayor"),CONCATENATE("R23C",'Mapa final'!$R$48),"")</f>
        <v/>
      </c>
      <c r="V78" s="165" t="str">
        <f ca="1">IF(AND('Mapa final'!$AB$46="Alta",'Mapa final'!$AD$46="Catastrófico"),CONCATENATE("R23C",'Mapa final'!$R$46),"")</f>
        <v/>
      </c>
      <c r="W78" s="166" t="str">
        <f>IF(AND('Mapa final'!$AB$47="Alta",'Mapa final'!$AD$47="Catastrófico"),CONCATENATE("R23C",'Mapa final'!$R$47),"")</f>
        <v/>
      </c>
      <c r="X78" s="167" t="str">
        <f>IF(AND('Mapa final'!$AB$48="Alta",'Mapa final'!$AD$48="Catastrófico"),CONCATENATE("R23C",'Mapa final'!$R$48),"")</f>
        <v/>
      </c>
      <c r="Y78" s="41"/>
      <c r="Z78" s="259"/>
      <c r="AA78" s="260"/>
      <c r="AB78" s="260"/>
      <c r="AC78" s="260"/>
      <c r="AD78" s="260"/>
      <c r="AE78" s="26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row>
    <row r="79" spans="1:61" ht="15" customHeight="1" x14ac:dyDescent="0.25">
      <c r="A79" s="41"/>
      <c r="B79" s="276"/>
      <c r="C79" s="277"/>
      <c r="D79" s="278"/>
      <c r="E79" s="251"/>
      <c r="F79" s="246"/>
      <c r="G79" s="246"/>
      <c r="H79" s="246"/>
      <c r="I79" s="246"/>
      <c r="J79" s="171" t="str">
        <f ca="1">IF(AND('Mapa final'!$AB$49="Alta",'Mapa final'!$AD$49="Moderado"),CONCATENATE("R24C",'Mapa final'!$R$49),"")</f>
        <v/>
      </c>
      <c r="K79" s="172" t="str">
        <f>IF(AND('Mapa final'!$AB$50="Alta",'Mapa final'!$AD$50="Moderado"),CONCATENATE("R24C",'Mapa final'!$R$50),"")</f>
        <v/>
      </c>
      <c r="L79" s="173" t="str">
        <f>IF(AND('Mapa final'!$AB$51="Alta",'Mapa final'!$AD$51="Moderado"),CONCATENATE("R24C",'Mapa final'!$R$51),"")</f>
        <v/>
      </c>
      <c r="M79" s="171" t="str">
        <f ca="1">IF(AND('Mapa final'!$AB$49="Alta",'Mapa final'!$AD$49="Moderado"),CONCATENATE("R24C",'Mapa final'!$R$49),"")</f>
        <v/>
      </c>
      <c r="N79" s="172" t="str">
        <f>IF(AND('Mapa final'!$AB$50="Alta",'Mapa final'!$AD$50="Moderado"),CONCATENATE("R24C",'Mapa final'!$R$50),"")</f>
        <v/>
      </c>
      <c r="O79" s="173" t="str">
        <f>IF(AND('Mapa final'!$AB$51="Alta",'Mapa final'!$AD$51="Moderado"),CONCATENATE("R24C",'Mapa final'!$R$51),"")</f>
        <v/>
      </c>
      <c r="P79" s="86" t="str">
        <f ca="1">IF(AND('Mapa final'!$AB$49="Alta",'Mapa final'!$AD$49="Moderado"),CONCATENATE("R24C",'Mapa final'!$R$49),"")</f>
        <v/>
      </c>
      <c r="Q79" s="40" t="str">
        <f>IF(AND('Mapa final'!$AB$50="Alta",'Mapa final'!$AD$50="Moderado"),CONCATENATE("R24C",'Mapa final'!$R$50),"")</f>
        <v/>
      </c>
      <c r="R79" s="87" t="str">
        <f>IF(AND('Mapa final'!$AB$51="Alta",'Mapa final'!$AD$51="Moderado"),CONCATENATE("R24C",'Mapa final'!$R$51),"")</f>
        <v/>
      </c>
      <c r="S79" s="86" t="str">
        <f ca="1">IF(AND('Mapa final'!$AB$49="Alta",'Mapa final'!$AD$49="Mayor"),CONCATENATE("R24C",'Mapa final'!$R$49),"")</f>
        <v/>
      </c>
      <c r="T79" s="40" t="str">
        <f>IF(AND('Mapa final'!$AB$50="Alta",'Mapa final'!$AD$50="Mayor"),CONCATENATE("R24C",'Mapa final'!$R$50),"")</f>
        <v/>
      </c>
      <c r="U79" s="87" t="str">
        <f>IF(AND('Mapa final'!$AB$51="Alta",'Mapa final'!$AD$51="Mayor"),CONCATENATE("R24C",'Mapa final'!$R$51),"")</f>
        <v/>
      </c>
      <c r="V79" s="165" t="str">
        <f ca="1">IF(AND('Mapa final'!$AB$49="Alta",'Mapa final'!$AD$49="Catastrófico"),CONCATENATE("R24C",'Mapa final'!$R$49),"")</f>
        <v/>
      </c>
      <c r="W79" s="166" t="str">
        <f>IF(AND('Mapa final'!$AB$50="Alta",'Mapa final'!$AD$50="Catastrófico"),CONCATENATE("R24C",'Mapa final'!$R$50),"")</f>
        <v/>
      </c>
      <c r="X79" s="167" t="str">
        <f>IF(AND('Mapa final'!$AB$51="Alta",'Mapa final'!$AD$51="Catastrófico"),CONCATENATE("R24C",'Mapa final'!$R$51),"")</f>
        <v/>
      </c>
      <c r="Y79" s="41"/>
      <c r="Z79" s="259"/>
      <c r="AA79" s="260"/>
      <c r="AB79" s="260"/>
      <c r="AC79" s="260"/>
      <c r="AD79" s="260"/>
      <c r="AE79" s="26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row>
    <row r="80" spans="1:61" ht="15" customHeight="1" x14ac:dyDescent="0.25">
      <c r="A80" s="41"/>
      <c r="B80" s="276"/>
      <c r="C80" s="277"/>
      <c r="D80" s="278"/>
      <c r="E80" s="251"/>
      <c r="F80" s="246"/>
      <c r="G80" s="246"/>
      <c r="H80" s="246"/>
      <c r="I80" s="246"/>
      <c r="J80" s="171" t="e">
        <f>IF(AND('Mapa final'!#REF!="Alta",'Mapa final'!#REF!="Moderado"),CONCATENATE("R25C",'Mapa final'!#REF!),"")</f>
        <v>#REF!</v>
      </c>
      <c r="K80" s="172" t="e">
        <f>IF(AND('Mapa final'!#REF!="Alta",'Mapa final'!#REF!="Moderado"),CONCATENATE("R25C",'Mapa final'!#REF!),"")</f>
        <v>#REF!</v>
      </c>
      <c r="L80" s="173" t="e">
        <f>IF(AND('Mapa final'!#REF!="Alta",'Mapa final'!#REF!="Moderado"),CONCATENATE("R25C",'Mapa final'!#REF!),"")</f>
        <v>#REF!</v>
      </c>
      <c r="M80" s="171" t="e">
        <f>IF(AND('Mapa final'!#REF!="Alta",'Mapa final'!#REF!="Moderado"),CONCATENATE("R25C",'Mapa final'!#REF!),"")</f>
        <v>#REF!</v>
      </c>
      <c r="N80" s="172" t="e">
        <f>IF(AND('Mapa final'!#REF!="Alta",'Mapa final'!#REF!="Moderado"),CONCATENATE("R25C",'Mapa final'!#REF!),"")</f>
        <v>#REF!</v>
      </c>
      <c r="O80" s="173" t="e">
        <f>IF(AND('Mapa final'!#REF!="Alta",'Mapa final'!#REF!="Moderado"),CONCATENATE("R25C",'Mapa final'!#REF!),"")</f>
        <v>#REF!</v>
      </c>
      <c r="P80" s="86" t="e">
        <f>IF(AND('Mapa final'!#REF!="Alta",'Mapa final'!#REF!="Moderado"),CONCATENATE("R25C",'Mapa final'!#REF!),"")</f>
        <v>#REF!</v>
      </c>
      <c r="Q80" s="40" t="e">
        <f>IF(AND('Mapa final'!#REF!="Alta",'Mapa final'!#REF!="Moderado"),CONCATENATE("R25C",'Mapa final'!#REF!),"")</f>
        <v>#REF!</v>
      </c>
      <c r="R80" s="87" t="e">
        <f>IF(AND('Mapa final'!#REF!="Alta",'Mapa final'!#REF!="Moderado"),CONCATENATE("R25C",'Mapa final'!#REF!),"")</f>
        <v>#REF!</v>
      </c>
      <c r="S80" s="86" t="e">
        <f>IF(AND('Mapa final'!#REF!="Alta",'Mapa final'!#REF!="Mayor"),CONCATENATE("R25C",'Mapa final'!#REF!),"")</f>
        <v>#REF!</v>
      </c>
      <c r="T80" s="40" t="e">
        <f>IF(AND('Mapa final'!#REF!="Alta",'Mapa final'!#REF!="Mayor"),CONCATENATE("R25C",'Mapa final'!#REF!),"")</f>
        <v>#REF!</v>
      </c>
      <c r="U80" s="87" t="e">
        <f>IF(AND('Mapa final'!#REF!="Alta",'Mapa final'!#REF!="Mayor"),CONCATENATE("R25C",'Mapa final'!#REF!),"")</f>
        <v>#REF!</v>
      </c>
      <c r="V80" s="165" t="e">
        <f>IF(AND('Mapa final'!#REF!="Alta",'Mapa final'!#REF!="Catastrófico"),CONCATENATE("R25C",'Mapa final'!#REF!),"")</f>
        <v>#REF!</v>
      </c>
      <c r="W80" s="166" t="e">
        <f>IF(AND('Mapa final'!#REF!="Alta",'Mapa final'!#REF!="Catastrófico"),CONCATENATE("R25C",'Mapa final'!#REF!),"")</f>
        <v>#REF!</v>
      </c>
      <c r="X80" s="167" t="e">
        <f>IF(AND('Mapa final'!#REF!="Alta",'Mapa final'!#REF!="Catastrófico"),CONCATENATE("R25C",'Mapa final'!#REF!),"")</f>
        <v>#REF!</v>
      </c>
      <c r="Y80" s="41"/>
      <c r="Z80" s="259"/>
      <c r="AA80" s="260"/>
      <c r="AB80" s="260"/>
      <c r="AC80" s="260"/>
      <c r="AD80" s="260"/>
      <c r="AE80" s="26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row>
    <row r="81" spans="1:61" ht="15" customHeight="1" x14ac:dyDescent="0.25">
      <c r="A81" s="41"/>
      <c r="B81" s="276"/>
      <c r="C81" s="277"/>
      <c r="D81" s="278"/>
      <c r="E81" s="251"/>
      <c r="F81" s="246"/>
      <c r="G81" s="246"/>
      <c r="H81" s="246"/>
      <c r="I81" s="246"/>
      <c r="J81" s="171" t="str">
        <f ca="1">IF(AND('Mapa final'!$AB$52="Alta",'Mapa final'!$AD$52="Moderado"),CONCATENATE("R26C",'Mapa final'!$R$52),"")</f>
        <v/>
      </c>
      <c r="K81" s="172" t="str">
        <f>IF(AND('Mapa final'!$AB$53="Alta",'Mapa final'!$AD$53="Moderado"),CONCATENATE("R26C",'Mapa final'!$R$53),"")</f>
        <v/>
      </c>
      <c r="L81" s="173" t="str">
        <f>IF(AND('Mapa final'!$AB$54="Alta",'Mapa final'!$AD$54="Moderado"),CONCATENATE("R26C",'Mapa final'!$R$54),"")</f>
        <v/>
      </c>
      <c r="M81" s="171" t="str">
        <f ca="1">IF(AND('Mapa final'!$AB$52="Alta",'Mapa final'!$AD$52="Moderado"),CONCATENATE("R26C",'Mapa final'!$R$52),"")</f>
        <v/>
      </c>
      <c r="N81" s="172" t="str">
        <f>IF(AND('Mapa final'!$AB$53="Alta",'Mapa final'!$AD$53="Moderado"),CONCATENATE("R26C",'Mapa final'!$R$53),"")</f>
        <v/>
      </c>
      <c r="O81" s="173" t="str">
        <f>IF(AND('Mapa final'!$AB$54="Alta",'Mapa final'!$AD$54="Moderado"),CONCATENATE("R26C",'Mapa final'!$R$54),"")</f>
        <v/>
      </c>
      <c r="P81" s="86" t="str">
        <f ca="1">IF(AND('Mapa final'!$AB$52="Alta",'Mapa final'!$AD$52="Moderado"),CONCATENATE("R26C",'Mapa final'!$R$52),"")</f>
        <v/>
      </c>
      <c r="Q81" s="40" t="str">
        <f>IF(AND('Mapa final'!$AB$53="Alta",'Mapa final'!$AD$53="Moderado"),CONCATENATE("R26C",'Mapa final'!$R$53),"")</f>
        <v/>
      </c>
      <c r="R81" s="87" t="str">
        <f>IF(AND('Mapa final'!$AB$54="Alta",'Mapa final'!$AD$54="Moderado"),CONCATENATE("R26C",'Mapa final'!$R$54),"")</f>
        <v/>
      </c>
      <c r="S81" s="86" t="str">
        <f ca="1">IF(AND('Mapa final'!$AB$52="Alta",'Mapa final'!$AD$52="Mayor"),CONCATENATE("R26C",'Mapa final'!$R$52),"")</f>
        <v/>
      </c>
      <c r="T81" s="40" t="str">
        <f>IF(AND('Mapa final'!$AB$53="Alta",'Mapa final'!$AD$53="Mayor"),CONCATENATE("R26C",'Mapa final'!$R$53),"")</f>
        <v/>
      </c>
      <c r="U81" s="87" t="str">
        <f>IF(AND('Mapa final'!$AB$54="Alta",'Mapa final'!$AD$54="Mayor"),CONCATENATE("R26C",'Mapa final'!$R$54),"")</f>
        <v/>
      </c>
      <c r="V81" s="165" t="str">
        <f ca="1">IF(AND('Mapa final'!$AB$52="Alta",'Mapa final'!$AD$52="Catastrófico"),CONCATENATE("R26C",'Mapa final'!$R$52),"")</f>
        <v/>
      </c>
      <c r="W81" s="166" t="str">
        <f>IF(AND('Mapa final'!$AB$53="Alta",'Mapa final'!$AD$53="Catastrófico"),CONCATENATE("R26C",'Mapa final'!$R$53),"")</f>
        <v/>
      </c>
      <c r="X81" s="167" t="str">
        <f>IF(AND('Mapa final'!$AB$54="Alta",'Mapa final'!$AD$54="Catastrófico"),CONCATENATE("R26C",'Mapa final'!$R$54),"")</f>
        <v/>
      </c>
      <c r="Y81" s="41"/>
      <c r="Z81" s="259"/>
      <c r="AA81" s="260"/>
      <c r="AB81" s="260"/>
      <c r="AC81" s="260"/>
      <c r="AD81" s="260"/>
      <c r="AE81" s="26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row>
    <row r="82" spans="1:61" ht="15" customHeight="1" x14ac:dyDescent="0.25">
      <c r="A82" s="41"/>
      <c r="B82" s="276"/>
      <c r="C82" s="277"/>
      <c r="D82" s="278"/>
      <c r="E82" s="251"/>
      <c r="F82" s="246"/>
      <c r="G82" s="246"/>
      <c r="H82" s="246"/>
      <c r="I82" s="246"/>
      <c r="J82" s="171" t="e">
        <f>IF(AND('Mapa final'!#REF!="Alta",'Mapa final'!#REF!="Moderado"),CONCATENATE("R27C",'Mapa final'!#REF!),"")</f>
        <v>#REF!</v>
      </c>
      <c r="K82" s="172" t="e">
        <f>IF(AND('Mapa final'!#REF!="Alta",'Mapa final'!#REF!="Moderado"),CONCATENATE("R27C",'Mapa final'!#REF!),"")</f>
        <v>#REF!</v>
      </c>
      <c r="L82" s="173" t="e">
        <f>IF(AND('Mapa final'!#REF!="Alta",'Mapa final'!#REF!="Moderado"),CONCATENATE("R27C",'Mapa final'!#REF!),"")</f>
        <v>#REF!</v>
      </c>
      <c r="M82" s="171" t="e">
        <f>IF(AND('Mapa final'!#REF!="Alta",'Mapa final'!#REF!="Moderado"),CONCATENATE("R27C",'Mapa final'!#REF!),"")</f>
        <v>#REF!</v>
      </c>
      <c r="N82" s="172" t="e">
        <f>IF(AND('Mapa final'!#REF!="Alta",'Mapa final'!#REF!="Moderado"),CONCATENATE("R27C",'Mapa final'!#REF!),"")</f>
        <v>#REF!</v>
      </c>
      <c r="O82" s="173" t="e">
        <f>IF(AND('Mapa final'!#REF!="Alta",'Mapa final'!#REF!="Moderado"),CONCATENATE("R27C",'Mapa final'!#REF!),"")</f>
        <v>#REF!</v>
      </c>
      <c r="P82" s="86" t="e">
        <f>IF(AND('Mapa final'!#REF!="Alta",'Mapa final'!#REF!="Moderado"),CONCATENATE("R27C",'Mapa final'!#REF!),"")</f>
        <v>#REF!</v>
      </c>
      <c r="Q82" s="40" t="e">
        <f>IF(AND('Mapa final'!#REF!="Alta",'Mapa final'!#REF!="Moderado"),CONCATENATE("R27C",'Mapa final'!#REF!),"")</f>
        <v>#REF!</v>
      </c>
      <c r="R82" s="87" t="e">
        <f>IF(AND('Mapa final'!#REF!="Alta",'Mapa final'!#REF!="Moderado"),CONCATENATE("R27C",'Mapa final'!#REF!),"")</f>
        <v>#REF!</v>
      </c>
      <c r="S82" s="86" t="e">
        <f>IF(AND('Mapa final'!#REF!="Alta",'Mapa final'!#REF!="Mayor"),CONCATENATE("R27C",'Mapa final'!#REF!),"")</f>
        <v>#REF!</v>
      </c>
      <c r="T82" s="40" t="e">
        <f>IF(AND('Mapa final'!#REF!="Alta",'Mapa final'!#REF!="Mayor"),CONCATENATE("R27C",'Mapa final'!#REF!),"")</f>
        <v>#REF!</v>
      </c>
      <c r="U82" s="87" t="e">
        <f>IF(AND('Mapa final'!#REF!="Alta",'Mapa final'!#REF!="Mayor"),CONCATENATE("R27C",'Mapa final'!#REF!),"")</f>
        <v>#REF!</v>
      </c>
      <c r="V82" s="165" t="e">
        <f>IF(AND('Mapa final'!#REF!="Alta",'Mapa final'!#REF!="Catastrófico"),CONCATENATE("R27C",'Mapa final'!#REF!),"")</f>
        <v>#REF!</v>
      </c>
      <c r="W82" s="166" t="e">
        <f>IF(AND('Mapa final'!#REF!="Alta",'Mapa final'!#REF!="Catastrófico"),CONCATENATE("R27C",'Mapa final'!#REF!),"")</f>
        <v>#REF!</v>
      </c>
      <c r="X82" s="167" t="e">
        <f>IF(AND('Mapa final'!#REF!="Alta",'Mapa final'!#REF!="Catastrófico"),CONCATENATE("R27C",'Mapa final'!#REF!),"")</f>
        <v>#REF!</v>
      </c>
      <c r="Y82" s="41"/>
      <c r="Z82" s="259"/>
      <c r="AA82" s="260"/>
      <c r="AB82" s="260"/>
      <c r="AC82" s="260"/>
      <c r="AD82" s="260"/>
      <c r="AE82" s="26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row>
    <row r="83" spans="1:61" ht="15" customHeight="1" x14ac:dyDescent="0.25">
      <c r="A83" s="41"/>
      <c r="B83" s="276"/>
      <c r="C83" s="277"/>
      <c r="D83" s="278"/>
      <c r="E83" s="251"/>
      <c r="F83" s="246"/>
      <c r="G83" s="246"/>
      <c r="H83" s="246"/>
      <c r="I83" s="246"/>
      <c r="J83" s="171" t="str">
        <f ca="1">IF(AND('Mapa final'!$AB$55="Alta",'Mapa final'!$AD$55="Moderado"),CONCATENATE("R28C",'Mapa final'!$R$55),"")</f>
        <v/>
      </c>
      <c r="K83" s="172" t="str">
        <f>IF(AND('Mapa final'!$AB$56="Alta",'Mapa final'!$AD$56="Moderado"),CONCATENATE("R28C",'Mapa final'!$R$56),"")</f>
        <v/>
      </c>
      <c r="L83" s="173" t="str">
        <f>IF(AND('Mapa final'!$AB$57="Alta",'Mapa final'!$AD$57="Moderado"),CONCATENATE("R28C",'Mapa final'!$R$57),"")</f>
        <v/>
      </c>
      <c r="M83" s="171" t="str">
        <f ca="1">IF(AND('Mapa final'!$AB$55="Alta",'Mapa final'!$AD$55="Moderado"),CONCATENATE("R28C",'Mapa final'!$R$55),"")</f>
        <v/>
      </c>
      <c r="N83" s="172" t="str">
        <f>IF(AND('Mapa final'!$AB$56="Alta",'Mapa final'!$AD$56="Moderado"),CONCATENATE("R28C",'Mapa final'!$R$56),"")</f>
        <v/>
      </c>
      <c r="O83" s="173" t="str">
        <f>IF(AND('Mapa final'!$AB$57="Alta",'Mapa final'!$AD$57="Moderado"),CONCATENATE("R28C",'Mapa final'!$R$57),"")</f>
        <v/>
      </c>
      <c r="P83" s="86" t="str">
        <f ca="1">IF(AND('Mapa final'!$AB$55="Alta",'Mapa final'!$AD$55="Moderado"),CONCATENATE("R28C",'Mapa final'!$R$55),"")</f>
        <v/>
      </c>
      <c r="Q83" s="40" t="str">
        <f>IF(AND('Mapa final'!$AB$56="Alta",'Mapa final'!$AD$56="Moderado"),CONCATENATE("R28C",'Mapa final'!$R$56),"")</f>
        <v/>
      </c>
      <c r="R83" s="87" t="str">
        <f>IF(AND('Mapa final'!$AB$57="Alta",'Mapa final'!$AD$57="Moderado"),CONCATENATE("R28C",'Mapa final'!$R$57),"")</f>
        <v/>
      </c>
      <c r="S83" s="86" t="str">
        <f ca="1">IF(AND('Mapa final'!$AB$55="Alta",'Mapa final'!$AD$55="Mayor"),CONCATENATE("R28C",'Mapa final'!$R$55),"")</f>
        <v/>
      </c>
      <c r="T83" s="40" t="str">
        <f>IF(AND('Mapa final'!$AB$56="Alta",'Mapa final'!$AD$56="Mayor"),CONCATENATE("R28C",'Mapa final'!$R$56),"")</f>
        <v/>
      </c>
      <c r="U83" s="87" t="str">
        <f>IF(AND('Mapa final'!$AB$57="Alta",'Mapa final'!$AD$57="Mayor"),CONCATENATE("R28C",'Mapa final'!$R$57),"")</f>
        <v/>
      </c>
      <c r="V83" s="165" t="str">
        <f ca="1">IF(AND('Mapa final'!$AB$55="Alta",'Mapa final'!$AD$55="Catastrófico"),CONCATENATE("R28C",'Mapa final'!$R$55),"")</f>
        <v/>
      </c>
      <c r="W83" s="166" t="str">
        <f>IF(AND('Mapa final'!$AB$56="Alta",'Mapa final'!$AD$56="Catastrófico"),CONCATENATE("R28C",'Mapa final'!$R$56),"")</f>
        <v/>
      </c>
      <c r="X83" s="167" t="str">
        <f>IF(AND('Mapa final'!$AB$57="Alta",'Mapa final'!$AD$57="Catastrófico"),CONCATENATE("R28C",'Mapa final'!$R$57),"")</f>
        <v/>
      </c>
      <c r="Y83" s="41"/>
      <c r="Z83" s="259"/>
      <c r="AA83" s="260"/>
      <c r="AB83" s="260"/>
      <c r="AC83" s="260"/>
      <c r="AD83" s="260"/>
      <c r="AE83" s="26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row>
    <row r="84" spans="1:61" ht="15" customHeight="1" x14ac:dyDescent="0.25">
      <c r="A84" s="41"/>
      <c r="B84" s="276"/>
      <c r="C84" s="277"/>
      <c r="D84" s="278"/>
      <c r="E84" s="251"/>
      <c r="F84" s="246"/>
      <c r="G84" s="246"/>
      <c r="H84" s="246"/>
      <c r="I84" s="246"/>
      <c r="J84" s="171" t="str">
        <f ca="1">IF(AND('Mapa final'!$AB$58="Alta",'Mapa final'!$AD$58="Moderado"),CONCATENATE("R29C",'Mapa final'!$R$58),"")</f>
        <v/>
      </c>
      <c r="K84" s="172" t="str">
        <f>IF(AND('Mapa final'!$AB$59="Alta",'Mapa final'!$AD$59="Moderado"),CONCATENATE("R29C",'Mapa final'!$R$59),"")</f>
        <v/>
      </c>
      <c r="L84" s="173" t="str">
        <f>IF(AND('Mapa final'!$AB$60="Alta",'Mapa final'!$AD$60="Moderado"),CONCATENATE("R29C",'Mapa final'!$R$60),"")</f>
        <v/>
      </c>
      <c r="M84" s="171" t="str">
        <f ca="1">IF(AND('Mapa final'!$AB$58="Alta",'Mapa final'!$AD$58="Moderado"),CONCATENATE("R29C",'Mapa final'!$R$58),"")</f>
        <v/>
      </c>
      <c r="N84" s="172" t="str">
        <f>IF(AND('Mapa final'!$AB$59="Alta",'Mapa final'!$AD$59="Moderado"),CONCATENATE("R29C",'Mapa final'!$R$59),"")</f>
        <v/>
      </c>
      <c r="O84" s="173" t="str">
        <f>IF(AND('Mapa final'!$AB$60="Alta",'Mapa final'!$AD$60="Moderado"),CONCATENATE("R29C",'Mapa final'!$R$60),"")</f>
        <v/>
      </c>
      <c r="P84" s="86" t="str">
        <f ca="1">IF(AND('Mapa final'!$AB$58="Alta",'Mapa final'!$AD$58="Moderado"),CONCATENATE("R29C",'Mapa final'!$R$58),"")</f>
        <v/>
      </c>
      <c r="Q84" s="40" t="str">
        <f>IF(AND('Mapa final'!$AB$59="Alta",'Mapa final'!$AD$59="Moderado"),CONCATENATE("R29C",'Mapa final'!$R$59),"")</f>
        <v/>
      </c>
      <c r="R84" s="87" t="str">
        <f>IF(AND('Mapa final'!$AB$60="Alta",'Mapa final'!$AD$60="Moderado"),CONCATENATE("R29C",'Mapa final'!$R$60),"")</f>
        <v/>
      </c>
      <c r="S84" s="86" t="str">
        <f ca="1">IF(AND('Mapa final'!$AB$58="Alta",'Mapa final'!$AD$58="Mayor"),CONCATENATE("R29C",'Mapa final'!$R$58),"")</f>
        <v/>
      </c>
      <c r="T84" s="40" t="str">
        <f>IF(AND('Mapa final'!$AB$59="Alta",'Mapa final'!$AD$59="Mayor"),CONCATENATE("R29C",'Mapa final'!$R$59),"")</f>
        <v/>
      </c>
      <c r="U84" s="87" t="str">
        <f>IF(AND('Mapa final'!$AB$60="Alta",'Mapa final'!$AD$60="Mayor"),CONCATENATE("R29C",'Mapa final'!$R$60),"")</f>
        <v/>
      </c>
      <c r="V84" s="165" t="str">
        <f ca="1">IF(AND('Mapa final'!$AB$58="Alta",'Mapa final'!$AD$58="Catastrófico"),CONCATENATE("R29C",'Mapa final'!$R$58),"")</f>
        <v/>
      </c>
      <c r="W84" s="166" t="str">
        <f>IF(AND('Mapa final'!$AB$59="Alta",'Mapa final'!$AD$59="Catastrófico"),CONCATENATE("R29C",'Mapa final'!$R$59),"")</f>
        <v/>
      </c>
      <c r="X84" s="167" t="str">
        <f>IF(AND('Mapa final'!$AB$60="Alta",'Mapa final'!$AD$60="Catastrófico"),CONCATENATE("R29C",'Mapa final'!$R$60),"")</f>
        <v/>
      </c>
      <c r="Y84" s="41"/>
      <c r="Z84" s="259"/>
      <c r="AA84" s="260"/>
      <c r="AB84" s="260"/>
      <c r="AC84" s="260"/>
      <c r="AD84" s="260"/>
      <c r="AE84" s="26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row>
    <row r="85" spans="1:61" ht="15" customHeight="1" x14ac:dyDescent="0.25">
      <c r="A85" s="41"/>
      <c r="B85" s="276"/>
      <c r="C85" s="277"/>
      <c r="D85" s="278"/>
      <c r="E85" s="251"/>
      <c r="F85" s="246"/>
      <c r="G85" s="246"/>
      <c r="H85" s="246"/>
      <c r="I85" s="246"/>
      <c r="J85" s="171" t="str">
        <f ca="1">IF(AND('Mapa final'!$AB$61="Alta",'Mapa final'!$AD$61="Moderado"),CONCATENATE("R30C",'Mapa final'!$R$61),"")</f>
        <v/>
      </c>
      <c r="K85" s="172" t="str">
        <f>IF(AND('Mapa final'!$AB$62="Alta",'Mapa final'!$AD$62="Moderado"),CONCATENATE("R30C",'Mapa final'!$R$62),"")</f>
        <v/>
      </c>
      <c r="L85" s="173" t="str">
        <f>IF(AND('Mapa final'!$AB$63="Alta",'Mapa final'!$AD$63="Moderado"),CONCATENATE("R30C",'Mapa final'!$R$63),"")</f>
        <v/>
      </c>
      <c r="M85" s="171" t="str">
        <f ca="1">IF(AND('Mapa final'!$AB$61="Alta",'Mapa final'!$AD$61="Moderado"),CONCATENATE("R30C",'Mapa final'!$R$61),"")</f>
        <v/>
      </c>
      <c r="N85" s="172" t="str">
        <f>IF(AND('Mapa final'!$AB$62="Alta",'Mapa final'!$AD$62="Moderado"),CONCATENATE("R30C",'Mapa final'!$R$62),"")</f>
        <v/>
      </c>
      <c r="O85" s="173" t="str">
        <f>IF(AND('Mapa final'!$AB$63="Alta",'Mapa final'!$AD$63="Moderado"),CONCATENATE("R30C",'Mapa final'!$R$63),"")</f>
        <v/>
      </c>
      <c r="P85" s="86" t="str">
        <f ca="1">IF(AND('Mapa final'!$AB$61="Alta",'Mapa final'!$AD$61="Moderado"),CONCATENATE("R30C",'Mapa final'!$R$61),"")</f>
        <v/>
      </c>
      <c r="Q85" s="40" t="str">
        <f>IF(AND('Mapa final'!$AB$62="Alta",'Mapa final'!$AD$62="Moderado"),CONCATENATE("R30C",'Mapa final'!$R$62),"")</f>
        <v/>
      </c>
      <c r="R85" s="87" t="str">
        <f>IF(AND('Mapa final'!$AB$63="Alta",'Mapa final'!$AD$63="Moderado"),CONCATENATE("R30C",'Mapa final'!$R$63),"")</f>
        <v/>
      </c>
      <c r="S85" s="86" t="str">
        <f ca="1">IF(AND('Mapa final'!$AB$61="Alta",'Mapa final'!$AD$61="Mayor"),CONCATENATE("R30C",'Mapa final'!$R$61),"")</f>
        <v/>
      </c>
      <c r="T85" s="40" t="str">
        <f>IF(AND('Mapa final'!$AB$62="Alta",'Mapa final'!$AD$62="Mayor"),CONCATENATE("R30C",'Mapa final'!$R$62),"")</f>
        <v/>
      </c>
      <c r="U85" s="87" t="str">
        <f>IF(AND('Mapa final'!$AB$63="Alta",'Mapa final'!$AD$63="Mayor"),CONCATENATE("R30C",'Mapa final'!$R$63),"")</f>
        <v/>
      </c>
      <c r="V85" s="165" t="str">
        <f ca="1">IF(AND('Mapa final'!$AB$61="Alta",'Mapa final'!$AD$61="Catastrófico"),CONCATENATE("R30C",'Mapa final'!$R$61),"")</f>
        <v/>
      </c>
      <c r="W85" s="166" t="str">
        <f>IF(AND('Mapa final'!$AB$62="Alta",'Mapa final'!$AD$62="Catastrófico"),CONCATENATE("R30C",'Mapa final'!$R$62),"")</f>
        <v/>
      </c>
      <c r="X85" s="167" t="str">
        <f>IF(AND('Mapa final'!$AB$63="Alta",'Mapa final'!$AD$63="Catastrófico"),CONCATENATE("R30C",'Mapa final'!$R$63),"")</f>
        <v/>
      </c>
      <c r="Y85" s="41"/>
      <c r="Z85" s="259"/>
      <c r="AA85" s="260"/>
      <c r="AB85" s="260"/>
      <c r="AC85" s="260"/>
      <c r="AD85" s="260"/>
      <c r="AE85" s="26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row>
    <row r="86" spans="1:61" ht="15" customHeight="1" x14ac:dyDescent="0.25">
      <c r="A86" s="41"/>
      <c r="B86" s="276"/>
      <c r="C86" s="277"/>
      <c r="D86" s="278"/>
      <c r="E86" s="251"/>
      <c r="F86" s="246"/>
      <c r="G86" s="246"/>
      <c r="H86" s="246"/>
      <c r="I86" s="246"/>
      <c r="J86" s="171" t="str">
        <f>IF(AND('Mapa final'!$AB$64="Alta",'Mapa final'!$AD$64="Moderado"),CONCATENATE("R31C",'Mapa final'!$R$64),"")</f>
        <v/>
      </c>
      <c r="K86" s="172" t="str">
        <f>IF(AND('Mapa final'!$AB$65="Alta",'Mapa final'!$AD$65="Moderado"),CONCATENATE("R31C",'Mapa final'!$R$65),"")</f>
        <v/>
      </c>
      <c r="L86" s="172" t="str">
        <f>IF(AND('Mapa final'!$AB$66="Alta",'Mapa final'!$AD$66="Moderado"),CONCATENATE("R31C",'Mapa final'!$R$66),"")</f>
        <v/>
      </c>
      <c r="M86" s="171" t="str">
        <f>IF(AND('Mapa final'!$AB$64="Alta",'Mapa final'!$AD$64="Moderado"),CONCATENATE("R31C",'Mapa final'!$R$64),"")</f>
        <v/>
      </c>
      <c r="N86" s="172" t="str">
        <f>IF(AND('Mapa final'!$AB$65="Alta",'Mapa final'!$AD$65="Moderado"),CONCATENATE("R31C",'Mapa final'!$R$65),"")</f>
        <v/>
      </c>
      <c r="O86" s="172" t="str">
        <f>IF(AND('Mapa final'!$AB$66="Alta",'Mapa final'!$AD$66="Moderado"),CONCATENATE("R31C",'Mapa final'!$R$66),"")</f>
        <v/>
      </c>
      <c r="P86" s="86" t="str">
        <f>IF(AND('Mapa final'!$AB$64="Alta",'Mapa final'!$AD$64="Moderado"),CONCATENATE("R31C",'Mapa final'!$R$64),"")</f>
        <v/>
      </c>
      <c r="Q86" s="40" t="str">
        <f>IF(AND('Mapa final'!$AB$65="Alta",'Mapa final'!$AD$65="Moderado"),CONCATENATE("R31C",'Mapa final'!$R$65),"")</f>
        <v/>
      </c>
      <c r="R86" s="40" t="str">
        <f>IF(AND('Mapa final'!$AB$66="Alta",'Mapa final'!$AD$66="Moderado"),CONCATENATE("R31C",'Mapa final'!$R$66),"")</f>
        <v/>
      </c>
      <c r="S86" s="86" t="str">
        <f>IF(AND('Mapa final'!$AB$64="Alta",'Mapa final'!$AD$64="Mayor"),CONCATENATE("R31C",'Mapa final'!$R$64),"")</f>
        <v/>
      </c>
      <c r="T86" s="40" t="str">
        <f>IF(AND('Mapa final'!$AB$65="Alta",'Mapa final'!$AD$65="Mayor"),CONCATENATE("R31C",'Mapa final'!$R$65),"")</f>
        <v/>
      </c>
      <c r="U86" s="40" t="str">
        <f>IF(AND('Mapa final'!$AB$66="Alta",'Mapa final'!$AD$66="Mayor"),CONCATENATE("R31C",'Mapa final'!$R$66),"")</f>
        <v/>
      </c>
      <c r="V86" s="165" t="str">
        <f>IF(AND('Mapa final'!$AB$64="Alta",'Mapa final'!$AD$64="Catastrófico"),CONCATENATE("R31C",'Mapa final'!$R$64),"")</f>
        <v/>
      </c>
      <c r="W86" s="166" t="str">
        <f>IF(AND('Mapa final'!$AB$65="Alta",'Mapa final'!$AD$65="Catastrófico"),CONCATENATE("R31C",'Mapa final'!$R$65),"")</f>
        <v/>
      </c>
      <c r="X86" s="167" t="str">
        <f>IF(AND('Mapa final'!$AB$66="Alta",'Mapa final'!$AD$66="Catastrófico"),CONCATENATE("R31C",'Mapa final'!$R$66),"")</f>
        <v/>
      </c>
      <c r="Y86" s="41"/>
      <c r="Z86" s="259"/>
      <c r="AA86" s="260"/>
      <c r="AB86" s="260"/>
      <c r="AC86" s="260"/>
      <c r="AD86" s="260"/>
      <c r="AE86" s="26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row>
    <row r="87" spans="1:61" ht="15" customHeight="1" x14ac:dyDescent="0.25">
      <c r="A87" s="41"/>
      <c r="B87" s="276"/>
      <c r="C87" s="277"/>
      <c r="D87" s="278"/>
      <c r="E87" s="251"/>
      <c r="F87" s="246"/>
      <c r="G87" s="246"/>
      <c r="H87" s="246"/>
      <c r="I87" s="246"/>
      <c r="J87" s="171" t="str">
        <f ca="1">IF(AND('Mapa final'!$AB$67="Alta",'Mapa final'!$AD$67="Moderado"),CONCATENATE("R32C",'Mapa final'!$R$67),"")</f>
        <v/>
      </c>
      <c r="K87" s="172" t="str">
        <f>IF(AND('Mapa final'!$AB$68="Alta",'Mapa final'!$AD$68="Moderado"),CONCATENATE("R32C",'Mapa final'!$R$68),"")</f>
        <v/>
      </c>
      <c r="L87" s="173" t="str">
        <f>IF(AND('Mapa final'!$AB$69="Alta",'Mapa final'!$AD$69="Moderado"),CONCATENATE("R32C",'Mapa final'!$R$69),"")</f>
        <v/>
      </c>
      <c r="M87" s="171" t="str">
        <f ca="1">IF(AND('Mapa final'!$AB$67="Alta",'Mapa final'!$AD$67="Moderado"),CONCATENATE("R32C",'Mapa final'!$R$67),"")</f>
        <v/>
      </c>
      <c r="N87" s="172" t="str">
        <f>IF(AND('Mapa final'!$AB$68="Alta",'Mapa final'!$AD$68="Moderado"),CONCATENATE("R32C",'Mapa final'!$R$68),"")</f>
        <v/>
      </c>
      <c r="O87" s="173" t="str">
        <f>IF(AND('Mapa final'!$AB$69="Alta",'Mapa final'!$AD$69="Moderado"),CONCATENATE("R32C",'Mapa final'!$R$69),"")</f>
        <v/>
      </c>
      <c r="P87" s="86" t="str">
        <f ca="1">IF(AND('Mapa final'!$AB$67="Alta",'Mapa final'!$AD$67="Moderado"),CONCATENATE("R32C",'Mapa final'!$R$67),"")</f>
        <v/>
      </c>
      <c r="Q87" s="40" t="str">
        <f>IF(AND('Mapa final'!$AB$68="Alta",'Mapa final'!$AD$68="Moderado"),CONCATENATE("R32C",'Mapa final'!$R$68),"")</f>
        <v/>
      </c>
      <c r="R87" s="87" t="str">
        <f>IF(AND('Mapa final'!$AB$69="Alta",'Mapa final'!$AD$69="Moderado"),CONCATENATE("R32C",'Mapa final'!$R$69),"")</f>
        <v/>
      </c>
      <c r="S87" s="86" t="str">
        <f ca="1">IF(AND('Mapa final'!$AB$67="Alta",'Mapa final'!$AD$67="Mayor"),CONCATENATE("R32C",'Mapa final'!$R$67),"")</f>
        <v/>
      </c>
      <c r="T87" s="40" t="str">
        <f>IF(AND('Mapa final'!$AB$68="Alta",'Mapa final'!$AD$68="Mayor"),CONCATENATE("R32C",'Mapa final'!$R$68),"")</f>
        <v/>
      </c>
      <c r="U87" s="87" t="str">
        <f>IF(AND('Mapa final'!$AB$69="Alta",'Mapa final'!$AD$69="Mayor"),CONCATENATE("R32C",'Mapa final'!$R$69),"")</f>
        <v/>
      </c>
      <c r="V87" s="165" t="str">
        <f ca="1">IF(AND('Mapa final'!$AB$67="Alta",'Mapa final'!$AD$67="Catastrófico"),CONCATENATE("R32C",'Mapa final'!$R$67),"")</f>
        <v/>
      </c>
      <c r="W87" s="166" t="str">
        <f>IF(AND('Mapa final'!$AB$68="Alta",'Mapa final'!$AD$68="Catastrófico"),CONCATENATE("R32C",'Mapa final'!$R$68),"")</f>
        <v/>
      </c>
      <c r="X87" s="167" t="str">
        <f>IF(AND('Mapa final'!$AB$69="Alta",'Mapa final'!$AD$69="Catastrófico"),CONCATENATE("R32C",'Mapa final'!$R$69),"")</f>
        <v/>
      </c>
      <c r="Y87" s="41"/>
      <c r="Z87" s="259"/>
      <c r="AA87" s="260"/>
      <c r="AB87" s="260"/>
      <c r="AC87" s="260"/>
      <c r="AD87" s="260"/>
      <c r="AE87" s="26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row>
    <row r="88" spans="1:61" ht="15" customHeight="1" x14ac:dyDescent="0.25">
      <c r="A88" s="41"/>
      <c r="B88" s="276"/>
      <c r="C88" s="277"/>
      <c r="D88" s="278"/>
      <c r="E88" s="251"/>
      <c r="F88" s="246"/>
      <c r="G88" s="246"/>
      <c r="H88" s="246"/>
      <c r="I88" s="246"/>
      <c r="J88" s="171" t="str">
        <f ca="1">IF(AND('Mapa final'!$AB$70="Alta",'Mapa final'!$AD$70="Moderado"),CONCATENATE("R33C",'Mapa final'!$R$70),"")</f>
        <v/>
      </c>
      <c r="K88" s="172" t="str">
        <f>IF(AND('Mapa final'!$AB$71="Alta",'Mapa final'!$AD$71="Moderado"),CONCATENATE("R33C",'Mapa final'!$R$71),"")</f>
        <v/>
      </c>
      <c r="L88" s="173" t="str">
        <f>IF(AND('Mapa final'!$AB$72="Alta",'Mapa final'!$AD$72="Moderado"),CONCATENATE("R33C",'Mapa final'!$R$72),"")</f>
        <v/>
      </c>
      <c r="M88" s="171" t="str">
        <f ca="1">IF(AND('Mapa final'!$AB$70="Alta",'Mapa final'!$AD$70="Moderado"),CONCATENATE("R33C",'Mapa final'!$R$70),"")</f>
        <v/>
      </c>
      <c r="N88" s="172" t="str">
        <f>IF(AND('Mapa final'!$AB$71="Alta",'Mapa final'!$AD$71="Moderado"),CONCATENATE("R33C",'Mapa final'!$R$71),"")</f>
        <v/>
      </c>
      <c r="O88" s="173" t="str">
        <f>IF(AND('Mapa final'!$AB$72="Alta",'Mapa final'!$AD$72="Moderado"),CONCATENATE("R33C",'Mapa final'!$R$72),"")</f>
        <v/>
      </c>
      <c r="P88" s="86" t="str">
        <f ca="1">IF(AND('Mapa final'!$AB$70="Alta",'Mapa final'!$AD$70="Moderado"),CONCATENATE("R33C",'Mapa final'!$R$70),"")</f>
        <v/>
      </c>
      <c r="Q88" s="40" t="str">
        <f>IF(AND('Mapa final'!$AB$71="Alta",'Mapa final'!$AD$71="Moderado"),CONCATENATE("R33C",'Mapa final'!$R$71),"")</f>
        <v/>
      </c>
      <c r="R88" s="87" t="str">
        <f>IF(AND('Mapa final'!$AB$72="Alta",'Mapa final'!$AD$72="Moderado"),CONCATENATE("R33C",'Mapa final'!$R$72),"")</f>
        <v/>
      </c>
      <c r="S88" s="86" t="str">
        <f ca="1">IF(AND('Mapa final'!$AB$70="Alta",'Mapa final'!$AD$70="Mayor"),CONCATENATE("R33C",'Mapa final'!$R$70),"")</f>
        <v/>
      </c>
      <c r="T88" s="40" t="str">
        <f>IF(AND('Mapa final'!$AB$71="Alta",'Mapa final'!$AD$71="Mayor"),CONCATENATE("R33C",'Mapa final'!$R$71),"")</f>
        <v/>
      </c>
      <c r="U88" s="87" t="str">
        <f>IF(AND('Mapa final'!$AB$72="Alta",'Mapa final'!$AD$72="Mayor"),CONCATENATE("R33C",'Mapa final'!$R$72),"")</f>
        <v/>
      </c>
      <c r="V88" s="165" t="str">
        <f ca="1">IF(AND('Mapa final'!$AB$70="Alta",'Mapa final'!$AD$70="Catastrófico"),CONCATENATE("R33C",'Mapa final'!$R$70),"")</f>
        <v/>
      </c>
      <c r="W88" s="166" t="str">
        <f>IF(AND('Mapa final'!$AB$71="Alta",'Mapa final'!$AD$71="Catastrófico"),CONCATENATE("R33C",'Mapa final'!$R$71),"")</f>
        <v/>
      </c>
      <c r="X88" s="167" t="str">
        <f>IF(AND('Mapa final'!$AB$72="Alta",'Mapa final'!$AD$72="Catastrófico"),CONCATENATE("R33C",'Mapa final'!$R$72),"")</f>
        <v/>
      </c>
      <c r="Y88" s="41"/>
      <c r="Z88" s="259"/>
      <c r="AA88" s="260"/>
      <c r="AB88" s="260"/>
      <c r="AC88" s="260"/>
      <c r="AD88" s="260"/>
      <c r="AE88" s="26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row>
    <row r="89" spans="1:61" ht="15" customHeight="1" x14ac:dyDescent="0.25">
      <c r="A89" s="41"/>
      <c r="B89" s="276"/>
      <c r="C89" s="277"/>
      <c r="D89" s="278"/>
      <c r="E89" s="251"/>
      <c r="F89" s="246"/>
      <c r="G89" s="246"/>
      <c r="H89" s="246"/>
      <c r="I89" s="246"/>
      <c r="J89" s="171" t="str">
        <f ca="1">IF(AND('Mapa final'!$AB$73="Alta",'Mapa final'!$AD$73="Moderado"),CONCATENATE("R34C",'Mapa final'!$R$73),"")</f>
        <v/>
      </c>
      <c r="K89" s="172" t="str">
        <f>IF(AND('Mapa final'!$AB$74="Alta",'Mapa final'!$AD$74="Moderado"),CONCATENATE("R34C",'Mapa final'!$R$74),"")</f>
        <v/>
      </c>
      <c r="L89" s="173" t="str">
        <f>IF(AND('Mapa final'!$AB$75="Alta",'Mapa final'!$AD$75="Moderado"),CONCATENATE("R34C",'Mapa final'!$R$75),"")</f>
        <v/>
      </c>
      <c r="M89" s="171" t="str">
        <f ca="1">IF(AND('Mapa final'!$AB$73="Alta",'Mapa final'!$AD$73="Moderado"),CONCATENATE("R34C",'Mapa final'!$R$73),"")</f>
        <v/>
      </c>
      <c r="N89" s="172" t="str">
        <f>IF(AND('Mapa final'!$AB$74="Alta",'Mapa final'!$AD$74="Moderado"),CONCATENATE("R34C",'Mapa final'!$R$74),"")</f>
        <v/>
      </c>
      <c r="O89" s="173" t="str">
        <f>IF(AND('Mapa final'!$AB$75="Alta",'Mapa final'!$AD$75="Moderado"),CONCATENATE("R34C",'Mapa final'!$R$75),"")</f>
        <v/>
      </c>
      <c r="P89" s="86" t="str">
        <f ca="1">IF(AND('Mapa final'!$AB$73="Alta",'Mapa final'!$AD$73="Moderado"),CONCATENATE("R34C",'Mapa final'!$R$73),"")</f>
        <v/>
      </c>
      <c r="Q89" s="40" t="str">
        <f>IF(AND('Mapa final'!$AB$74="Alta",'Mapa final'!$AD$74="Moderado"),CONCATENATE("R34C",'Mapa final'!$R$74),"")</f>
        <v/>
      </c>
      <c r="R89" s="87" t="str">
        <f>IF(AND('Mapa final'!$AB$75="Alta",'Mapa final'!$AD$75="Moderado"),CONCATENATE("R34C",'Mapa final'!$R$75),"")</f>
        <v/>
      </c>
      <c r="S89" s="86" t="str">
        <f ca="1">IF(AND('Mapa final'!$AB$73="Alta",'Mapa final'!$AD$73="Mayor"),CONCATENATE("R34C",'Mapa final'!$R$73),"")</f>
        <v/>
      </c>
      <c r="T89" s="40" t="str">
        <f>IF(AND('Mapa final'!$AB$74="Alta",'Mapa final'!$AD$74="Mayor"),CONCATENATE("R34C",'Mapa final'!$R$74),"")</f>
        <v/>
      </c>
      <c r="U89" s="87" t="str">
        <f>IF(AND('Mapa final'!$AB$75="Alta",'Mapa final'!$AD$75="Mayor"),CONCATENATE("R34C",'Mapa final'!$R$75),"")</f>
        <v/>
      </c>
      <c r="V89" s="165" t="str">
        <f ca="1">IF(AND('Mapa final'!$AB$73="Alta",'Mapa final'!$AD$73="Catastrófico"),CONCATENATE("R34C",'Mapa final'!$R$73),"")</f>
        <v/>
      </c>
      <c r="W89" s="166" t="str">
        <f>IF(AND('Mapa final'!$AB$74="Alta",'Mapa final'!$AD$74="Catastrófico"),CONCATENATE("R34C",'Mapa final'!$R$74),"")</f>
        <v/>
      </c>
      <c r="X89" s="167" t="str">
        <f>IF(AND('Mapa final'!$AB$75="Alta",'Mapa final'!$AD$75="Catastrófico"),CONCATENATE("R34C",'Mapa final'!$R$75),"")</f>
        <v/>
      </c>
      <c r="Y89" s="41"/>
      <c r="Z89" s="259"/>
      <c r="AA89" s="260"/>
      <c r="AB89" s="260"/>
      <c r="AC89" s="260"/>
      <c r="AD89" s="260"/>
      <c r="AE89" s="26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row>
    <row r="90" spans="1:61" ht="15" customHeight="1" x14ac:dyDescent="0.25">
      <c r="A90" s="41"/>
      <c r="B90" s="276"/>
      <c r="C90" s="277"/>
      <c r="D90" s="278"/>
      <c r="E90" s="251"/>
      <c r="F90" s="246"/>
      <c r="G90" s="246"/>
      <c r="H90" s="246"/>
      <c r="I90" s="246"/>
      <c r="J90" s="171" t="str">
        <f ca="1">IF(AND('Mapa final'!$AB$76="Alta",'Mapa final'!$AD$76="Moderado"),CONCATENATE("R35C",'Mapa final'!$R$76),"")</f>
        <v/>
      </c>
      <c r="K90" s="172" t="str">
        <f>IF(AND('Mapa final'!$AB$77="Alta",'Mapa final'!$AD$77="Moderado"),CONCATENATE("R35C",'Mapa final'!$R$77),"")</f>
        <v/>
      </c>
      <c r="L90" s="173" t="str">
        <f>IF(AND('Mapa final'!$AB$78="Alta",'Mapa final'!$AD$78="Moderado"),CONCATENATE("R35C",'Mapa final'!$R$78),"")</f>
        <v/>
      </c>
      <c r="M90" s="171" t="str">
        <f ca="1">IF(AND('Mapa final'!$AB$76="Alta",'Mapa final'!$AD$76="Moderado"),CONCATENATE("R35C",'Mapa final'!$R$76),"")</f>
        <v/>
      </c>
      <c r="N90" s="172" t="str">
        <f>IF(AND('Mapa final'!$AB$77="Alta",'Mapa final'!$AD$77="Moderado"),CONCATENATE("R35C",'Mapa final'!$R$77),"")</f>
        <v/>
      </c>
      <c r="O90" s="173" t="str">
        <f>IF(AND('Mapa final'!$AB$78="Alta",'Mapa final'!$AD$78="Moderado"),CONCATENATE("R35C",'Mapa final'!$R$78),"")</f>
        <v/>
      </c>
      <c r="P90" s="86" t="str">
        <f ca="1">IF(AND('Mapa final'!$AB$76="Alta",'Mapa final'!$AD$76="Moderado"),CONCATENATE("R35C",'Mapa final'!$R$76),"")</f>
        <v/>
      </c>
      <c r="Q90" s="40" t="str">
        <f>IF(AND('Mapa final'!$AB$77="Alta",'Mapa final'!$AD$77="Moderado"),CONCATENATE("R35C",'Mapa final'!$R$77),"")</f>
        <v/>
      </c>
      <c r="R90" s="87" t="str">
        <f>IF(AND('Mapa final'!$AB$78="Alta",'Mapa final'!$AD$78="Moderado"),CONCATENATE("R35C",'Mapa final'!$R$78),"")</f>
        <v/>
      </c>
      <c r="S90" s="86" t="str">
        <f ca="1">IF(AND('Mapa final'!$AB$76="Alta",'Mapa final'!$AD$76="Mayor"),CONCATENATE("R35C",'Mapa final'!$R$76),"")</f>
        <v/>
      </c>
      <c r="T90" s="40" t="str">
        <f>IF(AND('Mapa final'!$AB$77="Alta",'Mapa final'!$AD$77="Mayor"),CONCATENATE("R35C",'Mapa final'!$R$77),"")</f>
        <v/>
      </c>
      <c r="U90" s="87" t="str">
        <f>IF(AND('Mapa final'!$AB$78="Alta",'Mapa final'!$AD$78="Mayor"),CONCATENATE("R35C",'Mapa final'!$R$78),"")</f>
        <v/>
      </c>
      <c r="V90" s="165" t="str">
        <f ca="1">IF(AND('Mapa final'!$AB$76="Alta",'Mapa final'!$AD$76="Catastrófico"),CONCATENATE("R35C",'Mapa final'!$R$76),"")</f>
        <v/>
      </c>
      <c r="W90" s="166" t="str">
        <f>IF(AND('Mapa final'!$AB$77="Alta",'Mapa final'!$AD$77="Catastrófico"),CONCATENATE("R35C",'Mapa final'!$R$77),"")</f>
        <v/>
      </c>
      <c r="X90" s="167" t="str">
        <f>IF(AND('Mapa final'!$AB$78="Alta",'Mapa final'!$AD$78="Catastrófico"),CONCATENATE("R35C",'Mapa final'!$R$78),"")</f>
        <v/>
      </c>
      <c r="Y90" s="41"/>
      <c r="Z90" s="259"/>
      <c r="AA90" s="260"/>
      <c r="AB90" s="260"/>
      <c r="AC90" s="260"/>
      <c r="AD90" s="260"/>
      <c r="AE90" s="26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row>
    <row r="91" spans="1:61" ht="15" customHeight="1" x14ac:dyDescent="0.25">
      <c r="A91" s="41"/>
      <c r="B91" s="276"/>
      <c r="C91" s="277"/>
      <c r="D91" s="278"/>
      <c r="E91" s="251"/>
      <c r="F91" s="246"/>
      <c r="G91" s="246"/>
      <c r="H91" s="246"/>
      <c r="I91" s="246"/>
      <c r="J91" s="171" t="str">
        <f ca="1">IF(AND('Mapa final'!$AB$79="Alta",'Mapa final'!$AD$79="Moderado"),CONCATENATE("R36C",'Mapa final'!$R$79),"")</f>
        <v/>
      </c>
      <c r="K91" s="172" t="str">
        <f>IF(AND('Mapa final'!$AB$80="Alta",'Mapa final'!$AD$80="Moderado"),CONCATENATE("R36C",'Mapa final'!$R$80),"")</f>
        <v/>
      </c>
      <c r="L91" s="173" t="str">
        <f>IF(AND('Mapa final'!$AB$81="Alta",'Mapa final'!$AD$81="Moderado"),CONCATENATE("R36C",'Mapa final'!$R$81),"")</f>
        <v/>
      </c>
      <c r="M91" s="171" t="str">
        <f ca="1">IF(AND('Mapa final'!$AB$79="Alta",'Mapa final'!$AD$79="Moderado"),CONCATENATE("R36C",'Mapa final'!$R$79),"")</f>
        <v/>
      </c>
      <c r="N91" s="172" t="str">
        <f>IF(AND('Mapa final'!$AB$80="Alta",'Mapa final'!$AD$80="Moderado"),CONCATENATE("R36C",'Mapa final'!$R$80),"")</f>
        <v/>
      </c>
      <c r="O91" s="173" t="str">
        <f>IF(AND('Mapa final'!$AB$81="Alta",'Mapa final'!$AD$81="Moderado"),CONCATENATE("R36C",'Mapa final'!$R$81),"")</f>
        <v/>
      </c>
      <c r="P91" s="86" t="str">
        <f ca="1">IF(AND('Mapa final'!$AB$79="Alta",'Mapa final'!$AD$79="Moderado"),CONCATENATE("R36C",'Mapa final'!$R$79),"")</f>
        <v/>
      </c>
      <c r="Q91" s="40" t="str">
        <f>IF(AND('Mapa final'!$AB$80="Alta",'Mapa final'!$AD$80="Moderado"),CONCATENATE("R36C",'Mapa final'!$R$80),"")</f>
        <v/>
      </c>
      <c r="R91" s="87" t="str">
        <f>IF(AND('Mapa final'!$AB$81="Alta",'Mapa final'!$AD$81="Moderado"),CONCATENATE("R36C",'Mapa final'!$R$81),"")</f>
        <v/>
      </c>
      <c r="S91" s="86" t="str">
        <f ca="1">IF(AND('Mapa final'!$AB$79="Alta",'Mapa final'!$AD$79="Mayor"),CONCATENATE("R36C",'Mapa final'!$R$79),"")</f>
        <v/>
      </c>
      <c r="T91" s="40" t="str">
        <f>IF(AND('Mapa final'!$AB$80="Alta",'Mapa final'!$AD$80="Mayor"),CONCATENATE("R36C",'Mapa final'!$R$80),"")</f>
        <v/>
      </c>
      <c r="U91" s="87" t="str">
        <f>IF(AND('Mapa final'!$AB$81="Alta",'Mapa final'!$AD$81="Mayor"),CONCATENATE("R36C",'Mapa final'!$R$81),"")</f>
        <v/>
      </c>
      <c r="V91" s="165" t="str">
        <f ca="1">IF(AND('Mapa final'!$AB$79="Alta",'Mapa final'!$AD$79="Catastrófico"),CONCATENATE("R36C",'Mapa final'!$R$79),"")</f>
        <v/>
      </c>
      <c r="W91" s="166" t="str">
        <f>IF(AND('Mapa final'!$AB$80="Alta",'Mapa final'!$AD$80="Catastrófico"),CONCATENATE("R36C",'Mapa final'!$R$80),"")</f>
        <v/>
      </c>
      <c r="X91" s="167" t="str">
        <f>IF(AND('Mapa final'!$AB$81="Alta",'Mapa final'!$AD$81="Catastrófico"),CONCATENATE("R36C",'Mapa final'!$R$81),"")</f>
        <v/>
      </c>
      <c r="Y91" s="41"/>
      <c r="Z91" s="259"/>
      <c r="AA91" s="260"/>
      <c r="AB91" s="260"/>
      <c r="AC91" s="260"/>
      <c r="AD91" s="260"/>
      <c r="AE91" s="26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row>
    <row r="92" spans="1:61" ht="15" customHeight="1" x14ac:dyDescent="0.25">
      <c r="A92" s="41"/>
      <c r="B92" s="276"/>
      <c r="C92" s="277"/>
      <c r="D92" s="278"/>
      <c r="E92" s="251"/>
      <c r="F92" s="246"/>
      <c r="G92" s="246"/>
      <c r="H92" s="246"/>
      <c r="I92" s="246"/>
      <c r="J92" s="171" t="e">
        <f>IF(AND('Mapa final'!#REF!="Alta",'Mapa final'!#REF!="Moderado"),CONCATENATE("R37C",'Mapa final'!#REF!),"")</f>
        <v>#REF!</v>
      </c>
      <c r="K92" s="172" t="e">
        <f>IF(AND('Mapa final'!#REF!="Alta",'Mapa final'!#REF!="Moderado"),CONCATENATE("R37C",'Mapa final'!#REF!),"")</f>
        <v>#REF!</v>
      </c>
      <c r="L92" s="173" t="e">
        <f>IF(AND('Mapa final'!#REF!="Alta",'Mapa final'!#REF!="Moderado"),CONCATENATE("R37C",'Mapa final'!#REF!),"")</f>
        <v>#REF!</v>
      </c>
      <c r="M92" s="171" t="e">
        <f>IF(AND('Mapa final'!#REF!="Alta",'Mapa final'!#REF!="Moderado"),CONCATENATE("R37C",'Mapa final'!#REF!),"")</f>
        <v>#REF!</v>
      </c>
      <c r="N92" s="172" t="e">
        <f>IF(AND('Mapa final'!#REF!="Alta",'Mapa final'!#REF!="Moderado"),CONCATENATE("R37C",'Mapa final'!#REF!),"")</f>
        <v>#REF!</v>
      </c>
      <c r="O92" s="173" t="e">
        <f>IF(AND('Mapa final'!#REF!="Alta",'Mapa final'!#REF!="Moderado"),CONCATENATE("R37C",'Mapa final'!#REF!),"")</f>
        <v>#REF!</v>
      </c>
      <c r="P92" s="86" t="e">
        <f>IF(AND('Mapa final'!#REF!="Alta",'Mapa final'!#REF!="Moderado"),CONCATENATE("R37C",'Mapa final'!#REF!),"")</f>
        <v>#REF!</v>
      </c>
      <c r="Q92" s="40" t="e">
        <f>IF(AND('Mapa final'!#REF!="Alta",'Mapa final'!#REF!="Moderado"),CONCATENATE("R37C",'Mapa final'!#REF!),"")</f>
        <v>#REF!</v>
      </c>
      <c r="R92" s="87" t="e">
        <f>IF(AND('Mapa final'!#REF!="Alta",'Mapa final'!#REF!="Moderado"),CONCATENATE("R37C",'Mapa final'!#REF!),"")</f>
        <v>#REF!</v>
      </c>
      <c r="S92" s="86" t="e">
        <f>IF(AND('Mapa final'!#REF!="Alta",'Mapa final'!#REF!="Mayor"),CONCATENATE("R37C",'Mapa final'!#REF!),"")</f>
        <v>#REF!</v>
      </c>
      <c r="T92" s="40" t="e">
        <f>IF(AND('Mapa final'!#REF!="Alta",'Mapa final'!#REF!="Mayor"),CONCATENATE("R37C",'Mapa final'!#REF!),"")</f>
        <v>#REF!</v>
      </c>
      <c r="U92" s="87" t="e">
        <f>IF(AND('Mapa final'!#REF!="Alta",'Mapa final'!#REF!="Mayor"),CONCATENATE("R37C",'Mapa final'!#REF!),"")</f>
        <v>#REF!</v>
      </c>
      <c r="V92" s="165" t="e">
        <f>IF(AND('Mapa final'!#REF!="Alta",'Mapa final'!#REF!="Catastrófico"),CONCATENATE("R37C",'Mapa final'!#REF!),"")</f>
        <v>#REF!</v>
      </c>
      <c r="W92" s="166" t="e">
        <f>IF(AND('Mapa final'!#REF!="Alta",'Mapa final'!#REF!="Catastrófico"),CONCATENATE("R37C",'Mapa final'!#REF!),"")</f>
        <v>#REF!</v>
      </c>
      <c r="X92" s="167" t="e">
        <f>IF(AND('Mapa final'!#REF!="Alta",'Mapa final'!#REF!="Catastrófico"),CONCATENATE("R37C",'Mapa final'!#REF!),"")</f>
        <v>#REF!</v>
      </c>
      <c r="Y92" s="41"/>
      <c r="Z92" s="259"/>
      <c r="AA92" s="260"/>
      <c r="AB92" s="260"/>
      <c r="AC92" s="260"/>
      <c r="AD92" s="260"/>
      <c r="AE92" s="26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row>
    <row r="93" spans="1:61" ht="15" customHeight="1" x14ac:dyDescent="0.25">
      <c r="A93" s="41"/>
      <c r="B93" s="276"/>
      <c r="C93" s="277"/>
      <c r="D93" s="278"/>
      <c r="E93" s="251"/>
      <c r="F93" s="246"/>
      <c r="G93" s="246"/>
      <c r="H93" s="246"/>
      <c r="I93" s="246"/>
      <c r="J93" s="171" t="str">
        <f ca="1">IF(AND('Mapa final'!$AB$82="Alta",'Mapa final'!$AD$82="Moderado"),CONCATENATE("R39C",'Mapa final'!$R$82),"")</f>
        <v/>
      </c>
      <c r="K93" s="172" t="str">
        <f>IF(AND('Mapa final'!$AB$83="Alta",'Mapa final'!$AD$83="Moderado"),CONCATENATE("R38C",'Mapa final'!$R$83),"")</f>
        <v/>
      </c>
      <c r="L93" s="173" t="str">
        <f>IF(AND('Mapa final'!$AB$84="Alta",'Mapa final'!$AD$84="Moderado"),CONCATENATE("R38C",'Mapa final'!$R$84),"")</f>
        <v/>
      </c>
      <c r="M93" s="171" t="str">
        <f ca="1">IF(AND('Mapa final'!$AB$82="Alta",'Mapa final'!$AD$82="Moderado"),CONCATENATE("R39C",'Mapa final'!$R$82),"")</f>
        <v/>
      </c>
      <c r="N93" s="172" t="str">
        <f>IF(AND('Mapa final'!$AB$83="Alta",'Mapa final'!$AD$83="Moderado"),CONCATENATE("R38C",'Mapa final'!$R$83),"")</f>
        <v/>
      </c>
      <c r="O93" s="173" t="str">
        <f>IF(AND('Mapa final'!$AB$84="Alta",'Mapa final'!$AD$84="Moderado"),CONCATENATE("R38C",'Mapa final'!$R$84),"")</f>
        <v/>
      </c>
      <c r="P93" s="86" t="str">
        <f ca="1">IF(AND('Mapa final'!$AB$82="Alta",'Mapa final'!$AD$82="Moderado"),CONCATENATE("R39C",'Mapa final'!$R$82),"")</f>
        <v/>
      </c>
      <c r="Q93" s="40" t="str">
        <f>IF(AND('Mapa final'!$AB$83="Alta",'Mapa final'!$AD$83="Moderado"),CONCATENATE("R38C",'Mapa final'!$R$83),"")</f>
        <v/>
      </c>
      <c r="R93" s="87" t="str">
        <f>IF(AND('Mapa final'!$AB$84="Alta",'Mapa final'!$AD$84="Moderado"),CONCATENATE("R38C",'Mapa final'!$R$84),"")</f>
        <v/>
      </c>
      <c r="S93" s="86" t="str">
        <f ca="1">IF(AND('Mapa final'!$AB$82="Alta",'Mapa final'!$AD$82="Mayor"),CONCATENATE("R39C",'Mapa final'!$R$82),"")</f>
        <v/>
      </c>
      <c r="T93" s="40" t="str">
        <f>IF(AND('Mapa final'!$AB$83="Alta",'Mapa final'!$AD$83="Mayor"),CONCATENATE("R38C",'Mapa final'!$R$83),"")</f>
        <v/>
      </c>
      <c r="U93" s="87" t="str">
        <f>IF(AND('Mapa final'!$AB$84="Alta",'Mapa final'!$AD$84="Mayor"),CONCATENATE("R38C",'Mapa final'!$R$84),"")</f>
        <v/>
      </c>
      <c r="V93" s="165" t="str">
        <f ca="1">IF(AND('Mapa final'!$AB$82="Alta",'Mapa final'!$AD$82="Catastrófico"),CONCATENATE("R39C",'Mapa final'!$R$82),"")</f>
        <v/>
      </c>
      <c r="W93" s="166" t="str">
        <f>IF(AND('Mapa final'!$AB$83="Alta",'Mapa final'!$AD$83="Catastrófico"),CONCATENATE("R38C",'Mapa final'!$R$83),"")</f>
        <v/>
      </c>
      <c r="X93" s="167" t="str">
        <f>IF(AND('Mapa final'!$AB$84="Alta",'Mapa final'!$AD$84="Catastrófico"),CONCATENATE("R38C",'Mapa final'!$R$84),"")</f>
        <v/>
      </c>
      <c r="Y93" s="41"/>
      <c r="Z93" s="259"/>
      <c r="AA93" s="260"/>
      <c r="AB93" s="260"/>
      <c r="AC93" s="260"/>
      <c r="AD93" s="260"/>
      <c r="AE93" s="26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row>
    <row r="94" spans="1:61" ht="15" customHeight="1" x14ac:dyDescent="0.25">
      <c r="A94" s="41"/>
      <c r="B94" s="276"/>
      <c r="C94" s="277"/>
      <c r="D94" s="278"/>
      <c r="E94" s="251"/>
      <c r="F94" s="246"/>
      <c r="G94" s="246"/>
      <c r="H94" s="246"/>
      <c r="I94" s="246"/>
      <c r="J94" s="171" t="str">
        <f ca="1">IF(AND('Mapa final'!$AB$85="Alta",'Mapa final'!$AD$85="Moderado"),CONCATENATE("R40C",'Mapa final'!$R$85),"")</f>
        <v/>
      </c>
      <c r="K94" s="172" t="str">
        <f>IF(AND('Mapa final'!$AB$86="Alta",'Mapa final'!$AD$86="Moderado"),CONCATENATE("R39C",'Mapa final'!$R$86),"")</f>
        <v/>
      </c>
      <c r="L94" s="173" t="str">
        <f>IF(AND('Mapa final'!$AB$87="Alta",'Mapa final'!$AD$87="Moderado"),CONCATENATE("R39C",'Mapa final'!$R$87),"")</f>
        <v/>
      </c>
      <c r="M94" s="171" t="str">
        <f ca="1">IF(AND('Mapa final'!$AB$85="Alta",'Mapa final'!$AD$85="Moderado"),CONCATENATE("R40C",'Mapa final'!$R$85),"")</f>
        <v/>
      </c>
      <c r="N94" s="172" t="str">
        <f>IF(AND('Mapa final'!$AB$86="Alta",'Mapa final'!$AD$86="Moderado"),CONCATENATE("R39C",'Mapa final'!$R$86),"")</f>
        <v/>
      </c>
      <c r="O94" s="173" t="str">
        <f>IF(AND('Mapa final'!$AB$87="Alta",'Mapa final'!$AD$87="Moderado"),CONCATENATE("R39C",'Mapa final'!$R$87),"")</f>
        <v/>
      </c>
      <c r="P94" s="86" t="str">
        <f ca="1">IF(AND('Mapa final'!$AB$85="Alta",'Mapa final'!$AD$85="Moderado"),CONCATENATE("R40C",'Mapa final'!$R$85),"")</f>
        <v/>
      </c>
      <c r="Q94" s="40" t="str">
        <f>IF(AND('Mapa final'!$AB$86="Alta",'Mapa final'!$AD$86="Moderado"),CONCATENATE("R39C",'Mapa final'!$R$86),"")</f>
        <v/>
      </c>
      <c r="R94" s="87" t="str">
        <f>IF(AND('Mapa final'!$AB$87="Alta",'Mapa final'!$AD$87="Moderado"),CONCATENATE("R39C",'Mapa final'!$R$87),"")</f>
        <v/>
      </c>
      <c r="S94" s="86" t="str">
        <f ca="1">IF(AND('Mapa final'!$AB$85="Alta",'Mapa final'!$AD$85="Mayor"),CONCATENATE("R40C",'Mapa final'!$R$85),"")</f>
        <v/>
      </c>
      <c r="T94" s="40" t="str">
        <f>IF(AND('Mapa final'!$AB$86="Alta",'Mapa final'!$AD$86="Mayor"),CONCATENATE("R39C",'Mapa final'!$R$86),"")</f>
        <v/>
      </c>
      <c r="U94" s="87" t="str">
        <f>IF(AND('Mapa final'!$AB$87="Alta",'Mapa final'!$AD$87="Mayor"),CONCATENATE("R39C",'Mapa final'!$R$87),"")</f>
        <v/>
      </c>
      <c r="V94" s="165" t="str">
        <f ca="1">IF(AND('Mapa final'!$AB$85="Alta",'Mapa final'!$AD$85="Catastrófico"),CONCATENATE("R40C",'Mapa final'!$R$85),"")</f>
        <v/>
      </c>
      <c r="W94" s="166" t="str">
        <f>IF(AND('Mapa final'!$AB$86="Alta",'Mapa final'!$AD$86="Catastrófico"),CONCATENATE("R39C",'Mapa final'!$R$86),"")</f>
        <v/>
      </c>
      <c r="X94" s="167" t="str">
        <f>IF(AND('Mapa final'!$AB$87="Alta",'Mapa final'!$AD$87="Catastrófico"),CONCATENATE("R39C",'Mapa final'!$R$87),"")</f>
        <v/>
      </c>
      <c r="Y94" s="41"/>
      <c r="Z94" s="259"/>
      <c r="AA94" s="260"/>
      <c r="AB94" s="260"/>
      <c r="AC94" s="260"/>
      <c r="AD94" s="260"/>
      <c r="AE94" s="26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row>
    <row r="95" spans="1:61" ht="15" customHeight="1" x14ac:dyDescent="0.25">
      <c r="A95" s="41"/>
      <c r="B95" s="276"/>
      <c r="C95" s="277"/>
      <c r="D95" s="278"/>
      <c r="E95" s="251"/>
      <c r="F95" s="246"/>
      <c r="G95" s="246"/>
      <c r="H95" s="246"/>
      <c r="I95" s="246"/>
      <c r="J95" s="171" t="str">
        <f ca="1">IF(AND('Mapa final'!$AB$88="Alta",'Mapa final'!$AD$88="Moderado"),CONCATENATE("R41C",'Mapa final'!$R$88),"")</f>
        <v/>
      </c>
      <c r="K95" s="172" t="str">
        <f>IF(AND('Mapa final'!$AB$89="Alta",'Mapa final'!$AD$89="Moderado"),CONCATENATE("R40C",'Mapa final'!$R$89),"")</f>
        <v/>
      </c>
      <c r="L95" s="173" t="str">
        <f>IF(AND('Mapa final'!$AB$90="Alta",'Mapa final'!$AD$90="Moderado"),CONCATENATE("R40C",'Mapa final'!$R$90),"")</f>
        <v/>
      </c>
      <c r="M95" s="171" t="str">
        <f ca="1">IF(AND('Mapa final'!$AB$88="Alta",'Mapa final'!$AD$88="Moderado"),CONCATENATE("R41C",'Mapa final'!$R$88),"")</f>
        <v/>
      </c>
      <c r="N95" s="172" t="str">
        <f>IF(AND('Mapa final'!$AB$89="Alta",'Mapa final'!$AD$89="Moderado"),CONCATENATE("R40C",'Mapa final'!$R$89),"")</f>
        <v/>
      </c>
      <c r="O95" s="173" t="str">
        <f>IF(AND('Mapa final'!$AB$90="Alta",'Mapa final'!$AD$90="Moderado"),CONCATENATE("R40C",'Mapa final'!$R$90),"")</f>
        <v/>
      </c>
      <c r="P95" s="86" t="str">
        <f ca="1">IF(AND('Mapa final'!$AB$88="Alta",'Mapa final'!$AD$88="Moderado"),CONCATENATE("R41C",'Mapa final'!$R$88),"")</f>
        <v/>
      </c>
      <c r="Q95" s="40" t="str">
        <f>IF(AND('Mapa final'!$AB$89="Alta",'Mapa final'!$AD$89="Moderado"),CONCATENATE("R40C",'Mapa final'!$R$89),"")</f>
        <v/>
      </c>
      <c r="R95" s="87" t="str">
        <f>IF(AND('Mapa final'!$AB$90="Alta",'Mapa final'!$AD$90="Moderado"),CONCATENATE("R40C",'Mapa final'!$R$90),"")</f>
        <v/>
      </c>
      <c r="S95" s="86" t="str">
        <f ca="1">IF(AND('Mapa final'!$AB$88="Alta",'Mapa final'!$AD$88="Mayor"),CONCATENATE("R41C",'Mapa final'!$R$88),"")</f>
        <v/>
      </c>
      <c r="T95" s="40" t="str">
        <f>IF(AND('Mapa final'!$AB$89="Alta",'Mapa final'!$AD$89="Mayor"),CONCATENATE("R40C",'Mapa final'!$R$89),"")</f>
        <v/>
      </c>
      <c r="U95" s="87" t="str">
        <f>IF(AND('Mapa final'!$AB$90="Alta",'Mapa final'!$AD$90="Mayor"),CONCATENATE("R40C",'Mapa final'!$R$90),"")</f>
        <v/>
      </c>
      <c r="V95" s="165" t="str">
        <f ca="1">IF(AND('Mapa final'!$AB$88="Alta",'Mapa final'!$AD$88="Catastrófico"),CONCATENATE("R41C",'Mapa final'!$R$88),"")</f>
        <v/>
      </c>
      <c r="W95" s="166" t="str">
        <f>IF(AND('Mapa final'!$AB$89="Alta",'Mapa final'!$AD$89="Catastrófico"),CONCATENATE("R40C",'Mapa final'!$R$89),"")</f>
        <v/>
      </c>
      <c r="X95" s="167" t="str">
        <f>IF(AND('Mapa final'!$AB$90="Alta",'Mapa final'!$AD$90="Catastrófico"),CONCATENATE("R40C",'Mapa final'!$R$90),"")</f>
        <v/>
      </c>
      <c r="Y95" s="41"/>
      <c r="Z95" s="259"/>
      <c r="AA95" s="260"/>
      <c r="AB95" s="260"/>
      <c r="AC95" s="260"/>
      <c r="AD95" s="260"/>
      <c r="AE95" s="26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row>
    <row r="96" spans="1:61" ht="15" customHeight="1" x14ac:dyDescent="0.25">
      <c r="A96" s="41"/>
      <c r="B96" s="276"/>
      <c r="C96" s="277"/>
      <c r="D96" s="278"/>
      <c r="E96" s="251"/>
      <c r="F96" s="246"/>
      <c r="G96" s="246"/>
      <c r="H96" s="246"/>
      <c r="I96" s="246"/>
      <c r="J96" s="171" t="e">
        <f>IF(AND('Mapa final'!#REF!="Alta",'Mapa final'!#REF!="Moderado"),CONCATENATE("R42C",'Mapa final'!#REF!),"")</f>
        <v>#REF!</v>
      </c>
      <c r="K96" s="172" t="e">
        <f>IF(AND('Mapa final'!#REF!="Alta",'Mapa final'!#REF!="Moderado"),CONCATENATE("R41C",'Mapa final'!#REF!),"")</f>
        <v>#REF!</v>
      </c>
      <c r="L96" s="173" t="e">
        <f>IF(AND('Mapa final'!#REF!="Alta",'Mapa final'!#REF!="Moderado"),CONCATENATE("R41C",'Mapa final'!#REF!),"")</f>
        <v>#REF!</v>
      </c>
      <c r="M96" s="171" t="e">
        <f>IF(AND('Mapa final'!#REF!="Alta",'Mapa final'!#REF!="Moderado"),CONCATENATE("R42C",'Mapa final'!#REF!),"")</f>
        <v>#REF!</v>
      </c>
      <c r="N96" s="172" t="e">
        <f>IF(AND('Mapa final'!#REF!="Alta",'Mapa final'!#REF!="Moderado"),CONCATENATE("R41C",'Mapa final'!#REF!),"")</f>
        <v>#REF!</v>
      </c>
      <c r="O96" s="173" t="e">
        <f>IF(AND('Mapa final'!#REF!="Alta",'Mapa final'!#REF!="Moderado"),CONCATENATE("R41C",'Mapa final'!#REF!),"")</f>
        <v>#REF!</v>
      </c>
      <c r="P96" s="86" t="e">
        <f>IF(AND('Mapa final'!#REF!="Alta",'Mapa final'!#REF!="Moderado"),CONCATENATE("R42C",'Mapa final'!#REF!),"")</f>
        <v>#REF!</v>
      </c>
      <c r="Q96" s="40" t="e">
        <f>IF(AND('Mapa final'!#REF!="Alta",'Mapa final'!#REF!="Moderado"),CONCATENATE("R41C",'Mapa final'!#REF!),"")</f>
        <v>#REF!</v>
      </c>
      <c r="R96" s="87" t="e">
        <f>IF(AND('Mapa final'!#REF!="Alta",'Mapa final'!#REF!="Moderado"),CONCATENATE("R41C",'Mapa final'!#REF!),"")</f>
        <v>#REF!</v>
      </c>
      <c r="S96" s="86" t="e">
        <f>IF(AND('Mapa final'!#REF!="Alta",'Mapa final'!#REF!="Mayor"),CONCATENATE("R42C",'Mapa final'!#REF!),"")</f>
        <v>#REF!</v>
      </c>
      <c r="T96" s="40" t="e">
        <f>IF(AND('Mapa final'!#REF!="Alta",'Mapa final'!#REF!="Mayor"),CONCATENATE("R41C",'Mapa final'!#REF!),"")</f>
        <v>#REF!</v>
      </c>
      <c r="U96" s="87" t="e">
        <f>IF(AND('Mapa final'!#REF!="Alta",'Mapa final'!#REF!="Mayor"),CONCATENATE("R41C",'Mapa final'!#REF!),"")</f>
        <v>#REF!</v>
      </c>
      <c r="V96" s="165" t="e">
        <f>IF(AND('Mapa final'!#REF!="Alta",'Mapa final'!#REF!="Catastrófico"),CONCATENATE("R42C",'Mapa final'!#REF!),"")</f>
        <v>#REF!</v>
      </c>
      <c r="W96" s="166" t="e">
        <f>IF(AND('Mapa final'!#REF!="Alta",'Mapa final'!#REF!="Catastrófico"),CONCATENATE("R41C",'Mapa final'!#REF!),"")</f>
        <v>#REF!</v>
      </c>
      <c r="X96" s="167" t="e">
        <f>IF(AND('Mapa final'!#REF!="Alta",'Mapa final'!#REF!="Catastrófico"),CONCATENATE("R41C",'Mapa final'!#REF!),"")</f>
        <v>#REF!</v>
      </c>
      <c r="Y96" s="41"/>
      <c r="Z96" s="259"/>
      <c r="AA96" s="260"/>
      <c r="AB96" s="260"/>
      <c r="AC96" s="260"/>
      <c r="AD96" s="260"/>
      <c r="AE96" s="26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row>
    <row r="97" spans="1:61" ht="15" customHeight="1" x14ac:dyDescent="0.25">
      <c r="A97" s="41"/>
      <c r="B97" s="276"/>
      <c r="C97" s="277"/>
      <c r="D97" s="278"/>
      <c r="E97" s="251"/>
      <c r="F97" s="246"/>
      <c r="G97" s="246"/>
      <c r="H97" s="246"/>
      <c r="I97" s="246"/>
      <c r="J97" s="171" t="str">
        <f ca="1">IF(AND('Mapa final'!$AB$91="Alta",'Mapa final'!$AD$91="Moderado"),CONCATENATE("R43C",'Mapa final'!$R$91),"")</f>
        <v/>
      </c>
      <c r="K97" s="172" t="str">
        <f>IF(AND('Mapa final'!$AB$92="Alta",'Mapa final'!$AD$92="Moderado"),CONCATENATE("R42C",'Mapa final'!$R$92),"")</f>
        <v/>
      </c>
      <c r="L97" s="173" t="str">
        <f>IF(AND('Mapa final'!$AB$93="Alta",'Mapa final'!$AD$93="Moderado"),CONCATENATE("R42C",'Mapa final'!$R$93),"")</f>
        <v/>
      </c>
      <c r="M97" s="171" t="str">
        <f ca="1">IF(AND('Mapa final'!$AB$91="Alta",'Mapa final'!$AD$91="Moderado"),CONCATENATE("R43C",'Mapa final'!$R$91),"")</f>
        <v/>
      </c>
      <c r="N97" s="172" t="str">
        <f>IF(AND('Mapa final'!$AB$92="Alta",'Mapa final'!$AD$92="Moderado"),CONCATENATE("R42C",'Mapa final'!$R$92),"")</f>
        <v/>
      </c>
      <c r="O97" s="173" t="str">
        <f>IF(AND('Mapa final'!$AB$93="Alta",'Mapa final'!$AD$93="Moderado"),CONCATENATE("R42C",'Mapa final'!$R$93),"")</f>
        <v/>
      </c>
      <c r="P97" s="86" t="str">
        <f ca="1">IF(AND('Mapa final'!$AB$91="Alta",'Mapa final'!$AD$91="Moderado"),CONCATENATE("R43C",'Mapa final'!$R$91),"")</f>
        <v/>
      </c>
      <c r="Q97" s="40" t="str">
        <f>IF(AND('Mapa final'!$AB$92="Alta",'Mapa final'!$AD$92="Moderado"),CONCATENATE("R42C",'Mapa final'!$R$92),"")</f>
        <v/>
      </c>
      <c r="R97" s="87" t="str">
        <f>IF(AND('Mapa final'!$AB$93="Alta",'Mapa final'!$AD$93="Moderado"),CONCATENATE("R42C",'Mapa final'!$R$93),"")</f>
        <v/>
      </c>
      <c r="S97" s="86" t="str">
        <f ca="1">IF(AND('Mapa final'!$AB$91="Alta",'Mapa final'!$AD$91="Mayor"),CONCATENATE("R43C",'Mapa final'!$R$91),"")</f>
        <v/>
      </c>
      <c r="T97" s="40" t="str">
        <f>IF(AND('Mapa final'!$AB$92="Alta",'Mapa final'!$AD$92="Mayor"),CONCATENATE("R42C",'Mapa final'!$R$92),"")</f>
        <v/>
      </c>
      <c r="U97" s="87" t="str">
        <f>IF(AND('Mapa final'!$AB$93="Alta",'Mapa final'!$AD$93="Mayor"),CONCATENATE("R42C",'Mapa final'!$R$93),"")</f>
        <v/>
      </c>
      <c r="V97" s="165" t="str">
        <f ca="1">IF(AND('Mapa final'!$AB$91="Alta",'Mapa final'!$AD$91="Catastrófico"),CONCATENATE("R43C",'Mapa final'!$R$91),"")</f>
        <v/>
      </c>
      <c r="W97" s="166" t="str">
        <f>IF(AND('Mapa final'!$AB$92="Alta",'Mapa final'!$AD$92="Catastrófico"),CONCATENATE("R42C",'Mapa final'!$R$92),"")</f>
        <v/>
      </c>
      <c r="X97" s="167" t="str">
        <f>IF(AND('Mapa final'!$AB$93="Alta",'Mapa final'!$AD$93="Catastrófico"),CONCATENATE("R42C",'Mapa final'!$R$93),"")</f>
        <v/>
      </c>
      <c r="Y97" s="41"/>
      <c r="Z97" s="259"/>
      <c r="AA97" s="260"/>
      <c r="AB97" s="260"/>
      <c r="AC97" s="260"/>
      <c r="AD97" s="260"/>
      <c r="AE97" s="26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row>
    <row r="98" spans="1:61" ht="15" customHeight="1" x14ac:dyDescent="0.25">
      <c r="A98" s="41"/>
      <c r="B98" s="276"/>
      <c r="C98" s="277"/>
      <c r="D98" s="278"/>
      <c r="E98" s="251"/>
      <c r="F98" s="246"/>
      <c r="G98" s="246"/>
      <c r="H98" s="246"/>
      <c r="I98" s="246"/>
      <c r="J98" s="171" t="e">
        <f>IF(AND('Mapa final'!#REF!="Alta",'Mapa final'!#REF!="Moderado"),CONCATENATE("R44C",'Mapa final'!#REF!),"")</f>
        <v>#REF!</v>
      </c>
      <c r="K98" s="172" t="e">
        <f>IF(AND('Mapa final'!#REF!="Alta",'Mapa final'!#REF!="Moderado"),CONCATENATE("R43C",'Mapa final'!#REF!),"")</f>
        <v>#REF!</v>
      </c>
      <c r="L98" s="173" t="e">
        <f>IF(AND('Mapa final'!#REF!="Alta",'Mapa final'!#REF!="Moderado"),CONCATENATE("R43C",'Mapa final'!#REF!),"")</f>
        <v>#REF!</v>
      </c>
      <c r="M98" s="171" t="e">
        <f>IF(AND('Mapa final'!#REF!="Alta",'Mapa final'!#REF!="Moderado"),CONCATENATE("R44C",'Mapa final'!#REF!),"")</f>
        <v>#REF!</v>
      </c>
      <c r="N98" s="172" t="e">
        <f>IF(AND('Mapa final'!#REF!="Alta",'Mapa final'!#REF!="Moderado"),CONCATENATE("R43C",'Mapa final'!#REF!),"")</f>
        <v>#REF!</v>
      </c>
      <c r="O98" s="173" t="e">
        <f>IF(AND('Mapa final'!#REF!="Alta",'Mapa final'!#REF!="Moderado"),CONCATENATE("R43C",'Mapa final'!#REF!),"")</f>
        <v>#REF!</v>
      </c>
      <c r="P98" s="86" t="e">
        <f>IF(AND('Mapa final'!#REF!="Alta",'Mapa final'!#REF!="Moderado"),CONCATENATE("R44C",'Mapa final'!#REF!),"")</f>
        <v>#REF!</v>
      </c>
      <c r="Q98" s="40" t="e">
        <f>IF(AND('Mapa final'!#REF!="Alta",'Mapa final'!#REF!="Moderado"),CONCATENATE("R43C",'Mapa final'!#REF!),"")</f>
        <v>#REF!</v>
      </c>
      <c r="R98" s="87" t="e">
        <f>IF(AND('Mapa final'!#REF!="Alta",'Mapa final'!#REF!="Moderado"),CONCATENATE("R43C",'Mapa final'!#REF!),"")</f>
        <v>#REF!</v>
      </c>
      <c r="S98" s="86" t="e">
        <f>IF(AND('Mapa final'!#REF!="Alta",'Mapa final'!#REF!="Mayor"),CONCATENATE("R44C",'Mapa final'!#REF!),"")</f>
        <v>#REF!</v>
      </c>
      <c r="T98" s="40" t="e">
        <f>IF(AND('Mapa final'!#REF!="Alta",'Mapa final'!#REF!="Mayor"),CONCATENATE("R43C",'Mapa final'!#REF!),"")</f>
        <v>#REF!</v>
      </c>
      <c r="U98" s="87" t="e">
        <f>IF(AND('Mapa final'!#REF!="Alta",'Mapa final'!#REF!="Mayor"),CONCATENATE("R43C",'Mapa final'!#REF!),"")</f>
        <v>#REF!</v>
      </c>
      <c r="V98" s="165" t="e">
        <f>IF(AND('Mapa final'!#REF!="Alta",'Mapa final'!#REF!="Catastrófico"),CONCATENATE("R44C",'Mapa final'!#REF!),"")</f>
        <v>#REF!</v>
      </c>
      <c r="W98" s="166" t="e">
        <f>IF(AND('Mapa final'!#REF!="Alta",'Mapa final'!#REF!="Catastrófico"),CONCATENATE("R43C",'Mapa final'!#REF!),"")</f>
        <v>#REF!</v>
      </c>
      <c r="X98" s="167" t="e">
        <f>IF(AND('Mapa final'!#REF!="Alta",'Mapa final'!#REF!="Catastrófico"),CONCATENATE("R43C",'Mapa final'!#REF!),"")</f>
        <v>#REF!</v>
      </c>
      <c r="Y98" s="41"/>
      <c r="Z98" s="259"/>
      <c r="AA98" s="260"/>
      <c r="AB98" s="260"/>
      <c r="AC98" s="260"/>
      <c r="AD98" s="260"/>
      <c r="AE98" s="26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row>
    <row r="99" spans="1:61" ht="15" customHeight="1" x14ac:dyDescent="0.25">
      <c r="A99" s="41"/>
      <c r="B99" s="276"/>
      <c r="C99" s="277"/>
      <c r="D99" s="278"/>
      <c r="E99" s="251"/>
      <c r="F99" s="246"/>
      <c r="G99" s="246"/>
      <c r="H99" s="246"/>
      <c r="I99" s="246"/>
      <c r="J99" s="171" t="e">
        <f>IF(AND('Mapa final'!#REF!="Alta",'Mapa final'!#REF!="Moderado"),CONCATENATE("R45C",'Mapa final'!#REF!),"")</f>
        <v>#REF!</v>
      </c>
      <c r="K99" s="172" t="e">
        <f>IF(AND('Mapa final'!#REF!="Alta",'Mapa final'!#REF!="Moderado"),CONCATENATE("R44C",'Mapa final'!#REF!),"")</f>
        <v>#REF!</v>
      </c>
      <c r="L99" s="173" t="e">
        <f>IF(AND('Mapa final'!#REF!="Alta",'Mapa final'!#REF!="Moderado"),CONCATENATE("R44C",'Mapa final'!#REF!),"")</f>
        <v>#REF!</v>
      </c>
      <c r="M99" s="171" t="e">
        <f>IF(AND('Mapa final'!#REF!="Alta",'Mapa final'!#REF!="Moderado"),CONCATENATE("R45C",'Mapa final'!#REF!),"")</f>
        <v>#REF!</v>
      </c>
      <c r="N99" s="172" t="e">
        <f>IF(AND('Mapa final'!#REF!="Alta",'Mapa final'!#REF!="Moderado"),CONCATENATE("R44C",'Mapa final'!#REF!),"")</f>
        <v>#REF!</v>
      </c>
      <c r="O99" s="173" t="e">
        <f>IF(AND('Mapa final'!#REF!="Alta",'Mapa final'!#REF!="Moderado"),CONCATENATE("R44C",'Mapa final'!#REF!),"")</f>
        <v>#REF!</v>
      </c>
      <c r="P99" s="86" t="e">
        <f>IF(AND('Mapa final'!#REF!="Alta",'Mapa final'!#REF!="Moderado"),CONCATENATE("R45C",'Mapa final'!#REF!),"")</f>
        <v>#REF!</v>
      </c>
      <c r="Q99" s="40" t="e">
        <f>IF(AND('Mapa final'!#REF!="Alta",'Mapa final'!#REF!="Moderado"),CONCATENATE("R44C",'Mapa final'!#REF!),"")</f>
        <v>#REF!</v>
      </c>
      <c r="R99" s="87" t="e">
        <f>IF(AND('Mapa final'!#REF!="Alta",'Mapa final'!#REF!="Moderado"),CONCATENATE("R44C",'Mapa final'!#REF!),"")</f>
        <v>#REF!</v>
      </c>
      <c r="S99" s="86" t="e">
        <f>IF(AND('Mapa final'!#REF!="Alta",'Mapa final'!#REF!="Mayor"),CONCATENATE("R45C",'Mapa final'!#REF!),"")</f>
        <v>#REF!</v>
      </c>
      <c r="T99" s="40" t="e">
        <f>IF(AND('Mapa final'!#REF!="Alta",'Mapa final'!#REF!="Mayor"),CONCATENATE("R44C",'Mapa final'!#REF!),"")</f>
        <v>#REF!</v>
      </c>
      <c r="U99" s="87" t="e">
        <f>IF(AND('Mapa final'!#REF!="Alta",'Mapa final'!#REF!="Mayor"),CONCATENATE("R44C",'Mapa final'!#REF!),"")</f>
        <v>#REF!</v>
      </c>
      <c r="V99" s="165" t="e">
        <f>IF(AND('Mapa final'!#REF!="Alta",'Mapa final'!#REF!="Catastrófico"),CONCATENATE("R45C",'Mapa final'!#REF!),"")</f>
        <v>#REF!</v>
      </c>
      <c r="W99" s="166" t="e">
        <f>IF(AND('Mapa final'!#REF!="Alta",'Mapa final'!#REF!="Catastrófico"),CONCATENATE("R44C",'Mapa final'!#REF!),"")</f>
        <v>#REF!</v>
      </c>
      <c r="X99" s="167" t="e">
        <f>IF(AND('Mapa final'!#REF!="Alta",'Mapa final'!#REF!="Catastrófico"),CONCATENATE("R44C",'Mapa final'!#REF!),"")</f>
        <v>#REF!</v>
      </c>
      <c r="Y99" s="41"/>
      <c r="Z99" s="259"/>
      <c r="AA99" s="260"/>
      <c r="AB99" s="260"/>
      <c r="AC99" s="260"/>
      <c r="AD99" s="260"/>
      <c r="AE99" s="26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row>
    <row r="100" spans="1:61" ht="15" customHeight="1" x14ac:dyDescent="0.25">
      <c r="A100" s="41"/>
      <c r="B100" s="276"/>
      <c r="C100" s="277"/>
      <c r="D100" s="278"/>
      <c r="E100" s="251"/>
      <c r="F100" s="246"/>
      <c r="G100" s="246"/>
      <c r="H100" s="246"/>
      <c r="I100" s="246"/>
      <c r="J100" s="171" t="str">
        <f ca="1">IF(AND('Mapa final'!$AB$94="Alta",'Mapa final'!$AD$94="Moderado"),CONCATENATE("R46C",'Mapa final'!$R$94),"")</f>
        <v/>
      </c>
      <c r="K100" s="172" t="str">
        <f>IF(AND('Mapa final'!$AB$95="Alta",'Mapa final'!$AD$95="Moderado"),CONCATENATE("R45C",'Mapa final'!$R$95),"")</f>
        <v/>
      </c>
      <c r="L100" s="173" t="str">
        <f>IF(AND('Mapa final'!$AB$96="Alta",'Mapa final'!$AD$96="Moderado"),CONCATENATE("R45C",'Mapa final'!$R$96),"")</f>
        <v/>
      </c>
      <c r="M100" s="171" t="str">
        <f ca="1">IF(AND('Mapa final'!$AB$94="Alta",'Mapa final'!$AD$94="Moderado"),CONCATENATE("R46C",'Mapa final'!$R$94),"")</f>
        <v/>
      </c>
      <c r="N100" s="172" t="str">
        <f>IF(AND('Mapa final'!$AB$95="Alta",'Mapa final'!$AD$95="Moderado"),CONCATENATE("R45C",'Mapa final'!$R$95),"")</f>
        <v/>
      </c>
      <c r="O100" s="173" t="str">
        <f>IF(AND('Mapa final'!$AB$96="Alta",'Mapa final'!$AD$96="Moderado"),CONCATENATE("R45C",'Mapa final'!$R$96),"")</f>
        <v/>
      </c>
      <c r="P100" s="86" t="str">
        <f ca="1">IF(AND('Mapa final'!$AB$94="Alta",'Mapa final'!$AD$94="Moderado"),CONCATENATE("R46C",'Mapa final'!$R$94),"")</f>
        <v/>
      </c>
      <c r="Q100" s="40" t="str">
        <f>IF(AND('Mapa final'!$AB$95="Alta",'Mapa final'!$AD$95="Moderado"),CONCATENATE("R45C",'Mapa final'!$R$95),"")</f>
        <v/>
      </c>
      <c r="R100" s="87" t="str">
        <f>IF(AND('Mapa final'!$AB$96="Alta",'Mapa final'!$AD$96="Moderado"),CONCATENATE("R45C",'Mapa final'!$R$96),"")</f>
        <v/>
      </c>
      <c r="S100" s="86" t="str">
        <f ca="1">IF(AND('Mapa final'!$AB$94="Alta",'Mapa final'!$AD$94="Mayor"),CONCATENATE("R46C",'Mapa final'!$R$94),"")</f>
        <v/>
      </c>
      <c r="T100" s="40" t="str">
        <f>IF(AND('Mapa final'!$AB$95="Alta",'Mapa final'!$AD$95="Mayor"),CONCATENATE("R45C",'Mapa final'!$R$95),"")</f>
        <v/>
      </c>
      <c r="U100" s="87" t="str">
        <f>IF(AND('Mapa final'!$AB$96="Alta",'Mapa final'!$AD$96="Mayor"),CONCATENATE("R45C",'Mapa final'!$R$96),"")</f>
        <v/>
      </c>
      <c r="V100" s="165" t="str">
        <f ca="1">IF(AND('Mapa final'!$AB$94="Alta",'Mapa final'!$AD$94="Catastrófico"),CONCATENATE("R46C",'Mapa final'!$R$94),"")</f>
        <v/>
      </c>
      <c r="W100" s="166" t="str">
        <f>IF(AND('Mapa final'!$AB$95="Alta",'Mapa final'!$AD$95="Catastrófico"),CONCATENATE("R45C",'Mapa final'!$R$95),"")</f>
        <v/>
      </c>
      <c r="X100" s="167" t="str">
        <f>IF(AND('Mapa final'!$AB$96="Alta",'Mapa final'!$AD$96="Catastrófico"),CONCATENATE("R45C",'Mapa final'!$R$96),"")</f>
        <v/>
      </c>
      <c r="Y100" s="41"/>
      <c r="Z100" s="259"/>
      <c r="AA100" s="260"/>
      <c r="AB100" s="260"/>
      <c r="AC100" s="260"/>
      <c r="AD100" s="260"/>
      <c r="AE100" s="26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row>
    <row r="101" spans="1:61" ht="15" customHeight="1" x14ac:dyDescent="0.25">
      <c r="A101" s="41"/>
      <c r="B101" s="276"/>
      <c r="C101" s="277"/>
      <c r="D101" s="278"/>
      <c r="E101" s="251"/>
      <c r="F101" s="246"/>
      <c r="G101" s="246"/>
      <c r="H101" s="246"/>
      <c r="I101" s="246"/>
      <c r="J101" s="171" t="str">
        <f ca="1">IF(AND('Mapa final'!$AB$97="Alta",'Mapa final'!$AD$97="Moderado"),CONCATENATE("R47C",'Mapa final'!$R$97),"")</f>
        <v/>
      </c>
      <c r="K101" s="172" t="str">
        <f>IF(AND('Mapa final'!$AB$98="Alta",'Mapa final'!$AD$98="Moderado"),CONCATENATE("R46C",'Mapa final'!$R$98),"")</f>
        <v/>
      </c>
      <c r="L101" s="173" t="str">
        <f>IF(AND('Mapa final'!$AB$99="Alta",'Mapa final'!$AD$99="Moderado"),CONCATENATE("R46C",'Mapa final'!$R$99),"")</f>
        <v/>
      </c>
      <c r="M101" s="171" t="str">
        <f ca="1">IF(AND('Mapa final'!$AB$97="Alta",'Mapa final'!$AD$97="Moderado"),CONCATENATE("R47C",'Mapa final'!$R$97),"")</f>
        <v/>
      </c>
      <c r="N101" s="172" t="str">
        <f>IF(AND('Mapa final'!$AB$98="Alta",'Mapa final'!$AD$98="Moderado"),CONCATENATE("R46C",'Mapa final'!$R$98),"")</f>
        <v/>
      </c>
      <c r="O101" s="173" t="str">
        <f>IF(AND('Mapa final'!$AB$99="Alta",'Mapa final'!$AD$99="Moderado"),CONCATENATE("R46C",'Mapa final'!$R$99),"")</f>
        <v/>
      </c>
      <c r="P101" s="86" t="str">
        <f ca="1">IF(AND('Mapa final'!$AB$97="Alta",'Mapa final'!$AD$97="Moderado"),CONCATENATE("R47C",'Mapa final'!$R$97),"")</f>
        <v/>
      </c>
      <c r="Q101" s="40" t="str">
        <f>IF(AND('Mapa final'!$AB$98="Alta",'Mapa final'!$AD$98="Moderado"),CONCATENATE("R46C",'Mapa final'!$R$98),"")</f>
        <v/>
      </c>
      <c r="R101" s="87" t="str">
        <f>IF(AND('Mapa final'!$AB$99="Alta",'Mapa final'!$AD$99="Moderado"),CONCATENATE("R46C",'Mapa final'!$R$99),"")</f>
        <v/>
      </c>
      <c r="S101" s="86" t="str">
        <f ca="1">IF(AND('Mapa final'!$AB$97="Alta",'Mapa final'!$AD$97="Mayor"),CONCATENATE("R47C",'Mapa final'!$R$97),"")</f>
        <v/>
      </c>
      <c r="T101" s="40" t="str">
        <f>IF(AND('Mapa final'!$AB$98="Alta",'Mapa final'!$AD$98="Mayor"),CONCATENATE("R46C",'Mapa final'!$R$98),"")</f>
        <v/>
      </c>
      <c r="U101" s="87" t="str">
        <f>IF(AND('Mapa final'!$AB$99="Alta",'Mapa final'!$AD$99="Mayor"),CONCATENATE("R46C",'Mapa final'!$R$99),"")</f>
        <v/>
      </c>
      <c r="V101" s="165" t="str">
        <f ca="1">IF(AND('Mapa final'!$AB$97="Alta",'Mapa final'!$AD$97="Catastrófico"),CONCATENATE("R47C",'Mapa final'!$R$97),"")</f>
        <v/>
      </c>
      <c r="W101" s="166" t="str">
        <f>IF(AND('Mapa final'!$AB$98="Alta",'Mapa final'!$AD$98="Catastrófico"),CONCATENATE("R46C",'Mapa final'!$R$98),"")</f>
        <v/>
      </c>
      <c r="X101" s="167" t="str">
        <f>IF(AND('Mapa final'!$AB$99="Alta",'Mapa final'!$AD$99="Catastrófico"),CONCATENATE("R46C",'Mapa final'!$R$99),"")</f>
        <v/>
      </c>
      <c r="Y101" s="41"/>
      <c r="Z101" s="259"/>
      <c r="AA101" s="260"/>
      <c r="AB101" s="260"/>
      <c r="AC101" s="260"/>
      <c r="AD101" s="260"/>
      <c r="AE101" s="26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row>
    <row r="102" spans="1:61" ht="15" customHeight="1" x14ac:dyDescent="0.25">
      <c r="A102" s="41"/>
      <c r="B102" s="276"/>
      <c r="C102" s="277"/>
      <c r="D102" s="278"/>
      <c r="E102" s="251"/>
      <c r="F102" s="246"/>
      <c r="G102" s="246"/>
      <c r="H102" s="246"/>
      <c r="I102" s="246"/>
      <c r="J102" s="171" t="str">
        <f ca="1">IF(AND('Mapa final'!$AB$100="Alta",'Mapa final'!$AD$100="Moderado"),CONCATENATE("R48C",'Mapa final'!$R$100),"")</f>
        <v/>
      </c>
      <c r="K102" s="172" t="str">
        <f>IF(AND('Mapa final'!$AB$101="Alta",'Mapa final'!$AD$101="Moderado"),CONCATENATE("R47C",'Mapa final'!$R$101),"")</f>
        <v/>
      </c>
      <c r="L102" s="173" t="str">
        <f>IF(AND('Mapa final'!$AB$102="Alta",'Mapa final'!$AD$102="Moderado"),CONCATENATE("R47C",'Mapa final'!$R$102),"")</f>
        <v/>
      </c>
      <c r="M102" s="171" t="str">
        <f ca="1">IF(AND('Mapa final'!$AB$100="Alta",'Mapa final'!$AD$100="Moderado"),CONCATENATE("R48C",'Mapa final'!$R$100),"")</f>
        <v/>
      </c>
      <c r="N102" s="172" t="str">
        <f>IF(AND('Mapa final'!$AB$101="Alta",'Mapa final'!$AD$101="Moderado"),CONCATENATE("R47C",'Mapa final'!$R$101),"")</f>
        <v/>
      </c>
      <c r="O102" s="173" t="str">
        <f>IF(AND('Mapa final'!$AB$102="Alta",'Mapa final'!$AD$102="Moderado"),CONCATENATE("R47C",'Mapa final'!$R$102),"")</f>
        <v/>
      </c>
      <c r="P102" s="86" t="str">
        <f ca="1">IF(AND('Mapa final'!$AB$100="Alta",'Mapa final'!$AD$100="Moderado"),CONCATENATE("R48C",'Mapa final'!$R$100),"")</f>
        <v/>
      </c>
      <c r="Q102" s="40" t="str">
        <f>IF(AND('Mapa final'!$AB$101="Alta",'Mapa final'!$AD$101="Moderado"),CONCATENATE("R47C",'Mapa final'!$R$101),"")</f>
        <v/>
      </c>
      <c r="R102" s="87" t="str">
        <f>IF(AND('Mapa final'!$AB$102="Alta",'Mapa final'!$AD$102="Moderado"),CONCATENATE("R47C",'Mapa final'!$R$102),"")</f>
        <v/>
      </c>
      <c r="S102" s="86" t="str">
        <f ca="1">IF(AND('Mapa final'!$AB$100="Alta",'Mapa final'!$AD$100="Mayor"),CONCATENATE("R48C",'Mapa final'!$R$100),"")</f>
        <v/>
      </c>
      <c r="T102" s="40" t="str">
        <f>IF(AND('Mapa final'!$AB$101="Alta",'Mapa final'!$AD$101="Mayor"),CONCATENATE("R47C",'Mapa final'!$R$101),"")</f>
        <v/>
      </c>
      <c r="U102" s="87" t="str">
        <f>IF(AND('Mapa final'!$AB$102="Alta",'Mapa final'!$AD$102="Mayor"),CONCATENATE("R47C",'Mapa final'!$R$102),"")</f>
        <v/>
      </c>
      <c r="V102" s="165" t="str">
        <f ca="1">IF(AND('Mapa final'!$AB$100="Alta",'Mapa final'!$AD$100="Catastrófico"),CONCATENATE("R48C",'Mapa final'!$R$100),"")</f>
        <v/>
      </c>
      <c r="W102" s="166" t="str">
        <f>IF(AND('Mapa final'!$AB$101="Alta",'Mapa final'!$AD$101="Catastrófico"),CONCATENATE("R47C",'Mapa final'!$R$101),"")</f>
        <v/>
      </c>
      <c r="X102" s="167" t="str">
        <f>IF(AND('Mapa final'!$AB$102="Alta",'Mapa final'!$AD$102="Catastrófico"),CONCATENATE("R47C",'Mapa final'!$R$102),"")</f>
        <v/>
      </c>
      <c r="Y102" s="41"/>
      <c r="Z102" s="259"/>
      <c r="AA102" s="260"/>
      <c r="AB102" s="260"/>
      <c r="AC102" s="260"/>
      <c r="AD102" s="260"/>
      <c r="AE102" s="26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row>
    <row r="103" spans="1:61" ht="15" customHeight="1" x14ac:dyDescent="0.25">
      <c r="A103" s="41"/>
      <c r="B103" s="276"/>
      <c r="C103" s="277"/>
      <c r="D103" s="278"/>
      <c r="E103" s="251"/>
      <c r="F103" s="246"/>
      <c r="G103" s="246"/>
      <c r="H103" s="246"/>
      <c r="I103" s="246"/>
      <c r="J103" s="171" t="str">
        <f>IF(AND('Mapa final'!$AB$103="Alta",'Mapa final'!$AD$103="Moderado"),CONCATENATE("R49C",'Mapa final'!$R$103),"")</f>
        <v/>
      </c>
      <c r="K103" s="172" t="str">
        <f>IF(AND('Mapa final'!$AB$104="Alta",'Mapa final'!$AD$104="Moderado"),CONCATENATE("R48C",'Mapa final'!$R$104),"")</f>
        <v/>
      </c>
      <c r="L103" s="173" t="str">
        <f>IF(AND('Mapa final'!$AB$105="Alta",'Mapa final'!$AD$105="Moderado"),CONCATENATE("R48C",'Mapa final'!$R$105),"")</f>
        <v/>
      </c>
      <c r="M103" s="171" t="str">
        <f>IF(AND('Mapa final'!$AB$103="Alta",'Mapa final'!$AD$103="Moderado"),CONCATENATE("R49C",'Mapa final'!$R$103),"")</f>
        <v/>
      </c>
      <c r="N103" s="172" t="str">
        <f>IF(AND('Mapa final'!$AB$104="Alta",'Mapa final'!$AD$104="Moderado"),CONCATENATE("R48C",'Mapa final'!$R$104),"")</f>
        <v/>
      </c>
      <c r="O103" s="173" t="str">
        <f>IF(AND('Mapa final'!$AB$105="Alta",'Mapa final'!$AD$105="Moderado"),CONCATENATE("R48C",'Mapa final'!$R$105),"")</f>
        <v/>
      </c>
      <c r="P103" s="86" t="str">
        <f>IF(AND('Mapa final'!$AB$103="Alta",'Mapa final'!$AD$103="Moderado"),CONCATENATE("R49C",'Mapa final'!$R$103),"")</f>
        <v/>
      </c>
      <c r="Q103" s="40" t="str">
        <f>IF(AND('Mapa final'!$AB$104="Alta",'Mapa final'!$AD$104="Moderado"),CONCATENATE("R48C",'Mapa final'!$R$104),"")</f>
        <v/>
      </c>
      <c r="R103" s="87" t="str">
        <f>IF(AND('Mapa final'!$AB$105="Alta",'Mapa final'!$AD$105="Moderado"),CONCATENATE("R48C",'Mapa final'!$R$105),"")</f>
        <v/>
      </c>
      <c r="S103" s="86" t="str">
        <f>IF(AND('Mapa final'!$AB$103="Alta",'Mapa final'!$AD$103="Mayor"),CONCATENATE("R49C",'Mapa final'!$R$103),"")</f>
        <v/>
      </c>
      <c r="T103" s="40" t="str">
        <f>IF(AND('Mapa final'!$AB$104="Alta",'Mapa final'!$AD$104="Mayor"),CONCATENATE("R48C",'Mapa final'!$R$104),"")</f>
        <v/>
      </c>
      <c r="U103" s="87" t="str">
        <f>IF(AND('Mapa final'!$AB$105="Alta",'Mapa final'!$AD$105="Mayor"),CONCATENATE("R48C",'Mapa final'!$R$105),"")</f>
        <v/>
      </c>
      <c r="V103" s="165" t="str">
        <f>IF(AND('Mapa final'!$AB$103="Alta",'Mapa final'!$AD$103="Catastrófico"),CONCATENATE("R49C",'Mapa final'!$R$103),"")</f>
        <v/>
      </c>
      <c r="W103" s="166" t="str">
        <f>IF(AND('Mapa final'!$AB$104="Alta",'Mapa final'!$AD$104="Catastrófico"),CONCATENATE("R48C",'Mapa final'!$R$104),"")</f>
        <v/>
      </c>
      <c r="X103" s="167" t="str">
        <f>IF(AND('Mapa final'!$AB$105="Alta",'Mapa final'!$AD$105="Catastrófico"),CONCATENATE("R48C",'Mapa final'!$R$105),"")</f>
        <v/>
      </c>
      <c r="Y103" s="41"/>
      <c r="Z103" s="259"/>
      <c r="AA103" s="260"/>
      <c r="AB103" s="260"/>
      <c r="AC103" s="260"/>
      <c r="AD103" s="260"/>
      <c r="AE103" s="26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row>
    <row r="104" spans="1:61" ht="15" customHeight="1" x14ac:dyDescent="0.25">
      <c r="A104" s="41"/>
      <c r="B104" s="276"/>
      <c r="C104" s="277"/>
      <c r="D104" s="278"/>
      <c r="E104" s="251"/>
      <c r="F104" s="246"/>
      <c r="G104" s="246"/>
      <c r="H104" s="246"/>
      <c r="I104" s="246"/>
      <c r="J104" s="171" t="str">
        <f>IF(AND('Mapa final'!$AB$106="Alta",'Mapa final'!$AD$106="Moderado"),CONCATENATE("R49C",'Mapa final'!$R$106),"")</f>
        <v/>
      </c>
      <c r="K104" s="172" t="str">
        <f>IF(AND('Mapa final'!$AB$107="Alta",'Mapa final'!$AD$107="Moderado"),CONCATENATE("R49C",'Mapa final'!$R$107),"")</f>
        <v/>
      </c>
      <c r="L104" s="173" t="str">
        <f>IF(AND('Mapa final'!$AB$108="Alta",'Mapa final'!$AD$108="Moderado"),CONCATENATE("R49C",'Mapa final'!$R$108),"")</f>
        <v/>
      </c>
      <c r="M104" s="171" t="str">
        <f>IF(AND('Mapa final'!$AB$106="Alta",'Mapa final'!$AD$106="Moderado"),CONCATENATE("R49C",'Mapa final'!$R$106),"")</f>
        <v/>
      </c>
      <c r="N104" s="172" t="str">
        <f>IF(AND('Mapa final'!$AB$107="Alta",'Mapa final'!$AD$107="Moderado"),CONCATENATE("R49C",'Mapa final'!$R$107),"")</f>
        <v/>
      </c>
      <c r="O104" s="173" t="str">
        <f>IF(AND('Mapa final'!$AB$108="Alta",'Mapa final'!$AD$108="Moderado"),CONCATENATE("R49C",'Mapa final'!$R$108),"")</f>
        <v/>
      </c>
      <c r="P104" s="86" t="str">
        <f>IF(AND('Mapa final'!$AB$106="Alta",'Mapa final'!$AD$106="Moderado"),CONCATENATE("R49C",'Mapa final'!$R$106),"")</f>
        <v/>
      </c>
      <c r="Q104" s="40" t="str">
        <f>IF(AND('Mapa final'!$AB$107="Alta",'Mapa final'!$AD$107="Moderado"),CONCATENATE("R49C",'Mapa final'!$R$107),"")</f>
        <v/>
      </c>
      <c r="R104" s="87" t="str">
        <f>IF(AND('Mapa final'!$AB$108="Alta",'Mapa final'!$AD$108="Moderado"),CONCATENATE("R49C",'Mapa final'!$R$108),"")</f>
        <v/>
      </c>
      <c r="S104" s="86" t="str">
        <f>IF(AND('Mapa final'!$AB$106="Alta",'Mapa final'!$AD$106="Mayor"),CONCATENATE("R49C",'Mapa final'!$R$106),"")</f>
        <v/>
      </c>
      <c r="T104" s="40" t="str">
        <f>IF(AND('Mapa final'!$AB$107="Alta",'Mapa final'!$AD$107="Mayor"),CONCATENATE("R49C",'Mapa final'!$R$107),"")</f>
        <v/>
      </c>
      <c r="U104" s="87" t="str">
        <f>IF(AND('Mapa final'!$AB$108="Alta",'Mapa final'!$AD$108="Mayor"),CONCATENATE("R49C",'Mapa final'!$R$108),"")</f>
        <v/>
      </c>
      <c r="V104" s="165" t="str">
        <f>IF(AND('Mapa final'!$AB$106="Alta",'Mapa final'!$AD$106="Catastrófico"),CONCATENATE("R49C",'Mapa final'!$R$106),"")</f>
        <v/>
      </c>
      <c r="W104" s="166" t="str">
        <f>IF(AND('Mapa final'!$AB$107="Alta",'Mapa final'!$AD$107="Catastrófico"),CONCATENATE("R49C",'Mapa final'!$R$107),"")</f>
        <v/>
      </c>
      <c r="X104" s="167" t="str">
        <f>IF(AND('Mapa final'!$AB$108="Alta",'Mapa final'!$AD$108="Catastrófico"),CONCATENATE("R49C",'Mapa final'!$R$108),"")</f>
        <v/>
      </c>
      <c r="Y104" s="41"/>
      <c r="Z104" s="259"/>
      <c r="AA104" s="260"/>
      <c r="AB104" s="260"/>
      <c r="AC104" s="260"/>
      <c r="AD104" s="260"/>
      <c r="AE104" s="26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row>
    <row r="105" spans="1:61" ht="15" customHeight="1" thickBot="1" x14ac:dyDescent="0.3">
      <c r="A105" s="41"/>
      <c r="B105" s="276"/>
      <c r="C105" s="277"/>
      <c r="D105" s="278"/>
      <c r="E105" s="251"/>
      <c r="F105" s="246"/>
      <c r="G105" s="246"/>
      <c r="H105" s="246"/>
      <c r="I105" s="246"/>
      <c r="J105" s="171" t="str">
        <f>IF(AND('Mapa final'!$AB$109="Alta",'Mapa final'!$AD$109="Moderado"),CONCATENATE("R50C",'Mapa final'!$R$109),"")</f>
        <v/>
      </c>
      <c r="K105" s="172" t="str">
        <f>IF(AND('Mapa final'!$AB$110="Alta",'Mapa final'!$AD$110="Moderado"),CONCATENATE("R50C",'Mapa final'!$R$110),"")</f>
        <v/>
      </c>
      <c r="L105" s="173" t="str">
        <f>IF(AND('Mapa final'!$AB$111="Alta",'Mapa final'!$AD$111="Moderado"),CONCATENATE("R50C",'Mapa final'!$R$111),"")</f>
        <v/>
      </c>
      <c r="M105" s="171" t="str">
        <f>IF(AND('Mapa final'!$AB$109="Alta",'Mapa final'!$AD$109="Moderado"),CONCATENATE("R50C",'Mapa final'!$R$109),"")</f>
        <v/>
      </c>
      <c r="N105" s="172" t="str">
        <f>IF(AND('Mapa final'!$AB$110="Alta",'Mapa final'!$AD$110="Moderado"),CONCATENATE("R50C",'Mapa final'!$R$110),"")</f>
        <v/>
      </c>
      <c r="O105" s="173" t="str">
        <f>IF(AND('Mapa final'!$AB$111="Alta",'Mapa final'!$AD$111="Moderado"),CONCATENATE("R50C",'Mapa final'!$R$111),"")</f>
        <v/>
      </c>
      <c r="P105" s="86" t="str">
        <f>IF(AND('Mapa final'!$AB$109="Alta",'Mapa final'!$AD$109="Moderado"),CONCATENATE("R50C",'Mapa final'!$R$109),"")</f>
        <v/>
      </c>
      <c r="Q105" s="40" t="str">
        <f>IF(AND('Mapa final'!$AB$110="Alta",'Mapa final'!$AD$110="Moderado"),CONCATENATE("R50C",'Mapa final'!$R$110),"")</f>
        <v/>
      </c>
      <c r="R105" s="87" t="str">
        <f>IF(AND('Mapa final'!$AB$111="Alta",'Mapa final'!$AD$111="Moderado"),CONCATENATE("R50C",'Mapa final'!$R$111),"")</f>
        <v/>
      </c>
      <c r="S105" s="86" t="str">
        <f>IF(AND('Mapa final'!$AB$109="Alta",'Mapa final'!$AD$109="Mayor"),CONCATENATE("R50C",'Mapa final'!$R$109),"")</f>
        <v/>
      </c>
      <c r="T105" s="40" t="str">
        <f>IF(AND('Mapa final'!$AB$110="Alta",'Mapa final'!$AD$110="Mayor"),CONCATENATE("R50C",'Mapa final'!$R$110),"")</f>
        <v/>
      </c>
      <c r="U105" s="87" t="str">
        <f>IF(AND('Mapa final'!$AB$111="Alta",'Mapa final'!$AD$111="Mayor"),CONCATENATE("R50C",'Mapa final'!$R$111),"")</f>
        <v/>
      </c>
      <c r="V105" s="165" t="str">
        <f>IF(AND('Mapa final'!$AB$109="Alta",'Mapa final'!$AD$109="Catastrófico"),CONCATENATE("R50C",'Mapa final'!$R$109),"")</f>
        <v/>
      </c>
      <c r="W105" s="166" t="str">
        <f>IF(AND('Mapa final'!$AB$110="Alta",'Mapa final'!$AD$110="Catastrófico"),CONCATENATE("R50C",'Mapa final'!$R$110),"")</f>
        <v/>
      </c>
      <c r="X105" s="167" t="str">
        <f>IF(AND('Mapa final'!$AB$111="Alta",'Mapa final'!$AD$111="Catastrófico"),CONCATENATE("R50C",'Mapa final'!$R$111),"")</f>
        <v/>
      </c>
      <c r="Y105" s="41"/>
      <c r="Z105" s="259"/>
      <c r="AA105" s="260"/>
      <c r="AB105" s="260"/>
      <c r="AC105" s="260"/>
      <c r="AD105" s="260"/>
      <c r="AE105" s="26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row>
    <row r="106" spans="1:61" ht="15" customHeight="1" x14ac:dyDescent="0.25">
      <c r="A106" s="41"/>
      <c r="B106" s="276"/>
      <c r="C106" s="277"/>
      <c r="D106" s="278"/>
      <c r="E106" s="262" t="s">
        <v>108</v>
      </c>
      <c r="F106" s="263"/>
      <c r="G106" s="263"/>
      <c r="H106" s="263"/>
      <c r="I106" s="263"/>
      <c r="J106" s="168" t="e">
        <f>IF(AND('Mapa final'!#REF!="Muy Alta",'Mapa final'!#REF!="Moderado"),CONCATENATE("R1C",'Mapa final'!#REF!),"")</f>
        <v>#REF!</v>
      </c>
      <c r="K106" s="169" t="e">
        <f>IF(AND('Mapa final'!#REF!="Muy Alta",'Mapa final'!#REF!="Moderado"),CONCATENATE("R1C",'Mapa final'!#REF!),"")</f>
        <v>#REF!</v>
      </c>
      <c r="L106" s="170" t="e">
        <f>IF(AND('Mapa final'!#REF!="Muy Alta",'Mapa final'!#REF!="Moderado"),CONCATENATE("R1C",'Mapa final'!#REF!),"")</f>
        <v>#REF!</v>
      </c>
      <c r="M106" s="168" t="e">
        <f>IF(AND('Mapa final'!#REF!="Muy Alta",'Mapa final'!#REF!="Moderado"),CONCATENATE("R1C",'Mapa final'!#REF!),"")</f>
        <v>#REF!</v>
      </c>
      <c r="N106" s="169" t="e">
        <f>IF(AND('Mapa final'!#REF!="Muy Alta",'Mapa final'!#REF!="Moderado"),CONCATENATE("R1C",'Mapa final'!#REF!),"")</f>
        <v>#REF!</v>
      </c>
      <c r="O106" s="170" t="e">
        <f>IF(AND('Mapa final'!#REF!="Muy Alta",'Mapa final'!#REF!="Moderado"),CONCATENATE("R1C",'Mapa final'!#REF!),"")</f>
        <v>#REF!</v>
      </c>
      <c r="P106" s="168" t="e">
        <f>IF(AND('Mapa final'!#REF!="Muy Alta",'Mapa final'!#REF!="Moderado"),CONCATENATE("R1C",'Mapa final'!#REF!),"")</f>
        <v>#REF!</v>
      </c>
      <c r="Q106" s="169" t="e">
        <f>IF(AND('Mapa final'!#REF!="Muy Alta",'Mapa final'!#REF!="Moderado"),CONCATENATE("R1C",'Mapa final'!#REF!),"")</f>
        <v>#REF!</v>
      </c>
      <c r="R106" s="170" t="e">
        <f>IF(AND('Mapa final'!#REF!="Muy Alta",'Mapa final'!#REF!="Moderado"),CONCATENATE("R1C",'Mapa final'!#REF!),"")</f>
        <v>#REF!</v>
      </c>
      <c r="S106" s="83" t="e">
        <f>IF(AND('Mapa final'!#REF!="Muy Alta",'Mapa final'!#REF!="Mayor"),CONCATENATE("R1C",'Mapa final'!#REF!),"")</f>
        <v>#REF!</v>
      </c>
      <c r="T106" s="84" t="e">
        <f>IF(AND('Mapa final'!#REF!="Muy Alta",'Mapa final'!#REF!="Mayor"),CONCATENATE("R1C",'Mapa final'!#REF!),"")</f>
        <v>#REF!</v>
      </c>
      <c r="U106" s="85" t="e">
        <f>IF(AND('Mapa final'!#REF!="Muy Alta",'Mapa final'!#REF!="Mayor"),CONCATENATE("R1C",'Mapa final'!#REF!),"")</f>
        <v>#REF!</v>
      </c>
      <c r="V106" s="162" t="e">
        <f>IF(AND('Mapa final'!#REF!="Muy Alta",'Mapa final'!#REF!="Catastrófico"),CONCATENATE("R1C",'Mapa final'!#REF!),"")</f>
        <v>#REF!</v>
      </c>
      <c r="W106" s="163" t="e">
        <f>IF(AND('Mapa final'!#REF!="Muy Alta",'Mapa final'!#REF!="Catastrófico"),CONCATENATE("R1C",'Mapa final'!#REF!),"")</f>
        <v>#REF!</v>
      </c>
      <c r="X106" s="164" t="e">
        <f>IF(AND('Mapa final'!#REF!="Muy Alta",'Mapa final'!#REF!="Catastrófico"),CONCATENATE("R1C",'Mapa final'!#REF!),"")</f>
        <v>#REF!</v>
      </c>
      <c r="Y106" s="41"/>
      <c r="Z106" s="293" t="s">
        <v>75</v>
      </c>
      <c r="AA106" s="294"/>
      <c r="AB106" s="294"/>
      <c r="AC106" s="294"/>
      <c r="AD106" s="294"/>
      <c r="AE106" s="295"/>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row>
    <row r="107" spans="1:61" ht="15" customHeight="1" x14ac:dyDescent="0.25">
      <c r="A107" s="41"/>
      <c r="B107" s="276"/>
      <c r="C107" s="277"/>
      <c r="D107" s="278"/>
      <c r="E107" s="250"/>
      <c r="F107" s="246"/>
      <c r="G107" s="246"/>
      <c r="H107" s="246"/>
      <c r="I107" s="246"/>
      <c r="J107" s="171" t="str">
        <f ca="1">IF(AND('Mapa final'!$AB$7="Media",'Mapa final'!$AD$7="Moderado"),CONCATENATE("R2C",'Mapa final'!$R$7),"")</f>
        <v/>
      </c>
      <c r="K107" s="172" t="str">
        <f>IF(AND('Mapa final'!$AB$8="Media",'Mapa final'!$AD$8="Moderado"),CONCATENATE("R2C",'Mapa final'!$R$8),"")</f>
        <v/>
      </c>
      <c r="L107" s="173" t="str">
        <f>IF(AND('Mapa final'!$AB$9="Media",'Mapa final'!$AD$9="Moderado"),CONCATENATE("R2C",'Mapa final'!$R$9),"")</f>
        <v/>
      </c>
      <c r="M107" s="171" t="str">
        <f ca="1">IF(AND('Mapa final'!$AB$7="Media",'Mapa final'!$AD$7="Moderado"),CONCATENATE("R2C",'Mapa final'!$R$7),"")</f>
        <v/>
      </c>
      <c r="N107" s="172" t="str">
        <f>IF(AND('Mapa final'!$AB$8="Media",'Mapa final'!$AD$8="Moderado"),CONCATENATE("R2C",'Mapa final'!$R$8),"")</f>
        <v/>
      </c>
      <c r="O107" s="173" t="str">
        <f>IF(AND('Mapa final'!$AB$9="Media",'Mapa final'!$AD$9="Moderado"),CONCATENATE("R2C",'Mapa final'!$R$9),"")</f>
        <v/>
      </c>
      <c r="P107" s="171" t="str">
        <f ca="1">IF(AND('Mapa final'!$AB$7="Media",'Mapa final'!$AD$7="Moderado"),CONCATENATE("R2C",'Mapa final'!$R$7),"")</f>
        <v/>
      </c>
      <c r="Q107" s="172" t="str">
        <f>IF(AND('Mapa final'!$AB$8="Media",'Mapa final'!$AD$8="Moderado"),CONCATENATE("R2C",'Mapa final'!$R$8),"")</f>
        <v/>
      </c>
      <c r="R107" s="173" t="str">
        <f>IF(AND('Mapa final'!$AB$9="Media",'Mapa final'!$AD$9="Moderado"),CONCATENATE("R2C",'Mapa final'!$R$9),"")</f>
        <v/>
      </c>
      <c r="S107" s="86" t="str">
        <f ca="1">IF(AND('Mapa final'!$AB$7="Media",'Mapa final'!$AD$7="Mayor"),CONCATENATE("R2C",'Mapa final'!$R$7),"")</f>
        <v/>
      </c>
      <c r="T107" s="40" t="str">
        <f>IF(AND('Mapa final'!$AB$8="Media",'Mapa final'!$AD$8="Mayor"),CONCATENATE("R2C",'Mapa final'!$R$8),"")</f>
        <v/>
      </c>
      <c r="U107" s="87" t="str">
        <f>IF(AND('Mapa final'!$AB$9="Media",'Mapa final'!$AD$9="Mayor"),CONCATENATE("R2C",'Mapa final'!$R$9),"")</f>
        <v/>
      </c>
      <c r="V107" s="165" t="str">
        <f ca="1">IF(AND('Mapa final'!$AB$7="Media",'Mapa final'!$AD$7="Catastrófico"),CONCATENATE("R2C",'Mapa final'!$R$7),"")</f>
        <v/>
      </c>
      <c r="W107" s="166" t="str">
        <f>IF(AND('Mapa final'!$AB$8="Media",'Mapa final'!$AD$8="Catastrófico"),CONCATENATE("R2C",'Mapa final'!$R$8),"")</f>
        <v/>
      </c>
      <c r="X107" s="167" t="str">
        <f>IF(AND('Mapa final'!$AB$9="Media",'Mapa final'!$AD$9="Catastrófico"),CONCATENATE("R2C",'Mapa final'!$R$9),"")</f>
        <v/>
      </c>
      <c r="Y107" s="41"/>
      <c r="Z107" s="296"/>
      <c r="AA107" s="297"/>
      <c r="AB107" s="297"/>
      <c r="AC107" s="297"/>
      <c r="AD107" s="297"/>
      <c r="AE107" s="298"/>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row>
    <row r="108" spans="1:61" ht="15" customHeight="1" x14ac:dyDescent="0.25">
      <c r="A108" s="41"/>
      <c r="B108" s="276"/>
      <c r="C108" s="277"/>
      <c r="D108" s="278"/>
      <c r="E108" s="251"/>
      <c r="F108" s="246"/>
      <c r="G108" s="246"/>
      <c r="H108" s="246"/>
      <c r="I108" s="246"/>
      <c r="J108" s="171" t="str">
        <f ca="1">IF(AND('Mapa final'!$AB$10="Media",'Mapa final'!$AD$10="Moderado"),CONCATENATE("R3C",'Mapa final'!$R$10),"")</f>
        <v>R3C1</v>
      </c>
      <c r="K108" s="172" t="str">
        <f>IF(AND('Mapa final'!$AB$11="Media",'Mapa final'!$AD$11="Moderado"),CONCATENATE("R3C",'Mapa final'!$R$11),"")</f>
        <v/>
      </c>
      <c r="L108" s="173" t="str">
        <f>IF(AND('Mapa final'!$AB$12="Media",'Mapa final'!$AD$12="Moderado"),CONCATENATE("R3C",'Mapa final'!$R$12),"")</f>
        <v/>
      </c>
      <c r="M108" s="171" t="str">
        <f ca="1">IF(AND('Mapa final'!$AB$10="Media",'Mapa final'!$AD$10="Moderado"),CONCATENATE("R3C",'Mapa final'!$R$10),"")</f>
        <v>R3C1</v>
      </c>
      <c r="N108" s="172" t="str">
        <f>IF(AND('Mapa final'!$AB$11="Media",'Mapa final'!$AD$11="Moderado"),CONCATENATE("R3C",'Mapa final'!$R$11),"")</f>
        <v/>
      </c>
      <c r="O108" s="173" t="str">
        <f>IF(AND('Mapa final'!$AB$12="Media",'Mapa final'!$AD$12="Moderado"),CONCATENATE("R3C",'Mapa final'!$R$12),"")</f>
        <v/>
      </c>
      <c r="P108" s="171" t="str">
        <f ca="1">IF(AND('Mapa final'!$AB$10="Media",'Mapa final'!$AD$10="Moderado"),CONCATENATE("R3C",'Mapa final'!$R$10),"")</f>
        <v>R3C1</v>
      </c>
      <c r="Q108" s="172" t="str">
        <f>IF(AND('Mapa final'!$AB$11="Media",'Mapa final'!$AD$11="Moderado"),CONCATENATE("R3C",'Mapa final'!$R$11),"")</f>
        <v/>
      </c>
      <c r="R108" s="173" t="str">
        <f>IF(AND('Mapa final'!$AB$12="Media",'Mapa final'!$AD$12="Moderado"),CONCATENATE("R3C",'Mapa final'!$R$12),"")</f>
        <v/>
      </c>
      <c r="S108" s="86" t="str">
        <f ca="1">IF(AND('Mapa final'!$AB$10="Media",'Mapa final'!$AD$10="Mayor"),CONCATENATE("R3C",'Mapa final'!$R$10),"")</f>
        <v/>
      </c>
      <c r="T108" s="40" t="str">
        <f>IF(AND('Mapa final'!$AB$11="Media",'Mapa final'!$AD$11="Mayor"),CONCATENATE("R3C",'Mapa final'!$R$11),"")</f>
        <v/>
      </c>
      <c r="U108" s="87" t="str">
        <f>IF(AND('Mapa final'!$AB$12="Media",'Mapa final'!$AD$12="Mayor"),CONCATENATE("R3C",'Mapa final'!$R$12),"")</f>
        <v/>
      </c>
      <c r="V108" s="165" t="str">
        <f ca="1">IF(AND('Mapa final'!$AB$10="Media",'Mapa final'!$AD$10="Catastrófico"),CONCATENATE("R3C",'Mapa final'!$R$10),"")</f>
        <v/>
      </c>
      <c r="W108" s="166" t="str">
        <f>IF(AND('Mapa final'!$AB$11="Media",'Mapa final'!$AD$11="Catastrófico"),CONCATENATE("R3C",'Mapa final'!$R$11),"")</f>
        <v/>
      </c>
      <c r="X108" s="167" t="str">
        <f>IF(AND('Mapa final'!$AB$12="Media",'Mapa final'!$AD$12="Catastrófico"),CONCATENATE("R3C",'Mapa final'!$R$12),"")</f>
        <v/>
      </c>
      <c r="Y108" s="41"/>
      <c r="Z108" s="296"/>
      <c r="AA108" s="297"/>
      <c r="AB108" s="297"/>
      <c r="AC108" s="297"/>
      <c r="AD108" s="297"/>
      <c r="AE108" s="298"/>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row>
    <row r="109" spans="1:61" ht="15" customHeight="1" x14ac:dyDescent="0.25">
      <c r="A109" s="41"/>
      <c r="B109" s="276"/>
      <c r="C109" s="277"/>
      <c r="D109" s="278"/>
      <c r="E109" s="251"/>
      <c r="F109" s="246"/>
      <c r="G109" s="246"/>
      <c r="H109" s="246"/>
      <c r="I109" s="246"/>
      <c r="J109" s="171" t="e">
        <f>IF(AND('Mapa final'!#REF!="Media",'Mapa final'!#REF!="Moderado"),CONCATENATE("R4C",'Mapa final'!#REF!),"")</f>
        <v>#REF!</v>
      </c>
      <c r="K109" s="172" t="e">
        <f>IF(AND('Mapa final'!#REF!="Media",'Mapa final'!#REF!="Moderado"),CONCATENATE("R4C",'Mapa final'!#REF!),"")</f>
        <v>#REF!</v>
      </c>
      <c r="L109" s="173" t="e">
        <f>IF(AND('Mapa final'!#REF!="Media",'Mapa final'!#REF!="Moderado"),CONCATENATE("R4C",'Mapa final'!#REF!),"")</f>
        <v>#REF!</v>
      </c>
      <c r="M109" s="171" t="e">
        <f>IF(AND('Mapa final'!#REF!="Media",'Mapa final'!#REF!="Moderado"),CONCATENATE("R4C",'Mapa final'!#REF!),"")</f>
        <v>#REF!</v>
      </c>
      <c r="N109" s="172" t="e">
        <f>IF(AND('Mapa final'!#REF!="Media",'Mapa final'!#REF!="Moderado"),CONCATENATE("R4C",'Mapa final'!#REF!),"")</f>
        <v>#REF!</v>
      </c>
      <c r="O109" s="173" t="e">
        <f>IF(AND('Mapa final'!#REF!="Media",'Mapa final'!#REF!="Moderado"),CONCATENATE("R4C",'Mapa final'!#REF!),"")</f>
        <v>#REF!</v>
      </c>
      <c r="P109" s="171" t="e">
        <f>IF(AND('Mapa final'!#REF!="Media",'Mapa final'!#REF!="Moderado"),CONCATENATE("R4C",'Mapa final'!#REF!),"")</f>
        <v>#REF!</v>
      </c>
      <c r="Q109" s="172" t="e">
        <f>IF(AND('Mapa final'!#REF!="Media",'Mapa final'!#REF!="Moderado"),CONCATENATE("R4C",'Mapa final'!#REF!),"")</f>
        <v>#REF!</v>
      </c>
      <c r="R109" s="173" t="e">
        <f>IF(AND('Mapa final'!#REF!="Media",'Mapa final'!#REF!="Moderado"),CONCATENATE("R4C",'Mapa final'!#REF!),"")</f>
        <v>#REF!</v>
      </c>
      <c r="S109" s="86" t="e">
        <f>IF(AND('Mapa final'!#REF!="Media",'Mapa final'!#REF!="Mayor"),CONCATENATE("R4C",'Mapa final'!#REF!),"")</f>
        <v>#REF!</v>
      </c>
      <c r="T109" s="40" t="e">
        <f>IF(AND('Mapa final'!#REF!="Media",'Mapa final'!#REF!="Mayor"),CONCATENATE("R4C",'Mapa final'!#REF!),"")</f>
        <v>#REF!</v>
      </c>
      <c r="U109" s="87" t="e">
        <f>IF(AND('Mapa final'!#REF!="Media",'Mapa final'!#REF!="Mayor"),CONCATENATE("R4C",'Mapa final'!#REF!),"")</f>
        <v>#REF!</v>
      </c>
      <c r="V109" s="165" t="e">
        <f>IF(AND('Mapa final'!#REF!="Media",'Mapa final'!#REF!="Catastrófico"),CONCATENATE("R4C",'Mapa final'!#REF!),"")</f>
        <v>#REF!</v>
      </c>
      <c r="W109" s="166" t="e">
        <f>IF(AND('Mapa final'!#REF!="Media",'Mapa final'!#REF!="Catastrófico"),CONCATENATE("R4C",'Mapa final'!#REF!),"")</f>
        <v>#REF!</v>
      </c>
      <c r="X109" s="167" t="e">
        <f>IF(AND('Mapa final'!#REF!="Media",'Mapa final'!#REF!="Catastrófico"),CONCATENATE("R4C",'Mapa final'!#REF!),"")</f>
        <v>#REF!</v>
      </c>
      <c r="Y109" s="41"/>
      <c r="Z109" s="296"/>
      <c r="AA109" s="297"/>
      <c r="AB109" s="297"/>
      <c r="AC109" s="297"/>
      <c r="AD109" s="297"/>
      <c r="AE109" s="298"/>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row>
    <row r="110" spans="1:61" ht="15" customHeight="1" x14ac:dyDescent="0.25">
      <c r="A110" s="41"/>
      <c r="B110" s="276"/>
      <c r="C110" s="277"/>
      <c r="D110" s="278"/>
      <c r="E110" s="251"/>
      <c r="F110" s="246"/>
      <c r="G110" s="246"/>
      <c r="H110" s="246"/>
      <c r="I110" s="246"/>
      <c r="J110" s="171" t="str">
        <f ca="1">IF(AND('Mapa final'!$AB$13="Media",'Mapa final'!$AD$13="Moderado"),CONCATENATE("R5C",'Mapa final'!$R$13),"")</f>
        <v/>
      </c>
      <c r="K110" s="172" t="str">
        <f>IF(AND('Mapa final'!$AB$14="Media",'Mapa final'!$AD$14="Moderado"),CONCATENATE("R5C",'Mapa final'!$R$14),"")</f>
        <v/>
      </c>
      <c r="L110" s="173" t="str">
        <f>IF(AND('Mapa final'!$AB$15="Media",'Mapa final'!$AD$15="Moderado"),CONCATENATE("R5C",'Mapa final'!$R$15),"")</f>
        <v/>
      </c>
      <c r="M110" s="171" t="str">
        <f ca="1">IF(AND('Mapa final'!$AB$13="Media",'Mapa final'!$AD$13="Moderado"),CONCATENATE("R5C",'Mapa final'!$R$13),"")</f>
        <v/>
      </c>
      <c r="N110" s="172" t="str">
        <f>IF(AND('Mapa final'!$AB$14="Media",'Mapa final'!$AD$14="Moderado"),CONCATENATE("R5C",'Mapa final'!$R$14),"")</f>
        <v/>
      </c>
      <c r="O110" s="173" t="str">
        <f>IF(AND('Mapa final'!$AB$15="Media",'Mapa final'!$AD$15="Moderado"),CONCATENATE("R5C",'Mapa final'!$R$15),"")</f>
        <v/>
      </c>
      <c r="P110" s="171" t="str">
        <f ca="1">IF(AND('Mapa final'!$AB$13="Media",'Mapa final'!$AD$13="Moderado"),CONCATENATE("R5C",'Mapa final'!$R$13),"")</f>
        <v/>
      </c>
      <c r="Q110" s="172" t="str">
        <f>IF(AND('Mapa final'!$AB$14="Media",'Mapa final'!$AD$14="Moderado"),CONCATENATE("R5C",'Mapa final'!$R$14),"")</f>
        <v/>
      </c>
      <c r="R110" s="173" t="str">
        <f>IF(AND('Mapa final'!$AB$15="Media",'Mapa final'!$AD$15="Moderado"),CONCATENATE("R5C",'Mapa final'!$R$15),"")</f>
        <v/>
      </c>
      <c r="S110" s="86" t="str">
        <f ca="1">IF(AND('Mapa final'!$AB$13="Media",'Mapa final'!$AD$13="Mayor"),CONCATENATE("R5C",'Mapa final'!$R$13),"")</f>
        <v/>
      </c>
      <c r="T110" s="40" t="str">
        <f>IF(AND('Mapa final'!$AB$14="Media",'Mapa final'!$AD$14="Mayor"),CONCATENATE("R5C",'Mapa final'!$R$14),"")</f>
        <v/>
      </c>
      <c r="U110" s="87" t="str">
        <f>IF(AND('Mapa final'!$AB$15="Media",'Mapa final'!$AD$15="Mayor"),CONCATENATE("R5C",'Mapa final'!$R$15),"")</f>
        <v/>
      </c>
      <c r="V110" s="165" t="str">
        <f ca="1">IF(AND('Mapa final'!$AB$13="Media",'Mapa final'!$AD$13="Catastrófico"),CONCATENATE("R5C",'Mapa final'!$R$13),"")</f>
        <v/>
      </c>
      <c r="W110" s="166" t="str">
        <f>IF(AND('Mapa final'!$AB$14="Media",'Mapa final'!$AD$14="Catastrófico"),CONCATENATE("R5C",'Mapa final'!$R$14),"")</f>
        <v/>
      </c>
      <c r="X110" s="167" t="str">
        <f>IF(AND('Mapa final'!$AB$15="Media",'Mapa final'!$AD$15="Catastrófico"),CONCATENATE("R5C",'Mapa final'!$R$15),"")</f>
        <v/>
      </c>
      <c r="Y110" s="41"/>
      <c r="Z110" s="296"/>
      <c r="AA110" s="297"/>
      <c r="AB110" s="297"/>
      <c r="AC110" s="297"/>
      <c r="AD110" s="297"/>
      <c r="AE110" s="298"/>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row>
    <row r="111" spans="1:61" ht="15" customHeight="1" x14ac:dyDescent="0.25">
      <c r="A111" s="41"/>
      <c r="B111" s="276"/>
      <c r="C111" s="277"/>
      <c r="D111" s="278"/>
      <c r="E111" s="251"/>
      <c r="F111" s="246"/>
      <c r="G111" s="246"/>
      <c r="H111" s="246"/>
      <c r="I111" s="246"/>
      <c r="J111" s="171" t="e">
        <f>IF(AND('Mapa final'!#REF!="Media",'Mapa final'!#REF!="Moderado"),CONCATENATE("R6C",'Mapa final'!#REF!),"")</f>
        <v>#REF!</v>
      </c>
      <c r="K111" s="172" t="e">
        <f>IF(AND('Mapa final'!#REF!="Media",'Mapa final'!#REF!="Moderado"),CONCATENATE("R6C",'Mapa final'!#REF!),"")</f>
        <v>#REF!</v>
      </c>
      <c r="L111" s="173" t="e">
        <f>IF(AND('Mapa final'!#REF!="Media",'Mapa final'!#REF!="Moderado"),CONCATENATE("R6C",'Mapa final'!#REF!),"")</f>
        <v>#REF!</v>
      </c>
      <c r="M111" s="171" t="e">
        <f>IF(AND('Mapa final'!#REF!="Media",'Mapa final'!#REF!="Moderado"),CONCATENATE("R6C",'Mapa final'!#REF!),"")</f>
        <v>#REF!</v>
      </c>
      <c r="N111" s="172" t="e">
        <f>IF(AND('Mapa final'!#REF!="Media",'Mapa final'!#REF!="Moderado"),CONCATENATE("R6C",'Mapa final'!#REF!),"")</f>
        <v>#REF!</v>
      </c>
      <c r="O111" s="173" t="e">
        <f>IF(AND('Mapa final'!#REF!="Media",'Mapa final'!#REF!="Moderado"),CONCATENATE("R6C",'Mapa final'!#REF!),"")</f>
        <v>#REF!</v>
      </c>
      <c r="P111" s="171" t="e">
        <f>IF(AND('Mapa final'!#REF!="Media",'Mapa final'!#REF!="Moderado"),CONCATENATE("R6C",'Mapa final'!#REF!),"")</f>
        <v>#REF!</v>
      </c>
      <c r="Q111" s="172" t="e">
        <f>IF(AND('Mapa final'!#REF!="Media",'Mapa final'!#REF!="Moderado"),CONCATENATE("R6C",'Mapa final'!#REF!),"")</f>
        <v>#REF!</v>
      </c>
      <c r="R111" s="173" t="e">
        <f>IF(AND('Mapa final'!#REF!="Media",'Mapa final'!#REF!="Moderado"),CONCATENATE("R6C",'Mapa final'!#REF!),"")</f>
        <v>#REF!</v>
      </c>
      <c r="S111" s="86" t="e">
        <f>IF(AND('Mapa final'!#REF!="Media",'Mapa final'!#REF!="Mayor"),CONCATENATE("R6C",'Mapa final'!#REF!),"")</f>
        <v>#REF!</v>
      </c>
      <c r="T111" s="40" t="e">
        <f>IF(AND('Mapa final'!#REF!="Media",'Mapa final'!#REF!="Mayor"),CONCATENATE("R6C",'Mapa final'!#REF!),"")</f>
        <v>#REF!</v>
      </c>
      <c r="U111" s="87" t="e">
        <f>IF(AND('Mapa final'!#REF!="Media",'Mapa final'!#REF!="Mayor"),CONCATENATE("R6C",'Mapa final'!#REF!),"")</f>
        <v>#REF!</v>
      </c>
      <c r="V111" s="165" t="e">
        <f>IF(AND('Mapa final'!#REF!="Media",'Mapa final'!#REF!="Catastrófico"),CONCATENATE("R6C",'Mapa final'!#REF!),"")</f>
        <v>#REF!</v>
      </c>
      <c r="W111" s="166" t="e">
        <f>IF(AND('Mapa final'!#REF!="Media",'Mapa final'!#REF!="Catastrófico"),CONCATENATE("R6C",'Mapa final'!#REF!),"")</f>
        <v>#REF!</v>
      </c>
      <c r="X111" s="167" t="e">
        <f>IF(AND('Mapa final'!#REF!="Media",'Mapa final'!#REF!="Catastrófico"),CONCATENATE("R6C",'Mapa final'!#REF!),"")</f>
        <v>#REF!</v>
      </c>
      <c r="Y111" s="41"/>
      <c r="Z111" s="296"/>
      <c r="AA111" s="297"/>
      <c r="AB111" s="297"/>
      <c r="AC111" s="297"/>
      <c r="AD111" s="297"/>
      <c r="AE111" s="298"/>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row>
    <row r="112" spans="1:61" ht="15" customHeight="1" x14ac:dyDescent="0.25">
      <c r="A112" s="41"/>
      <c r="B112" s="276"/>
      <c r="C112" s="277"/>
      <c r="D112" s="278"/>
      <c r="E112" s="251"/>
      <c r="F112" s="246"/>
      <c r="G112" s="246"/>
      <c r="H112" s="246"/>
      <c r="I112" s="246"/>
      <c r="J112" s="171" t="str">
        <f ca="1">IF(AND('Mapa final'!$AB$16="Media",'Mapa final'!$AD$16="Moderado"),CONCATENATE("R7C",'Mapa final'!$R$16),"")</f>
        <v/>
      </c>
      <c r="K112" s="172" t="str">
        <f>IF(AND('Mapa final'!$AB$17="Media",'Mapa final'!$AD$17="Moderado"),CONCATENATE("R7C",'Mapa final'!$R$17),"")</f>
        <v/>
      </c>
      <c r="L112" s="173" t="str">
        <f>IF(AND('Mapa final'!$AB$18="Media",'Mapa final'!$AD$18="Moderado"),CONCATENATE("R7C",'Mapa final'!$R$18),"")</f>
        <v/>
      </c>
      <c r="M112" s="171" t="str">
        <f ca="1">IF(AND('Mapa final'!$AB$16="Media",'Mapa final'!$AD$16="Moderado"),CONCATENATE("R7C",'Mapa final'!$R$16),"")</f>
        <v/>
      </c>
      <c r="N112" s="172" t="str">
        <f>IF(AND('Mapa final'!$AB$17="Media",'Mapa final'!$AD$17="Moderado"),CONCATENATE("R7C",'Mapa final'!$R$17),"")</f>
        <v/>
      </c>
      <c r="O112" s="173" t="str">
        <f>IF(AND('Mapa final'!$AB$18="Media",'Mapa final'!$AD$18="Moderado"),CONCATENATE("R7C",'Mapa final'!$R$18),"")</f>
        <v/>
      </c>
      <c r="P112" s="171" t="str">
        <f ca="1">IF(AND('Mapa final'!$AB$16="Media",'Mapa final'!$AD$16="Moderado"),CONCATENATE("R7C",'Mapa final'!$R$16),"")</f>
        <v/>
      </c>
      <c r="Q112" s="172" t="str">
        <f>IF(AND('Mapa final'!$AB$17="Media",'Mapa final'!$AD$17="Moderado"),CONCATENATE("R7C",'Mapa final'!$R$17),"")</f>
        <v/>
      </c>
      <c r="R112" s="173" t="str">
        <f>IF(AND('Mapa final'!$AB$18="Media",'Mapa final'!$AD$18="Moderado"),CONCATENATE("R7C",'Mapa final'!$R$18),"")</f>
        <v/>
      </c>
      <c r="S112" s="86" t="str">
        <f ca="1">IF(AND('Mapa final'!$AB$16="Media",'Mapa final'!$AD$16="Mayor"),CONCATENATE("R7C",'Mapa final'!$R$16),"")</f>
        <v>R7C1</v>
      </c>
      <c r="T112" s="40" t="str">
        <f>IF(AND('Mapa final'!$AB$17="Media",'Mapa final'!$AD$17="Mayor"),CONCATENATE("R7C",'Mapa final'!$R$17),"")</f>
        <v/>
      </c>
      <c r="U112" s="87" t="str">
        <f>IF(AND('Mapa final'!$AB$18="Media",'Mapa final'!$AD$18="Mayor"),CONCATENATE("R7C",'Mapa final'!$R$18),"")</f>
        <v/>
      </c>
      <c r="V112" s="165" t="str">
        <f ca="1">IF(AND('Mapa final'!$AB$16="Media",'Mapa final'!$AD$16="Catastrófico"),CONCATENATE("R7C",'Mapa final'!$R$16),"")</f>
        <v/>
      </c>
      <c r="W112" s="166" t="str">
        <f>IF(AND('Mapa final'!$AB$17="Media",'Mapa final'!$AD$17="Catastrófico"),CONCATENATE("R7C",'Mapa final'!$R$17),"")</f>
        <v/>
      </c>
      <c r="X112" s="167" t="str">
        <f>IF(AND('Mapa final'!$AB$18="Media",'Mapa final'!$AD$18="Catastrófico"),CONCATENATE("R7C",'Mapa final'!$R$18),"")</f>
        <v/>
      </c>
      <c r="Y112" s="41"/>
      <c r="Z112" s="296"/>
      <c r="AA112" s="297"/>
      <c r="AB112" s="297"/>
      <c r="AC112" s="297"/>
      <c r="AD112" s="297"/>
      <c r="AE112" s="298"/>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row>
    <row r="113" spans="1:61" ht="15" customHeight="1" x14ac:dyDescent="0.25">
      <c r="A113" s="41"/>
      <c r="B113" s="276"/>
      <c r="C113" s="277"/>
      <c r="D113" s="278"/>
      <c r="E113" s="251"/>
      <c r="F113" s="246"/>
      <c r="G113" s="246"/>
      <c r="H113" s="246"/>
      <c r="I113" s="246"/>
      <c r="J113" s="171" t="str">
        <f ca="1">IF(AND('Mapa final'!$AB$19="Media",'Mapa final'!$AD$19="Moderado"),CONCATENATE("R8C",'Mapa final'!$R$19),"")</f>
        <v>R8C1</v>
      </c>
      <c r="K113" s="172" t="str">
        <f>IF(AND('Mapa final'!$AB$20="Media",'Mapa final'!$AD$20="Moderado"),CONCATENATE("R8C",'Mapa final'!$R$20),"")</f>
        <v/>
      </c>
      <c r="L113" s="173" t="str">
        <f>IF(AND('Mapa final'!$AB$21="Media",'Mapa final'!$AD$21="Moderado"),CONCATENATE("R8C",'Mapa final'!$R$21),"")</f>
        <v/>
      </c>
      <c r="M113" s="171" t="str">
        <f ca="1">IF(AND('Mapa final'!$AB$19="Media",'Mapa final'!$AD$19="Moderado"),CONCATENATE("R8C",'Mapa final'!$R$19),"")</f>
        <v>R8C1</v>
      </c>
      <c r="N113" s="172" t="str">
        <f>IF(AND('Mapa final'!$AB$20="Media",'Mapa final'!$AD$20="Moderado"),CONCATENATE("R8C",'Mapa final'!$R$20),"")</f>
        <v/>
      </c>
      <c r="O113" s="173" t="str">
        <f>IF(AND('Mapa final'!$AB$21="Media",'Mapa final'!$AD$21="Moderado"),CONCATENATE("R8C",'Mapa final'!$R$21),"")</f>
        <v/>
      </c>
      <c r="P113" s="171" t="str">
        <f ca="1">IF(AND('Mapa final'!$AB$19="Media",'Mapa final'!$AD$19="Moderado"),CONCATENATE("R8C",'Mapa final'!$R$19),"")</f>
        <v>R8C1</v>
      </c>
      <c r="Q113" s="172" t="str">
        <f>IF(AND('Mapa final'!$AB$20="Media",'Mapa final'!$AD$20="Moderado"),CONCATENATE("R8C",'Mapa final'!$R$20),"")</f>
        <v/>
      </c>
      <c r="R113" s="173" t="str">
        <f>IF(AND('Mapa final'!$AB$21="Media",'Mapa final'!$AD$21="Moderado"),CONCATENATE("R8C",'Mapa final'!$R$21),"")</f>
        <v/>
      </c>
      <c r="S113" s="86" t="str">
        <f ca="1">IF(AND('Mapa final'!$AB$19="Media",'Mapa final'!$AD$19="Mayor"),CONCATENATE("R8C",'Mapa final'!$R$19),"")</f>
        <v/>
      </c>
      <c r="T113" s="40" t="str">
        <f>IF(AND('Mapa final'!$AB$20="Media",'Mapa final'!$AD$20="Mayor"),CONCATENATE("R8C",'Mapa final'!$R$20),"")</f>
        <v/>
      </c>
      <c r="U113" s="87" t="str">
        <f>IF(AND('Mapa final'!$AB$21="Media",'Mapa final'!$AD$21="Mayor"),CONCATENATE("R8C",'Mapa final'!$R$21),"")</f>
        <v/>
      </c>
      <c r="V113" s="165" t="str">
        <f ca="1">IF(AND('Mapa final'!$AB$19="Media",'Mapa final'!$AD$19="Catastrófico"),CONCATENATE("R8C",'Mapa final'!$R$19),"")</f>
        <v/>
      </c>
      <c r="W113" s="166" t="str">
        <f>IF(AND('Mapa final'!$AB$20="Media",'Mapa final'!$AD$20="Catastrófico"),CONCATENATE("R8C",'Mapa final'!$R$20),"")</f>
        <v/>
      </c>
      <c r="X113" s="167" t="str">
        <f>IF(AND('Mapa final'!$AB$21="Media",'Mapa final'!$AD$21="Catastrófico"),CONCATENATE("R8C",'Mapa final'!$R$21),"")</f>
        <v/>
      </c>
      <c r="Y113" s="41"/>
      <c r="Z113" s="296"/>
      <c r="AA113" s="297"/>
      <c r="AB113" s="297"/>
      <c r="AC113" s="297"/>
      <c r="AD113" s="297"/>
      <c r="AE113" s="298"/>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row>
    <row r="114" spans="1:61" ht="15" customHeight="1" x14ac:dyDescent="0.25">
      <c r="A114" s="41"/>
      <c r="B114" s="276"/>
      <c r="C114" s="277"/>
      <c r="D114" s="278"/>
      <c r="E114" s="251"/>
      <c r="F114" s="246"/>
      <c r="G114" s="246"/>
      <c r="H114" s="246"/>
      <c r="I114" s="246"/>
      <c r="J114" s="171" t="e">
        <f>IF(AND('Mapa final'!#REF!="Media",'Mapa final'!#REF!="Moderado"),CONCATENATE("R9C",'Mapa final'!#REF!),"")</f>
        <v>#REF!</v>
      </c>
      <c r="K114" s="172" t="e">
        <f>IF(AND('Mapa final'!#REF!="Media",'Mapa final'!#REF!="Moderado"),CONCATENATE("R9C",'Mapa final'!#REF!),"")</f>
        <v>#REF!</v>
      </c>
      <c r="L114" s="173" t="e">
        <f>IF(AND('Mapa final'!#REF!="Media",'Mapa final'!#REF!="Moderado"),CONCATENATE("R9C",'Mapa final'!#REF!),"")</f>
        <v>#REF!</v>
      </c>
      <c r="M114" s="171" t="e">
        <f>IF(AND('Mapa final'!#REF!="Media",'Mapa final'!#REF!="Moderado"),CONCATENATE("R9C",'Mapa final'!#REF!),"")</f>
        <v>#REF!</v>
      </c>
      <c r="N114" s="172" t="e">
        <f>IF(AND('Mapa final'!#REF!="Media",'Mapa final'!#REF!="Moderado"),CONCATENATE("R9C",'Mapa final'!#REF!),"")</f>
        <v>#REF!</v>
      </c>
      <c r="O114" s="173" t="e">
        <f>IF(AND('Mapa final'!#REF!="Media",'Mapa final'!#REF!="Moderado"),CONCATENATE("R9C",'Mapa final'!#REF!),"")</f>
        <v>#REF!</v>
      </c>
      <c r="P114" s="171" t="e">
        <f>IF(AND('Mapa final'!#REF!="Media",'Mapa final'!#REF!="Moderado"),CONCATENATE("R9C",'Mapa final'!#REF!),"")</f>
        <v>#REF!</v>
      </c>
      <c r="Q114" s="172" t="e">
        <f>IF(AND('Mapa final'!#REF!="Media",'Mapa final'!#REF!="Moderado"),CONCATENATE("R9C",'Mapa final'!#REF!),"")</f>
        <v>#REF!</v>
      </c>
      <c r="R114" s="173" t="e">
        <f>IF(AND('Mapa final'!#REF!="Media",'Mapa final'!#REF!="Moderado"),CONCATENATE("R9C",'Mapa final'!#REF!),"")</f>
        <v>#REF!</v>
      </c>
      <c r="S114" s="86" t="e">
        <f>IF(AND('Mapa final'!#REF!="Media",'Mapa final'!#REF!="Mayor"),CONCATENATE("R9C",'Mapa final'!#REF!),"")</f>
        <v>#REF!</v>
      </c>
      <c r="T114" s="40" t="e">
        <f>IF(AND('Mapa final'!#REF!="Media",'Mapa final'!#REF!="Mayor"),CONCATENATE("R9C",'Mapa final'!#REF!),"")</f>
        <v>#REF!</v>
      </c>
      <c r="U114" s="87" t="e">
        <f>IF(AND('Mapa final'!#REF!="Media",'Mapa final'!#REF!="Mayor"),CONCATENATE("R9C",'Mapa final'!#REF!),"")</f>
        <v>#REF!</v>
      </c>
      <c r="V114" s="165" t="e">
        <f>IF(AND('Mapa final'!#REF!="Media",'Mapa final'!#REF!="Catastrófico"),CONCATENATE("R9C",'Mapa final'!#REF!),"")</f>
        <v>#REF!</v>
      </c>
      <c r="W114" s="166" t="e">
        <f>IF(AND('Mapa final'!#REF!="Media",'Mapa final'!#REF!="Catastrófico"),CONCATENATE("R9C",'Mapa final'!#REF!),"")</f>
        <v>#REF!</v>
      </c>
      <c r="X114" s="167" t="e">
        <f>IF(AND('Mapa final'!#REF!="Media",'Mapa final'!#REF!="Catastrófico"),CONCATENATE("R9C",'Mapa final'!#REF!),"")</f>
        <v>#REF!</v>
      </c>
      <c r="Y114" s="41"/>
      <c r="Z114" s="296"/>
      <c r="AA114" s="297"/>
      <c r="AB114" s="297"/>
      <c r="AC114" s="297"/>
      <c r="AD114" s="297"/>
      <c r="AE114" s="298"/>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row>
    <row r="115" spans="1:61" ht="15" customHeight="1" x14ac:dyDescent="0.25">
      <c r="A115" s="41"/>
      <c r="B115" s="276"/>
      <c r="C115" s="277"/>
      <c r="D115" s="278"/>
      <c r="E115" s="251"/>
      <c r="F115" s="246"/>
      <c r="G115" s="246"/>
      <c r="H115" s="246"/>
      <c r="I115" s="246"/>
      <c r="J115" s="171" t="e">
        <f>IF(AND('Mapa final'!#REF!="Media",'Mapa final'!#REF!="Moderado"),CONCATENATE("R10C",'Mapa final'!#REF!),"")</f>
        <v>#REF!</v>
      </c>
      <c r="K115" s="172" t="e">
        <f>IF(AND('Mapa final'!#REF!="Media",'Mapa final'!#REF!="Moderado"),CONCATENATE("R10C",'Mapa final'!#REF!),"")</f>
        <v>#REF!</v>
      </c>
      <c r="L115" s="173" t="e">
        <f>IF(AND('Mapa final'!#REF!="Media",'Mapa final'!#REF!="Moderado"),CONCATENATE("R10C",'Mapa final'!#REF!),"")</f>
        <v>#REF!</v>
      </c>
      <c r="M115" s="171" t="e">
        <f>IF(AND('Mapa final'!#REF!="Media",'Mapa final'!#REF!="Moderado"),CONCATENATE("R10C",'Mapa final'!#REF!),"")</f>
        <v>#REF!</v>
      </c>
      <c r="N115" s="172" t="e">
        <f>IF(AND('Mapa final'!#REF!="Media",'Mapa final'!#REF!="Moderado"),CONCATENATE("R10C",'Mapa final'!#REF!),"")</f>
        <v>#REF!</v>
      </c>
      <c r="O115" s="173" t="e">
        <f>IF(AND('Mapa final'!#REF!="Media",'Mapa final'!#REF!="Moderado"),CONCATENATE("R10C",'Mapa final'!#REF!),"")</f>
        <v>#REF!</v>
      </c>
      <c r="P115" s="171" t="e">
        <f>IF(AND('Mapa final'!#REF!="Media",'Mapa final'!#REF!="Moderado"),CONCATENATE("R10C",'Mapa final'!#REF!),"")</f>
        <v>#REF!</v>
      </c>
      <c r="Q115" s="172" t="e">
        <f>IF(AND('Mapa final'!#REF!="Media",'Mapa final'!#REF!="Moderado"),CONCATENATE("R10C",'Mapa final'!#REF!),"")</f>
        <v>#REF!</v>
      </c>
      <c r="R115" s="173" t="e">
        <f>IF(AND('Mapa final'!#REF!="Media",'Mapa final'!#REF!="Moderado"),CONCATENATE("R10C",'Mapa final'!#REF!),"")</f>
        <v>#REF!</v>
      </c>
      <c r="S115" s="86" t="e">
        <f>IF(AND('Mapa final'!#REF!="Media",'Mapa final'!#REF!="Mayor"),CONCATENATE("R10C",'Mapa final'!#REF!),"")</f>
        <v>#REF!</v>
      </c>
      <c r="T115" s="40" t="e">
        <f>IF(AND('Mapa final'!#REF!="Media",'Mapa final'!#REF!="Mayor"),CONCATENATE("R10C",'Mapa final'!#REF!),"")</f>
        <v>#REF!</v>
      </c>
      <c r="U115" s="87" t="e">
        <f>IF(AND('Mapa final'!#REF!="Media",'Mapa final'!#REF!="Mayor"),CONCATENATE("R10C",'Mapa final'!#REF!),"")</f>
        <v>#REF!</v>
      </c>
      <c r="V115" s="165" t="e">
        <f>IF(AND('Mapa final'!#REF!="Media",'Mapa final'!#REF!="Catastrófico"),CONCATENATE("R10C",'Mapa final'!#REF!),"")</f>
        <v>#REF!</v>
      </c>
      <c r="W115" s="166" t="e">
        <f>IF(AND('Mapa final'!#REF!="Media",'Mapa final'!#REF!="Catastrófico"),CONCATENATE("R10C",'Mapa final'!#REF!),"")</f>
        <v>#REF!</v>
      </c>
      <c r="X115" s="167" t="e">
        <f>IF(AND('Mapa final'!#REF!="Media",'Mapa final'!#REF!="Catastrófico"),CONCATENATE("R10C",'Mapa final'!#REF!),"")</f>
        <v>#REF!</v>
      </c>
      <c r="Y115" s="41"/>
      <c r="Z115" s="296"/>
      <c r="AA115" s="297"/>
      <c r="AB115" s="297"/>
      <c r="AC115" s="297"/>
      <c r="AD115" s="297"/>
      <c r="AE115" s="298"/>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row>
    <row r="116" spans="1:61" ht="15" customHeight="1" x14ac:dyDescent="0.25">
      <c r="A116" s="41"/>
      <c r="B116" s="276"/>
      <c r="C116" s="277"/>
      <c r="D116" s="278"/>
      <c r="E116" s="251"/>
      <c r="F116" s="246"/>
      <c r="G116" s="246"/>
      <c r="H116" s="246"/>
      <c r="I116" s="246"/>
      <c r="J116" s="171" t="str">
        <f ca="1">IF(AND('Mapa final'!$AB$22="Media",'Mapa final'!$AD$22="Moderado"),CONCATENATE("R11C",'Mapa final'!$R$22),"")</f>
        <v/>
      </c>
      <c r="K116" s="172" t="str">
        <f>IF(AND('Mapa final'!$AB$23="Media",'Mapa final'!$AD$23="Moderado"),CONCATENATE("R11C",'Mapa final'!$R$23),"")</f>
        <v/>
      </c>
      <c r="L116" s="173" t="str">
        <f>IF(AND('Mapa final'!$AB$24="Media",'Mapa final'!$AD$24="Moderado"),CONCATENATE("R11C",'Mapa final'!$R$24),"")</f>
        <v/>
      </c>
      <c r="M116" s="171" t="str">
        <f ca="1">IF(AND('Mapa final'!$AB$22="Media",'Mapa final'!$AD$22="Moderado"),CONCATENATE("R11C",'Mapa final'!$R$22),"")</f>
        <v/>
      </c>
      <c r="N116" s="172" t="str">
        <f>IF(AND('Mapa final'!$AB$23="Media",'Mapa final'!$AD$23="Moderado"),CONCATENATE("R11C",'Mapa final'!$R$23),"")</f>
        <v/>
      </c>
      <c r="O116" s="173" t="str">
        <f>IF(AND('Mapa final'!$AB$24="Media",'Mapa final'!$AD$24="Moderado"),CONCATENATE("R11C",'Mapa final'!$R$24),"")</f>
        <v/>
      </c>
      <c r="P116" s="171" t="str">
        <f ca="1">IF(AND('Mapa final'!$AB$22="Media",'Mapa final'!$AD$22="Moderado"),CONCATENATE("R11C",'Mapa final'!$R$22),"")</f>
        <v/>
      </c>
      <c r="Q116" s="172" t="str">
        <f>IF(AND('Mapa final'!$AB$23="Media",'Mapa final'!$AD$23="Moderado"),CONCATENATE("R11C",'Mapa final'!$R$23),"")</f>
        <v/>
      </c>
      <c r="R116" s="173" t="str">
        <f>IF(AND('Mapa final'!$AB$24="Media",'Mapa final'!$AD$24="Moderado"),CONCATENATE("R11C",'Mapa final'!$R$24),"")</f>
        <v/>
      </c>
      <c r="S116" s="86" t="str">
        <f ca="1">IF(AND('Mapa final'!$AB$22="Media",'Mapa final'!$AD$22="Mayor"),CONCATENATE("R11C",'Mapa final'!$R$22),"")</f>
        <v/>
      </c>
      <c r="T116" s="40" t="str">
        <f>IF(AND('Mapa final'!$AB$23="Media",'Mapa final'!$AD$23="Mayor"),CONCATENATE("R11C",'Mapa final'!$R$23),"")</f>
        <v/>
      </c>
      <c r="U116" s="87" t="str">
        <f>IF(AND('Mapa final'!$AB$24="Media",'Mapa final'!$AD$24="Mayor"),CONCATENATE("R11C",'Mapa final'!$R$24),"")</f>
        <v/>
      </c>
      <c r="V116" s="165" t="str">
        <f ca="1">IF(AND('Mapa final'!$AB$22="Media",'Mapa final'!$AD$22="Catastrófico"),CONCATENATE("R11C",'Mapa final'!$R$22),"")</f>
        <v/>
      </c>
      <c r="W116" s="166" t="str">
        <f>IF(AND('Mapa final'!$AB$23="Media",'Mapa final'!$AD$23="Catastrófico"),CONCATENATE("R11C",'Mapa final'!$R$23),"")</f>
        <v/>
      </c>
      <c r="X116" s="167" t="str">
        <f>IF(AND('Mapa final'!$AB$24="Media",'Mapa final'!$AD$24="Catastrófico"),CONCATENATE("R11C",'Mapa final'!$R$24),"")</f>
        <v/>
      </c>
      <c r="Y116" s="41"/>
      <c r="Z116" s="296"/>
      <c r="AA116" s="297"/>
      <c r="AB116" s="297"/>
      <c r="AC116" s="297"/>
      <c r="AD116" s="297"/>
      <c r="AE116" s="298"/>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row>
    <row r="117" spans="1:61" ht="15" customHeight="1" x14ac:dyDescent="0.25">
      <c r="A117" s="41"/>
      <c r="B117" s="276"/>
      <c r="C117" s="277"/>
      <c r="D117" s="278"/>
      <c r="E117" s="251"/>
      <c r="F117" s="246"/>
      <c r="G117" s="246"/>
      <c r="H117" s="246"/>
      <c r="I117" s="246"/>
      <c r="J117" s="171" t="str">
        <f ca="1">IF(AND('Mapa final'!$AB$25="Media",'Mapa final'!$AD$25="Moderado"),CONCATENATE("R12C",'Mapa final'!$R$25),"")</f>
        <v/>
      </c>
      <c r="K117" s="172" t="str">
        <f>IF(AND('Mapa final'!$AB$26="Media",'Mapa final'!$AD$26="Moderado"),CONCATENATE("R12C",'Mapa final'!$R$26),"")</f>
        <v/>
      </c>
      <c r="L117" s="173" t="str">
        <f>IF(AND('Mapa final'!$AB$27="Media",'Mapa final'!$AD$27="Moderado"),CONCATENATE("R12C",'Mapa final'!$R$27),"")</f>
        <v/>
      </c>
      <c r="M117" s="171" t="str">
        <f ca="1">IF(AND('Mapa final'!$AB$25="Media",'Mapa final'!$AD$25="Moderado"),CONCATENATE("R12C",'Mapa final'!$R$25),"")</f>
        <v/>
      </c>
      <c r="N117" s="172" t="str">
        <f>IF(AND('Mapa final'!$AB$26="Media",'Mapa final'!$AD$26="Moderado"),CONCATENATE("R12C",'Mapa final'!$R$26),"")</f>
        <v/>
      </c>
      <c r="O117" s="173" t="str">
        <f>IF(AND('Mapa final'!$AB$27="Media",'Mapa final'!$AD$27="Moderado"),CONCATENATE("R12C",'Mapa final'!$R$27),"")</f>
        <v/>
      </c>
      <c r="P117" s="171" t="str">
        <f ca="1">IF(AND('Mapa final'!$AB$25="Media",'Mapa final'!$AD$25="Moderado"),CONCATENATE("R12C",'Mapa final'!$R$25),"")</f>
        <v/>
      </c>
      <c r="Q117" s="172" t="str">
        <f>IF(AND('Mapa final'!$AB$26="Media",'Mapa final'!$AD$26="Moderado"),CONCATENATE("R12C",'Mapa final'!$R$26),"")</f>
        <v/>
      </c>
      <c r="R117" s="173" t="str">
        <f>IF(AND('Mapa final'!$AB$27="Media",'Mapa final'!$AD$27="Moderado"),CONCATENATE("R12C",'Mapa final'!$R$27),"")</f>
        <v/>
      </c>
      <c r="S117" s="86" t="str">
        <f ca="1">IF(AND('Mapa final'!$AB$25="Media",'Mapa final'!$AD$25="Mayor"),CONCATENATE("R12C",'Mapa final'!$R$25),"")</f>
        <v/>
      </c>
      <c r="T117" s="40" t="str">
        <f>IF(AND('Mapa final'!$AB$26="Media",'Mapa final'!$AD$26="Mayor"),CONCATENATE("R12C",'Mapa final'!$R$26),"")</f>
        <v/>
      </c>
      <c r="U117" s="87" t="str">
        <f>IF(AND('Mapa final'!$AB$27="Media",'Mapa final'!$AD$27="Mayor"),CONCATENATE("R12C",'Mapa final'!$R$27),"")</f>
        <v/>
      </c>
      <c r="V117" s="165" t="str">
        <f ca="1">IF(AND('Mapa final'!$AB$25="Media",'Mapa final'!$AD$25="Catastrófico"),CONCATENATE("R12C",'Mapa final'!$R$25),"")</f>
        <v/>
      </c>
      <c r="W117" s="166" t="str">
        <f>IF(AND('Mapa final'!$AB$26="Media",'Mapa final'!$AD$26="Catastrófico"),CONCATENATE("R12C",'Mapa final'!$R$26),"")</f>
        <v/>
      </c>
      <c r="X117" s="167" t="str">
        <f>IF(AND('Mapa final'!$AB$27="Media",'Mapa final'!$AD$27="Catastrófico"),CONCATENATE("R12C",'Mapa final'!$R$27),"")</f>
        <v/>
      </c>
      <c r="Y117" s="41"/>
      <c r="Z117" s="296"/>
      <c r="AA117" s="297"/>
      <c r="AB117" s="297"/>
      <c r="AC117" s="297"/>
      <c r="AD117" s="297"/>
      <c r="AE117" s="298"/>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row>
    <row r="118" spans="1:61" ht="15" customHeight="1" x14ac:dyDescent="0.25">
      <c r="A118" s="41"/>
      <c r="B118" s="276"/>
      <c r="C118" s="277"/>
      <c r="D118" s="278"/>
      <c r="E118" s="251"/>
      <c r="F118" s="246"/>
      <c r="G118" s="246"/>
      <c r="H118" s="246"/>
      <c r="I118" s="246"/>
      <c r="J118" s="171" t="str">
        <f ca="1">IF(AND('Mapa final'!$AB$28="Media",'Mapa final'!$AD$28="Moderado"),CONCATENATE("R13C",'Mapa final'!$R$28),"")</f>
        <v>R13C1</v>
      </c>
      <c r="K118" s="172" t="str">
        <f>IF(AND('Mapa final'!$AB$29="Media",'Mapa final'!$AD$29="Moderado"),CONCATENATE("R13C",'Mapa final'!$R$29),"")</f>
        <v/>
      </c>
      <c r="L118" s="173" t="str">
        <f>IF(AND('Mapa final'!$AB$30="Media",'Mapa final'!$AD$30="Moderado"),CONCATENATE("R13C",'Mapa final'!$R$30),"")</f>
        <v/>
      </c>
      <c r="M118" s="171" t="str">
        <f ca="1">IF(AND('Mapa final'!$AB$28="Media",'Mapa final'!$AD$28="Moderado"),CONCATENATE("R13C",'Mapa final'!$R$28),"")</f>
        <v>R13C1</v>
      </c>
      <c r="N118" s="172" t="str">
        <f>IF(AND('Mapa final'!$AB$29="Media",'Mapa final'!$AD$29="Moderado"),CONCATENATE("R13C",'Mapa final'!$R$29),"")</f>
        <v/>
      </c>
      <c r="O118" s="173" t="str">
        <f>IF(AND('Mapa final'!$AB$30="Media",'Mapa final'!$AD$30="Moderado"),CONCATENATE("R13C",'Mapa final'!$R$30),"")</f>
        <v/>
      </c>
      <c r="P118" s="171" t="str">
        <f ca="1">IF(AND('Mapa final'!$AB$28="Media",'Mapa final'!$AD$28="Moderado"),CONCATENATE("R13C",'Mapa final'!$R$28),"")</f>
        <v>R13C1</v>
      </c>
      <c r="Q118" s="172" t="str">
        <f>IF(AND('Mapa final'!$AB$29="Media",'Mapa final'!$AD$29="Moderado"),CONCATENATE("R13C",'Mapa final'!$R$29),"")</f>
        <v/>
      </c>
      <c r="R118" s="173" t="str">
        <f>IF(AND('Mapa final'!$AB$30="Media",'Mapa final'!$AD$30="Moderado"),CONCATENATE("R13C",'Mapa final'!$R$30),"")</f>
        <v/>
      </c>
      <c r="S118" s="86" t="str">
        <f ca="1">IF(AND('Mapa final'!$AB$28="Media",'Mapa final'!$AD$28="Mayor"),CONCATENATE("R13C",'Mapa final'!$R$28),"")</f>
        <v/>
      </c>
      <c r="T118" s="40" t="str">
        <f>IF(AND('Mapa final'!$AB$29="Media",'Mapa final'!$AD$29="Mayor"),CONCATENATE("R13C",'Mapa final'!$R$29),"")</f>
        <v/>
      </c>
      <c r="U118" s="87" t="str">
        <f>IF(AND('Mapa final'!$AB$30="Media",'Mapa final'!$AD$30="Mayor"),CONCATENATE("R13C",'Mapa final'!$R$30),"")</f>
        <v/>
      </c>
      <c r="V118" s="165" t="str">
        <f ca="1">IF(AND('Mapa final'!$AB$28="Media",'Mapa final'!$AD$28="Catastrófico"),CONCATENATE("R13C",'Mapa final'!$R$28),"")</f>
        <v/>
      </c>
      <c r="W118" s="166" t="str">
        <f>IF(AND('Mapa final'!$AB$29="Media",'Mapa final'!$AD$29="Catastrófico"),CONCATENATE("R13C",'Mapa final'!$R$29),"")</f>
        <v/>
      </c>
      <c r="X118" s="167" t="str">
        <f>IF(AND('Mapa final'!$AB$30="Media",'Mapa final'!$AD$30="Catastrófico"),CONCATENATE("R13C",'Mapa final'!$R$30),"")</f>
        <v/>
      </c>
      <c r="Y118" s="41"/>
      <c r="Z118" s="296"/>
      <c r="AA118" s="297"/>
      <c r="AB118" s="297"/>
      <c r="AC118" s="297"/>
      <c r="AD118" s="297"/>
      <c r="AE118" s="298"/>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row>
    <row r="119" spans="1:61" ht="15" customHeight="1" x14ac:dyDescent="0.25">
      <c r="A119" s="41"/>
      <c r="B119" s="276"/>
      <c r="C119" s="277"/>
      <c r="D119" s="278"/>
      <c r="E119" s="251"/>
      <c r="F119" s="246"/>
      <c r="G119" s="246"/>
      <c r="H119" s="246"/>
      <c r="I119" s="246"/>
      <c r="J119" s="171" t="e">
        <f>IF(AND('Mapa final'!#REF!="Media",'Mapa final'!#REF!="Moderado"),CONCATENATE("R14C",'Mapa final'!#REF!),"")</f>
        <v>#REF!</v>
      </c>
      <c r="K119" s="172" t="e">
        <f>IF(AND('Mapa final'!#REF!="Media",'Mapa final'!#REF!="Moderado"),CONCATENATE("R14C",'Mapa final'!#REF!),"")</f>
        <v>#REF!</v>
      </c>
      <c r="L119" s="173" t="e">
        <f>IF(AND('Mapa final'!#REF!="Media",'Mapa final'!#REF!="Moderado"),CONCATENATE("R14C",'Mapa final'!#REF!),"")</f>
        <v>#REF!</v>
      </c>
      <c r="M119" s="171" t="e">
        <f>IF(AND('Mapa final'!#REF!="Media",'Mapa final'!#REF!="Moderado"),CONCATENATE("R14C",'Mapa final'!#REF!),"")</f>
        <v>#REF!</v>
      </c>
      <c r="N119" s="172" t="e">
        <f>IF(AND('Mapa final'!#REF!="Media",'Mapa final'!#REF!="Moderado"),CONCATENATE("R14C",'Mapa final'!#REF!),"")</f>
        <v>#REF!</v>
      </c>
      <c r="O119" s="173" t="e">
        <f>IF(AND('Mapa final'!#REF!="Media",'Mapa final'!#REF!="Moderado"),CONCATENATE("R14C",'Mapa final'!#REF!),"")</f>
        <v>#REF!</v>
      </c>
      <c r="P119" s="171" t="e">
        <f>IF(AND('Mapa final'!#REF!="Media",'Mapa final'!#REF!="Moderado"),CONCATENATE("R14C",'Mapa final'!#REF!),"")</f>
        <v>#REF!</v>
      </c>
      <c r="Q119" s="172" t="e">
        <f>IF(AND('Mapa final'!#REF!="Media",'Mapa final'!#REF!="Moderado"),CONCATENATE("R14C",'Mapa final'!#REF!),"")</f>
        <v>#REF!</v>
      </c>
      <c r="R119" s="173" t="e">
        <f>IF(AND('Mapa final'!#REF!="Media",'Mapa final'!#REF!="Moderado"),CONCATENATE("R14C",'Mapa final'!#REF!),"")</f>
        <v>#REF!</v>
      </c>
      <c r="S119" s="86" t="e">
        <f>IF(AND('Mapa final'!#REF!="Media",'Mapa final'!#REF!="Mayor"),CONCATENATE("R14C",'Mapa final'!#REF!),"")</f>
        <v>#REF!</v>
      </c>
      <c r="T119" s="40" t="e">
        <f>IF(AND('Mapa final'!#REF!="Media",'Mapa final'!#REF!="Mayor"),CONCATENATE("R14C",'Mapa final'!#REF!),"")</f>
        <v>#REF!</v>
      </c>
      <c r="U119" s="87" t="e">
        <f>IF(AND('Mapa final'!#REF!="Media",'Mapa final'!#REF!="Mayor"),CONCATENATE("R14C",'Mapa final'!#REF!),"")</f>
        <v>#REF!</v>
      </c>
      <c r="V119" s="165" t="e">
        <f>IF(AND('Mapa final'!#REF!="Media",'Mapa final'!#REF!="Catastrófico"),CONCATENATE("R14C",'Mapa final'!#REF!),"")</f>
        <v>#REF!</v>
      </c>
      <c r="W119" s="166" t="e">
        <f>IF(AND('Mapa final'!#REF!="Media",'Mapa final'!#REF!="Catastrófico"),CONCATENATE("R14C",'Mapa final'!#REF!),"")</f>
        <v>#REF!</v>
      </c>
      <c r="X119" s="167" t="e">
        <f>IF(AND('Mapa final'!#REF!="Media",'Mapa final'!#REF!="Catastrófico"),CONCATENATE("R14C",'Mapa final'!#REF!),"")</f>
        <v>#REF!</v>
      </c>
      <c r="Y119" s="41"/>
      <c r="Z119" s="296"/>
      <c r="AA119" s="297"/>
      <c r="AB119" s="297"/>
      <c r="AC119" s="297"/>
      <c r="AD119" s="297"/>
      <c r="AE119" s="298"/>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row>
    <row r="120" spans="1:61" ht="15" customHeight="1" x14ac:dyDescent="0.25">
      <c r="A120" s="41"/>
      <c r="B120" s="276"/>
      <c r="C120" s="277"/>
      <c r="D120" s="278"/>
      <c r="E120" s="251"/>
      <c r="F120" s="246"/>
      <c r="G120" s="246"/>
      <c r="H120" s="246"/>
      <c r="I120" s="246"/>
      <c r="J120" s="171" t="str">
        <f ca="1">IF(AND('Mapa final'!$AB$31="Media",'Mapa final'!$AD$31="Moderado"),CONCATENATE("R15C",'Mapa final'!$R$31),"")</f>
        <v/>
      </c>
      <c r="K120" s="172" t="str">
        <f>IF(AND('Mapa final'!$AB$32="Media",'Mapa final'!$AD$32="Moderado"),CONCATENATE("R15C",'Mapa final'!$R$32),"")</f>
        <v/>
      </c>
      <c r="L120" s="173" t="str">
        <f>IF(AND('Mapa final'!$AB$33="Media",'Mapa final'!$AD$33="Moderado"),CONCATENATE("R15C",'Mapa final'!$R$33),"")</f>
        <v/>
      </c>
      <c r="M120" s="171" t="str">
        <f ca="1">IF(AND('Mapa final'!$AB$31="Media",'Mapa final'!$AD$31="Moderado"),CONCATENATE("R15C",'Mapa final'!$R$31),"")</f>
        <v/>
      </c>
      <c r="N120" s="172" t="str">
        <f>IF(AND('Mapa final'!$AB$32="Media",'Mapa final'!$AD$32="Moderado"),CONCATENATE("R15C",'Mapa final'!$R$32),"")</f>
        <v/>
      </c>
      <c r="O120" s="173" t="str">
        <f>IF(AND('Mapa final'!$AB$33="Media",'Mapa final'!$AD$33="Moderado"),CONCATENATE("R15C",'Mapa final'!$R$33),"")</f>
        <v/>
      </c>
      <c r="P120" s="171" t="str">
        <f ca="1">IF(AND('Mapa final'!$AB$31="Media",'Mapa final'!$AD$31="Moderado"),CONCATENATE("R15C",'Mapa final'!$R$31),"")</f>
        <v/>
      </c>
      <c r="Q120" s="172" t="str">
        <f>IF(AND('Mapa final'!$AB$32="Media",'Mapa final'!$AD$32="Moderado"),CONCATENATE("R15C",'Mapa final'!$R$32),"")</f>
        <v/>
      </c>
      <c r="R120" s="173" t="str">
        <f>IF(AND('Mapa final'!$AB$33="Media",'Mapa final'!$AD$33="Moderado"),CONCATENATE("R15C",'Mapa final'!$R$33),"")</f>
        <v/>
      </c>
      <c r="S120" s="86" t="str">
        <f ca="1">IF(AND('Mapa final'!$AB$31="Media",'Mapa final'!$AD$31="Mayor"),CONCATENATE("R15C",'Mapa final'!$R$31),"")</f>
        <v>R15C1</v>
      </c>
      <c r="T120" s="40" t="str">
        <f>IF(AND('Mapa final'!$AB$32="Media",'Mapa final'!$AD$32="Mayor"),CONCATENATE("R15C",'Mapa final'!$R$32),"")</f>
        <v/>
      </c>
      <c r="U120" s="87" t="str">
        <f>IF(AND('Mapa final'!$AB$33="Media",'Mapa final'!$AD$33="Mayor"),CONCATENATE("R15C",'Mapa final'!$R$33),"")</f>
        <v/>
      </c>
      <c r="V120" s="165" t="str">
        <f ca="1">IF(AND('Mapa final'!$AB$31="Media",'Mapa final'!$AD$31="Catastrófico"),CONCATENATE("R15C",'Mapa final'!$R$31),"")</f>
        <v/>
      </c>
      <c r="W120" s="166" t="str">
        <f>IF(AND('Mapa final'!$AB$32="Media",'Mapa final'!$AD$32="Catastrófico"),CONCATENATE("R15C",'Mapa final'!$R$32),"")</f>
        <v/>
      </c>
      <c r="X120" s="167" t="str">
        <f>IF(AND('Mapa final'!$AB$33="Media",'Mapa final'!$AD$33="Catastrófico"),CONCATENATE("R15C",'Mapa final'!$R$33),"")</f>
        <v/>
      </c>
      <c r="Y120" s="41"/>
      <c r="Z120" s="296"/>
      <c r="AA120" s="297"/>
      <c r="AB120" s="297"/>
      <c r="AC120" s="297"/>
      <c r="AD120" s="297"/>
      <c r="AE120" s="298"/>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row>
    <row r="121" spans="1:61" ht="15" customHeight="1" x14ac:dyDescent="0.25">
      <c r="A121" s="41"/>
      <c r="B121" s="276"/>
      <c r="C121" s="277"/>
      <c r="D121" s="278"/>
      <c r="E121" s="251"/>
      <c r="F121" s="246"/>
      <c r="G121" s="246"/>
      <c r="H121" s="246"/>
      <c r="I121" s="246"/>
      <c r="J121" s="171" t="str">
        <f ca="1">IF(AND('Mapa final'!$AB$34="Media",'Mapa final'!$AD$34="Moderado"),CONCATENATE("R16C",'Mapa final'!$R$34),"")</f>
        <v>R16C1</v>
      </c>
      <c r="K121" s="172" t="str">
        <f>IF(AND('Mapa final'!$AB$35="Media",'Mapa final'!$AD$35="Moderado"),CONCATENATE("R16C",'Mapa final'!$R$35),"")</f>
        <v/>
      </c>
      <c r="L121" s="173" t="str">
        <f>IF(AND('Mapa final'!$AB$36="Media",'Mapa final'!$AD$36="Moderado"),CONCATENATE("R16C",'Mapa final'!$R$36),"")</f>
        <v/>
      </c>
      <c r="M121" s="171" t="str">
        <f ca="1">IF(AND('Mapa final'!$AB$34="Media",'Mapa final'!$AD$34="Moderado"),CONCATENATE("R16C",'Mapa final'!$R$34),"")</f>
        <v>R16C1</v>
      </c>
      <c r="N121" s="172" t="str">
        <f>IF(AND('Mapa final'!$AB$35="Media",'Mapa final'!$AD$35="Moderado"),CONCATENATE("R16C",'Mapa final'!$R$35),"")</f>
        <v/>
      </c>
      <c r="O121" s="173" t="str">
        <f>IF(AND('Mapa final'!$AB$36="Media",'Mapa final'!$AD$36="Moderado"),CONCATENATE("R16C",'Mapa final'!$R$36),"")</f>
        <v/>
      </c>
      <c r="P121" s="171" t="str">
        <f ca="1">IF(AND('Mapa final'!$AB$34="Media",'Mapa final'!$AD$34="Moderado"),CONCATENATE("R16C",'Mapa final'!$R$34),"")</f>
        <v>R16C1</v>
      </c>
      <c r="Q121" s="172" t="str">
        <f>IF(AND('Mapa final'!$AB$35="Media",'Mapa final'!$AD$35="Moderado"),CONCATENATE("R16C",'Mapa final'!$R$35),"")</f>
        <v/>
      </c>
      <c r="R121" s="173" t="str">
        <f>IF(AND('Mapa final'!$AB$36="Media",'Mapa final'!$AD$36="Moderado"),CONCATENATE("R16C",'Mapa final'!$R$36),"")</f>
        <v/>
      </c>
      <c r="S121" s="86" t="str">
        <f ca="1">IF(AND('Mapa final'!$AB$34="Media",'Mapa final'!$AD$34="Mayor"),CONCATENATE("R16C",'Mapa final'!$R$34),"")</f>
        <v/>
      </c>
      <c r="T121" s="40" t="str">
        <f>IF(AND('Mapa final'!$AB$35="Media",'Mapa final'!$AD$35="Mayor"),CONCATENATE("R16C",'Mapa final'!$R$35),"")</f>
        <v/>
      </c>
      <c r="U121" s="87" t="str">
        <f>IF(AND('Mapa final'!$AB$36="Media",'Mapa final'!$AD$36="Mayor"),CONCATENATE("R16C",'Mapa final'!$R$36),"")</f>
        <v/>
      </c>
      <c r="V121" s="165" t="str">
        <f ca="1">IF(AND('Mapa final'!$AB$34="Media",'Mapa final'!$AD$34="Catastrófico"),CONCATENATE("R16C",'Mapa final'!$R$34),"")</f>
        <v/>
      </c>
      <c r="W121" s="166" t="str">
        <f>IF(AND('Mapa final'!$AB$35="Media",'Mapa final'!$AD$35="Catastrófico"),CONCATENATE("R16C",'Mapa final'!$R$35),"")</f>
        <v/>
      </c>
      <c r="X121" s="167" t="str">
        <f>IF(AND('Mapa final'!$AB$36="Media",'Mapa final'!$AD$36="Catastrófico"),CONCATENATE("R16C",'Mapa final'!$R$36),"")</f>
        <v/>
      </c>
      <c r="Y121" s="41"/>
      <c r="Z121" s="296"/>
      <c r="AA121" s="297"/>
      <c r="AB121" s="297"/>
      <c r="AC121" s="297"/>
      <c r="AD121" s="297"/>
      <c r="AE121" s="298"/>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row>
    <row r="122" spans="1:61" ht="15" customHeight="1" x14ac:dyDescent="0.25">
      <c r="A122" s="41"/>
      <c r="B122" s="276"/>
      <c r="C122" s="277"/>
      <c r="D122" s="278"/>
      <c r="E122" s="251"/>
      <c r="F122" s="246"/>
      <c r="G122" s="246"/>
      <c r="H122" s="246"/>
      <c r="I122" s="246"/>
      <c r="J122" s="171" t="str">
        <f ca="1">IF(AND('Mapa final'!$AB$37="Media",'Mapa final'!$AD$37="Moderado"),CONCATENATE("R17",'Mapa final'!$R$37),"")</f>
        <v>R171</v>
      </c>
      <c r="K122" s="172" t="str">
        <f>IF(AND('Mapa final'!$AB$38="Media",'Mapa final'!$AD$38="Moderado"),CONCATENATE("R17C",'Mapa final'!$R$38),"")</f>
        <v/>
      </c>
      <c r="L122" s="173" t="str">
        <f>IF(AND('Mapa final'!$AB$39="Media",'Mapa final'!$AD$39="Moderado"),CONCATENATE("R17C",'Mapa final'!$R$39),"")</f>
        <v/>
      </c>
      <c r="M122" s="171" t="str">
        <f ca="1">IF(AND('Mapa final'!$AB$37="Media",'Mapa final'!$AD$37="Moderado"),CONCATENATE("R17",'Mapa final'!$R$37),"")</f>
        <v>R171</v>
      </c>
      <c r="N122" s="172" t="str">
        <f>IF(AND('Mapa final'!$AB$38="Media",'Mapa final'!$AD$38="Moderado"),CONCATENATE("R17C",'Mapa final'!$R$38),"")</f>
        <v/>
      </c>
      <c r="O122" s="173" t="str">
        <f>IF(AND('Mapa final'!$AB$39="Media",'Mapa final'!$AD$39="Moderado"),CONCATENATE("R17C",'Mapa final'!$R$39),"")</f>
        <v/>
      </c>
      <c r="P122" s="171" t="str">
        <f ca="1">IF(AND('Mapa final'!$AB$37="Media",'Mapa final'!$AD$37="Moderado"),CONCATENATE("R17",'Mapa final'!$R$37),"")</f>
        <v>R171</v>
      </c>
      <c r="Q122" s="172" t="str">
        <f>IF(AND('Mapa final'!$AB$38="Media",'Mapa final'!$AD$38="Moderado"),CONCATENATE("R17C",'Mapa final'!$R$38),"")</f>
        <v/>
      </c>
      <c r="R122" s="173" t="str">
        <f>IF(AND('Mapa final'!$AB$39="Media",'Mapa final'!$AD$39="Moderado"),CONCATENATE("R17C",'Mapa final'!$R$39),"")</f>
        <v/>
      </c>
      <c r="S122" s="86" t="str">
        <f ca="1">IF(AND('Mapa final'!$AB$37="Media",'Mapa final'!$AD$37="Mayor"),CONCATENATE("R17",'Mapa final'!$R$37),"")</f>
        <v/>
      </c>
      <c r="T122" s="40" t="str">
        <f>IF(AND('Mapa final'!$AB$38="Media",'Mapa final'!$AD$38="Mayor"),CONCATENATE("R17C",'Mapa final'!$R$38),"")</f>
        <v/>
      </c>
      <c r="U122" s="87" t="str">
        <f>IF(AND('Mapa final'!$AB$39="Media",'Mapa final'!$AD$39="Mayor"),CONCATENATE("R17C",'Mapa final'!$R$39),"")</f>
        <v/>
      </c>
      <c r="V122" s="165" t="str">
        <f ca="1">IF(AND('Mapa final'!$AB$37="Media",'Mapa final'!$AD$37="Catastrófico"),CONCATENATE("R17",'Mapa final'!$R$37),"")</f>
        <v/>
      </c>
      <c r="W122" s="166" t="str">
        <f>IF(AND('Mapa final'!$AB$38="Media",'Mapa final'!$AD$38="Catastrófico"),CONCATENATE("R17C",'Mapa final'!$R$38),"")</f>
        <v/>
      </c>
      <c r="X122" s="167" t="str">
        <f>IF(AND('Mapa final'!$AB$39="Media",'Mapa final'!$AD$39="Catastrófico"),CONCATENATE("R17C",'Mapa final'!$R$39),"")</f>
        <v/>
      </c>
      <c r="Y122" s="41"/>
      <c r="Z122" s="296"/>
      <c r="AA122" s="297"/>
      <c r="AB122" s="297"/>
      <c r="AC122" s="297"/>
      <c r="AD122" s="297"/>
      <c r="AE122" s="298"/>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row>
    <row r="123" spans="1:61" ht="15" customHeight="1" x14ac:dyDescent="0.25">
      <c r="A123" s="41"/>
      <c r="B123" s="276"/>
      <c r="C123" s="277"/>
      <c r="D123" s="278"/>
      <c r="E123" s="251"/>
      <c r="F123" s="246"/>
      <c r="G123" s="246"/>
      <c r="H123" s="246"/>
      <c r="I123" s="246"/>
      <c r="J123" s="171" t="e">
        <f>IF(AND('Mapa final'!#REF!="Media",'Mapa final'!#REF!="Moderado"),CONCATENATE("R18C",'Mapa final'!#REF!),"")</f>
        <v>#REF!</v>
      </c>
      <c r="K123" s="172" t="e">
        <f>IF(AND('Mapa final'!#REF!="Media",'Mapa final'!#REF!="Moderado"),CONCATENATE("R18C",'Mapa final'!#REF!),"")</f>
        <v>#REF!</v>
      </c>
      <c r="L123" s="173" t="e">
        <f>IF(AND('Mapa final'!#REF!="Media",'Mapa final'!#REF!="Moderado"),CONCATENATE("R18C",'Mapa final'!#REF!),"")</f>
        <v>#REF!</v>
      </c>
      <c r="M123" s="171" t="e">
        <f>IF(AND('Mapa final'!#REF!="Media",'Mapa final'!#REF!="Moderado"),CONCATENATE("R18C",'Mapa final'!#REF!),"")</f>
        <v>#REF!</v>
      </c>
      <c r="N123" s="172" t="e">
        <f>IF(AND('Mapa final'!#REF!="Media",'Mapa final'!#REF!="Moderado"),CONCATENATE("R18C",'Mapa final'!#REF!),"")</f>
        <v>#REF!</v>
      </c>
      <c r="O123" s="173" t="e">
        <f>IF(AND('Mapa final'!#REF!="Media",'Mapa final'!#REF!="Moderado"),CONCATENATE("R18C",'Mapa final'!#REF!),"")</f>
        <v>#REF!</v>
      </c>
      <c r="P123" s="171" t="e">
        <f>IF(AND('Mapa final'!#REF!="Media",'Mapa final'!#REF!="Moderado"),CONCATENATE("R18C",'Mapa final'!#REF!),"")</f>
        <v>#REF!</v>
      </c>
      <c r="Q123" s="172" t="e">
        <f>IF(AND('Mapa final'!#REF!="Media",'Mapa final'!#REF!="Moderado"),CONCATENATE("R18C",'Mapa final'!#REF!),"")</f>
        <v>#REF!</v>
      </c>
      <c r="R123" s="173" t="e">
        <f>IF(AND('Mapa final'!#REF!="Media",'Mapa final'!#REF!="Moderado"),CONCATENATE("R18C",'Mapa final'!#REF!),"")</f>
        <v>#REF!</v>
      </c>
      <c r="S123" s="86" t="e">
        <f>IF(AND('Mapa final'!#REF!="Media",'Mapa final'!#REF!="Mayor"),CONCATENATE("R18C",'Mapa final'!#REF!),"")</f>
        <v>#REF!</v>
      </c>
      <c r="T123" s="40" t="e">
        <f>IF(AND('Mapa final'!#REF!="Media",'Mapa final'!#REF!="Mayor"),CONCATENATE("R18C",'Mapa final'!#REF!),"")</f>
        <v>#REF!</v>
      </c>
      <c r="U123" s="87" t="e">
        <f>IF(AND('Mapa final'!#REF!="Media",'Mapa final'!#REF!="Mayor"),CONCATENATE("R18C",'Mapa final'!#REF!),"")</f>
        <v>#REF!</v>
      </c>
      <c r="V123" s="165" t="e">
        <f>IF(AND('Mapa final'!#REF!="Media",'Mapa final'!#REF!="Catastrófico"),CONCATENATE("R18C",'Mapa final'!#REF!),"")</f>
        <v>#REF!</v>
      </c>
      <c r="W123" s="166" t="e">
        <f>IF(AND('Mapa final'!#REF!="Media",'Mapa final'!#REF!="Catastrófico"),CONCATENATE("R18C",'Mapa final'!#REF!),"")</f>
        <v>#REF!</v>
      </c>
      <c r="X123" s="167" t="e">
        <f>IF(AND('Mapa final'!#REF!="Media",'Mapa final'!#REF!="Catastrófico"),CONCATENATE("R18C",'Mapa final'!#REF!),"")</f>
        <v>#REF!</v>
      </c>
      <c r="Y123" s="41"/>
      <c r="Z123" s="296"/>
      <c r="AA123" s="297"/>
      <c r="AB123" s="297"/>
      <c r="AC123" s="297"/>
      <c r="AD123" s="297"/>
      <c r="AE123" s="298"/>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row>
    <row r="124" spans="1:61" ht="15" customHeight="1" x14ac:dyDescent="0.25">
      <c r="A124" s="41"/>
      <c r="B124" s="276"/>
      <c r="C124" s="277"/>
      <c r="D124" s="278"/>
      <c r="E124" s="251"/>
      <c r="F124" s="246"/>
      <c r="G124" s="246"/>
      <c r="H124" s="246"/>
      <c r="I124" s="246"/>
      <c r="J124" s="171" t="str">
        <f ca="1">IF(AND('Mapa final'!$AB$40="Media",'Mapa final'!$AD$40="Moderado"),CONCATENATE("R19C",'Mapa final'!$R$40),"")</f>
        <v/>
      </c>
      <c r="K124" s="172" t="str">
        <f>IF(AND('Mapa final'!$AB$41="Media",'Mapa final'!$AD$41="Moderado"),CONCATENATE("R19C",'Mapa final'!$R$41),"")</f>
        <v/>
      </c>
      <c r="L124" s="173" t="str">
        <f>IF(AND('Mapa final'!$AB$42="Media",'Mapa final'!$AD$42="Moderado"),CONCATENATE("R19C",'Mapa final'!$R$42),"")</f>
        <v/>
      </c>
      <c r="M124" s="171" t="str">
        <f ca="1">IF(AND('Mapa final'!$AB$40="Media",'Mapa final'!$AD$40="Moderado"),CONCATENATE("R19C",'Mapa final'!$R$40),"")</f>
        <v/>
      </c>
      <c r="N124" s="172" t="str">
        <f>IF(AND('Mapa final'!$AB$41="Media",'Mapa final'!$AD$41="Moderado"),CONCATENATE("R19C",'Mapa final'!$R$41),"")</f>
        <v/>
      </c>
      <c r="O124" s="173" t="str">
        <f>IF(AND('Mapa final'!$AB$42="Media",'Mapa final'!$AD$42="Moderado"),CONCATENATE("R19C",'Mapa final'!$R$42),"")</f>
        <v/>
      </c>
      <c r="P124" s="171" t="str">
        <f ca="1">IF(AND('Mapa final'!$AB$40="Media",'Mapa final'!$AD$40="Moderado"),CONCATENATE("R19C",'Mapa final'!$R$40),"")</f>
        <v/>
      </c>
      <c r="Q124" s="172" t="str">
        <f>IF(AND('Mapa final'!$AB$41="Media",'Mapa final'!$AD$41="Moderado"),CONCATENATE("R19C",'Mapa final'!$R$41),"")</f>
        <v/>
      </c>
      <c r="R124" s="173" t="str">
        <f>IF(AND('Mapa final'!$AB$42="Media",'Mapa final'!$AD$42="Moderado"),CONCATENATE("R19C",'Mapa final'!$R$42),"")</f>
        <v/>
      </c>
      <c r="S124" s="86" t="str">
        <f ca="1">IF(AND('Mapa final'!$AB$40="Media",'Mapa final'!$AD$40="Mayor"),CONCATENATE("R19C",'Mapa final'!$R$40),"")</f>
        <v/>
      </c>
      <c r="T124" s="40" t="str">
        <f>IF(AND('Mapa final'!$AB$41="Media",'Mapa final'!$AD$41="Mayor"),CONCATENATE("R19C",'Mapa final'!$R$41),"")</f>
        <v/>
      </c>
      <c r="U124" s="87" t="str">
        <f>IF(AND('Mapa final'!$AB$42="Media",'Mapa final'!$AD$42="Mayor"),CONCATENATE("R19C",'Mapa final'!$R$42),"")</f>
        <v/>
      </c>
      <c r="V124" s="165" t="str">
        <f ca="1">IF(AND('Mapa final'!$AB$40="Media",'Mapa final'!$AD$40="Catastrófico"),CONCATENATE("R19C",'Mapa final'!$R$40),"")</f>
        <v/>
      </c>
      <c r="W124" s="166" t="str">
        <f>IF(AND('Mapa final'!$AB$41="Media",'Mapa final'!$AD$41="Catastrófico"),CONCATENATE("R19C",'Mapa final'!$R$41),"")</f>
        <v/>
      </c>
      <c r="X124" s="167" t="str">
        <f>IF(AND('Mapa final'!$AB$42="Media",'Mapa final'!$AD$42="Catastrófico"),CONCATENATE("R19C",'Mapa final'!$R$42),"")</f>
        <v/>
      </c>
      <c r="Y124" s="41"/>
      <c r="Z124" s="296"/>
      <c r="AA124" s="297"/>
      <c r="AB124" s="297"/>
      <c r="AC124" s="297"/>
      <c r="AD124" s="297"/>
      <c r="AE124" s="298"/>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row>
    <row r="125" spans="1:61" ht="15" customHeight="1" x14ac:dyDescent="0.25">
      <c r="A125" s="41"/>
      <c r="B125" s="276"/>
      <c r="C125" s="277"/>
      <c r="D125" s="278"/>
      <c r="E125" s="251"/>
      <c r="F125" s="246"/>
      <c r="G125" s="246"/>
      <c r="H125" s="246"/>
      <c r="I125" s="246"/>
      <c r="J125" s="171" t="str">
        <f ca="1">IF(AND('Mapa final'!$AB$43="Media",'Mapa final'!$AD$43="Moderado"),CONCATENATE("R20C",'Mapa final'!$R$43),"")</f>
        <v/>
      </c>
      <c r="K125" s="172" t="str">
        <f>IF(AND('Mapa final'!$AB$44="Media",'Mapa final'!$AD$44="Moderado"),CONCATENATE("R20C",'Mapa final'!$R$44),"")</f>
        <v/>
      </c>
      <c r="L125" s="173" t="str">
        <f>IF(AND('Mapa final'!$AB$45="Media",'Mapa final'!$AD$45="Moderado"),CONCATENATE("R20C",'Mapa final'!$R$45),"")</f>
        <v/>
      </c>
      <c r="M125" s="171" t="str">
        <f ca="1">IF(AND('Mapa final'!$AB$43="Media",'Mapa final'!$AD$43="Moderado"),CONCATENATE("R20C",'Mapa final'!$R$43),"")</f>
        <v/>
      </c>
      <c r="N125" s="172" t="str">
        <f>IF(AND('Mapa final'!$AB$44="Media",'Mapa final'!$AD$44="Moderado"),CONCATENATE("R20C",'Mapa final'!$R$44),"")</f>
        <v/>
      </c>
      <c r="O125" s="173" t="str">
        <f>IF(AND('Mapa final'!$AB$45="Media",'Mapa final'!$AD$45="Moderado"),CONCATENATE("R20C",'Mapa final'!$R$45),"")</f>
        <v/>
      </c>
      <c r="P125" s="171" t="str">
        <f ca="1">IF(AND('Mapa final'!$AB$43="Media",'Mapa final'!$AD$43="Moderado"),CONCATENATE("R20C",'Mapa final'!$R$43),"")</f>
        <v/>
      </c>
      <c r="Q125" s="172" t="str">
        <f>IF(AND('Mapa final'!$AB$44="Media",'Mapa final'!$AD$44="Moderado"),CONCATENATE("R20C",'Mapa final'!$R$44),"")</f>
        <v/>
      </c>
      <c r="R125" s="173" t="str">
        <f>IF(AND('Mapa final'!$AB$45="Media",'Mapa final'!$AD$45="Moderado"),CONCATENATE("R20C",'Mapa final'!$R$45),"")</f>
        <v/>
      </c>
      <c r="S125" s="86" t="str">
        <f ca="1">IF(AND('Mapa final'!$AB$43="Media",'Mapa final'!$AD$43="Mayor"),CONCATENATE("R20C",'Mapa final'!$R$43),"")</f>
        <v/>
      </c>
      <c r="T125" s="40" t="str">
        <f>IF(AND('Mapa final'!$AB$44="Media",'Mapa final'!$AD$44="Mayor"),CONCATENATE("R20C",'Mapa final'!$R$44),"")</f>
        <v/>
      </c>
      <c r="U125" s="87" t="str">
        <f>IF(AND('Mapa final'!$AB$45="Media",'Mapa final'!$AD$45="Mayor"),CONCATENATE("R20C",'Mapa final'!$R$45),"")</f>
        <v/>
      </c>
      <c r="V125" s="165" t="str">
        <f ca="1">IF(AND('Mapa final'!$AB$43="Media",'Mapa final'!$AD$43="Catastrófico"),CONCATENATE("R20C",'Mapa final'!$R$43),"")</f>
        <v/>
      </c>
      <c r="W125" s="166" t="str">
        <f>IF(AND('Mapa final'!$AB$44="Media",'Mapa final'!$AD$44="Catastrófico"),CONCATENATE("R20C",'Mapa final'!$R$44),"")</f>
        <v/>
      </c>
      <c r="X125" s="167" t="str">
        <f>IF(AND('Mapa final'!$AB$45="Media",'Mapa final'!$AD$45="Catastrófico"),CONCATENATE("R20C",'Mapa final'!$R$45),"")</f>
        <v/>
      </c>
      <c r="Y125" s="41"/>
      <c r="Z125" s="296"/>
      <c r="AA125" s="297"/>
      <c r="AB125" s="297"/>
      <c r="AC125" s="297"/>
      <c r="AD125" s="297"/>
      <c r="AE125" s="298"/>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row>
    <row r="126" spans="1:61" ht="15" customHeight="1" x14ac:dyDescent="0.25">
      <c r="A126" s="41"/>
      <c r="B126" s="276"/>
      <c r="C126" s="277"/>
      <c r="D126" s="278"/>
      <c r="E126" s="251"/>
      <c r="F126" s="246"/>
      <c r="G126" s="246"/>
      <c r="H126" s="246"/>
      <c r="I126" s="246"/>
      <c r="J126" s="171" t="e">
        <f>IF(AND('Mapa final'!#REF!="Media",'Mapa final'!#REF!="Moderado"),CONCATENATE("R21C",'Mapa final'!#REF!),"")</f>
        <v>#REF!</v>
      </c>
      <c r="K126" s="172" t="e">
        <f>IF(AND('Mapa final'!#REF!="Media",'Mapa final'!#REF!="Moderado"),CONCATENATE("R21C",'Mapa final'!#REF!),"")</f>
        <v>#REF!</v>
      </c>
      <c r="L126" s="173" t="e">
        <f>IF(AND('Mapa final'!#REF!="Media",'Mapa final'!#REF!="Moderado"),CONCATENATE("R21C",'Mapa final'!#REF!),"")</f>
        <v>#REF!</v>
      </c>
      <c r="M126" s="171" t="e">
        <f>IF(AND('Mapa final'!#REF!="Media",'Mapa final'!#REF!="Moderado"),CONCATENATE("R21C",'Mapa final'!#REF!),"")</f>
        <v>#REF!</v>
      </c>
      <c r="N126" s="172" t="e">
        <f>IF(AND('Mapa final'!#REF!="Media",'Mapa final'!#REF!="Moderado"),CONCATENATE("R21C",'Mapa final'!#REF!),"")</f>
        <v>#REF!</v>
      </c>
      <c r="O126" s="173" t="e">
        <f>IF(AND('Mapa final'!#REF!="Media",'Mapa final'!#REF!="Moderado"),CONCATENATE("R21C",'Mapa final'!#REF!),"")</f>
        <v>#REF!</v>
      </c>
      <c r="P126" s="171" t="e">
        <f>IF(AND('Mapa final'!#REF!="Media",'Mapa final'!#REF!="Moderado"),CONCATENATE("R21C",'Mapa final'!#REF!),"")</f>
        <v>#REF!</v>
      </c>
      <c r="Q126" s="172" t="e">
        <f>IF(AND('Mapa final'!#REF!="Media",'Mapa final'!#REF!="Moderado"),CONCATENATE("R21C",'Mapa final'!#REF!),"")</f>
        <v>#REF!</v>
      </c>
      <c r="R126" s="173" t="e">
        <f>IF(AND('Mapa final'!#REF!="Media",'Mapa final'!#REF!="Moderado"),CONCATENATE("R21C",'Mapa final'!#REF!),"")</f>
        <v>#REF!</v>
      </c>
      <c r="S126" s="86" t="e">
        <f>IF(AND('Mapa final'!#REF!="Media",'Mapa final'!#REF!="Mayor"),CONCATENATE("R21C",'Mapa final'!#REF!),"")</f>
        <v>#REF!</v>
      </c>
      <c r="T126" s="40" t="e">
        <f>IF(AND('Mapa final'!#REF!="Media",'Mapa final'!#REF!="Mayor"),CONCATENATE("R21C",'Mapa final'!#REF!),"")</f>
        <v>#REF!</v>
      </c>
      <c r="U126" s="87" t="e">
        <f>IF(AND('Mapa final'!#REF!="Media",'Mapa final'!#REF!="Mayor"),CONCATENATE("R21C",'Mapa final'!#REF!),"")</f>
        <v>#REF!</v>
      </c>
      <c r="V126" s="165" t="e">
        <f>IF(AND('Mapa final'!#REF!="Media",'Mapa final'!#REF!="Catastrófico"),CONCATENATE("R21C",'Mapa final'!#REF!),"")</f>
        <v>#REF!</v>
      </c>
      <c r="W126" s="166" t="e">
        <f>IF(AND('Mapa final'!#REF!="Media",'Mapa final'!#REF!="Catastrófico"),CONCATENATE("R21C",'Mapa final'!#REF!),"")</f>
        <v>#REF!</v>
      </c>
      <c r="X126" s="167" t="e">
        <f>IF(AND('Mapa final'!#REF!="Media",'Mapa final'!#REF!="Catastrófico"),CONCATENATE("R21C",'Mapa final'!#REF!),"")</f>
        <v>#REF!</v>
      </c>
      <c r="Y126" s="41"/>
      <c r="Z126" s="296"/>
      <c r="AA126" s="297"/>
      <c r="AB126" s="297"/>
      <c r="AC126" s="297"/>
      <c r="AD126" s="297"/>
      <c r="AE126" s="298"/>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row>
    <row r="127" spans="1:61" ht="15" customHeight="1" x14ac:dyDescent="0.25">
      <c r="A127" s="41"/>
      <c r="B127" s="276"/>
      <c r="C127" s="277"/>
      <c r="D127" s="278"/>
      <c r="E127" s="251"/>
      <c r="F127" s="246"/>
      <c r="G127" s="246"/>
      <c r="H127" s="246"/>
      <c r="I127" s="246"/>
      <c r="J127" s="171" t="e">
        <f>IF(AND('Mapa final'!#REF!="Media",'Mapa final'!#REF!="Moderado"),CONCATENATE("R22C",'Mapa final'!#REF!),"")</f>
        <v>#REF!</v>
      </c>
      <c r="K127" s="172" t="e">
        <f>IF(AND('Mapa final'!#REF!="Media",'Mapa final'!#REF!="Moderado"),CONCATENATE("R22C",'Mapa final'!#REF!),"")</f>
        <v>#REF!</v>
      </c>
      <c r="L127" s="173" t="e">
        <f>IF(AND('Mapa final'!#REF!="Media",'Mapa final'!#REF!="Moderado"),CONCATENATE("R22C",'Mapa final'!#REF!),"")</f>
        <v>#REF!</v>
      </c>
      <c r="M127" s="171" t="e">
        <f>IF(AND('Mapa final'!#REF!="Media",'Mapa final'!#REF!="Moderado"),CONCATENATE("R22C",'Mapa final'!#REF!),"")</f>
        <v>#REF!</v>
      </c>
      <c r="N127" s="172" t="e">
        <f>IF(AND('Mapa final'!#REF!="Media",'Mapa final'!#REF!="Moderado"),CONCATENATE("R22C",'Mapa final'!#REF!),"")</f>
        <v>#REF!</v>
      </c>
      <c r="O127" s="173" t="e">
        <f>IF(AND('Mapa final'!#REF!="Media",'Mapa final'!#REF!="Moderado"),CONCATENATE("R22C",'Mapa final'!#REF!),"")</f>
        <v>#REF!</v>
      </c>
      <c r="P127" s="171" t="e">
        <f>IF(AND('Mapa final'!#REF!="Media",'Mapa final'!#REF!="Moderado"),CONCATENATE("R22C",'Mapa final'!#REF!),"")</f>
        <v>#REF!</v>
      </c>
      <c r="Q127" s="172" t="e">
        <f>IF(AND('Mapa final'!#REF!="Media",'Mapa final'!#REF!="Moderado"),CONCATENATE("R22C",'Mapa final'!#REF!),"")</f>
        <v>#REF!</v>
      </c>
      <c r="R127" s="173" t="e">
        <f>IF(AND('Mapa final'!#REF!="Media",'Mapa final'!#REF!="Moderado"),CONCATENATE("R22C",'Mapa final'!#REF!),"")</f>
        <v>#REF!</v>
      </c>
      <c r="S127" s="86" t="e">
        <f>IF(AND('Mapa final'!#REF!="Media",'Mapa final'!#REF!="Mayor"),CONCATENATE("R22C",'Mapa final'!#REF!),"")</f>
        <v>#REF!</v>
      </c>
      <c r="T127" s="40" t="e">
        <f>IF(AND('Mapa final'!#REF!="Media",'Mapa final'!#REF!="Mayor"),CONCATENATE("R22C",'Mapa final'!#REF!),"")</f>
        <v>#REF!</v>
      </c>
      <c r="U127" s="87" t="e">
        <f>IF(AND('Mapa final'!#REF!="Media",'Mapa final'!#REF!="Mayor"),CONCATENATE("R22C",'Mapa final'!#REF!),"")</f>
        <v>#REF!</v>
      </c>
      <c r="V127" s="165" t="e">
        <f>IF(AND('Mapa final'!#REF!="Media",'Mapa final'!#REF!="Catastrófico"),CONCATENATE("R22C",'Mapa final'!#REF!),"")</f>
        <v>#REF!</v>
      </c>
      <c r="W127" s="166" t="e">
        <f>IF(AND('Mapa final'!#REF!="Media",'Mapa final'!#REF!="Catastrófico"),CONCATENATE("R22C",'Mapa final'!#REF!),"")</f>
        <v>#REF!</v>
      </c>
      <c r="X127" s="167" t="e">
        <f>IF(AND('Mapa final'!#REF!="Media",'Mapa final'!#REF!="Catastrófico"),CONCATENATE("R22C",'Mapa final'!#REF!),"")</f>
        <v>#REF!</v>
      </c>
      <c r="Y127" s="41"/>
      <c r="Z127" s="296"/>
      <c r="AA127" s="297"/>
      <c r="AB127" s="297"/>
      <c r="AC127" s="297"/>
      <c r="AD127" s="297"/>
      <c r="AE127" s="298"/>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row>
    <row r="128" spans="1:61" ht="15" customHeight="1" x14ac:dyDescent="0.25">
      <c r="A128" s="41"/>
      <c r="B128" s="276"/>
      <c r="C128" s="277"/>
      <c r="D128" s="278"/>
      <c r="E128" s="251"/>
      <c r="F128" s="246"/>
      <c r="G128" s="246"/>
      <c r="H128" s="246"/>
      <c r="I128" s="246"/>
      <c r="J128" s="171" t="str">
        <f ca="1">IF(AND('Mapa final'!$AB$46="Media",'Mapa final'!$AD$46="Moderado"),CONCATENATE("R23C",'Mapa final'!$R$46),"")</f>
        <v/>
      </c>
      <c r="K128" s="172" t="str">
        <f>IF(AND('Mapa final'!$AB$47="Media",'Mapa final'!$AD$47="Moderado"),CONCATENATE("R23C",'Mapa final'!$R$47),"")</f>
        <v/>
      </c>
      <c r="L128" s="173" t="str">
        <f>IF(AND('Mapa final'!$AB$48="Media",'Mapa final'!$AD$48="Moderado"),CONCATENATE("R23C",'Mapa final'!$R$48),"")</f>
        <v/>
      </c>
      <c r="M128" s="171" t="str">
        <f ca="1">IF(AND('Mapa final'!$AB$46="Media",'Mapa final'!$AD$46="Moderado"),CONCATENATE("R23C",'Mapa final'!$R$46),"")</f>
        <v/>
      </c>
      <c r="N128" s="172" t="str">
        <f>IF(AND('Mapa final'!$AB$47="Media",'Mapa final'!$AD$47="Moderado"),CONCATENATE("R23C",'Mapa final'!$R$47),"")</f>
        <v/>
      </c>
      <c r="O128" s="173" t="str">
        <f>IF(AND('Mapa final'!$AB$48="Media",'Mapa final'!$AD$48="Moderado"),CONCATENATE("R23C",'Mapa final'!$R$48),"")</f>
        <v/>
      </c>
      <c r="P128" s="171" t="str">
        <f ca="1">IF(AND('Mapa final'!$AB$46="Media",'Mapa final'!$AD$46="Moderado"),CONCATENATE("R23C",'Mapa final'!$R$46),"")</f>
        <v/>
      </c>
      <c r="Q128" s="172" t="str">
        <f>IF(AND('Mapa final'!$AB$47="Media",'Mapa final'!$AD$47="Moderado"),CONCATENATE("R23C",'Mapa final'!$R$47),"")</f>
        <v/>
      </c>
      <c r="R128" s="173" t="str">
        <f>IF(AND('Mapa final'!$AB$48="Media",'Mapa final'!$AD$48="Moderado"),CONCATENATE("R23C",'Mapa final'!$R$48),"")</f>
        <v/>
      </c>
      <c r="S128" s="86" t="str">
        <f ca="1">IF(AND('Mapa final'!$AB$46="Media",'Mapa final'!$AD$46="Mayor"),CONCATENATE("R23C",'Mapa final'!$R$46),"")</f>
        <v/>
      </c>
      <c r="T128" s="40" t="str">
        <f>IF(AND('Mapa final'!$AB$47="Media",'Mapa final'!$AD$47="Mayor"),CONCATENATE("R23C",'Mapa final'!$R$47),"")</f>
        <v/>
      </c>
      <c r="U128" s="87" t="str">
        <f>IF(AND('Mapa final'!$AB$48="Media",'Mapa final'!$AD$48="Mayor"),CONCATENATE("R23C",'Mapa final'!$R$48),"")</f>
        <v/>
      </c>
      <c r="V128" s="165" t="str">
        <f ca="1">IF(AND('Mapa final'!$AB$46="Media",'Mapa final'!$AD$46="Catastrófico"),CONCATENATE("R23C",'Mapa final'!$R$46),"")</f>
        <v/>
      </c>
      <c r="W128" s="166" t="str">
        <f>IF(AND('Mapa final'!$AB$47="Media",'Mapa final'!$AD$47="Catastrófico"),CONCATENATE("R23C",'Mapa final'!$R$47),"")</f>
        <v/>
      </c>
      <c r="X128" s="167" t="str">
        <f>IF(AND('Mapa final'!$AB$48="Media",'Mapa final'!$AD$48="Catastrófico"),CONCATENATE("R23C",'Mapa final'!$R$48),"")</f>
        <v/>
      </c>
      <c r="Y128" s="41"/>
      <c r="Z128" s="296"/>
      <c r="AA128" s="297"/>
      <c r="AB128" s="297"/>
      <c r="AC128" s="297"/>
      <c r="AD128" s="297"/>
      <c r="AE128" s="298"/>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row>
    <row r="129" spans="1:61" ht="15" customHeight="1" x14ac:dyDescent="0.25">
      <c r="A129" s="41"/>
      <c r="B129" s="276"/>
      <c r="C129" s="277"/>
      <c r="D129" s="278"/>
      <c r="E129" s="251"/>
      <c r="F129" s="246"/>
      <c r="G129" s="246"/>
      <c r="H129" s="246"/>
      <c r="I129" s="246"/>
      <c r="J129" s="171" t="str">
        <f ca="1">IF(AND('Mapa final'!$AB$49="Media",'Mapa final'!$AD$49="Moderado"),CONCATENATE("R24C",'Mapa final'!$R$49),"")</f>
        <v/>
      </c>
      <c r="K129" s="172" t="str">
        <f>IF(AND('Mapa final'!$AB$50="Media",'Mapa final'!$AD$50="Moderado"),CONCATENATE("R24C",'Mapa final'!$R$50),"")</f>
        <v/>
      </c>
      <c r="L129" s="173" t="str">
        <f>IF(AND('Mapa final'!$AB$51="Media",'Mapa final'!$AD$51="Moderado"),CONCATENATE("R24C",'Mapa final'!$R$51),"")</f>
        <v/>
      </c>
      <c r="M129" s="171" t="str">
        <f ca="1">IF(AND('Mapa final'!$AB$49="Media",'Mapa final'!$AD$49="Moderado"),CONCATENATE("R24C",'Mapa final'!$R$49),"")</f>
        <v/>
      </c>
      <c r="N129" s="172" t="str">
        <f>IF(AND('Mapa final'!$AB$50="Media",'Mapa final'!$AD$50="Moderado"),CONCATENATE("R24C",'Mapa final'!$R$50),"")</f>
        <v/>
      </c>
      <c r="O129" s="173" t="str">
        <f>IF(AND('Mapa final'!$AB$51="Media",'Mapa final'!$AD$51="Moderado"),CONCATENATE("R24C",'Mapa final'!$R$51),"")</f>
        <v/>
      </c>
      <c r="P129" s="171" t="str">
        <f ca="1">IF(AND('Mapa final'!$AB$49="Media",'Mapa final'!$AD$49="Moderado"),CONCATENATE("R24C",'Mapa final'!$R$49),"")</f>
        <v/>
      </c>
      <c r="Q129" s="172" t="str">
        <f>IF(AND('Mapa final'!$AB$50="Media",'Mapa final'!$AD$50="Moderado"),CONCATENATE("R24C",'Mapa final'!$R$50),"")</f>
        <v/>
      </c>
      <c r="R129" s="173" t="str">
        <f>IF(AND('Mapa final'!$AB$51="Media",'Mapa final'!$AD$51="Moderado"),CONCATENATE("R24C",'Mapa final'!$R$51),"")</f>
        <v/>
      </c>
      <c r="S129" s="86" t="str">
        <f ca="1">IF(AND('Mapa final'!$AB$49="Media",'Mapa final'!$AD$49="Mayor"),CONCATENATE("R24C",'Mapa final'!$R$49),"")</f>
        <v/>
      </c>
      <c r="T129" s="40" t="str">
        <f>IF(AND('Mapa final'!$AB$50="Media",'Mapa final'!$AD$50="Mayor"),CONCATENATE("R24C",'Mapa final'!$R$50),"")</f>
        <v/>
      </c>
      <c r="U129" s="87" t="str">
        <f>IF(AND('Mapa final'!$AB$51="Media",'Mapa final'!$AD$51="Mayor"),CONCATENATE("R24C",'Mapa final'!$R$51),"")</f>
        <v/>
      </c>
      <c r="V129" s="165" t="str">
        <f ca="1">IF(AND('Mapa final'!$AB$49="Media",'Mapa final'!$AD$49="Catastrófico"),CONCATENATE("R24C",'Mapa final'!$R$49),"")</f>
        <v/>
      </c>
      <c r="W129" s="166" t="str">
        <f>IF(AND('Mapa final'!$AB$50="Media",'Mapa final'!$AD$50="Catastrófico"),CONCATENATE("R24C",'Mapa final'!$R$50),"")</f>
        <v/>
      </c>
      <c r="X129" s="167" t="str">
        <f>IF(AND('Mapa final'!$AB$51="Media",'Mapa final'!$AD$51="Catastrófico"),CONCATENATE("R24C",'Mapa final'!$R$51),"")</f>
        <v/>
      </c>
      <c r="Y129" s="41"/>
      <c r="Z129" s="296"/>
      <c r="AA129" s="297"/>
      <c r="AB129" s="297"/>
      <c r="AC129" s="297"/>
      <c r="AD129" s="297"/>
      <c r="AE129" s="298"/>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row>
    <row r="130" spans="1:61" ht="15" customHeight="1" x14ac:dyDescent="0.25">
      <c r="A130" s="41"/>
      <c r="B130" s="276"/>
      <c r="C130" s="277"/>
      <c r="D130" s="278"/>
      <c r="E130" s="251"/>
      <c r="F130" s="246"/>
      <c r="G130" s="246"/>
      <c r="H130" s="246"/>
      <c r="I130" s="246"/>
      <c r="J130" s="171" t="e">
        <f>IF(AND('Mapa final'!#REF!="Media",'Mapa final'!#REF!="Moderado"),CONCATENATE("R25C",'Mapa final'!#REF!),"")</f>
        <v>#REF!</v>
      </c>
      <c r="K130" s="172" t="e">
        <f>IF(AND('Mapa final'!#REF!="Media",'Mapa final'!#REF!="Moderado"),CONCATENATE("R25C",'Mapa final'!#REF!),"")</f>
        <v>#REF!</v>
      </c>
      <c r="L130" s="173" t="e">
        <f>IF(AND('Mapa final'!#REF!="Media",'Mapa final'!#REF!="Moderado"),CONCATENATE("R25C",'Mapa final'!#REF!),"")</f>
        <v>#REF!</v>
      </c>
      <c r="M130" s="171" t="e">
        <f>IF(AND('Mapa final'!#REF!="Media",'Mapa final'!#REF!="Moderado"),CONCATENATE("R25C",'Mapa final'!#REF!),"")</f>
        <v>#REF!</v>
      </c>
      <c r="N130" s="172" t="e">
        <f>IF(AND('Mapa final'!#REF!="Media",'Mapa final'!#REF!="Moderado"),CONCATENATE("R25C",'Mapa final'!#REF!),"")</f>
        <v>#REF!</v>
      </c>
      <c r="O130" s="173" t="e">
        <f>IF(AND('Mapa final'!#REF!="Media",'Mapa final'!#REF!="Moderado"),CONCATENATE("R25C",'Mapa final'!#REF!),"")</f>
        <v>#REF!</v>
      </c>
      <c r="P130" s="171" t="e">
        <f>IF(AND('Mapa final'!#REF!="Media",'Mapa final'!#REF!="Moderado"),CONCATENATE("R25C",'Mapa final'!#REF!),"")</f>
        <v>#REF!</v>
      </c>
      <c r="Q130" s="172" t="e">
        <f>IF(AND('Mapa final'!#REF!="Media",'Mapa final'!#REF!="Moderado"),CONCATENATE("R25C",'Mapa final'!#REF!),"")</f>
        <v>#REF!</v>
      </c>
      <c r="R130" s="173" t="e">
        <f>IF(AND('Mapa final'!#REF!="Media",'Mapa final'!#REF!="Moderado"),CONCATENATE("R25C",'Mapa final'!#REF!),"")</f>
        <v>#REF!</v>
      </c>
      <c r="S130" s="86" t="e">
        <f>IF(AND('Mapa final'!#REF!="Media",'Mapa final'!#REF!="Mayor"),CONCATENATE("R25C",'Mapa final'!#REF!),"")</f>
        <v>#REF!</v>
      </c>
      <c r="T130" s="40" t="e">
        <f>IF(AND('Mapa final'!#REF!="Media",'Mapa final'!#REF!="Mayor"),CONCATENATE("R25C",'Mapa final'!#REF!),"")</f>
        <v>#REF!</v>
      </c>
      <c r="U130" s="87" t="e">
        <f>IF(AND('Mapa final'!#REF!="Media",'Mapa final'!#REF!="Mayor"),CONCATENATE("R25C",'Mapa final'!#REF!),"")</f>
        <v>#REF!</v>
      </c>
      <c r="V130" s="165" t="e">
        <f>IF(AND('Mapa final'!#REF!="Media",'Mapa final'!#REF!="Catastrófico"),CONCATENATE("R25C",'Mapa final'!#REF!),"")</f>
        <v>#REF!</v>
      </c>
      <c r="W130" s="166" t="e">
        <f>IF(AND('Mapa final'!#REF!="Media",'Mapa final'!#REF!="Catastrófico"),CONCATENATE("R25C",'Mapa final'!#REF!),"")</f>
        <v>#REF!</v>
      </c>
      <c r="X130" s="167" t="e">
        <f>IF(AND('Mapa final'!#REF!="Media",'Mapa final'!#REF!="Catastrófico"),CONCATENATE("R25C",'Mapa final'!#REF!),"")</f>
        <v>#REF!</v>
      </c>
      <c r="Y130" s="41"/>
      <c r="Z130" s="296"/>
      <c r="AA130" s="297"/>
      <c r="AB130" s="297"/>
      <c r="AC130" s="297"/>
      <c r="AD130" s="297"/>
      <c r="AE130" s="298"/>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row>
    <row r="131" spans="1:61" ht="15" customHeight="1" x14ac:dyDescent="0.25">
      <c r="A131" s="41"/>
      <c r="B131" s="276"/>
      <c r="C131" s="277"/>
      <c r="D131" s="278"/>
      <c r="E131" s="251"/>
      <c r="F131" s="246"/>
      <c r="G131" s="246"/>
      <c r="H131" s="246"/>
      <c r="I131" s="246"/>
      <c r="J131" s="171" t="str">
        <f ca="1">IF(AND('Mapa final'!$AB$52="Media",'Mapa final'!$AD$52="Moderado"),CONCATENATE("R26C",'Mapa final'!$R$52),"")</f>
        <v/>
      </c>
      <c r="K131" s="172" t="str">
        <f>IF(AND('Mapa final'!$AB$53="Media",'Mapa final'!$AD$53="Moderado"),CONCATENATE("R26C",'Mapa final'!$R$53),"")</f>
        <v/>
      </c>
      <c r="L131" s="173" t="str">
        <f>IF(AND('Mapa final'!$AB$54="Media",'Mapa final'!$AD$54="Moderado"),CONCATENATE("R26C",'Mapa final'!$R$54),"")</f>
        <v/>
      </c>
      <c r="M131" s="171" t="str">
        <f ca="1">IF(AND('Mapa final'!$AB$52="Media",'Mapa final'!$AD$52="Moderado"),CONCATENATE("R26C",'Mapa final'!$R$52),"")</f>
        <v/>
      </c>
      <c r="N131" s="172" t="str">
        <f>IF(AND('Mapa final'!$AB$53="Media",'Mapa final'!$AD$53="Moderado"),CONCATENATE("R26C",'Mapa final'!$R$53),"")</f>
        <v/>
      </c>
      <c r="O131" s="173" t="str">
        <f>IF(AND('Mapa final'!$AB$54="Media",'Mapa final'!$AD$54="Moderado"),CONCATENATE("R26C",'Mapa final'!$R$54),"")</f>
        <v/>
      </c>
      <c r="P131" s="171" t="str">
        <f ca="1">IF(AND('Mapa final'!$AB$52="Media",'Mapa final'!$AD$52="Moderado"),CONCATENATE("R26C",'Mapa final'!$R$52),"")</f>
        <v/>
      </c>
      <c r="Q131" s="172" t="str">
        <f>IF(AND('Mapa final'!$AB$53="Media",'Mapa final'!$AD$53="Moderado"),CONCATENATE("R26C",'Mapa final'!$R$53),"")</f>
        <v/>
      </c>
      <c r="R131" s="173" t="str">
        <f>IF(AND('Mapa final'!$AB$54="Media",'Mapa final'!$AD$54="Moderado"),CONCATENATE("R26C",'Mapa final'!$R$54),"")</f>
        <v/>
      </c>
      <c r="S131" s="86" t="str">
        <f ca="1">IF(AND('Mapa final'!$AB$52="Media",'Mapa final'!$AD$52="Mayor"),CONCATENATE("R26C",'Mapa final'!$R$52),"")</f>
        <v/>
      </c>
      <c r="T131" s="40" t="str">
        <f>IF(AND('Mapa final'!$AB$53="Media",'Mapa final'!$AD$53="Mayor"),CONCATENATE("R26C",'Mapa final'!$R$53),"")</f>
        <v/>
      </c>
      <c r="U131" s="87" t="str">
        <f>IF(AND('Mapa final'!$AB$54="Media",'Mapa final'!$AD$54="Mayor"),CONCATENATE("R26C",'Mapa final'!$R$54),"")</f>
        <v/>
      </c>
      <c r="V131" s="165" t="str">
        <f ca="1">IF(AND('Mapa final'!$AB$52="Media",'Mapa final'!$AD$52="Catastrófico"),CONCATENATE("R26C",'Mapa final'!$R$52),"")</f>
        <v/>
      </c>
      <c r="W131" s="166" t="str">
        <f>IF(AND('Mapa final'!$AB$53="Media",'Mapa final'!$AD$53="Catastrófico"),CONCATENATE("R26C",'Mapa final'!$R$53),"")</f>
        <v/>
      </c>
      <c r="X131" s="167" t="str">
        <f>IF(AND('Mapa final'!$AB$54="Media",'Mapa final'!$AD$54="Catastrófico"),CONCATENATE("R26C",'Mapa final'!$R$54),"")</f>
        <v/>
      </c>
      <c r="Y131" s="41"/>
      <c r="Z131" s="296"/>
      <c r="AA131" s="297"/>
      <c r="AB131" s="297"/>
      <c r="AC131" s="297"/>
      <c r="AD131" s="297"/>
      <c r="AE131" s="298"/>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row>
    <row r="132" spans="1:61" ht="15" customHeight="1" x14ac:dyDescent="0.25">
      <c r="A132" s="41"/>
      <c r="B132" s="276"/>
      <c r="C132" s="277"/>
      <c r="D132" s="278"/>
      <c r="E132" s="251"/>
      <c r="F132" s="246"/>
      <c r="G132" s="246"/>
      <c r="H132" s="246"/>
      <c r="I132" s="246"/>
      <c r="J132" s="171" t="e">
        <f>IF(AND('Mapa final'!#REF!="Media",'Mapa final'!#REF!="Moderado"),CONCATENATE("R27C",'Mapa final'!#REF!),"")</f>
        <v>#REF!</v>
      </c>
      <c r="K132" s="172" t="e">
        <f>IF(AND('Mapa final'!#REF!="Media",'Mapa final'!#REF!="Moderado"),CONCATENATE("R27C",'Mapa final'!#REF!),"")</f>
        <v>#REF!</v>
      </c>
      <c r="L132" s="173" t="e">
        <f>IF(AND('Mapa final'!#REF!="Media",'Mapa final'!#REF!="Moderado"),CONCATENATE("R27C",'Mapa final'!#REF!),"")</f>
        <v>#REF!</v>
      </c>
      <c r="M132" s="171" t="e">
        <f>IF(AND('Mapa final'!#REF!="Media",'Mapa final'!#REF!="Moderado"),CONCATENATE("R27C",'Mapa final'!#REF!),"")</f>
        <v>#REF!</v>
      </c>
      <c r="N132" s="172" t="e">
        <f>IF(AND('Mapa final'!#REF!="Media",'Mapa final'!#REF!="Moderado"),CONCATENATE("R27C",'Mapa final'!#REF!),"")</f>
        <v>#REF!</v>
      </c>
      <c r="O132" s="173" t="e">
        <f>IF(AND('Mapa final'!#REF!="Media",'Mapa final'!#REF!="Moderado"),CONCATENATE("R27C",'Mapa final'!#REF!),"")</f>
        <v>#REF!</v>
      </c>
      <c r="P132" s="171" t="e">
        <f>IF(AND('Mapa final'!#REF!="Media",'Mapa final'!#REF!="Moderado"),CONCATENATE("R27C",'Mapa final'!#REF!),"")</f>
        <v>#REF!</v>
      </c>
      <c r="Q132" s="172" t="e">
        <f>IF(AND('Mapa final'!#REF!="Media",'Mapa final'!#REF!="Moderado"),CONCATENATE("R27C",'Mapa final'!#REF!),"")</f>
        <v>#REF!</v>
      </c>
      <c r="R132" s="173" t="e">
        <f>IF(AND('Mapa final'!#REF!="Media",'Mapa final'!#REF!="Moderado"),CONCATENATE("R27C",'Mapa final'!#REF!),"")</f>
        <v>#REF!</v>
      </c>
      <c r="S132" s="86" t="e">
        <f>IF(AND('Mapa final'!#REF!="Media",'Mapa final'!#REF!="Mayor"),CONCATENATE("R27C",'Mapa final'!#REF!),"")</f>
        <v>#REF!</v>
      </c>
      <c r="T132" s="40" t="e">
        <f>IF(AND('Mapa final'!#REF!="Media",'Mapa final'!#REF!="Mayor"),CONCATENATE("R27C",'Mapa final'!#REF!),"")</f>
        <v>#REF!</v>
      </c>
      <c r="U132" s="87" t="e">
        <f>IF(AND('Mapa final'!#REF!="Media",'Mapa final'!#REF!="Mayor"),CONCATENATE("R27C",'Mapa final'!#REF!),"")</f>
        <v>#REF!</v>
      </c>
      <c r="V132" s="165" t="e">
        <f>IF(AND('Mapa final'!#REF!="Media",'Mapa final'!#REF!="Catastrófico"),CONCATENATE("R27C",'Mapa final'!#REF!),"")</f>
        <v>#REF!</v>
      </c>
      <c r="W132" s="166" t="e">
        <f>IF(AND('Mapa final'!#REF!="Media",'Mapa final'!#REF!="Catastrófico"),CONCATENATE("R27C",'Mapa final'!#REF!),"")</f>
        <v>#REF!</v>
      </c>
      <c r="X132" s="167" t="e">
        <f>IF(AND('Mapa final'!#REF!="Media",'Mapa final'!#REF!="Catastrófico"),CONCATENATE("R27C",'Mapa final'!#REF!),"")</f>
        <v>#REF!</v>
      </c>
      <c r="Y132" s="41"/>
      <c r="Z132" s="296"/>
      <c r="AA132" s="297"/>
      <c r="AB132" s="297"/>
      <c r="AC132" s="297"/>
      <c r="AD132" s="297"/>
      <c r="AE132" s="298"/>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row>
    <row r="133" spans="1:61" ht="15" customHeight="1" x14ac:dyDescent="0.25">
      <c r="A133" s="41"/>
      <c r="B133" s="276"/>
      <c r="C133" s="277"/>
      <c r="D133" s="278"/>
      <c r="E133" s="251"/>
      <c r="F133" s="246"/>
      <c r="G133" s="246"/>
      <c r="H133" s="246"/>
      <c r="I133" s="246"/>
      <c r="J133" s="171" t="str">
        <f ca="1">IF(AND('Mapa final'!$AB$55="Media",'Mapa final'!$AD$55="Moderado"),CONCATENATE("R28C",'Mapa final'!$R$55),"")</f>
        <v/>
      </c>
      <c r="K133" s="172" t="str">
        <f>IF(AND('Mapa final'!$AB$56="Media",'Mapa final'!$AD$56="Moderado"),CONCATENATE("R28C",'Mapa final'!$R$56),"")</f>
        <v/>
      </c>
      <c r="L133" s="173" t="str">
        <f>IF(AND('Mapa final'!$AB$57="Media",'Mapa final'!$AD$57="Moderado"),CONCATENATE("R28C",'Mapa final'!$R$57),"")</f>
        <v/>
      </c>
      <c r="M133" s="171" t="str">
        <f ca="1">IF(AND('Mapa final'!$AB$55="Media",'Mapa final'!$AD$55="Moderado"),CONCATENATE("R28C",'Mapa final'!$R$55),"")</f>
        <v/>
      </c>
      <c r="N133" s="172" t="str">
        <f>IF(AND('Mapa final'!$AB$56="Media",'Mapa final'!$AD$56="Moderado"),CONCATENATE("R28C",'Mapa final'!$R$56),"")</f>
        <v/>
      </c>
      <c r="O133" s="173" t="str">
        <f>IF(AND('Mapa final'!$AB$57="Media",'Mapa final'!$AD$57="Moderado"),CONCATENATE("R28C",'Mapa final'!$R$57),"")</f>
        <v/>
      </c>
      <c r="P133" s="171" t="str">
        <f ca="1">IF(AND('Mapa final'!$AB$55="Media",'Mapa final'!$AD$55="Moderado"),CONCATENATE("R28C",'Mapa final'!$R$55),"")</f>
        <v/>
      </c>
      <c r="Q133" s="172" t="str">
        <f>IF(AND('Mapa final'!$AB$56="Media",'Mapa final'!$AD$56="Moderado"),CONCATENATE("R28C",'Mapa final'!$R$56),"")</f>
        <v/>
      </c>
      <c r="R133" s="173" t="str">
        <f>IF(AND('Mapa final'!$AB$57="Media",'Mapa final'!$AD$57="Moderado"),CONCATENATE("R28C",'Mapa final'!$R$57),"")</f>
        <v/>
      </c>
      <c r="S133" s="86" t="str">
        <f ca="1">IF(AND('Mapa final'!$AB$55="Media",'Mapa final'!$AD$55="Mayor"),CONCATENATE("R28C",'Mapa final'!$R$55),"")</f>
        <v/>
      </c>
      <c r="T133" s="40" t="str">
        <f>IF(AND('Mapa final'!$AB$56="Media",'Mapa final'!$AD$56="Mayor"),CONCATENATE("R28C",'Mapa final'!$R$56),"")</f>
        <v/>
      </c>
      <c r="U133" s="87" t="str">
        <f>IF(AND('Mapa final'!$AB$57="Media",'Mapa final'!$AD$57="Mayor"),CONCATENATE("R28C",'Mapa final'!$R$57),"")</f>
        <v/>
      </c>
      <c r="V133" s="165" t="str">
        <f ca="1">IF(AND('Mapa final'!$AB$55="Media",'Mapa final'!$AD$55="Catastrófico"),CONCATENATE("R28C",'Mapa final'!$R$55),"")</f>
        <v/>
      </c>
      <c r="W133" s="166" t="str">
        <f>IF(AND('Mapa final'!$AB$56="Media",'Mapa final'!$AD$56="Catastrófico"),CONCATENATE("R28C",'Mapa final'!$R$56),"")</f>
        <v/>
      </c>
      <c r="X133" s="167" t="str">
        <f>IF(AND('Mapa final'!$AB$57="Media",'Mapa final'!$AD$57="Catastrófico"),CONCATENATE("R28C",'Mapa final'!$R$57),"")</f>
        <v/>
      </c>
      <c r="Y133" s="41"/>
      <c r="Z133" s="296"/>
      <c r="AA133" s="297"/>
      <c r="AB133" s="297"/>
      <c r="AC133" s="297"/>
      <c r="AD133" s="297"/>
      <c r="AE133" s="298"/>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row>
    <row r="134" spans="1:61" ht="15" customHeight="1" x14ac:dyDescent="0.25">
      <c r="A134" s="41"/>
      <c r="B134" s="276"/>
      <c r="C134" s="277"/>
      <c r="D134" s="278"/>
      <c r="E134" s="251"/>
      <c r="F134" s="246"/>
      <c r="G134" s="246"/>
      <c r="H134" s="246"/>
      <c r="I134" s="246"/>
      <c r="J134" s="171" t="str">
        <f ca="1">IF(AND('Mapa final'!$AB$58="Media",'Mapa final'!$AD$58="Moderado"),CONCATENATE("R29C",'Mapa final'!$R$58),"")</f>
        <v/>
      </c>
      <c r="K134" s="172" t="str">
        <f>IF(AND('Mapa final'!$AB$59="Media",'Mapa final'!$AD$59="Moderado"),CONCATENATE("R29C",'Mapa final'!$R$59),"")</f>
        <v/>
      </c>
      <c r="L134" s="173" t="str">
        <f>IF(AND('Mapa final'!$AB$60="Media",'Mapa final'!$AD$60="Moderado"),CONCATENATE("R29C",'Mapa final'!$R$60),"")</f>
        <v/>
      </c>
      <c r="M134" s="171" t="str">
        <f ca="1">IF(AND('Mapa final'!$AB$58="Media",'Mapa final'!$AD$58="Moderado"),CONCATENATE("R29C",'Mapa final'!$R$58),"")</f>
        <v/>
      </c>
      <c r="N134" s="172" t="str">
        <f>IF(AND('Mapa final'!$AB$59="Media",'Mapa final'!$AD$59="Moderado"),CONCATENATE("R29C",'Mapa final'!$R$59),"")</f>
        <v/>
      </c>
      <c r="O134" s="173" t="str">
        <f>IF(AND('Mapa final'!$AB$60="Media",'Mapa final'!$AD$60="Moderado"),CONCATENATE("R29C",'Mapa final'!$R$60),"")</f>
        <v/>
      </c>
      <c r="P134" s="171" t="str">
        <f ca="1">IF(AND('Mapa final'!$AB$58="Media",'Mapa final'!$AD$58="Moderado"),CONCATENATE("R29C",'Mapa final'!$R$58),"")</f>
        <v/>
      </c>
      <c r="Q134" s="172" t="str">
        <f>IF(AND('Mapa final'!$AB$59="Media",'Mapa final'!$AD$59="Moderado"),CONCATENATE("R29C",'Mapa final'!$R$59),"")</f>
        <v/>
      </c>
      <c r="R134" s="173" t="str">
        <f>IF(AND('Mapa final'!$AB$60="Media",'Mapa final'!$AD$60="Moderado"),CONCATENATE("R29C",'Mapa final'!$R$60),"")</f>
        <v/>
      </c>
      <c r="S134" s="86" t="str">
        <f ca="1">IF(AND('Mapa final'!$AB$58="Media",'Mapa final'!$AD$58="Mayor"),CONCATENATE("R29C",'Mapa final'!$R$58),"")</f>
        <v>R29C1</v>
      </c>
      <c r="T134" s="40" t="str">
        <f>IF(AND('Mapa final'!$AB$59="Media",'Mapa final'!$AD$59="Mayor"),CONCATENATE("R29C",'Mapa final'!$R$59),"")</f>
        <v/>
      </c>
      <c r="U134" s="87" t="str">
        <f>IF(AND('Mapa final'!$AB$60="Media",'Mapa final'!$AD$60="Mayor"),CONCATENATE("R29C",'Mapa final'!$R$60),"")</f>
        <v/>
      </c>
      <c r="V134" s="165" t="str">
        <f ca="1">IF(AND('Mapa final'!$AB$58="Media",'Mapa final'!$AD$58="Catastrófico"),CONCATENATE("R29C",'Mapa final'!$R$58),"")</f>
        <v/>
      </c>
      <c r="W134" s="166" t="str">
        <f>IF(AND('Mapa final'!$AB$59="Media",'Mapa final'!$AD$59="Catastrófico"),CONCATENATE("R29C",'Mapa final'!$R$59),"")</f>
        <v/>
      </c>
      <c r="X134" s="167" t="str">
        <f>IF(AND('Mapa final'!$AB$60="Media",'Mapa final'!$AD$60="Catastrófico"),CONCATENATE("R29C",'Mapa final'!$R$60),"")</f>
        <v/>
      </c>
      <c r="Y134" s="41"/>
      <c r="Z134" s="296"/>
      <c r="AA134" s="297"/>
      <c r="AB134" s="297"/>
      <c r="AC134" s="297"/>
      <c r="AD134" s="297"/>
      <c r="AE134" s="298"/>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row>
    <row r="135" spans="1:61" ht="15" customHeight="1" x14ac:dyDescent="0.25">
      <c r="A135" s="41"/>
      <c r="B135" s="276"/>
      <c r="C135" s="277"/>
      <c r="D135" s="278"/>
      <c r="E135" s="251"/>
      <c r="F135" s="246"/>
      <c r="G135" s="246"/>
      <c r="H135" s="246"/>
      <c r="I135" s="246"/>
      <c r="J135" s="171" t="str">
        <f ca="1">IF(AND('Mapa final'!$AB$61="Media",'Mapa final'!$AD$61="Moderado"),CONCATENATE("R30C",'Mapa final'!$R$61),"")</f>
        <v/>
      </c>
      <c r="K135" s="172" t="str">
        <f>IF(AND('Mapa final'!$AB$62="Media",'Mapa final'!$AD$62="Moderado"),CONCATENATE("R30C",'Mapa final'!$R$62),"")</f>
        <v/>
      </c>
      <c r="L135" s="173" t="str">
        <f>IF(AND('Mapa final'!$AB$63="Media",'Mapa final'!$AD$63="Moderado"),CONCATENATE("R30C",'Mapa final'!$R$63),"")</f>
        <v/>
      </c>
      <c r="M135" s="171" t="str">
        <f ca="1">IF(AND('Mapa final'!$AB$61="Media",'Mapa final'!$AD$61="Moderado"),CONCATENATE("R30C",'Mapa final'!$R$61),"")</f>
        <v/>
      </c>
      <c r="N135" s="172" t="str">
        <f>IF(AND('Mapa final'!$AB$62="Media",'Mapa final'!$AD$62="Moderado"),CONCATENATE("R30C",'Mapa final'!$R$62),"")</f>
        <v/>
      </c>
      <c r="O135" s="173" t="str">
        <f>IF(AND('Mapa final'!$AB$63="Media",'Mapa final'!$AD$63="Moderado"),CONCATENATE("R30C",'Mapa final'!$R$63),"")</f>
        <v/>
      </c>
      <c r="P135" s="171" t="str">
        <f ca="1">IF(AND('Mapa final'!$AB$61="Media",'Mapa final'!$AD$61="Moderado"),CONCATENATE("R30C",'Mapa final'!$R$61),"")</f>
        <v/>
      </c>
      <c r="Q135" s="172" t="str">
        <f>IF(AND('Mapa final'!$AB$62="Media",'Mapa final'!$AD$62="Moderado"),CONCATENATE("R30C",'Mapa final'!$R$62),"")</f>
        <v/>
      </c>
      <c r="R135" s="173" t="str">
        <f>IF(AND('Mapa final'!$AB$63="Media",'Mapa final'!$AD$63="Moderado"),CONCATENATE("R30C",'Mapa final'!$R$63),"")</f>
        <v/>
      </c>
      <c r="S135" s="86" t="str">
        <f ca="1">IF(AND('Mapa final'!$AB$61="Media",'Mapa final'!$AD$61="Mayor"),CONCATENATE("R30C",'Mapa final'!$R$61),"")</f>
        <v/>
      </c>
      <c r="T135" s="40" t="str">
        <f>IF(AND('Mapa final'!$AB$62="Media",'Mapa final'!$AD$62="Mayor"),CONCATENATE("R30C",'Mapa final'!$R$62),"")</f>
        <v/>
      </c>
      <c r="U135" s="87" t="str">
        <f>IF(AND('Mapa final'!$AB$63="Media",'Mapa final'!$AD$63="Mayor"),CONCATENATE("R30C",'Mapa final'!$R$63),"")</f>
        <v/>
      </c>
      <c r="V135" s="165" t="str">
        <f ca="1">IF(AND('Mapa final'!$AB$61="Media",'Mapa final'!$AD$61="Catastrófico"),CONCATENATE("R30C",'Mapa final'!$R$61),"")</f>
        <v/>
      </c>
      <c r="W135" s="166" t="str">
        <f>IF(AND('Mapa final'!$AB$62="Media",'Mapa final'!$AD$62="Catastrófico"),CONCATENATE("R30C",'Mapa final'!$R$62),"")</f>
        <v/>
      </c>
      <c r="X135" s="167" t="str">
        <f>IF(AND('Mapa final'!$AB$63="Media",'Mapa final'!$AD$63="Catastrófico"),CONCATENATE("R30C",'Mapa final'!$R$63),"")</f>
        <v/>
      </c>
      <c r="Y135" s="41"/>
      <c r="Z135" s="296"/>
      <c r="AA135" s="297"/>
      <c r="AB135" s="297"/>
      <c r="AC135" s="297"/>
      <c r="AD135" s="297"/>
      <c r="AE135" s="298"/>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row>
    <row r="136" spans="1:61" ht="15" customHeight="1" x14ac:dyDescent="0.25">
      <c r="A136" s="41"/>
      <c r="B136" s="276"/>
      <c r="C136" s="277"/>
      <c r="D136" s="278"/>
      <c r="E136" s="251"/>
      <c r="F136" s="246"/>
      <c r="G136" s="246"/>
      <c r="H136" s="246"/>
      <c r="I136" s="246"/>
      <c r="J136" s="171" t="str">
        <f>IF(AND('Mapa final'!$AB$64="Media",'Mapa final'!$AD$64="Moderado"),CONCATENATE("R31C",'Mapa final'!$R$64),"")</f>
        <v>R31C1</v>
      </c>
      <c r="K136" s="172" t="str">
        <f>IF(AND('Mapa final'!$AB$65="Media",'Mapa final'!$AD$65="Moderado"),CONCATENATE("R31C",'Mapa final'!$R$65),"")</f>
        <v/>
      </c>
      <c r="L136" s="172" t="str">
        <f>IF(AND('Mapa final'!$AB$66="Media",'Mapa final'!$AD$66="Moderado"),CONCATENATE("R31C",'Mapa final'!$R$66),"")</f>
        <v/>
      </c>
      <c r="M136" s="171" t="str">
        <f>IF(AND('Mapa final'!$AB$64="Media",'Mapa final'!$AD$64="Moderado"),CONCATENATE("R31C",'Mapa final'!$R$64),"")</f>
        <v>R31C1</v>
      </c>
      <c r="N136" s="172" t="str">
        <f>IF(AND('Mapa final'!$AB$65="Media",'Mapa final'!$AD$65="Moderado"),CONCATENATE("R31C",'Mapa final'!$R$65),"")</f>
        <v/>
      </c>
      <c r="O136" s="172" t="str">
        <f>IF(AND('Mapa final'!$AB$66="Media",'Mapa final'!$AD$66="Moderado"),CONCATENATE("R31C",'Mapa final'!$R$66),"")</f>
        <v/>
      </c>
      <c r="P136" s="171" t="str">
        <f>IF(AND('Mapa final'!$AB$64="Media",'Mapa final'!$AD$64="Moderado"),CONCATENATE("R31C",'Mapa final'!$R$64),"")</f>
        <v>R31C1</v>
      </c>
      <c r="Q136" s="172" t="str">
        <f>IF(AND('Mapa final'!$AB$65="Media",'Mapa final'!$AD$65="Moderado"),CONCATENATE("R31C",'Mapa final'!$R$65),"")</f>
        <v/>
      </c>
      <c r="R136" s="172" t="str">
        <f>IF(AND('Mapa final'!$AB$66="Media",'Mapa final'!$AD$66="Moderado"),CONCATENATE("R31C",'Mapa final'!$R$66),"")</f>
        <v/>
      </c>
      <c r="S136" s="86" t="str">
        <f>IF(AND('Mapa final'!$AB$64="Media",'Mapa final'!$AD$64="Mayor"),CONCATENATE("R31C",'Mapa final'!$R$64),"")</f>
        <v/>
      </c>
      <c r="T136" s="40" t="str">
        <f>IF(AND('Mapa final'!$AB$65="Media",'Mapa final'!$AD$65="Mayor"),CONCATENATE("R31C",'Mapa final'!$R$65),"")</f>
        <v/>
      </c>
      <c r="U136" s="40" t="str">
        <f>IF(AND('Mapa final'!$AB$66="Media",'Mapa final'!$AD$66="Mayor"),CONCATENATE("R31C",'Mapa final'!$R$66),"")</f>
        <v/>
      </c>
      <c r="V136" s="165" t="str">
        <f>IF(AND('Mapa final'!$AB$64="Media",'Mapa final'!$AD$64="Catastrófico"),CONCATENATE("R31C",'Mapa final'!$R$64),"")</f>
        <v/>
      </c>
      <c r="W136" s="166" t="str">
        <f>IF(AND('Mapa final'!$AB$65="Media",'Mapa final'!$AD$65="Catastrófico"),CONCATENATE("R31C",'Mapa final'!$R$65),"")</f>
        <v/>
      </c>
      <c r="X136" s="167" t="str">
        <f>IF(AND('Mapa final'!$AB$66="Media",'Mapa final'!$AD$66="Catastrófico"),CONCATENATE("R31C",'Mapa final'!$R$66),"")</f>
        <v/>
      </c>
      <c r="Y136" s="41"/>
      <c r="Z136" s="296"/>
      <c r="AA136" s="297"/>
      <c r="AB136" s="297"/>
      <c r="AC136" s="297"/>
      <c r="AD136" s="297"/>
      <c r="AE136" s="298"/>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row>
    <row r="137" spans="1:61" ht="15" customHeight="1" x14ac:dyDescent="0.25">
      <c r="A137" s="41"/>
      <c r="B137" s="276"/>
      <c r="C137" s="277"/>
      <c r="D137" s="278"/>
      <c r="E137" s="251"/>
      <c r="F137" s="246"/>
      <c r="G137" s="246"/>
      <c r="H137" s="246"/>
      <c r="I137" s="246"/>
      <c r="J137" s="171" t="str">
        <f ca="1">IF(AND('Mapa final'!$AB$67="Media",'Mapa final'!$AD$67="Moderado"),CONCATENATE("R32C",'Mapa final'!$R$67),"")</f>
        <v>R32C1</v>
      </c>
      <c r="K137" s="172" t="str">
        <f>IF(AND('Mapa final'!$AB$68="Media",'Mapa final'!$AD$68="Moderado"),CONCATENATE("R32C",'Mapa final'!$R$68),"")</f>
        <v/>
      </c>
      <c r="L137" s="173" t="str">
        <f>IF(AND('Mapa final'!$AB$69="Media",'Mapa final'!$AD$69="Moderado"),CONCATENATE("R32C",'Mapa final'!$R$69),"")</f>
        <v/>
      </c>
      <c r="M137" s="171" t="str">
        <f ca="1">IF(AND('Mapa final'!$AB$67="Media",'Mapa final'!$AD$67="Moderado"),CONCATENATE("R32C",'Mapa final'!$R$67),"")</f>
        <v>R32C1</v>
      </c>
      <c r="N137" s="172" t="str">
        <f>IF(AND('Mapa final'!$AB$68="Media",'Mapa final'!$AD$68="Moderado"),CONCATENATE("R32C",'Mapa final'!$R$68),"")</f>
        <v/>
      </c>
      <c r="O137" s="173" t="str">
        <f>IF(AND('Mapa final'!$AB$69="Media",'Mapa final'!$AD$69="Moderado"),CONCATENATE("R32C",'Mapa final'!$R$69),"")</f>
        <v/>
      </c>
      <c r="P137" s="171" t="str">
        <f ca="1">IF(AND('Mapa final'!$AB$67="Media",'Mapa final'!$AD$67="Moderado"),CONCATENATE("R32C",'Mapa final'!$R$67),"")</f>
        <v>R32C1</v>
      </c>
      <c r="Q137" s="172" t="str">
        <f>IF(AND('Mapa final'!$AB$68="Media",'Mapa final'!$AD$68="Moderado"),CONCATENATE("R32C",'Mapa final'!$R$68),"")</f>
        <v/>
      </c>
      <c r="R137" s="173" t="str">
        <f>IF(AND('Mapa final'!$AB$69="Media",'Mapa final'!$AD$69="Moderado"),CONCATENATE("R32C",'Mapa final'!$R$69),"")</f>
        <v/>
      </c>
      <c r="S137" s="86" t="str">
        <f ca="1">IF(AND('Mapa final'!$AB$67="Media",'Mapa final'!$AD$67="Mayor"),CONCATENATE("R32C",'Mapa final'!$R$67),"")</f>
        <v/>
      </c>
      <c r="T137" s="40" t="str">
        <f>IF(AND('Mapa final'!$AB$68="Media",'Mapa final'!$AD$68="Mayor"),CONCATENATE("R32C",'Mapa final'!$R$68),"")</f>
        <v/>
      </c>
      <c r="U137" s="87" t="str">
        <f>IF(AND('Mapa final'!$AB$69="Media",'Mapa final'!$AD$69="Mayor"),CONCATENATE("R32C",'Mapa final'!$R$69),"")</f>
        <v/>
      </c>
      <c r="V137" s="165" t="str">
        <f ca="1">IF(AND('Mapa final'!$AB$67="Media",'Mapa final'!$AD$67="Catastrófico"),CONCATENATE("R32C",'Mapa final'!$R$67),"")</f>
        <v/>
      </c>
      <c r="W137" s="166" t="str">
        <f>IF(AND('Mapa final'!$AB$68="Media",'Mapa final'!$AD$68="Catastrófico"),CONCATENATE("R32C",'Mapa final'!$R$68),"")</f>
        <v/>
      </c>
      <c r="X137" s="167" t="str">
        <f>IF(AND('Mapa final'!$AB$69="Media",'Mapa final'!$AD$69="Catastrófico"),CONCATENATE("R32C",'Mapa final'!$R$69),"")</f>
        <v/>
      </c>
      <c r="Y137" s="41"/>
      <c r="Z137" s="296"/>
      <c r="AA137" s="297"/>
      <c r="AB137" s="297"/>
      <c r="AC137" s="297"/>
      <c r="AD137" s="297"/>
      <c r="AE137" s="298"/>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row>
    <row r="138" spans="1:61" ht="15" customHeight="1" x14ac:dyDescent="0.25">
      <c r="A138" s="41"/>
      <c r="B138" s="276"/>
      <c r="C138" s="277"/>
      <c r="D138" s="278"/>
      <c r="E138" s="251"/>
      <c r="F138" s="246"/>
      <c r="G138" s="246"/>
      <c r="H138" s="246"/>
      <c r="I138" s="246"/>
      <c r="J138" s="171" t="str">
        <f ca="1">IF(AND('Mapa final'!$AB$70="Media",'Mapa final'!$AD$70="Moderado"),CONCATENATE("R33C",'Mapa final'!$R$70),"")</f>
        <v/>
      </c>
      <c r="K138" s="172" t="str">
        <f>IF(AND('Mapa final'!$AB$71="Media",'Mapa final'!$AD$71="Moderado"),CONCATENATE("R33C",'Mapa final'!$R$71),"")</f>
        <v/>
      </c>
      <c r="L138" s="173" t="str">
        <f>IF(AND('Mapa final'!$AB$72="Media",'Mapa final'!$AD$72="Moderado"),CONCATENATE("R33C",'Mapa final'!$R$72),"")</f>
        <v/>
      </c>
      <c r="M138" s="171" t="str">
        <f ca="1">IF(AND('Mapa final'!$AB$70="Media",'Mapa final'!$AD$70="Moderado"),CONCATENATE("R33C",'Mapa final'!$R$70),"")</f>
        <v/>
      </c>
      <c r="N138" s="172" t="str">
        <f>IF(AND('Mapa final'!$AB$71="Media",'Mapa final'!$AD$71="Moderado"),CONCATENATE("R33C",'Mapa final'!$R$71),"")</f>
        <v/>
      </c>
      <c r="O138" s="173" t="str">
        <f>IF(AND('Mapa final'!$AB$72="Media",'Mapa final'!$AD$72="Moderado"),CONCATENATE("R33C",'Mapa final'!$R$72),"")</f>
        <v/>
      </c>
      <c r="P138" s="171" t="str">
        <f ca="1">IF(AND('Mapa final'!$AB$70="Media",'Mapa final'!$AD$70="Moderado"),CONCATENATE("R33C",'Mapa final'!$R$70),"")</f>
        <v/>
      </c>
      <c r="Q138" s="172" t="str">
        <f>IF(AND('Mapa final'!$AB$71="Media",'Mapa final'!$AD$71="Moderado"),CONCATENATE("R33C",'Mapa final'!$R$71),"")</f>
        <v/>
      </c>
      <c r="R138" s="173" t="str">
        <f>IF(AND('Mapa final'!$AB$72="Media",'Mapa final'!$AD$72="Moderado"),CONCATENATE("R33C",'Mapa final'!$R$72),"")</f>
        <v/>
      </c>
      <c r="S138" s="86" t="str">
        <f ca="1">IF(AND('Mapa final'!$AB$70="Media",'Mapa final'!$AD$70="Mayor"),CONCATENATE("R33C",'Mapa final'!$R$70),"")</f>
        <v/>
      </c>
      <c r="T138" s="40" t="str">
        <f>IF(AND('Mapa final'!$AB$71="Media",'Mapa final'!$AD$71="Mayor"),CONCATENATE("R33C",'Mapa final'!$R$71),"")</f>
        <v/>
      </c>
      <c r="U138" s="87" t="str">
        <f>IF(AND('Mapa final'!$AB$72="Media",'Mapa final'!$AD$72="Mayor"),CONCATENATE("R33C",'Mapa final'!$R$72),"")</f>
        <v/>
      </c>
      <c r="V138" s="165" t="str">
        <f ca="1">IF(AND('Mapa final'!$AB$70="Media",'Mapa final'!$AD$70="Catastrófico"),CONCATENATE("R33C",'Mapa final'!$R$70),"")</f>
        <v/>
      </c>
      <c r="W138" s="166" t="str">
        <f>IF(AND('Mapa final'!$AB$71="Media",'Mapa final'!$AD$71="Catastrófico"),CONCATENATE("R33C",'Mapa final'!$R$71),"")</f>
        <v/>
      </c>
      <c r="X138" s="167" t="str">
        <f>IF(AND('Mapa final'!$AB$72="Media",'Mapa final'!$AD$72="Catastrófico"),CONCATENATE("R33C",'Mapa final'!$R$72),"")</f>
        <v/>
      </c>
      <c r="Y138" s="41"/>
      <c r="Z138" s="296"/>
      <c r="AA138" s="297"/>
      <c r="AB138" s="297"/>
      <c r="AC138" s="297"/>
      <c r="AD138" s="297"/>
      <c r="AE138" s="298"/>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row>
    <row r="139" spans="1:61" ht="15" customHeight="1" x14ac:dyDescent="0.25">
      <c r="A139" s="41"/>
      <c r="B139" s="276"/>
      <c r="C139" s="277"/>
      <c r="D139" s="278"/>
      <c r="E139" s="251"/>
      <c r="F139" s="246"/>
      <c r="G139" s="246"/>
      <c r="H139" s="246"/>
      <c r="I139" s="246"/>
      <c r="J139" s="171" t="str">
        <f ca="1">IF(AND('Mapa final'!$AB$73="Media",'Mapa final'!$AD$73="Moderado"),CONCATENATE("R34C",'Mapa final'!$R$73),"")</f>
        <v/>
      </c>
      <c r="K139" s="172" t="str">
        <f>IF(AND('Mapa final'!$AB$74="Media",'Mapa final'!$AD$74="Moderado"),CONCATENATE("R34C",'Mapa final'!$R$74),"")</f>
        <v/>
      </c>
      <c r="L139" s="173" t="str">
        <f>IF(AND('Mapa final'!$AB$75="Media",'Mapa final'!$AD$75="Moderado"),CONCATENATE("R34C",'Mapa final'!$R$75),"")</f>
        <v/>
      </c>
      <c r="M139" s="171" t="str">
        <f ca="1">IF(AND('Mapa final'!$AB$73="Media",'Mapa final'!$AD$73="Moderado"),CONCATENATE("R34C",'Mapa final'!$R$73),"")</f>
        <v/>
      </c>
      <c r="N139" s="172" t="str">
        <f>IF(AND('Mapa final'!$AB$74="Media",'Mapa final'!$AD$74="Moderado"),CONCATENATE("R34C",'Mapa final'!$R$74),"")</f>
        <v/>
      </c>
      <c r="O139" s="173" t="str">
        <f>IF(AND('Mapa final'!$AB$75="Media",'Mapa final'!$AD$75="Moderado"),CONCATENATE("R34C",'Mapa final'!$R$75),"")</f>
        <v/>
      </c>
      <c r="P139" s="171" t="str">
        <f ca="1">IF(AND('Mapa final'!$AB$73="Media",'Mapa final'!$AD$73="Moderado"),CONCATENATE("R34C",'Mapa final'!$R$73),"")</f>
        <v/>
      </c>
      <c r="Q139" s="172" t="str">
        <f>IF(AND('Mapa final'!$AB$74="Media",'Mapa final'!$AD$74="Moderado"),CONCATENATE("R34C",'Mapa final'!$R$74),"")</f>
        <v/>
      </c>
      <c r="R139" s="173" t="str">
        <f>IF(AND('Mapa final'!$AB$75="Media",'Mapa final'!$AD$75="Moderado"),CONCATENATE("R34C",'Mapa final'!$R$75),"")</f>
        <v/>
      </c>
      <c r="S139" s="86" t="str">
        <f ca="1">IF(AND('Mapa final'!$AB$73="Media",'Mapa final'!$AD$73="Mayor"),CONCATENATE("R34C",'Mapa final'!$R$73),"")</f>
        <v/>
      </c>
      <c r="T139" s="40" t="str">
        <f>IF(AND('Mapa final'!$AB$74="Media",'Mapa final'!$AD$74="Mayor"),CONCATENATE("R34C",'Mapa final'!$R$74),"")</f>
        <v/>
      </c>
      <c r="U139" s="87" t="str">
        <f>IF(AND('Mapa final'!$AB$75="Media",'Mapa final'!$AD$75="Mayor"),CONCATENATE("R34C",'Mapa final'!$R$75),"")</f>
        <v/>
      </c>
      <c r="V139" s="165" t="str">
        <f ca="1">IF(AND('Mapa final'!$AB$73="Media",'Mapa final'!$AD$73="Catastrófico"),CONCATENATE("R34C",'Mapa final'!$R$73),"")</f>
        <v/>
      </c>
      <c r="W139" s="166" t="str">
        <f>IF(AND('Mapa final'!$AB$74="Media",'Mapa final'!$AD$74="Catastrófico"),CONCATENATE("R34C",'Mapa final'!$R$74),"")</f>
        <v/>
      </c>
      <c r="X139" s="167" t="str">
        <f>IF(AND('Mapa final'!$AB$75="Media",'Mapa final'!$AD$75="Catastrófico"),CONCATENATE("R34C",'Mapa final'!$R$75),"")</f>
        <v/>
      </c>
      <c r="Y139" s="41"/>
      <c r="Z139" s="296"/>
      <c r="AA139" s="297"/>
      <c r="AB139" s="297"/>
      <c r="AC139" s="297"/>
      <c r="AD139" s="297"/>
      <c r="AE139" s="298"/>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row>
    <row r="140" spans="1:61" ht="15" customHeight="1" x14ac:dyDescent="0.25">
      <c r="A140" s="41"/>
      <c r="B140" s="276"/>
      <c r="C140" s="277"/>
      <c r="D140" s="278"/>
      <c r="E140" s="251"/>
      <c r="F140" s="246"/>
      <c r="G140" s="246"/>
      <c r="H140" s="246"/>
      <c r="I140" s="246"/>
      <c r="J140" s="171" t="str">
        <f ca="1">IF(AND('Mapa final'!$AB$76="Media",'Mapa final'!$AD$76="Moderado"),CONCATENATE("R35C",'Mapa final'!$R$76),"")</f>
        <v/>
      </c>
      <c r="K140" s="172" t="str">
        <f>IF(AND('Mapa final'!$AB$77="Media",'Mapa final'!$AD$77="Moderado"),CONCATENATE("R35C",'Mapa final'!$R$77),"")</f>
        <v/>
      </c>
      <c r="L140" s="173" t="str">
        <f>IF(AND('Mapa final'!$AB$78="Media",'Mapa final'!$AD$78="Moderado"),CONCATENATE("R35C",'Mapa final'!$R$78),"")</f>
        <v/>
      </c>
      <c r="M140" s="171" t="str">
        <f ca="1">IF(AND('Mapa final'!$AB$76="Media",'Mapa final'!$AD$76="Moderado"),CONCATENATE("R35C",'Mapa final'!$R$76),"")</f>
        <v/>
      </c>
      <c r="N140" s="172" t="str">
        <f>IF(AND('Mapa final'!$AB$77="Media",'Mapa final'!$AD$77="Moderado"),CONCATENATE("R35C",'Mapa final'!$R$77),"")</f>
        <v/>
      </c>
      <c r="O140" s="173" t="str">
        <f>IF(AND('Mapa final'!$AB$78="Media",'Mapa final'!$AD$78="Moderado"),CONCATENATE("R35C",'Mapa final'!$R$78),"")</f>
        <v/>
      </c>
      <c r="P140" s="171" t="str">
        <f ca="1">IF(AND('Mapa final'!$AB$76="Media",'Mapa final'!$AD$76="Moderado"),CONCATENATE("R35C",'Mapa final'!$R$76),"")</f>
        <v/>
      </c>
      <c r="Q140" s="172" t="str">
        <f>IF(AND('Mapa final'!$AB$77="Media",'Mapa final'!$AD$77="Moderado"),CONCATENATE("R35C",'Mapa final'!$R$77),"")</f>
        <v/>
      </c>
      <c r="R140" s="173" t="str">
        <f>IF(AND('Mapa final'!$AB$78="Media",'Mapa final'!$AD$78="Moderado"),CONCATENATE("R35C",'Mapa final'!$R$78),"")</f>
        <v/>
      </c>
      <c r="S140" s="86" t="str">
        <f ca="1">IF(AND('Mapa final'!$AB$76="Media",'Mapa final'!$AD$76="Mayor"),CONCATENATE("R35C",'Mapa final'!$R$76),"")</f>
        <v/>
      </c>
      <c r="T140" s="40" t="str">
        <f>IF(AND('Mapa final'!$AB$77="Media",'Mapa final'!$AD$77="Mayor"),CONCATENATE("R35C",'Mapa final'!$R$77),"")</f>
        <v/>
      </c>
      <c r="U140" s="87" t="str">
        <f>IF(AND('Mapa final'!$AB$78="Media",'Mapa final'!$AD$78="Mayor"),CONCATENATE("R35C",'Mapa final'!$R$78),"")</f>
        <v/>
      </c>
      <c r="V140" s="165" t="str">
        <f ca="1">IF(AND('Mapa final'!$AB$76="Media",'Mapa final'!$AD$76="Catastrófico"),CONCATENATE("R35C",'Mapa final'!$R$76),"")</f>
        <v/>
      </c>
      <c r="W140" s="166" t="str">
        <f>IF(AND('Mapa final'!$AB$77="Media",'Mapa final'!$AD$77="Catastrófico"),CONCATENATE("R35C",'Mapa final'!$R$77),"")</f>
        <v/>
      </c>
      <c r="X140" s="167" t="str">
        <f>IF(AND('Mapa final'!$AB$78="Media",'Mapa final'!$AD$78="Catastrófico"),CONCATENATE("R35C",'Mapa final'!$R$78),"")</f>
        <v/>
      </c>
      <c r="Y140" s="41"/>
      <c r="Z140" s="296"/>
      <c r="AA140" s="297"/>
      <c r="AB140" s="297"/>
      <c r="AC140" s="297"/>
      <c r="AD140" s="297"/>
      <c r="AE140" s="298"/>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row>
    <row r="141" spans="1:61" ht="15" customHeight="1" x14ac:dyDescent="0.25">
      <c r="A141" s="41"/>
      <c r="B141" s="276"/>
      <c r="C141" s="277"/>
      <c r="D141" s="278"/>
      <c r="E141" s="251"/>
      <c r="F141" s="246"/>
      <c r="G141" s="246"/>
      <c r="H141" s="246"/>
      <c r="I141" s="246"/>
      <c r="J141" s="171" t="str">
        <f ca="1">IF(AND('Mapa final'!$AB$79="Media",'Mapa final'!$AD$79="Moderado"),CONCATENATE("R36C",'Mapa final'!$R$79),"")</f>
        <v/>
      </c>
      <c r="K141" s="172" t="str">
        <f>IF(AND('Mapa final'!$AB$80="Media",'Mapa final'!$AD$80="Moderado"),CONCATENATE("R36C",'Mapa final'!$R$80),"")</f>
        <v/>
      </c>
      <c r="L141" s="173" t="str">
        <f>IF(AND('Mapa final'!$AB$81="Media",'Mapa final'!$AD$81="Moderado"),CONCATENATE("R36C",'Mapa final'!$R$81),"")</f>
        <v/>
      </c>
      <c r="M141" s="171" t="str">
        <f ca="1">IF(AND('Mapa final'!$AB$79="Media",'Mapa final'!$AD$79="Moderado"),CONCATENATE("R36C",'Mapa final'!$R$79),"")</f>
        <v/>
      </c>
      <c r="N141" s="172" t="str">
        <f>IF(AND('Mapa final'!$AB$80="Media",'Mapa final'!$AD$80="Moderado"),CONCATENATE("R36C",'Mapa final'!$R$80),"")</f>
        <v/>
      </c>
      <c r="O141" s="173" t="str">
        <f>IF(AND('Mapa final'!$AB$81="Media",'Mapa final'!$AD$81="Moderado"),CONCATENATE("R36C",'Mapa final'!$R$81),"")</f>
        <v/>
      </c>
      <c r="P141" s="171" t="str">
        <f ca="1">IF(AND('Mapa final'!$AB$79="Media",'Mapa final'!$AD$79="Moderado"),CONCATENATE("R36C",'Mapa final'!$R$79),"")</f>
        <v/>
      </c>
      <c r="Q141" s="172" t="str">
        <f>IF(AND('Mapa final'!$AB$80="Media",'Mapa final'!$AD$80="Moderado"),CONCATENATE("R36C",'Mapa final'!$R$80),"")</f>
        <v/>
      </c>
      <c r="R141" s="173" t="str">
        <f>IF(AND('Mapa final'!$AB$81="Media",'Mapa final'!$AD$81="Moderado"),CONCATENATE("R36C",'Mapa final'!$R$81),"")</f>
        <v/>
      </c>
      <c r="S141" s="86" t="str">
        <f ca="1">IF(AND('Mapa final'!$AB$79="Media",'Mapa final'!$AD$79="Mayor"),CONCATENATE("R36C",'Mapa final'!$R$79),"")</f>
        <v/>
      </c>
      <c r="T141" s="40" t="str">
        <f>IF(AND('Mapa final'!$AB$80="Media",'Mapa final'!$AD$80="Mayor"),CONCATENATE("R36C",'Mapa final'!$R$80),"")</f>
        <v/>
      </c>
      <c r="U141" s="87" t="str">
        <f>IF(AND('Mapa final'!$AB$81="Media",'Mapa final'!$AD$81="Mayor"),CONCATENATE("R36C",'Mapa final'!$R$81),"")</f>
        <v/>
      </c>
      <c r="V141" s="165" t="str">
        <f ca="1">IF(AND('Mapa final'!$AB$79="Media",'Mapa final'!$AD$79="Catastrófico"),CONCATENATE("R36C",'Mapa final'!$R$79),"")</f>
        <v/>
      </c>
      <c r="W141" s="166" t="str">
        <f>IF(AND('Mapa final'!$AB$80="Media",'Mapa final'!$AD$80="Catastrófico"),CONCATENATE("R36C",'Mapa final'!$R$80),"")</f>
        <v/>
      </c>
      <c r="X141" s="167" t="str">
        <f>IF(AND('Mapa final'!$AB$81="Media",'Mapa final'!$AD$81="Catastrófico"),CONCATENATE("R36C",'Mapa final'!$R$81),"")</f>
        <v/>
      </c>
      <c r="Y141" s="41"/>
      <c r="Z141" s="296"/>
      <c r="AA141" s="297"/>
      <c r="AB141" s="297"/>
      <c r="AC141" s="297"/>
      <c r="AD141" s="297"/>
      <c r="AE141" s="298"/>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row>
    <row r="142" spans="1:61" ht="15" customHeight="1" x14ac:dyDescent="0.25">
      <c r="A142" s="41"/>
      <c r="B142" s="276"/>
      <c r="C142" s="277"/>
      <c r="D142" s="278"/>
      <c r="E142" s="251"/>
      <c r="F142" s="246"/>
      <c r="G142" s="246"/>
      <c r="H142" s="246"/>
      <c r="I142" s="246"/>
      <c r="J142" s="171" t="e">
        <f>IF(AND('Mapa final'!#REF!="Media",'Mapa final'!#REF!="Moderado"),CONCATENATE("R37C",'Mapa final'!#REF!),"")</f>
        <v>#REF!</v>
      </c>
      <c r="K142" s="172" t="e">
        <f>IF(AND('Mapa final'!#REF!="Media",'Mapa final'!#REF!="Moderado"),CONCATENATE("R37C",'Mapa final'!#REF!),"")</f>
        <v>#REF!</v>
      </c>
      <c r="L142" s="173" t="e">
        <f>IF(AND('Mapa final'!#REF!="Media",'Mapa final'!#REF!="Moderado"),CONCATENATE("R37C",'Mapa final'!#REF!),"")</f>
        <v>#REF!</v>
      </c>
      <c r="M142" s="171" t="e">
        <f>IF(AND('Mapa final'!#REF!="Media",'Mapa final'!#REF!="Moderado"),CONCATENATE("R37C",'Mapa final'!#REF!),"")</f>
        <v>#REF!</v>
      </c>
      <c r="N142" s="172" t="e">
        <f>IF(AND('Mapa final'!#REF!="Media",'Mapa final'!#REF!="Moderado"),CONCATENATE("R37C",'Mapa final'!#REF!),"")</f>
        <v>#REF!</v>
      </c>
      <c r="O142" s="173" t="e">
        <f>IF(AND('Mapa final'!#REF!="Media",'Mapa final'!#REF!="Moderado"),CONCATENATE("R37C",'Mapa final'!#REF!),"")</f>
        <v>#REF!</v>
      </c>
      <c r="P142" s="171" t="e">
        <f>IF(AND('Mapa final'!#REF!="Media",'Mapa final'!#REF!="Moderado"),CONCATENATE("R37C",'Mapa final'!#REF!),"")</f>
        <v>#REF!</v>
      </c>
      <c r="Q142" s="172" t="e">
        <f>IF(AND('Mapa final'!#REF!="Media",'Mapa final'!#REF!="Moderado"),CONCATENATE("R37C",'Mapa final'!#REF!),"")</f>
        <v>#REF!</v>
      </c>
      <c r="R142" s="173" t="e">
        <f>IF(AND('Mapa final'!#REF!="Media",'Mapa final'!#REF!="Moderado"),CONCATENATE("R37C",'Mapa final'!#REF!),"")</f>
        <v>#REF!</v>
      </c>
      <c r="S142" s="86" t="e">
        <f>IF(AND('Mapa final'!#REF!="Media",'Mapa final'!#REF!="Mayor"),CONCATENATE("R37C",'Mapa final'!#REF!),"")</f>
        <v>#REF!</v>
      </c>
      <c r="T142" s="40" t="e">
        <f>IF(AND('Mapa final'!#REF!="Media",'Mapa final'!#REF!="Mayor"),CONCATENATE("R37C",'Mapa final'!#REF!),"")</f>
        <v>#REF!</v>
      </c>
      <c r="U142" s="87" t="e">
        <f>IF(AND('Mapa final'!#REF!="Media",'Mapa final'!#REF!="Mayor"),CONCATENATE("R37C",'Mapa final'!#REF!),"")</f>
        <v>#REF!</v>
      </c>
      <c r="V142" s="165" t="e">
        <f>IF(AND('Mapa final'!#REF!="Media",'Mapa final'!#REF!="Catastrófico"),CONCATENATE("R37C",'Mapa final'!#REF!),"")</f>
        <v>#REF!</v>
      </c>
      <c r="W142" s="166" t="e">
        <f>IF(AND('Mapa final'!#REF!="Media",'Mapa final'!#REF!="Catastrófico"),CONCATENATE("R37C",'Mapa final'!#REF!),"")</f>
        <v>#REF!</v>
      </c>
      <c r="X142" s="167" t="e">
        <f>IF(AND('Mapa final'!#REF!="Media",'Mapa final'!#REF!="Catastrófico"),CONCATENATE("R37C",'Mapa final'!#REF!),"")</f>
        <v>#REF!</v>
      </c>
      <c r="Y142" s="41"/>
      <c r="Z142" s="296"/>
      <c r="AA142" s="297"/>
      <c r="AB142" s="297"/>
      <c r="AC142" s="297"/>
      <c r="AD142" s="297"/>
      <c r="AE142" s="298"/>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row>
    <row r="143" spans="1:61" ht="15" customHeight="1" x14ac:dyDescent="0.25">
      <c r="A143" s="41"/>
      <c r="B143" s="276"/>
      <c r="C143" s="277"/>
      <c r="D143" s="278"/>
      <c r="E143" s="251"/>
      <c r="F143" s="246"/>
      <c r="G143" s="246"/>
      <c r="H143" s="246"/>
      <c r="I143" s="246"/>
      <c r="J143" s="171" t="str">
        <f ca="1">IF(AND('Mapa final'!$AB$82="Media",'Mapa final'!$AD$82="Moderado"),CONCATENATE("R39C",'Mapa final'!$R$82),"")</f>
        <v/>
      </c>
      <c r="K143" s="172" t="str">
        <f>IF(AND('Mapa final'!$AB$83="Media",'Mapa final'!$AD$83="Moderado"),CONCATENATE("R38C",'Mapa final'!$R$83),"")</f>
        <v/>
      </c>
      <c r="L143" s="173" t="str">
        <f>IF(AND('Mapa final'!$AB$84="Media",'Mapa final'!$AD$84="Moderado"),CONCATENATE("R38C",'Mapa final'!$R$84),"")</f>
        <v/>
      </c>
      <c r="M143" s="171" t="str">
        <f ca="1">IF(AND('Mapa final'!$AB$82="Media",'Mapa final'!$AD$82="Moderado"),CONCATENATE("R39C",'Mapa final'!$R$82),"")</f>
        <v/>
      </c>
      <c r="N143" s="172" t="str">
        <f>IF(AND('Mapa final'!$AB$83="Media",'Mapa final'!$AD$83="Moderado"),CONCATENATE("R38C",'Mapa final'!$R$83),"")</f>
        <v/>
      </c>
      <c r="O143" s="173" t="str">
        <f>IF(AND('Mapa final'!$AB$84="Media",'Mapa final'!$AD$84="Moderado"),CONCATENATE("R38C",'Mapa final'!$R$84),"")</f>
        <v/>
      </c>
      <c r="P143" s="171" t="str">
        <f ca="1">IF(AND('Mapa final'!$AB$82="Media",'Mapa final'!$AD$82="Moderado"),CONCATENATE("R39C",'Mapa final'!$R$82),"")</f>
        <v/>
      </c>
      <c r="Q143" s="172" t="str">
        <f>IF(AND('Mapa final'!$AB$83="Media",'Mapa final'!$AD$83="Moderado"),CONCATENATE("R38C",'Mapa final'!$R$83),"")</f>
        <v/>
      </c>
      <c r="R143" s="173" t="str">
        <f>IF(AND('Mapa final'!$AB$84="Media",'Mapa final'!$AD$84="Moderado"),CONCATENATE("R38C",'Mapa final'!$R$84),"")</f>
        <v/>
      </c>
      <c r="S143" s="86" t="str">
        <f ca="1">IF(AND('Mapa final'!$AB$82="Media",'Mapa final'!$AD$82="Mayor"),CONCATENATE("R39C",'Mapa final'!$R$82),"")</f>
        <v/>
      </c>
      <c r="T143" s="40" t="str">
        <f>IF(AND('Mapa final'!$AB$83="Media",'Mapa final'!$AD$83="Mayor"),CONCATENATE("R38C",'Mapa final'!$R$83),"")</f>
        <v/>
      </c>
      <c r="U143" s="87" t="str">
        <f>IF(AND('Mapa final'!$AB$84="Media",'Mapa final'!$AD$84="Mayor"),CONCATENATE("R38C",'Mapa final'!$R$84),"")</f>
        <v/>
      </c>
      <c r="V143" s="165" t="str">
        <f ca="1">IF(AND('Mapa final'!$AB$82="Media",'Mapa final'!$AD$82="Catastrófico"),CONCATENATE("R39C",'Mapa final'!$R$82),"")</f>
        <v/>
      </c>
      <c r="W143" s="166" t="str">
        <f>IF(AND('Mapa final'!$AB$83="Media",'Mapa final'!$AD$83="Catastrófico"),CONCATENATE("R38C",'Mapa final'!$R$83),"")</f>
        <v/>
      </c>
      <c r="X143" s="167" t="str">
        <f>IF(AND('Mapa final'!$AB$84="Media",'Mapa final'!$AD$84="Catastrófico"),CONCATENATE("R38C",'Mapa final'!$R$84),"")</f>
        <v/>
      </c>
      <c r="Y143" s="41"/>
      <c r="Z143" s="296"/>
      <c r="AA143" s="297"/>
      <c r="AB143" s="297"/>
      <c r="AC143" s="297"/>
      <c r="AD143" s="297"/>
      <c r="AE143" s="298"/>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row>
    <row r="144" spans="1:61" ht="15" customHeight="1" x14ac:dyDescent="0.25">
      <c r="A144" s="41"/>
      <c r="B144" s="276"/>
      <c r="C144" s="277"/>
      <c r="D144" s="278"/>
      <c r="E144" s="251"/>
      <c r="F144" s="246"/>
      <c r="G144" s="246"/>
      <c r="H144" s="246"/>
      <c r="I144" s="246"/>
      <c r="J144" s="171" t="str">
        <f ca="1">IF(AND('Mapa final'!$AB$85="Media",'Mapa final'!$AD$85="Moderado"),CONCATENATE("R40C",'Mapa final'!$R$85),"")</f>
        <v>R40C1</v>
      </c>
      <c r="K144" s="172" t="str">
        <f>IF(AND('Mapa final'!$AB$86="Media",'Mapa final'!$AD$86="Moderado"),CONCATENATE("R39C",'Mapa final'!$R$86),"")</f>
        <v/>
      </c>
      <c r="L144" s="173" t="str">
        <f>IF(AND('Mapa final'!$AB$87="Media",'Mapa final'!$AD$87="Moderado"),CONCATENATE("R39C",'Mapa final'!$R$87),"")</f>
        <v/>
      </c>
      <c r="M144" s="171" t="str">
        <f ca="1">IF(AND('Mapa final'!$AB$85="Media",'Mapa final'!$AD$85="Moderado"),CONCATENATE("R40C",'Mapa final'!$R$85),"")</f>
        <v>R40C1</v>
      </c>
      <c r="N144" s="172" t="str">
        <f>IF(AND('Mapa final'!$AB$86="Media",'Mapa final'!$AD$86="Moderado"),CONCATENATE("R39C",'Mapa final'!$R$86),"")</f>
        <v/>
      </c>
      <c r="O144" s="173" t="str">
        <f>IF(AND('Mapa final'!$AB$87="Media",'Mapa final'!$AD$87="Moderado"),CONCATENATE("R39C",'Mapa final'!$R$87),"")</f>
        <v/>
      </c>
      <c r="P144" s="171" t="str">
        <f ca="1">IF(AND('Mapa final'!$AB$85="Media",'Mapa final'!$AD$85="Moderado"),CONCATENATE("R40C",'Mapa final'!$R$85),"")</f>
        <v>R40C1</v>
      </c>
      <c r="Q144" s="172" t="str">
        <f>IF(AND('Mapa final'!$AB$86="Media",'Mapa final'!$AD$86="Moderado"),CONCATENATE("R39C",'Mapa final'!$R$86),"")</f>
        <v/>
      </c>
      <c r="R144" s="173" t="str">
        <f>IF(AND('Mapa final'!$AB$87="Media",'Mapa final'!$AD$87="Moderado"),CONCATENATE("R39C",'Mapa final'!$R$87),"")</f>
        <v/>
      </c>
      <c r="S144" s="86" t="str">
        <f ca="1">IF(AND('Mapa final'!$AB$85="Media",'Mapa final'!$AD$85="Mayor"),CONCATENATE("R40C",'Mapa final'!$R$85),"")</f>
        <v/>
      </c>
      <c r="T144" s="40" t="str">
        <f>IF(AND('Mapa final'!$AB$86="Media",'Mapa final'!$AD$86="Mayor"),CONCATENATE("R39C",'Mapa final'!$R$86),"")</f>
        <v/>
      </c>
      <c r="U144" s="87" t="str">
        <f>IF(AND('Mapa final'!$AB$87="Media",'Mapa final'!$AD$87="Mayor"),CONCATENATE("R39C",'Mapa final'!$R$87),"")</f>
        <v/>
      </c>
      <c r="V144" s="165" t="str">
        <f ca="1">IF(AND('Mapa final'!$AB$85="Media",'Mapa final'!$AD$85="Catastrófico"),CONCATENATE("R40C",'Mapa final'!$R$85),"")</f>
        <v/>
      </c>
      <c r="W144" s="166" t="str">
        <f>IF(AND('Mapa final'!$AB$86="Media",'Mapa final'!$AD$86="Catastrófico"),CONCATENATE("R39C",'Mapa final'!$R$86),"")</f>
        <v/>
      </c>
      <c r="X144" s="167" t="str">
        <f>IF(AND('Mapa final'!$AB$87="Media",'Mapa final'!$AD$87="Catastrófico"),CONCATENATE("R39C",'Mapa final'!$R$87),"")</f>
        <v/>
      </c>
      <c r="Y144" s="41"/>
      <c r="Z144" s="296"/>
      <c r="AA144" s="297"/>
      <c r="AB144" s="297"/>
      <c r="AC144" s="297"/>
      <c r="AD144" s="297"/>
      <c r="AE144" s="298"/>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row>
    <row r="145" spans="1:61" ht="15" customHeight="1" x14ac:dyDescent="0.25">
      <c r="A145" s="41"/>
      <c r="B145" s="276"/>
      <c r="C145" s="277"/>
      <c r="D145" s="278"/>
      <c r="E145" s="251"/>
      <c r="F145" s="246"/>
      <c r="G145" s="246"/>
      <c r="H145" s="246"/>
      <c r="I145" s="246"/>
      <c r="J145" s="171" t="str">
        <f ca="1">IF(AND('Mapa final'!$AB$88="Media",'Mapa final'!$AD$88="Moderado"),CONCATENATE("R41C",'Mapa final'!$R$88),"")</f>
        <v/>
      </c>
      <c r="K145" s="172" t="str">
        <f>IF(AND('Mapa final'!$AB$89="Media",'Mapa final'!$AD$89="Moderado"),CONCATENATE("R40C",'Mapa final'!$R$89),"")</f>
        <v/>
      </c>
      <c r="L145" s="173" t="str">
        <f>IF(AND('Mapa final'!$AB$90="Media",'Mapa final'!$AD$90="Moderado"),CONCATENATE("R40C",'Mapa final'!$R$90),"")</f>
        <v/>
      </c>
      <c r="M145" s="171" t="str">
        <f ca="1">IF(AND('Mapa final'!$AB$88="Media",'Mapa final'!$AD$88="Moderado"),CONCATENATE("R41C",'Mapa final'!$R$88),"")</f>
        <v/>
      </c>
      <c r="N145" s="172" t="str">
        <f>IF(AND('Mapa final'!$AB$89="Media",'Mapa final'!$AD$89="Moderado"),CONCATENATE("R40C",'Mapa final'!$R$89),"")</f>
        <v/>
      </c>
      <c r="O145" s="173" t="str">
        <f>IF(AND('Mapa final'!$AB$90="Media",'Mapa final'!$AD$90="Moderado"),CONCATENATE("R40C",'Mapa final'!$R$90),"")</f>
        <v/>
      </c>
      <c r="P145" s="171" t="str">
        <f ca="1">IF(AND('Mapa final'!$AB$88="Media",'Mapa final'!$AD$88="Moderado"),CONCATENATE("R41C",'Mapa final'!$R$88),"")</f>
        <v/>
      </c>
      <c r="Q145" s="172" t="str">
        <f>IF(AND('Mapa final'!$AB$89="Media",'Mapa final'!$AD$89="Moderado"),CONCATENATE("R40C",'Mapa final'!$R$89),"")</f>
        <v/>
      </c>
      <c r="R145" s="173" t="str">
        <f>IF(AND('Mapa final'!$AB$90="Media",'Mapa final'!$AD$90="Moderado"),CONCATENATE("R40C",'Mapa final'!$R$90),"")</f>
        <v/>
      </c>
      <c r="S145" s="86" t="str">
        <f ca="1">IF(AND('Mapa final'!$AB$88="Media",'Mapa final'!$AD$88="Mayor"),CONCATENATE("R41C",'Mapa final'!$R$88),"")</f>
        <v/>
      </c>
      <c r="T145" s="40" t="str">
        <f>IF(AND('Mapa final'!$AB$89="Media",'Mapa final'!$AD$89="Mayor"),CONCATENATE("R40C",'Mapa final'!$R$89),"")</f>
        <v/>
      </c>
      <c r="U145" s="87" t="str">
        <f>IF(AND('Mapa final'!$AB$90="Media",'Mapa final'!$AD$90="Mayor"),CONCATENATE("R40C",'Mapa final'!$R$90),"")</f>
        <v/>
      </c>
      <c r="V145" s="165" t="str">
        <f ca="1">IF(AND('Mapa final'!$AB$88="Media",'Mapa final'!$AD$88="Catastrófico"),CONCATENATE("R41C",'Mapa final'!$R$88),"")</f>
        <v/>
      </c>
      <c r="W145" s="166" t="str">
        <f>IF(AND('Mapa final'!$AB$89="Media",'Mapa final'!$AD$89="Catastrófico"),CONCATENATE("R40C",'Mapa final'!$R$89),"")</f>
        <v/>
      </c>
      <c r="X145" s="167" t="str">
        <f>IF(AND('Mapa final'!$AB$90="Media",'Mapa final'!$AD$90="Catastrófico"),CONCATENATE("R40C",'Mapa final'!$R$90),"")</f>
        <v/>
      </c>
      <c r="Y145" s="41"/>
      <c r="Z145" s="296"/>
      <c r="AA145" s="297"/>
      <c r="AB145" s="297"/>
      <c r="AC145" s="297"/>
      <c r="AD145" s="297"/>
      <c r="AE145" s="298"/>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row>
    <row r="146" spans="1:61" ht="15" customHeight="1" x14ac:dyDescent="0.25">
      <c r="A146" s="41"/>
      <c r="B146" s="276"/>
      <c r="C146" s="277"/>
      <c r="D146" s="278"/>
      <c r="E146" s="251"/>
      <c r="F146" s="246"/>
      <c r="G146" s="246"/>
      <c r="H146" s="246"/>
      <c r="I146" s="246"/>
      <c r="J146" s="171" t="e">
        <f>IF(AND('Mapa final'!#REF!="Media",'Mapa final'!#REF!="Moderado"),CONCATENATE("R42C",'Mapa final'!#REF!),"")</f>
        <v>#REF!</v>
      </c>
      <c r="K146" s="172" t="e">
        <f>IF(AND('Mapa final'!#REF!="Media",'Mapa final'!#REF!="Moderado"),CONCATENATE("R41C",'Mapa final'!#REF!),"")</f>
        <v>#REF!</v>
      </c>
      <c r="L146" s="173" t="e">
        <f>IF(AND('Mapa final'!#REF!="Media",'Mapa final'!#REF!="Moderado"),CONCATENATE("R41C",'Mapa final'!#REF!),"")</f>
        <v>#REF!</v>
      </c>
      <c r="M146" s="171" t="e">
        <f>IF(AND('Mapa final'!#REF!="Media",'Mapa final'!#REF!="Moderado"),CONCATENATE("R42C",'Mapa final'!#REF!),"")</f>
        <v>#REF!</v>
      </c>
      <c r="N146" s="172" t="e">
        <f>IF(AND('Mapa final'!#REF!="Media",'Mapa final'!#REF!="Moderado"),CONCATENATE("R41C",'Mapa final'!#REF!),"")</f>
        <v>#REF!</v>
      </c>
      <c r="O146" s="173" t="e">
        <f>IF(AND('Mapa final'!#REF!="Media",'Mapa final'!#REF!="Moderado"),CONCATENATE("R41C",'Mapa final'!#REF!),"")</f>
        <v>#REF!</v>
      </c>
      <c r="P146" s="171" t="e">
        <f>IF(AND('Mapa final'!#REF!="Media",'Mapa final'!#REF!="Moderado"),CONCATENATE("R42C",'Mapa final'!#REF!),"")</f>
        <v>#REF!</v>
      </c>
      <c r="Q146" s="172" t="e">
        <f>IF(AND('Mapa final'!#REF!="Media",'Mapa final'!#REF!="Moderado"),CONCATENATE("R41C",'Mapa final'!#REF!),"")</f>
        <v>#REF!</v>
      </c>
      <c r="R146" s="173" t="e">
        <f>IF(AND('Mapa final'!#REF!="Media",'Mapa final'!#REF!="Moderado"),CONCATENATE("R41C",'Mapa final'!#REF!),"")</f>
        <v>#REF!</v>
      </c>
      <c r="S146" s="86" t="e">
        <f>IF(AND('Mapa final'!#REF!="Media",'Mapa final'!#REF!="Mayor"),CONCATENATE("R42C",'Mapa final'!#REF!),"")</f>
        <v>#REF!</v>
      </c>
      <c r="T146" s="40" t="e">
        <f>IF(AND('Mapa final'!#REF!="Media",'Mapa final'!#REF!="Mayor"),CONCATENATE("R41C",'Mapa final'!#REF!),"")</f>
        <v>#REF!</v>
      </c>
      <c r="U146" s="87" t="e">
        <f>IF(AND('Mapa final'!#REF!="Media",'Mapa final'!#REF!="Mayor"),CONCATENATE("R41C",'Mapa final'!#REF!),"")</f>
        <v>#REF!</v>
      </c>
      <c r="V146" s="165" t="e">
        <f>IF(AND('Mapa final'!#REF!="Media",'Mapa final'!#REF!="Catastrófico"),CONCATENATE("R42C",'Mapa final'!#REF!),"")</f>
        <v>#REF!</v>
      </c>
      <c r="W146" s="166" t="e">
        <f>IF(AND('Mapa final'!#REF!="Media",'Mapa final'!#REF!="Catastrófico"),CONCATENATE("R41C",'Mapa final'!#REF!),"")</f>
        <v>#REF!</v>
      </c>
      <c r="X146" s="167" t="e">
        <f>IF(AND('Mapa final'!#REF!="Media",'Mapa final'!#REF!="Catastrófico"),CONCATENATE("R41C",'Mapa final'!#REF!),"")</f>
        <v>#REF!</v>
      </c>
      <c r="Y146" s="41"/>
      <c r="Z146" s="296"/>
      <c r="AA146" s="297"/>
      <c r="AB146" s="297"/>
      <c r="AC146" s="297"/>
      <c r="AD146" s="297"/>
      <c r="AE146" s="298"/>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row>
    <row r="147" spans="1:61" ht="15" customHeight="1" x14ac:dyDescent="0.25">
      <c r="A147" s="41"/>
      <c r="B147" s="276"/>
      <c r="C147" s="277"/>
      <c r="D147" s="278"/>
      <c r="E147" s="251"/>
      <c r="F147" s="246"/>
      <c r="G147" s="246"/>
      <c r="H147" s="246"/>
      <c r="I147" s="246"/>
      <c r="J147" s="171" t="str">
        <f ca="1">IF(AND('Mapa final'!$AB$91="Media",'Mapa final'!$AD$91="Moderado"),CONCATENATE("R43C",'Mapa final'!$R$91),"")</f>
        <v>R43C1</v>
      </c>
      <c r="K147" s="172" t="str">
        <f>IF(AND('Mapa final'!$AB$92="Media",'Mapa final'!$AD$92="Moderado"),CONCATENATE("R42C",'Mapa final'!$R$92),"")</f>
        <v/>
      </c>
      <c r="L147" s="173" t="str">
        <f>IF(AND('Mapa final'!$AB$93="Media",'Mapa final'!$AD$93="Moderado"),CONCATENATE("R42C",'Mapa final'!$R$93),"")</f>
        <v/>
      </c>
      <c r="M147" s="171" t="str">
        <f ca="1">IF(AND('Mapa final'!$AB$91="Media",'Mapa final'!$AD$91="Moderado"),CONCATENATE("R43C",'Mapa final'!$R$91),"")</f>
        <v>R43C1</v>
      </c>
      <c r="N147" s="172" t="str">
        <f>IF(AND('Mapa final'!$AB$92="Media",'Mapa final'!$AD$92="Moderado"),CONCATENATE("R42C",'Mapa final'!$R$92),"")</f>
        <v/>
      </c>
      <c r="O147" s="173" t="str">
        <f>IF(AND('Mapa final'!$AB$93="Media",'Mapa final'!$AD$93="Moderado"),CONCATENATE("R42C",'Mapa final'!$R$93),"")</f>
        <v/>
      </c>
      <c r="P147" s="171" t="str">
        <f ca="1">IF(AND('Mapa final'!$AB$91="Media",'Mapa final'!$AD$91="Moderado"),CONCATENATE("R43C",'Mapa final'!$R$91),"")</f>
        <v>R43C1</v>
      </c>
      <c r="Q147" s="172" t="str">
        <f>IF(AND('Mapa final'!$AB$92="Media",'Mapa final'!$AD$92="Moderado"),CONCATENATE("R42C",'Mapa final'!$R$92),"")</f>
        <v/>
      </c>
      <c r="R147" s="173" t="str">
        <f>IF(AND('Mapa final'!$AB$93="Media",'Mapa final'!$AD$93="Moderado"),CONCATENATE("R42C",'Mapa final'!$R$93),"")</f>
        <v/>
      </c>
      <c r="S147" s="86" t="str">
        <f ca="1">IF(AND('Mapa final'!$AB$91="Media",'Mapa final'!$AD$91="Mayor"),CONCATENATE("R43C",'Mapa final'!$R$91),"")</f>
        <v/>
      </c>
      <c r="T147" s="40" t="str">
        <f>IF(AND('Mapa final'!$AB$92="Media",'Mapa final'!$AD$92="Mayor"),CONCATENATE("R42C",'Mapa final'!$R$92),"")</f>
        <v/>
      </c>
      <c r="U147" s="87" t="str">
        <f>IF(AND('Mapa final'!$AB$93="Media",'Mapa final'!$AD$93="Mayor"),CONCATENATE("R42C",'Mapa final'!$R$93),"")</f>
        <v/>
      </c>
      <c r="V147" s="165" t="str">
        <f ca="1">IF(AND('Mapa final'!$AB$91="Media",'Mapa final'!$AD$91="Catastrófico"),CONCATENATE("R43C",'Mapa final'!$R$91),"")</f>
        <v/>
      </c>
      <c r="W147" s="166" t="str">
        <f>IF(AND('Mapa final'!$AB$92="Media",'Mapa final'!$AD$92="Catastrófico"),CONCATENATE("R42C",'Mapa final'!$R$92),"")</f>
        <v/>
      </c>
      <c r="X147" s="167" t="str">
        <f>IF(AND('Mapa final'!$AB$93="Media",'Mapa final'!$AD$93="Catastrófico"),CONCATENATE("R42C",'Mapa final'!$R$93),"")</f>
        <v/>
      </c>
      <c r="Y147" s="41"/>
      <c r="Z147" s="296"/>
      <c r="AA147" s="297"/>
      <c r="AB147" s="297"/>
      <c r="AC147" s="297"/>
      <c r="AD147" s="297"/>
      <c r="AE147" s="298"/>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row>
    <row r="148" spans="1:61" ht="15" customHeight="1" x14ac:dyDescent="0.25">
      <c r="A148" s="41"/>
      <c r="B148" s="276"/>
      <c r="C148" s="277"/>
      <c r="D148" s="278"/>
      <c r="E148" s="251"/>
      <c r="F148" s="246"/>
      <c r="G148" s="246"/>
      <c r="H148" s="246"/>
      <c r="I148" s="246"/>
      <c r="J148" s="171" t="e">
        <f>IF(AND('Mapa final'!#REF!="Media",'Mapa final'!#REF!="Moderado"),CONCATENATE("R44C",'Mapa final'!#REF!),"")</f>
        <v>#REF!</v>
      </c>
      <c r="K148" s="172" t="e">
        <f>IF(AND('Mapa final'!#REF!="Media",'Mapa final'!#REF!="Moderado"),CONCATENATE("R43C",'Mapa final'!#REF!),"")</f>
        <v>#REF!</v>
      </c>
      <c r="L148" s="173" t="e">
        <f>IF(AND('Mapa final'!#REF!="Media",'Mapa final'!#REF!="Moderado"),CONCATENATE("R43C",'Mapa final'!#REF!),"")</f>
        <v>#REF!</v>
      </c>
      <c r="M148" s="171" t="e">
        <f>IF(AND('Mapa final'!#REF!="Media",'Mapa final'!#REF!="Moderado"),CONCATENATE("R44C",'Mapa final'!#REF!),"")</f>
        <v>#REF!</v>
      </c>
      <c r="N148" s="172" t="e">
        <f>IF(AND('Mapa final'!#REF!="Media",'Mapa final'!#REF!="Moderado"),CONCATENATE("R43C",'Mapa final'!#REF!),"")</f>
        <v>#REF!</v>
      </c>
      <c r="O148" s="173" t="e">
        <f>IF(AND('Mapa final'!#REF!="Media",'Mapa final'!#REF!="Moderado"),CONCATENATE("R43C",'Mapa final'!#REF!),"")</f>
        <v>#REF!</v>
      </c>
      <c r="P148" s="171" t="e">
        <f>IF(AND('Mapa final'!#REF!="Media",'Mapa final'!#REF!="Moderado"),CONCATENATE("R44C",'Mapa final'!#REF!),"")</f>
        <v>#REF!</v>
      </c>
      <c r="Q148" s="172" t="e">
        <f>IF(AND('Mapa final'!#REF!="Media",'Mapa final'!#REF!="Moderado"),CONCATENATE("R43C",'Mapa final'!#REF!),"")</f>
        <v>#REF!</v>
      </c>
      <c r="R148" s="173" t="e">
        <f>IF(AND('Mapa final'!#REF!="Media",'Mapa final'!#REF!="Moderado"),CONCATENATE("R43C",'Mapa final'!#REF!),"")</f>
        <v>#REF!</v>
      </c>
      <c r="S148" s="86" t="e">
        <f>IF(AND('Mapa final'!#REF!="Media",'Mapa final'!#REF!="Mayor"),CONCATENATE("R44C",'Mapa final'!#REF!),"")</f>
        <v>#REF!</v>
      </c>
      <c r="T148" s="40" t="e">
        <f>IF(AND('Mapa final'!#REF!="Media",'Mapa final'!#REF!="Mayor"),CONCATENATE("R43C",'Mapa final'!#REF!),"")</f>
        <v>#REF!</v>
      </c>
      <c r="U148" s="87" t="e">
        <f>IF(AND('Mapa final'!#REF!="Media",'Mapa final'!#REF!="Mayor"),CONCATENATE("R43C",'Mapa final'!#REF!),"")</f>
        <v>#REF!</v>
      </c>
      <c r="V148" s="165" t="e">
        <f>IF(AND('Mapa final'!#REF!="Media",'Mapa final'!#REF!="Catastrófico"),CONCATENATE("R44C",'Mapa final'!#REF!),"")</f>
        <v>#REF!</v>
      </c>
      <c r="W148" s="166" t="e">
        <f>IF(AND('Mapa final'!#REF!="Media",'Mapa final'!#REF!="Catastrófico"),CONCATENATE("R43C",'Mapa final'!#REF!),"")</f>
        <v>#REF!</v>
      </c>
      <c r="X148" s="167" t="e">
        <f>IF(AND('Mapa final'!#REF!="Media",'Mapa final'!#REF!="Catastrófico"),CONCATENATE("R43C",'Mapa final'!#REF!),"")</f>
        <v>#REF!</v>
      </c>
      <c r="Y148" s="41"/>
      <c r="Z148" s="296"/>
      <c r="AA148" s="297"/>
      <c r="AB148" s="297"/>
      <c r="AC148" s="297"/>
      <c r="AD148" s="297"/>
      <c r="AE148" s="298"/>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row>
    <row r="149" spans="1:61" ht="15" customHeight="1" x14ac:dyDescent="0.25">
      <c r="A149" s="41"/>
      <c r="B149" s="276"/>
      <c r="C149" s="277"/>
      <c r="D149" s="278"/>
      <c r="E149" s="251"/>
      <c r="F149" s="246"/>
      <c r="G149" s="246"/>
      <c r="H149" s="246"/>
      <c r="I149" s="246"/>
      <c r="J149" s="171" t="e">
        <f>IF(AND('Mapa final'!#REF!="Media",'Mapa final'!#REF!="Moderado"),CONCATENATE("R45C",'Mapa final'!#REF!),"")</f>
        <v>#REF!</v>
      </c>
      <c r="K149" s="172" t="e">
        <f>IF(AND('Mapa final'!#REF!="Media",'Mapa final'!#REF!="Moderado"),CONCATENATE("R44C",'Mapa final'!#REF!),"")</f>
        <v>#REF!</v>
      </c>
      <c r="L149" s="173" t="e">
        <f>IF(AND('Mapa final'!#REF!="Media",'Mapa final'!#REF!="Moderado"),CONCATENATE("R44C",'Mapa final'!#REF!),"")</f>
        <v>#REF!</v>
      </c>
      <c r="M149" s="171" t="e">
        <f>IF(AND('Mapa final'!#REF!="Media",'Mapa final'!#REF!="Moderado"),CONCATENATE("R45C",'Mapa final'!#REF!),"")</f>
        <v>#REF!</v>
      </c>
      <c r="N149" s="172" t="e">
        <f>IF(AND('Mapa final'!#REF!="Media",'Mapa final'!#REF!="Moderado"),CONCATENATE("R44C",'Mapa final'!#REF!),"")</f>
        <v>#REF!</v>
      </c>
      <c r="O149" s="173" t="e">
        <f>IF(AND('Mapa final'!#REF!="Media",'Mapa final'!#REF!="Moderado"),CONCATENATE("R44C",'Mapa final'!#REF!),"")</f>
        <v>#REF!</v>
      </c>
      <c r="P149" s="171" t="e">
        <f>IF(AND('Mapa final'!#REF!="Media",'Mapa final'!#REF!="Moderado"),CONCATENATE("R45C",'Mapa final'!#REF!),"")</f>
        <v>#REF!</v>
      </c>
      <c r="Q149" s="172" t="e">
        <f>IF(AND('Mapa final'!#REF!="Media",'Mapa final'!#REF!="Moderado"),CONCATENATE("R44C",'Mapa final'!#REF!),"")</f>
        <v>#REF!</v>
      </c>
      <c r="R149" s="173" t="e">
        <f>IF(AND('Mapa final'!#REF!="Media",'Mapa final'!#REF!="Moderado"),CONCATENATE("R44C",'Mapa final'!#REF!),"")</f>
        <v>#REF!</v>
      </c>
      <c r="S149" s="86" t="e">
        <f>IF(AND('Mapa final'!#REF!="Media",'Mapa final'!#REF!="Mayor"),CONCATENATE("R45C",'Mapa final'!#REF!),"")</f>
        <v>#REF!</v>
      </c>
      <c r="T149" s="40" t="e">
        <f>IF(AND('Mapa final'!#REF!="Media",'Mapa final'!#REF!="Mayor"),CONCATENATE("R44C",'Mapa final'!#REF!),"")</f>
        <v>#REF!</v>
      </c>
      <c r="U149" s="87" t="e">
        <f>IF(AND('Mapa final'!#REF!="Media",'Mapa final'!#REF!="Mayor"),CONCATENATE("R44C",'Mapa final'!#REF!),"")</f>
        <v>#REF!</v>
      </c>
      <c r="V149" s="165" t="e">
        <f>IF(AND('Mapa final'!#REF!="Media",'Mapa final'!#REF!="Catastrófico"),CONCATENATE("R45C",'Mapa final'!#REF!),"")</f>
        <v>#REF!</v>
      </c>
      <c r="W149" s="166" t="e">
        <f>IF(AND('Mapa final'!#REF!="Media",'Mapa final'!#REF!="Catastrófico"),CONCATENATE("R44C",'Mapa final'!#REF!),"")</f>
        <v>#REF!</v>
      </c>
      <c r="X149" s="167" t="e">
        <f>IF(AND('Mapa final'!#REF!="Media",'Mapa final'!#REF!="Catastrófico"),CONCATENATE("R44C",'Mapa final'!#REF!),"")</f>
        <v>#REF!</v>
      </c>
      <c r="Y149" s="41"/>
      <c r="Z149" s="296"/>
      <c r="AA149" s="297"/>
      <c r="AB149" s="297"/>
      <c r="AC149" s="297"/>
      <c r="AD149" s="297"/>
      <c r="AE149" s="298"/>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row>
    <row r="150" spans="1:61" ht="15" customHeight="1" x14ac:dyDescent="0.25">
      <c r="A150" s="41"/>
      <c r="B150" s="276"/>
      <c r="C150" s="277"/>
      <c r="D150" s="278"/>
      <c r="E150" s="251"/>
      <c r="F150" s="246"/>
      <c r="G150" s="246"/>
      <c r="H150" s="246"/>
      <c r="I150" s="246"/>
      <c r="J150" s="171" t="str">
        <f ca="1">IF(AND('Mapa final'!$AB$94="Media",'Mapa final'!$AD$94="Moderado"),CONCATENATE("R46C",'Mapa final'!$R$94),"")</f>
        <v/>
      </c>
      <c r="K150" s="172" t="str">
        <f>IF(AND('Mapa final'!$AB$95="Media",'Mapa final'!$AD$95="Moderado"),CONCATENATE("R45C",'Mapa final'!$R$95),"")</f>
        <v/>
      </c>
      <c r="L150" s="173" t="str">
        <f>IF(AND('Mapa final'!$AB$96="Media",'Mapa final'!$AD$96="Moderado"),CONCATENATE("R45C",'Mapa final'!$R$96),"")</f>
        <v/>
      </c>
      <c r="M150" s="171" t="str">
        <f ca="1">IF(AND('Mapa final'!$AB$94="Media",'Mapa final'!$AD$94="Moderado"),CONCATENATE("R46C",'Mapa final'!$R$94),"")</f>
        <v/>
      </c>
      <c r="N150" s="172" t="str">
        <f>IF(AND('Mapa final'!$AB$95="Media",'Mapa final'!$AD$95="Moderado"),CONCATENATE("R45C",'Mapa final'!$R$95),"")</f>
        <v/>
      </c>
      <c r="O150" s="173" t="str">
        <f>IF(AND('Mapa final'!$AB$96="Media",'Mapa final'!$AD$96="Moderado"),CONCATENATE("R45C",'Mapa final'!$R$96),"")</f>
        <v/>
      </c>
      <c r="P150" s="171" t="str">
        <f ca="1">IF(AND('Mapa final'!$AB$94="Media",'Mapa final'!$AD$94="Moderado"),CONCATENATE("R46C",'Mapa final'!$R$94),"")</f>
        <v/>
      </c>
      <c r="Q150" s="172" t="str">
        <f>IF(AND('Mapa final'!$AB$95="Media",'Mapa final'!$AD$95="Moderado"),CONCATENATE("R45C",'Mapa final'!$R$95),"")</f>
        <v/>
      </c>
      <c r="R150" s="173" t="str">
        <f>IF(AND('Mapa final'!$AB$96="Media",'Mapa final'!$AD$96="Moderado"),CONCATENATE("R45C",'Mapa final'!$R$96),"")</f>
        <v/>
      </c>
      <c r="S150" s="86" t="str">
        <f ca="1">IF(AND('Mapa final'!$AB$94="Media",'Mapa final'!$AD$94="Mayor"),CONCATENATE("R46C",'Mapa final'!$R$94),"")</f>
        <v/>
      </c>
      <c r="T150" s="40" t="str">
        <f>IF(AND('Mapa final'!$AB$95="Media",'Mapa final'!$AD$95="Mayor"),CONCATENATE("R45C",'Mapa final'!$R$95),"")</f>
        <v/>
      </c>
      <c r="U150" s="87" t="str">
        <f>IF(AND('Mapa final'!$AB$96="Media",'Mapa final'!$AD$96="Mayor"),CONCATENATE("R45C",'Mapa final'!$R$96),"")</f>
        <v/>
      </c>
      <c r="V150" s="165" t="str">
        <f ca="1">IF(AND('Mapa final'!$AB$94="Media",'Mapa final'!$AD$94="Catastrófico"),CONCATENATE("R46C",'Mapa final'!$R$94),"")</f>
        <v/>
      </c>
      <c r="W150" s="166" t="str">
        <f>IF(AND('Mapa final'!$AB$95="Media",'Mapa final'!$AD$95="Catastrófico"),CONCATENATE("R45C",'Mapa final'!$R$95),"")</f>
        <v/>
      </c>
      <c r="X150" s="167" t="str">
        <f>IF(AND('Mapa final'!$AB$96="Media",'Mapa final'!$AD$96="Catastrófico"),CONCATENATE("R45C",'Mapa final'!$R$96),"")</f>
        <v/>
      </c>
      <c r="Y150" s="41"/>
      <c r="Z150" s="296"/>
      <c r="AA150" s="297"/>
      <c r="AB150" s="297"/>
      <c r="AC150" s="297"/>
      <c r="AD150" s="297"/>
      <c r="AE150" s="298"/>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row>
    <row r="151" spans="1:61" ht="15" customHeight="1" x14ac:dyDescent="0.25">
      <c r="A151" s="41"/>
      <c r="B151" s="276"/>
      <c r="C151" s="277"/>
      <c r="D151" s="278"/>
      <c r="E151" s="251"/>
      <c r="F151" s="246"/>
      <c r="G151" s="246"/>
      <c r="H151" s="246"/>
      <c r="I151" s="246"/>
      <c r="J151" s="171" t="str">
        <f ca="1">IF(AND('Mapa final'!$AB$97="Media",'Mapa final'!$AD$97="Moderado"),CONCATENATE("R47C",'Mapa final'!$R$97),"")</f>
        <v/>
      </c>
      <c r="K151" s="172" t="str">
        <f>IF(AND('Mapa final'!$AB$98="Media",'Mapa final'!$AD$98="Moderado"),CONCATENATE("R46C",'Mapa final'!$R$98),"")</f>
        <v/>
      </c>
      <c r="L151" s="173" t="str">
        <f>IF(AND('Mapa final'!$AB$99="Media",'Mapa final'!$AD$99="Moderado"),CONCATENATE("R46C",'Mapa final'!$R$99),"")</f>
        <v/>
      </c>
      <c r="M151" s="171" t="str">
        <f ca="1">IF(AND('Mapa final'!$AB$97="Media",'Mapa final'!$AD$97="Moderado"),CONCATENATE("R47C",'Mapa final'!$R$97),"")</f>
        <v/>
      </c>
      <c r="N151" s="172" t="str">
        <f>IF(AND('Mapa final'!$AB$98="Media",'Mapa final'!$AD$98="Moderado"),CONCATENATE("R46C",'Mapa final'!$R$98),"")</f>
        <v/>
      </c>
      <c r="O151" s="173" t="str">
        <f>IF(AND('Mapa final'!$AB$99="Media",'Mapa final'!$AD$99="Moderado"),CONCATENATE("R46C",'Mapa final'!$R$99),"")</f>
        <v/>
      </c>
      <c r="P151" s="171" t="str">
        <f ca="1">IF(AND('Mapa final'!$AB$97="Media",'Mapa final'!$AD$97="Moderado"),CONCATENATE("R47C",'Mapa final'!$R$97),"")</f>
        <v/>
      </c>
      <c r="Q151" s="172" t="str">
        <f>IF(AND('Mapa final'!$AB$98="Media",'Mapa final'!$AD$98="Moderado"),CONCATENATE("R46C",'Mapa final'!$R$98),"")</f>
        <v/>
      </c>
      <c r="R151" s="173" t="str">
        <f>IF(AND('Mapa final'!$AB$99="Media",'Mapa final'!$AD$99="Moderado"),CONCATENATE("R46C",'Mapa final'!$R$99),"")</f>
        <v/>
      </c>
      <c r="S151" s="86" t="str">
        <f ca="1">IF(AND('Mapa final'!$AB$97="Media",'Mapa final'!$AD$97="Mayor"),CONCATENATE("R47C",'Mapa final'!$R$97),"")</f>
        <v/>
      </c>
      <c r="T151" s="40" t="str">
        <f>IF(AND('Mapa final'!$AB$98="Media",'Mapa final'!$AD$98="Mayor"),CONCATENATE("R46C",'Mapa final'!$R$98),"")</f>
        <v/>
      </c>
      <c r="U151" s="87" t="str">
        <f>IF(AND('Mapa final'!$AB$99="Media",'Mapa final'!$AD$99="Mayor"),CONCATENATE("R46C",'Mapa final'!$R$99),"")</f>
        <v/>
      </c>
      <c r="V151" s="165" t="str">
        <f ca="1">IF(AND('Mapa final'!$AB$97="Media",'Mapa final'!$AD$97="Catastrófico"),CONCATENATE("R47C",'Mapa final'!$R$97),"")</f>
        <v/>
      </c>
      <c r="W151" s="166" t="str">
        <f>IF(AND('Mapa final'!$AB$98="Media",'Mapa final'!$AD$98="Catastrófico"),CONCATENATE("R46C",'Mapa final'!$R$98),"")</f>
        <v/>
      </c>
      <c r="X151" s="167" t="str">
        <f>IF(AND('Mapa final'!$AB$99="Media",'Mapa final'!$AD$99="Catastrófico"),CONCATENATE("R46C",'Mapa final'!$R$99),"")</f>
        <v/>
      </c>
      <c r="Y151" s="41"/>
      <c r="Z151" s="296"/>
      <c r="AA151" s="297"/>
      <c r="AB151" s="297"/>
      <c r="AC151" s="297"/>
      <c r="AD151" s="297"/>
      <c r="AE151" s="298"/>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row>
    <row r="152" spans="1:61" ht="15" customHeight="1" x14ac:dyDescent="0.25">
      <c r="A152" s="41"/>
      <c r="B152" s="276"/>
      <c r="C152" s="277"/>
      <c r="D152" s="278"/>
      <c r="E152" s="251"/>
      <c r="F152" s="246"/>
      <c r="G152" s="246"/>
      <c r="H152" s="246"/>
      <c r="I152" s="246"/>
      <c r="J152" s="171" t="str">
        <f ca="1">IF(AND('Mapa final'!$AB$100="Media",'Mapa final'!$AD$100="Moderado"),CONCATENATE("R48C",'Mapa final'!$R$100),"")</f>
        <v/>
      </c>
      <c r="K152" s="172" t="str">
        <f>IF(AND('Mapa final'!$AB$101="Media",'Mapa final'!$AD$101="Moderado"),CONCATENATE("R47C",'Mapa final'!$R$101),"")</f>
        <v/>
      </c>
      <c r="L152" s="173" t="str">
        <f>IF(AND('Mapa final'!$AB$102="Media",'Mapa final'!$AD$102="Moderado"),CONCATENATE("R47C",'Mapa final'!$R$102),"")</f>
        <v/>
      </c>
      <c r="M152" s="171" t="str">
        <f ca="1">IF(AND('Mapa final'!$AB$100="Media",'Mapa final'!$AD$100="Moderado"),CONCATENATE("R48C",'Mapa final'!$R$100),"")</f>
        <v/>
      </c>
      <c r="N152" s="172" t="str">
        <f>IF(AND('Mapa final'!$AB$101="Media",'Mapa final'!$AD$101="Moderado"),CONCATENATE("R47C",'Mapa final'!$R$101),"")</f>
        <v/>
      </c>
      <c r="O152" s="173" t="str">
        <f>IF(AND('Mapa final'!$AB$102="Media",'Mapa final'!$AD$102="Moderado"),CONCATENATE("R47C",'Mapa final'!$R$102),"")</f>
        <v/>
      </c>
      <c r="P152" s="171" t="str">
        <f ca="1">IF(AND('Mapa final'!$AB$100="Media",'Mapa final'!$AD$100="Moderado"),CONCATENATE("R48C",'Mapa final'!$R$100),"")</f>
        <v/>
      </c>
      <c r="Q152" s="172" t="str">
        <f>IF(AND('Mapa final'!$AB$101="Media",'Mapa final'!$AD$101="Moderado"),CONCATENATE("R47C",'Mapa final'!$R$101),"")</f>
        <v/>
      </c>
      <c r="R152" s="173" t="str">
        <f>IF(AND('Mapa final'!$AB$102="Media",'Mapa final'!$AD$102="Moderado"),CONCATENATE("R47C",'Mapa final'!$R$102),"")</f>
        <v/>
      </c>
      <c r="S152" s="86" t="str">
        <f ca="1">IF(AND('Mapa final'!$AB$100="Media",'Mapa final'!$AD$100="Mayor"),CONCATENATE("R48C",'Mapa final'!$R$100),"")</f>
        <v/>
      </c>
      <c r="T152" s="40" t="str">
        <f>IF(AND('Mapa final'!$AB$101="Media",'Mapa final'!$AD$101="Mayor"),CONCATENATE("R47C",'Mapa final'!$R$101),"")</f>
        <v/>
      </c>
      <c r="U152" s="87" t="str">
        <f>IF(AND('Mapa final'!$AB$102="Media",'Mapa final'!$AD$102="Mayor"),CONCATENATE("R47C",'Mapa final'!$R$102),"")</f>
        <v/>
      </c>
      <c r="V152" s="165" t="str">
        <f ca="1">IF(AND('Mapa final'!$AB$100="Media",'Mapa final'!$AD$100="Catastrófico"),CONCATENATE("R48C",'Mapa final'!$R$100),"")</f>
        <v/>
      </c>
      <c r="W152" s="166" t="str">
        <f>IF(AND('Mapa final'!$AB$101="Media",'Mapa final'!$AD$101="Catastrófico"),CONCATENATE("R47C",'Mapa final'!$R$101),"")</f>
        <v/>
      </c>
      <c r="X152" s="167" t="str">
        <f>IF(AND('Mapa final'!$AB$102="Media",'Mapa final'!$AD$102="Catastrófico"),CONCATENATE("R47C",'Mapa final'!$R$102),"")</f>
        <v/>
      </c>
      <c r="Y152" s="41"/>
      <c r="Z152" s="296"/>
      <c r="AA152" s="297"/>
      <c r="AB152" s="297"/>
      <c r="AC152" s="297"/>
      <c r="AD152" s="297"/>
      <c r="AE152" s="298"/>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row>
    <row r="153" spans="1:61" ht="15" customHeight="1" x14ac:dyDescent="0.25">
      <c r="A153" s="41"/>
      <c r="B153" s="276"/>
      <c r="C153" s="277"/>
      <c r="D153" s="278"/>
      <c r="E153" s="251"/>
      <c r="F153" s="246"/>
      <c r="G153" s="246"/>
      <c r="H153" s="246"/>
      <c r="I153" s="246"/>
      <c r="J153" s="171" t="str">
        <f>IF(AND('Mapa final'!$AB$103="Media",'Mapa final'!$AD$103="Moderado"),CONCATENATE("R49C",'Mapa final'!$R$103),"")</f>
        <v/>
      </c>
      <c r="K153" s="172" t="str">
        <f>IF(AND('Mapa final'!$AB$104="Media",'Mapa final'!$AD$104="Moderado"),CONCATENATE("R48C",'Mapa final'!$R$104),"")</f>
        <v/>
      </c>
      <c r="L153" s="173" t="str">
        <f>IF(AND('Mapa final'!$AB$105="Media",'Mapa final'!$AD$105="Moderado"),CONCATENATE("R48C",'Mapa final'!$R$105),"")</f>
        <v/>
      </c>
      <c r="M153" s="171" t="str">
        <f>IF(AND('Mapa final'!$AB$103="Media",'Mapa final'!$AD$103="Moderado"),CONCATENATE("R49C",'Mapa final'!$R$103),"")</f>
        <v/>
      </c>
      <c r="N153" s="172" t="str">
        <f>IF(AND('Mapa final'!$AB$104="Media",'Mapa final'!$AD$104="Moderado"),CONCATENATE("R48C",'Mapa final'!$R$104),"")</f>
        <v/>
      </c>
      <c r="O153" s="173" t="str">
        <f>IF(AND('Mapa final'!$AB$105="Media",'Mapa final'!$AD$105="Moderado"),CONCATENATE("R48C",'Mapa final'!$R$105),"")</f>
        <v/>
      </c>
      <c r="P153" s="171" t="str">
        <f>IF(AND('Mapa final'!$AB$103="Media",'Mapa final'!$AD$103="Moderado"),CONCATENATE("R49C",'Mapa final'!$R$103),"")</f>
        <v/>
      </c>
      <c r="Q153" s="172" t="str">
        <f>IF(AND('Mapa final'!$AB$104="Media",'Mapa final'!$AD$104="Moderado"),CONCATENATE("R48C",'Mapa final'!$R$104),"")</f>
        <v/>
      </c>
      <c r="R153" s="173" t="str">
        <f>IF(AND('Mapa final'!$AB$105="Media",'Mapa final'!$AD$105="Moderado"),CONCATENATE("R48C",'Mapa final'!$R$105),"")</f>
        <v/>
      </c>
      <c r="S153" s="86" t="str">
        <f>IF(AND('Mapa final'!$AB$103="Media",'Mapa final'!$AD$103="Mayor"),CONCATENATE("R49C",'Mapa final'!$R$103),"")</f>
        <v/>
      </c>
      <c r="T153" s="40" t="str">
        <f>IF(AND('Mapa final'!$AB$104="Media",'Mapa final'!$AD$104="Mayor"),CONCATENATE("R48C",'Mapa final'!$R$104),"")</f>
        <v/>
      </c>
      <c r="U153" s="87" t="str">
        <f>IF(AND('Mapa final'!$AB$105="Media",'Mapa final'!$AD$105="Mayor"),CONCATENATE("R48C",'Mapa final'!$R$105),"")</f>
        <v/>
      </c>
      <c r="V153" s="165" t="str">
        <f>IF(AND('Mapa final'!$AB$103="Media",'Mapa final'!$AD$103="Catastrófico"),CONCATENATE("R49C",'Mapa final'!$R$103),"")</f>
        <v/>
      </c>
      <c r="W153" s="166" t="str">
        <f>IF(AND('Mapa final'!$AB$104="Media",'Mapa final'!$AD$104="Catastrófico"),CONCATENATE("R48C",'Mapa final'!$R$104),"")</f>
        <v/>
      </c>
      <c r="X153" s="167" t="str">
        <f>IF(AND('Mapa final'!$AB$105="Media",'Mapa final'!$AD$105="Catastrófico"),CONCATENATE("R48C",'Mapa final'!$R$105),"")</f>
        <v/>
      </c>
      <c r="Y153" s="41"/>
      <c r="Z153" s="296"/>
      <c r="AA153" s="297"/>
      <c r="AB153" s="297"/>
      <c r="AC153" s="297"/>
      <c r="AD153" s="297"/>
      <c r="AE153" s="298"/>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row>
    <row r="154" spans="1:61" ht="15" customHeight="1" x14ac:dyDescent="0.25">
      <c r="A154" s="41"/>
      <c r="B154" s="276"/>
      <c r="C154" s="277"/>
      <c r="D154" s="278"/>
      <c r="E154" s="251"/>
      <c r="F154" s="246"/>
      <c r="G154" s="246"/>
      <c r="H154" s="246"/>
      <c r="I154" s="246"/>
      <c r="J154" s="171" t="str">
        <f>IF(AND('Mapa final'!$AB$106="Media",'Mapa final'!$AD$106="Moderado"),CONCATENATE("R49C",'Mapa final'!$R$106),"")</f>
        <v/>
      </c>
      <c r="K154" s="172" t="str">
        <f>IF(AND('Mapa final'!$AB$107="Media",'Mapa final'!$AD$107="Moderado"),CONCATENATE("R49C",'Mapa final'!$R$107),"")</f>
        <v/>
      </c>
      <c r="L154" s="173" t="str">
        <f>IF(AND('Mapa final'!$AB$108="Media",'Mapa final'!$AD$108="Moderado"),CONCATENATE("R49C",'Mapa final'!$R$108),"")</f>
        <v/>
      </c>
      <c r="M154" s="171" t="str">
        <f>IF(AND('Mapa final'!$AB$106="Media",'Mapa final'!$AD$106="Moderado"),CONCATENATE("R49C",'Mapa final'!$R$106),"")</f>
        <v/>
      </c>
      <c r="N154" s="172" t="str">
        <f>IF(AND('Mapa final'!$AB$107="Media",'Mapa final'!$AD$107="Moderado"),CONCATENATE("R49C",'Mapa final'!$R$107),"")</f>
        <v/>
      </c>
      <c r="O154" s="173" t="str">
        <f>IF(AND('Mapa final'!$AB$108="Media",'Mapa final'!$AD$108="Moderado"),CONCATENATE("R49C",'Mapa final'!$R$108),"")</f>
        <v/>
      </c>
      <c r="P154" s="171" t="str">
        <f>IF(AND('Mapa final'!$AB$106="Media",'Mapa final'!$AD$106="Moderado"),CONCATENATE("R49C",'Mapa final'!$R$106),"")</f>
        <v/>
      </c>
      <c r="Q154" s="172" t="str">
        <f>IF(AND('Mapa final'!$AB$107="Media",'Mapa final'!$AD$107="Moderado"),CONCATENATE("R49C",'Mapa final'!$R$107),"")</f>
        <v/>
      </c>
      <c r="R154" s="173" t="str">
        <f>IF(AND('Mapa final'!$AB$108="Media",'Mapa final'!$AD$108="Moderado"),CONCATENATE("R49C",'Mapa final'!$R$108),"")</f>
        <v/>
      </c>
      <c r="S154" s="86" t="str">
        <f>IF(AND('Mapa final'!$AB$106="Media",'Mapa final'!$AD$106="Mayor"),CONCATENATE("R49C",'Mapa final'!$R$106),"")</f>
        <v/>
      </c>
      <c r="T154" s="40" t="str">
        <f>IF(AND('Mapa final'!$AB$107="Media",'Mapa final'!$AD$107="Mayor"),CONCATENATE("R49C",'Mapa final'!$R$107),"")</f>
        <v/>
      </c>
      <c r="U154" s="87" t="str">
        <f>IF(AND('Mapa final'!$AB$108="Media",'Mapa final'!$AD$108="Mayor"),CONCATENATE("R49C",'Mapa final'!$R$108),"")</f>
        <v/>
      </c>
      <c r="V154" s="165" t="str">
        <f>IF(AND('Mapa final'!$AB$106="Media",'Mapa final'!$AD$106="Catastrófico"),CONCATENATE("R49C",'Mapa final'!$R$106),"")</f>
        <v/>
      </c>
      <c r="W154" s="166" t="str">
        <f>IF(AND('Mapa final'!$AB$107="Media",'Mapa final'!$AD$107="Catastrófico"),CONCATENATE("R49C",'Mapa final'!$R$107),"")</f>
        <v/>
      </c>
      <c r="X154" s="167" t="str">
        <f>IF(AND('Mapa final'!$AB$108="Media",'Mapa final'!$AD$108="Catastrófico"),CONCATENATE("R49C",'Mapa final'!$R$108),"")</f>
        <v/>
      </c>
      <c r="Y154" s="41"/>
      <c r="Z154" s="296"/>
      <c r="AA154" s="297"/>
      <c r="AB154" s="297"/>
      <c r="AC154" s="297"/>
      <c r="AD154" s="297"/>
      <c r="AE154" s="298"/>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row>
    <row r="155" spans="1:61" ht="15" customHeight="1" thickBot="1" x14ac:dyDescent="0.3">
      <c r="A155" s="41"/>
      <c r="B155" s="276"/>
      <c r="C155" s="277"/>
      <c r="D155" s="278"/>
      <c r="E155" s="251"/>
      <c r="F155" s="246"/>
      <c r="G155" s="246"/>
      <c r="H155" s="246"/>
      <c r="I155" s="246"/>
      <c r="J155" s="171" t="str">
        <f>IF(AND('Mapa final'!$AB$109="Media",'Mapa final'!$AD$109="Moderado"),CONCATENATE("R50C",'Mapa final'!$R$109),"")</f>
        <v/>
      </c>
      <c r="K155" s="172" t="str">
        <f>IF(AND('Mapa final'!$AB$110="Media",'Mapa final'!$AD$110="Moderado"),CONCATENATE("R50C",'Mapa final'!$R$110),"")</f>
        <v/>
      </c>
      <c r="L155" s="173" t="str">
        <f>IF(AND('Mapa final'!$AB$111="Media",'Mapa final'!$AD$111="Moderado"),CONCATENATE("R50C",'Mapa final'!$R$111),"")</f>
        <v/>
      </c>
      <c r="M155" s="171" t="str">
        <f>IF(AND('Mapa final'!$AB$109="Media",'Mapa final'!$AD$109="Moderado"),CONCATENATE("R50C",'Mapa final'!$R$109),"")</f>
        <v/>
      </c>
      <c r="N155" s="172" t="str">
        <f>IF(AND('Mapa final'!$AB$110="Media",'Mapa final'!$AD$110="Moderado"),CONCATENATE("R50C",'Mapa final'!$R$110),"")</f>
        <v/>
      </c>
      <c r="O155" s="173" t="str">
        <f>IF(AND('Mapa final'!$AB$111="Media",'Mapa final'!$AD$111="Moderado"),CONCATENATE("R50C",'Mapa final'!$R$111),"")</f>
        <v/>
      </c>
      <c r="P155" s="171" t="str">
        <f>IF(AND('Mapa final'!$AB$109="Media",'Mapa final'!$AD$109="Moderado"),CONCATENATE("R50C",'Mapa final'!$R$109),"")</f>
        <v/>
      </c>
      <c r="Q155" s="172" t="str">
        <f>IF(AND('Mapa final'!$AB$110="Media",'Mapa final'!$AD$110="Moderado"),CONCATENATE("R50C",'Mapa final'!$R$110),"")</f>
        <v/>
      </c>
      <c r="R155" s="173" t="str">
        <f>IF(AND('Mapa final'!$AB$111="Media",'Mapa final'!$AD$111="Moderado"),CONCATENATE("R50C",'Mapa final'!$R$111),"")</f>
        <v/>
      </c>
      <c r="S155" s="86" t="str">
        <f>IF(AND('Mapa final'!$AB$109="Media",'Mapa final'!$AD$109="Mayor"),CONCATENATE("R50C",'Mapa final'!$R$109),"")</f>
        <v/>
      </c>
      <c r="T155" s="40" t="str">
        <f>IF(AND('Mapa final'!$AB$110="Media",'Mapa final'!$AD$110="Mayor"),CONCATENATE("R50C",'Mapa final'!$R$110),"")</f>
        <v/>
      </c>
      <c r="U155" s="87" t="str">
        <f>IF(AND('Mapa final'!$AB$111="Media",'Mapa final'!$AD$111="Mayor"),CONCATENATE("R50C",'Mapa final'!$R$111),"")</f>
        <v/>
      </c>
      <c r="V155" s="165" t="str">
        <f>IF(AND('Mapa final'!$AB$109="Media",'Mapa final'!$AD$109="Catastrófico"),CONCATENATE("R50C",'Mapa final'!$R$109),"")</f>
        <v/>
      </c>
      <c r="W155" s="166" t="str">
        <f>IF(AND('Mapa final'!$AB$110="Media",'Mapa final'!$AD$110="Catastrófico"),CONCATENATE("R50C",'Mapa final'!$R$110),"")</f>
        <v/>
      </c>
      <c r="X155" s="167" t="str">
        <f>IF(AND('Mapa final'!$AB$111="Media",'Mapa final'!$AD$111="Catastrófico"),CONCATENATE("R50C",'Mapa final'!$R$111),"")</f>
        <v/>
      </c>
      <c r="Y155" s="41"/>
      <c r="Z155" s="296"/>
      <c r="AA155" s="297"/>
      <c r="AB155" s="297"/>
      <c r="AC155" s="297"/>
      <c r="AD155" s="297"/>
      <c r="AE155" s="298"/>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row>
    <row r="156" spans="1:61" ht="15" customHeight="1" x14ac:dyDescent="0.25">
      <c r="A156" s="41"/>
      <c r="B156" s="276"/>
      <c r="C156" s="277"/>
      <c r="D156" s="278"/>
      <c r="E156" s="262" t="s">
        <v>105</v>
      </c>
      <c r="F156" s="263"/>
      <c r="G156" s="263"/>
      <c r="H156" s="263"/>
      <c r="I156" s="263"/>
      <c r="J156" s="177" t="e">
        <f>IF(AND('Mapa final'!#REF!="Baja",'Mapa final'!#REF!="Moderado"),CONCATENATE("R1C",'Mapa final'!#REF!),"")</f>
        <v>#REF!</v>
      </c>
      <c r="K156" s="178" t="e">
        <f>IF(AND('Mapa final'!#REF!="Baja",'Mapa final'!#REF!="Moderado"),CONCATENATE("R1C",'Mapa final'!#REF!),"")</f>
        <v>#REF!</v>
      </c>
      <c r="L156" s="179" t="e">
        <f>IF(AND('Mapa final'!#REF!="Baja",'Mapa final'!#REF!="Moderado"),CONCATENATE("R1C",'Mapa final'!#REF!),"")</f>
        <v>#REF!</v>
      </c>
      <c r="M156" s="168" t="e">
        <f>IF(AND('Mapa final'!#REF!="Baja",'Mapa final'!#REF!="Moderado"),CONCATENATE("R1C",'Mapa final'!#REF!),"")</f>
        <v>#REF!</v>
      </c>
      <c r="N156" s="169" t="e">
        <f>IF(AND('Mapa final'!#REF!="Baja",'Mapa final'!#REF!="Moderado"),CONCATENATE("R1C",'Mapa final'!#REF!),"")</f>
        <v>#REF!</v>
      </c>
      <c r="O156" s="170" t="e">
        <f>IF(AND('Mapa final'!#REF!="Baja",'Mapa final'!#REF!="Moderado"),CONCATENATE("R1C",'Mapa final'!#REF!),"")</f>
        <v>#REF!</v>
      </c>
      <c r="P156" s="168" t="e">
        <f>IF(AND('Mapa final'!#REF!="Baja",'Mapa final'!#REF!="Moderado"),CONCATENATE("R1C",'Mapa final'!#REF!),"")</f>
        <v>#REF!</v>
      </c>
      <c r="Q156" s="169" t="e">
        <f>IF(AND('Mapa final'!#REF!="Baja",'Mapa final'!#REF!="Moderado"),CONCATENATE("R1C",'Mapa final'!#REF!),"")</f>
        <v>#REF!</v>
      </c>
      <c r="R156" s="170" t="e">
        <f>IF(AND('Mapa final'!#REF!="Baja",'Mapa final'!#REF!="Moderado"),CONCATENATE("R1C",'Mapa final'!#REF!),"")</f>
        <v>#REF!</v>
      </c>
      <c r="S156" s="83" t="e">
        <f>IF(AND('Mapa final'!#REF!="Baja",'Mapa final'!#REF!="Mayor"),CONCATENATE("R1C",'Mapa final'!#REF!),"")</f>
        <v>#REF!</v>
      </c>
      <c r="T156" s="84" t="e">
        <f>IF(AND('Mapa final'!#REF!="Baja",'Mapa final'!#REF!="Mayor"),CONCATENATE("R1C",'Mapa final'!#REF!),"")</f>
        <v>#REF!</v>
      </c>
      <c r="U156" s="85" t="e">
        <f>IF(AND('Mapa final'!#REF!="Baja",'Mapa final'!#REF!="Mayor"),CONCATENATE("R1C",'Mapa final'!#REF!),"")</f>
        <v>#REF!</v>
      </c>
      <c r="V156" s="162" t="e">
        <f>IF(AND('Mapa final'!#REF!="Baja",'Mapa final'!#REF!="Catastrófico"),CONCATENATE("R1C",'Mapa final'!#REF!),"")</f>
        <v>#REF!</v>
      </c>
      <c r="W156" s="163" t="e">
        <f>IF(AND('Mapa final'!#REF!="Baja",'Mapa final'!#REF!="Catastrófico"),CONCATENATE("R1C",'Mapa final'!#REF!),"")</f>
        <v>#REF!</v>
      </c>
      <c r="X156" s="164" t="e">
        <f>IF(AND('Mapa final'!#REF!="Baja",'Mapa final'!#REF!="Catastrófico"),CONCATENATE("R1C",'Mapa final'!#REF!),"")</f>
        <v>#REF!</v>
      </c>
      <c r="Y156" s="41"/>
      <c r="Z156" s="287" t="s">
        <v>76</v>
      </c>
      <c r="AA156" s="288"/>
      <c r="AB156" s="288"/>
      <c r="AC156" s="288"/>
      <c r="AD156" s="288"/>
      <c r="AE156" s="289"/>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row>
    <row r="157" spans="1:61" ht="15" customHeight="1" x14ac:dyDescent="0.25">
      <c r="A157" s="41"/>
      <c r="B157" s="276"/>
      <c r="C157" s="277"/>
      <c r="D157" s="278"/>
      <c r="E157" s="250"/>
      <c r="F157" s="246"/>
      <c r="G157" s="246"/>
      <c r="H157" s="246"/>
      <c r="I157" s="246"/>
      <c r="J157" s="180" t="str">
        <f ca="1">IF(AND('Mapa final'!$AB$7="Baja",'Mapa final'!$AD$7="Moderado"),CONCATENATE("R2C",'Mapa final'!$R$7),"")</f>
        <v>R2C1</v>
      </c>
      <c r="K157" s="181" t="str">
        <f>IF(AND('Mapa final'!$AB$8="Baja",'Mapa final'!$AD$8="Moderado"),CONCATENATE("R2C",'Mapa final'!$R$8),"")</f>
        <v/>
      </c>
      <c r="L157" s="182" t="str">
        <f>IF(AND('Mapa final'!$AB$9="Baja",'Mapa final'!$AD$9="Moderado"),CONCATENATE("R2C",'Mapa final'!$R$9),"")</f>
        <v/>
      </c>
      <c r="M157" s="171" t="str">
        <f ca="1">IF(AND('Mapa final'!$AB$7="Baja",'Mapa final'!$AD$7="Moderado"),CONCATENATE("R2C",'Mapa final'!$R$7),"")</f>
        <v>R2C1</v>
      </c>
      <c r="N157" s="172" t="str">
        <f>IF(AND('Mapa final'!$AB$8="Baja",'Mapa final'!$AD$8="Moderado"),CONCATENATE("R2C",'Mapa final'!$R$8),"")</f>
        <v/>
      </c>
      <c r="O157" s="173" t="str">
        <f>IF(AND('Mapa final'!$AB$9="Baja",'Mapa final'!$AD$9="Moderado"),CONCATENATE("R2C",'Mapa final'!$R$9),"")</f>
        <v/>
      </c>
      <c r="P157" s="171" t="str">
        <f ca="1">IF(AND('Mapa final'!$AB$7="Baja",'Mapa final'!$AD$7="Moderado"),CONCATENATE("R2C",'Mapa final'!$R$7),"")</f>
        <v>R2C1</v>
      </c>
      <c r="Q157" s="172" t="str">
        <f>IF(AND('Mapa final'!$AB$8="Baja",'Mapa final'!$AD$8="Moderado"),CONCATENATE("R2C",'Mapa final'!$R$8),"")</f>
        <v/>
      </c>
      <c r="R157" s="173" t="str">
        <f>IF(AND('Mapa final'!$AB$9="Baja",'Mapa final'!$AD$9="Moderado"),CONCATENATE("R2C",'Mapa final'!$R$9),"")</f>
        <v/>
      </c>
      <c r="S157" s="86" t="str">
        <f ca="1">IF(AND('Mapa final'!$AB$7="Baja",'Mapa final'!$AD$7="Mayor"),CONCATENATE("R2C",'Mapa final'!$R$7),"")</f>
        <v/>
      </c>
      <c r="T157" s="40" t="str">
        <f>IF(AND('Mapa final'!$AB$8="Baja",'Mapa final'!$AD$8="Mayor"),CONCATENATE("R2C",'Mapa final'!$R$8),"")</f>
        <v/>
      </c>
      <c r="U157" s="87" t="str">
        <f>IF(AND('Mapa final'!$AB$9="Baja",'Mapa final'!$AD$9="Mayor"),CONCATENATE("R2C",'Mapa final'!$R$9),"")</f>
        <v/>
      </c>
      <c r="V157" s="165" t="str">
        <f ca="1">IF(AND('Mapa final'!$AB$7="Baja",'Mapa final'!$AD$7="Catastrófico"),CONCATENATE("R2C",'Mapa final'!$R$7),"")</f>
        <v/>
      </c>
      <c r="W157" s="166" t="str">
        <f>IF(AND('Mapa final'!$AB$8="Baja",'Mapa final'!$AD$8="Catastrófico"),CONCATENATE("R2C",'Mapa final'!$R$8),"")</f>
        <v/>
      </c>
      <c r="X157" s="167" t="str">
        <f>IF(AND('Mapa final'!$AB$9="Baja",'Mapa final'!$AD$9="Catastrófico"),CONCATENATE("R2C",'Mapa final'!$R$9),"")</f>
        <v/>
      </c>
      <c r="Y157" s="41"/>
      <c r="Z157" s="290"/>
      <c r="AA157" s="291"/>
      <c r="AB157" s="291"/>
      <c r="AC157" s="291"/>
      <c r="AD157" s="291"/>
      <c r="AE157" s="292"/>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row>
    <row r="158" spans="1:61" ht="15" customHeight="1" x14ac:dyDescent="0.25">
      <c r="A158" s="41"/>
      <c r="B158" s="276"/>
      <c r="C158" s="277"/>
      <c r="D158" s="278"/>
      <c r="E158" s="250"/>
      <c r="F158" s="246"/>
      <c r="G158" s="246"/>
      <c r="H158" s="246"/>
      <c r="I158" s="246"/>
      <c r="J158" s="180" t="str">
        <f ca="1">IF(AND('Mapa final'!$AB$10="Baja",'Mapa final'!$AD$10="Moderado"),CONCATENATE("R3C",'Mapa final'!$R$10),"")</f>
        <v/>
      </c>
      <c r="K158" s="181" t="str">
        <f>IF(AND('Mapa final'!$AB$11="Baja",'Mapa final'!$AD$11="Moderado"),CONCATENATE("R3C",'Mapa final'!$R$11),"")</f>
        <v/>
      </c>
      <c r="L158" s="182" t="str">
        <f>IF(AND('Mapa final'!$AB$12="Baja",'Mapa final'!$AD$12="Moderado"),CONCATENATE("R3C",'Mapa final'!$R$12),"")</f>
        <v/>
      </c>
      <c r="M158" s="171" t="str">
        <f ca="1">IF(AND('Mapa final'!$AB$10="Baja",'Mapa final'!$AD$10="Moderado"),CONCATENATE("R3C",'Mapa final'!$R$10),"")</f>
        <v/>
      </c>
      <c r="N158" s="172" t="str">
        <f>IF(AND('Mapa final'!$AB$11="Baja",'Mapa final'!$AD$11="Moderado"),CONCATENATE("R3C",'Mapa final'!$R$11),"")</f>
        <v/>
      </c>
      <c r="O158" s="173" t="str">
        <f>IF(AND('Mapa final'!$AB$12="Baja",'Mapa final'!$AD$12="Moderado"),CONCATENATE("R3C",'Mapa final'!$R$12),"")</f>
        <v/>
      </c>
      <c r="P158" s="171" t="str">
        <f ca="1">IF(AND('Mapa final'!$AB$10="Baja",'Mapa final'!$AD$10="Moderado"),CONCATENATE("R3C",'Mapa final'!$R$10),"")</f>
        <v/>
      </c>
      <c r="Q158" s="172" t="str">
        <f>IF(AND('Mapa final'!$AB$11="Baja",'Mapa final'!$AD$11="Moderado"),CONCATENATE("R3C",'Mapa final'!$R$11),"")</f>
        <v/>
      </c>
      <c r="R158" s="173" t="str">
        <f>IF(AND('Mapa final'!$AB$12="Baja",'Mapa final'!$AD$12="Moderado"),CONCATENATE("R3C",'Mapa final'!$R$12),"")</f>
        <v/>
      </c>
      <c r="S158" s="86" t="str">
        <f ca="1">IF(AND('Mapa final'!$AB$10="Baja",'Mapa final'!$AD$10="Mayor"),CONCATENATE("R3C",'Mapa final'!$R$10),"")</f>
        <v/>
      </c>
      <c r="T158" s="40" t="str">
        <f>IF(AND('Mapa final'!$AB$11="Baja",'Mapa final'!$AD$11="Mayor"),CONCATENATE("R3C",'Mapa final'!$R$11),"")</f>
        <v/>
      </c>
      <c r="U158" s="87" t="str">
        <f>IF(AND('Mapa final'!$AB$12="Baja",'Mapa final'!$AD$12="Mayor"),CONCATENATE("R3C",'Mapa final'!$R$12),"")</f>
        <v/>
      </c>
      <c r="V158" s="165" t="str">
        <f ca="1">IF(AND('Mapa final'!$AB$10="Baja",'Mapa final'!$AD$10="Catastrófico"),CONCATENATE("R3C",'Mapa final'!$R$10),"")</f>
        <v/>
      </c>
      <c r="W158" s="166" t="str">
        <f>IF(AND('Mapa final'!$AB$11="Baja",'Mapa final'!$AD$11="Catastrófico"),CONCATENATE("R3C",'Mapa final'!$R$11),"")</f>
        <v/>
      </c>
      <c r="X158" s="167" t="str">
        <f>IF(AND('Mapa final'!$AB$12="Baja",'Mapa final'!$AD$12="Catastrófico"),CONCATENATE("R3C",'Mapa final'!$R$12),"")</f>
        <v/>
      </c>
      <c r="Y158" s="41"/>
      <c r="Z158" s="290"/>
      <c r="AA158" s="291"/>
      <c r="AB158" s="291"/>
      <c r="AC158" s="291"/>
      <c r="AD158" s="291"/>
      <c r="AE158" s="292"/>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row>
    <row r="159" spans="1:61" ht="15" customHeight="1" x14ac:dyDescent="0.25">
      <c r="A159" s="41"/>
      <c r="B159" s="276"/>
      <c r="C159" s="277"/>
      <c r="D159" s="278"/>
      <c r="E159" s="250"/>
      <c r="F159" s="246"/>
      <c r="G159" s="246"/>
      <c r="H159" s="246"/>
      <c r="I159" s="246"/>
      <c r="J159" s="180" t="e">
        <f>IF(AND('Mapa final'!#REF!="Baja",'Mapa final'!#REF!="Moderado"),CONCATENATE("R4C",'Mapa final'!#REF!),"")</f>
        <v>#REF!</v>
      </c>
      <c r="K159" s="181" t="e">
        <f>IF(AND('Mapa final'!#REF!="Baja",'Mapa final'!#REF!="Moderado"),CONCATENATE("R4C",'Mapa final'!#REF!),"")</f>
        <v>#REF!</v>
      </c>
      <c r="L159" s="182" t="e">
        <f>IF(AND('Mapa final'!#REF!="Baja",'Mapa final'!#REF!="Moderado"),CONCATENATE("R4C",'Mapa final'!#REF!),"")</f>
        <v>#REF!</v>
      </c>
      <c r="M159" s="171" t="e">
        <f>IF(AND('Mapa final'!#REF!="Baja",'Mapa final'!#REF!="Moderado"),CONCATENATE("R4C",'Mapa final'!#REF!),"")</f>
        <v>#REF!</v>
      </c>
      <c r="N159" s="172" t="e">
        <f>IF(AND('Mapa final'!#REF!="Baja",'Mapa final'!#REF!="Moderado"),CONCATENATE("R4C",'Mapa final'!#REF!),"")</f>
        <v>#REF!</v>
      </c>
      <c r="O159" s="173" t="e">
        <f>IF(AND('Mapa final'!#REF!="Baja",'Mapa final'!#REF!="Moderado"),CONCATENATE("R4C",'Mapa final'!#REF!),"")</f>
        <v>#REF!</v>
      </c>
      <c r="P159" s="171" t="e">
        <f>IF(AND('Mapa final'!#REF!="Baja",'Mapa final'!#REF!="Moderado"),CONCATENATE("R4C",'Mapa final'!#REF!),"")</f>
        <v>#REF!</v>
      </c>
      <c r="Q159" s="172" t="e">
        <f>IF(AND('Mapa final'!#REF!="Baja",'Mapa final'!#REF!="Moderado"),CONCATENATE("R4C",'Mapa final'!#REF!),"")</f>
        <v>#REF!</v>
      </c>
      <c r="R159" s="173" t="e">
        <f>IF(AND('Mapa final'!#REF!="Baja",'Mapa final'!#REF!="Moderado"),CONCATENATE("R4C",'Mapa final'!#REF!),"")</f>
        <v>#REF!</v>
      </c>
      <c r="S159" s="86" t="e">
        <f>IF(AND('Mapa final'!#REF!="Baja",'Mapa final'!#REF!="Mayor"),CONCATENATE("R4C",'Mapa final'!#REF!),"")</f>
        <v>#REF!</v>
      </c>
      <c r="T159" s="40" t="e">
        <f>IF(AND('Mapa final'!#REF!="Baja",'Mapa final'!#REF!="Mayor"),CONCATENATE("R4C",'Mapa final'!#REF!),"")</f>
        <v>#REF!</v>
      </c>
      <c r="U159" s="87" t="e">
        <f>IF(AND('Mapa final'!#REF!="Baja",'Mapa final'!#REF!="Mayor"),CONCATENATE("R4C",'Mapa final'!#REF!),"")</f>
        <v>#REF!</v>
      </c>
      <c r="V159" s="165" t="e">
        <f>IF(AND('Mapa final'!#REF!="Baja",'Mapa final'!#REF!="Catastrófico"),CONCATENATE("R4C",'Mapa final'!#REF!),"")</f>
        <v>#REF!</v>
      </c>
      <c r="W159" s="166" t="e">
        <f>IF(AND('Mapa final'!#REF!="Baja",'Mapa final'!#REF!="Catastrófico"),CONCATENATE("R4C",'Mapa final'!#REF!),"")</f>
        <v>#REF!</v>
      </c>
      <c r="X159" s="167" t="e">
        <f>IF(AND('Mapa final'!#REF!="Baja",'Mapa final'!#REF!="Catastrófico"),CONCATENATE("R4C",'Mapa final'!#REF!),"")</f>
        <v>#REF!</v>
      </c>
      <c r="Y159" s="41"/>
      <c r="Z159" s="290"/>
      <c r="AA159" s="291"/>
      <c r="AB159" s="291"/>
      <c r="AC159" s="291"/>
      <c r="AD159" s="291"/>
      <c r="AE159" s="292"/>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row>
    <row r="160" spans="1:61" ht="15" customHeight="1" x14ac:dyDescent="0.25">
      <c r="A160" s="41"/>
      <c r="B160" s="276"/>
      <c r="C160" s="277"/>
      <c r="D160" s="278"/>
      <c r="E160" s="250"/>
      <c r="F160" s="246"/>
      <c r="G160" s="246"/>
      <c r="H160" s="246"/>
      <c r="I160" s="246"/>
      <c r="J160" s="180" t="str">
        <f ca="1">IF(AND('Mapa final'!$AB$13="Baja",'Mapa final'!$AD$13="Moderado"),CONCATENATE("R5C",'Mapa final'!$R$13),"")</f>
        <v/>
      </c>
      <c r="K160" s="181" t="str">
        <f>IF(AND('Mapa final'!$AB$14="Baja",'Mapa final'!$AD$14="Moderado"),CONCATENATE("R5C",'Mapa final'!$R$14),"")</f>
        <v/>
      </c>
      <c r="L160" s="182" t="str">
        <f>IF(AND('Mapa final'!$AB$15="Baja",'Mapa final'!$AD$15="Moderado"),CONCATENATE("R5C",'Mapa final'!$R$15),"")</f>
        <v/>
      </c>
      <c r="M160" s="171" t="str">
        <f ca="1">IF(AND('Mapa final'!$AB$13="Baja",'Mapa final'!$AD$13="Moderado"),CONCATENATE("R5C",'Mapa final'!$R$13),"")</f>
        <v/>
      </c>
      <c r="N160" s="172" t="str">
        <f>IF(AND('Mapa final'!$AB$14="Baja",'Mapa final'!$AD$14="Moderado"),CONCATENATE("R5C",'Mapa final'!$R$14),"")</f>
        <v/>
      </c>
      <c r="O160" s="173" t="str">
        <f>IF(AND('Mapa final'!$AB$15="Baja",'Mapa final'!$AD$15="Moderado"),CONCATENATE("R5C",'Mapa final'!$R$15),"")</f>
        <v/>
      </c>
      <c r="P160" s="171" t="str">
        <f ca="1">IF(AND('Mapa final'!$AB$13="Baja",'Mapa final'!$AD$13="Moderado"),CONCATENATE("R5C",'Mapa final'!$R$13),"")</f>
        <v/>
      </c>
      <c r="Q160" s="172" t="str">
        <f>IF(AND('Mapa final'!$AB$14="Baja",'Mapa final'!$AD$14="Moderado"),CONCATENATE("R5C",'Mapa final'!$R$14),"")</f>
        <v/>
      </c>
      <c r="R160" s="173" t="str">
        <f>IF(AND('Mapa final'!$AB$15="Baja",'Mapa final'!$AD$15="Moderado"),CONCATENATE("R5C",'Mapa final'!$R$15),"")</f>
        <v/>
      </c>
      <c r="S160" s="86" t="str">
        <f ca="1">IF(AND('Mapa final'!$AB$13="Baja",'Mapa final'!$AD$13="Mayor"),CONCATENATE("R5C",'Mapa final'!$R$13),"")</f>
        <v/>
      </c>
      <c r="T160" s="40" t="str">
        <f>IF(AND('Mapa final'!$AB$14="Baja",'Mapa final'!$AD$14="Mayor"),CONCATENATE("R5C",'Mapa final'!$R$14),"")</f>
        <v/>
      </c>
      <c r="U160" s="87" t="str">
        <f>IF(AND('Mapa final'!$AB$15="Baja",'Mapa final'!$AD$15="Mayor"),CONCATENATE("R5C",'Mapa final'!$R$15),"")</f>
        <v/>
      </c>
      <c r="V160" s="165" t="str">
        <f ca="1">IF(AND('Mapa final'!$AB$13="Baja",'Mapa final'!$AD$13="Catastrófico"),CONCATENATE("R5C",'Mapa final'!$R$13),"")</f>
        <v/>
      </c>
      <c r="W160" s="166" t="str">
        <f>IF(AND('Mapa final'!$AB$14="Baja",'Mapa final'!$AD$14="Catastrófico"),CONCATENATE("R5C",'Mapa final'!$R$14),"")</f>
        <v/>
      </c>
      <c r="X160" s="167" t="str">
        <f>IF(AND('Mapa final'!$AB$15="Baja",'Mapa final'!$AD$15="Catastrófico"),CONCATENATE("R5C",'Mapa final'!$R$15),"")</f>
        <v/>
      </c>
      <c r="Y160" s="41"/>
      <c r="Z160" s="290"/>
      <c r="AA160" s="291"/>
      <c r="AB160" s="291"/>
      <c r="AC160" s="291"/>
      <c r="AD160" s="291"/>
      <c r="AE160" s="292"/>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row>
    <row r="161" spans="1:61" ht="15" customHeight="1" x14ac:dyDescent="0.25">
      <c r="A161" s="41"/>
      <c r="B161" s="276"/>
      <c r="C161" s="277"/>
      <c r="D161" s="278"/>
      <c r="E161" s="250"/>
      <c r="F161" s="246"/>
      <c r="G161" s="246"/>
      <c r="H161" s="246"/>
      <c r="I161" s="246"/>
      <c r="J161" s="180" t="e">
        <f>IF(AND('Mapa final'!#REF!="Baja",'Mapa final'!#REF!="Moderado"),CONCATENATE("R6C",'Mapa final'!#REF!),"")</f>
        <v>#REF!</v>
      </c>
      <c r="K161" s="181" t="e">
        <f>IF(AND('Mapa final'!#REF!="Baja",'Mapa final'!#REF!="Moderado"),CONCATENATE("R6C",'Mapa final'!#REF!),"")</f>
        <v>#REF!</v>
      </c>
      <c r="L161" s="182" t="e">
        <f>IF(AND('Mapa final'!#REF!="Baja",'Mapa final'!#REF!="Moderado"),CONCATENATE("R6C",'Mapa final'!#REF!),"")</f>
        <v>#REF!</v>
      </c>
      <c r="M161" s="171" t="e">
        <f>IF(AND('Mapa final'!#REF!="Baja",'Mapa final'!#REF!="Moderado"),CONCATENATE("R6C",'Mapa final'!#REF!),"")</f>
        <v>#REF!</v>
      </c>
      <c r="N161" s="172" t="e">
        <f>IF(AND('Mapa final'!#REF!="Baja",'Mapa final'!#REF!="Moderado"),CONCATENATE("R6C",'Mapa final'!#REF!),"")</f>
        <v>#REF!</v>
      </c>
      <c r="O161" s="173" t="e">
        <f>IF(AND('Mapa final'!#REF!="Baja",'Mapa final'!#REF!="Moderado"),CONCATENATE("R6C",'Mapa final'!#REF!),"")</f>
        <v>#REF!</v>
      </c>
      <c r="P161" s="171" t="e">
        <f>IF(AND('Mapa final'!#REF!="Baja",'Mapa final'!#REF!="Moderado"),CONCATENATE("R6C",'Mapa final'!#REF!),"")</f>
        <v>#REF!</v>
      </c>
      <c r="Q161" s="172" t="e">
        <f>IF(AND('Mapa final'!#REF!="Baja",'Mapa final'!#REF!="Moderado"),CONCATENATE("R6C",'Mapa final'!#REF!),"")</f>
        <v>#REF!</v>
      </c>
      <c r="R161" s="173" t="e">
        <f>IF(AND('Mapa final'!#REF!="Baja",'Mapa final'!#REF!="Moderado"),CONCATENATE("R6C",'Mapa final'!#REF!),"")</f>
        <v>#REF!</v>
      </c>
      <c r="S161" s="86" t="e">
        <f>IF(AND('Mapa final'!#REF!="Baja",'Mapa final'!#REF!="Mayor"),CONCATENATE("R6C",'Mapa final'!#REF!),"")</f>
        <v>#REF!</v>
      </c>
      <c r="T161" s="40" t="e">
        <f>IF(AND('Mapa final'!#REF!="Baja",'Mapa final'!#REF!="Mayor"),CONCATENATE("R6C",'Mapa final'!#REF!),"")</f>
        <v>#REF!</v>
      </c>
      <c r="U161" s="87" t="e">
        <f>IF(AND('Mapa final'!#REF!="Baja",'Mapa final'!#REF!="Mayor"),CONCATENATE("R6C",'Mapa final'!#REF!),"")</f>
        <v>#REF!</v>
      </c>
      <c r="V161" s="165" t="e">
        <f>IF(AND('Mapa final'!#REF!="Baja",'Mapa final'!#REF!="Catastrófico"),CONCATENATE("R6C",'Mapa final'!#REF!),"")</f>
        <v>#REF!</v>
      </c>
      <c r="W161" s="166" t="e">
        <f>IF(AND('Mapa final'!#REF!="Baja",'Mapa final'!#REF!="Catastrófico"),CONCATENATE("R6C",'Mapa final'!#REF!),"")</f>
        <v>#REF!</v>
      </c>
      <c r="X161" s="167" t="e">
        <f>IF(AND('Mapa final'!#REF!="Baja",'Mapa final'!#REF!="Catastrófico"),CONCATENATE("R6C",'Mapa final'!#REF!),"")</f>
        <v>#REF!</v>
      </c>
      <c r="Y161" s="41"/>
      <c r="Z161" s="290"/>
      <c r="AA161" s="291"/>
      <c r="AB161" s="291"/>
      <c r="AC161" s="291"/>
      <c r="AD161" s="291"/>
      <c r="AE161" s="292"/>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row>
    <row r="162" spans="1:61" ht="15" customHeight="1" x14ac:dyDescent="0.25">
      <c r="A162" s="41"/>
      <c r="B162" s="276"/>
      <c r="C162" s="277"/>
      <c r="D162" s="278"/>
      <c r="E162" s="250"/>
      <c r="F162" s="246"/>
      <c r="G162" s="246"/>
      <c r="H162" s="246"/>
      <c r="I162" s="246"/>
      <c r="J162" s="180" t="str">
        <f ca="1">IF(AND('Mapa final'!$AB$16="Baja",'Mapa final'!$AD$16="Moderado"),CONCATENATE("R7C",'Mapa final'!$R$16),"")</f>
        <v/>
      </c>
      <c r="K162" s="181" t="str">
        <f>IF(AND('Mapa final'!$AB$17="Baja",'Mapa final'!$AD$17="Moderado"),CONCATENATE("R7C",'Mapa final'!$R$17),"")</f>
        <v/>
      </c>
      <c r="L162" s="182" t="str">
        <f>IF(AND('Mapa final'!$AB$18="Baja",'Mapa final'!$AD$18="Moderado"),CONCATENATE("R7C",'Mapa final'!$R$18),"")</f>
        <v/>
      </c>
      <c r="M162" s="171" t="str">
        <f ca="1">IF(AND('Mapa final'!$AB$16="Baja",'Mapa final'!$AD$16="Moderado"),CONCATENATE("R7C",'Mapa final'!$R$16),"")</f>
        <v/>
      </c>
      <c r="N162" s="172" t="str">
        <f>IF(AND('Mapa final'!$AB$17="Baja",'Mapa final'!$AD$17="Moderado"),CONCATENATE("R7C",'Mapa final'!$R$17),"")</f>
        <v/>
      </c>
      <c r="O162" s="173" t="str">
        <f>IF(AND('Mapa final'!$AB$18="Baja",'Mapa final'!$AD$18="Moderado"),CONCATENATE("R7C",'Mapa final'!$R$18),"")</f>
        <v/>
      </c>
      <c r="P162" s="171" t="str">
        <f ca="1">IF(AND('Mapa final'!$AB$16="Baja",'Mapa final'!$AD$16="Moderado"),CONCATENATE("R7C",'Mapa final'!$R$16),"")</f>
        <v/>
      </c>
      <c r="Q162" s="172" t="str">
        <f>IF(AND('Mapa final'!$AB$17="Baja",'Mapa final'!$AD$17="Moderado"),CONCATENATE("R7C",'Mapa final'!$R$17),"")</f>
        <v/>
      </c>
      <c r="R162" s="173" t="str">
        <f>IF(AND('Mapa final'!$AB$18="Baja",'Mapa final'!$AD$18="Moderado"),CONCATENATE("R7C",'Mapa final'!$R$18),"")</f>
        <v/>
      </c>
      <c r="S162" s="86" t="str">
        <f ca="1">IF(AND('Mapa final'!$AB$16="Baja",'Mapa final'!$AD$16="Mayor"),CONCATENATE("R7C",'Mapa final'!$R$16),"")</f>
        <v/>
      </c>
      <c r="T162" s="40" t="str">
        <f>IF(AND('Mapa final'!$AB$17="Baja",'Mapa final'!$AD$17="Mayor"),CONCATENATE("R7C",'Mapa final'!$R$17),"")</f>
        <v>R7C2</v>
      </c>
      <c r="U162" s="87" t="str">
        <f>IF(AND('Mapa final'!$AB$18="Baja",'Mapa final'!$AD$18="Mayor"),CONCATENATE("R7C",'Mapa final'!$R$18),"")</f>
        <v/>
      </c>
      <c r="V162" s="165" t="str">
        <f ca="1">IF(AND('Mapa final'!$AB$16="Baja",'Mapa final'!$AD$16="Catastrófico"),CONCATENATE("R7C",'Mapa final'!$R$16),"")</f>
        <v/>
      </c>
      <c r="W162" s="166" t="str">
        <f>IF(AND('Mapa final'!$AB$17="Baja",'Mapa final'!$AD$17="Catastrófico"),CONCATENATE("R7C",'Mapa final'!$R$17),"")</f>
        <v/>
      </c>
      <c r="X162" s="167" t="str">
        <f>IF(AND('Mapa final'!$AB$18="Baja",'Mapa final'!$AD$18="Catastrófico"),CONCATENATE("R7C",'Mapa final'!$R$18),"")</f>
        <v/>
      </c>
      <c r="Y162" s="41"/>
      <c r="Z162" s="290"/>
      <c r="AA162" s="291"/>
      <c r="AB162" s="291"/>
      <c r="AC162" s="291"/>
      <c r="AD162" s="291"/>
      <c r="AE162" s="292"/>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row>
    <row r="163" spans="1:61" ht="15" customHeight="1" x14ac:dyDescent="0.25">
      <c r="A163" s="41"/>
      <c r="B163" s="276"/>
      <c r="C163" s="277"/>
      <c r="D163" s="278"/>
      <c r="E163" s="250"/>
      <c r="F163" s="246"/>
      <c r="G163" s="246"/>
      <c r="H163" s="246"/>
      <c r="I163" s="246"/>
      <c r="J163" s="180" t="str">
        <f ca="1">IF(AND('Mapa final'!$AB$19="Baja",'Mapa final'!$AD$19="Moderado"),CONCATENATE("R8C",'Mapa final'!$R$19),"")</f>
        <v/>
      </c>
      <c r="K163" s="181" t="str">
        <f>IF(AND('Mapa final'!$AB$20="Baja",'Mapa final'!$AD$20="Moderado"),CONCATENATE("R8C",'Mapa final'!$R$20),"")</f>
        <v>R8C2</v>
      </c>
      <c r="L163" s="182" t="str">
        <f>IF(AND('Mapa final'!$AB$21="Baja",'Mapa final'!$AD$21="Moderado"),CONCATENATE("R8C",'Mapa final'!$R$21),"")</f>
        <v>R8C3</v>
      </c>
      <c r="M163" s="171" t="str">
        <f ca="1">IF(AND('Mapa final'!$AB$19="Baja",'Mapa final'!$AD$19="Moderado"),CONCATENATE("R8C",'Mapa final'!$R$19),"")</f>
        <v/>
      </c>
      <c r="N163" s="172" t="str">
        <f>IF(AND('Mapa final'!$AB$20="Baja",'Mapa final'!$AD$20="Moderado"),CONCATENATE("R8C",'Mapa final'!$R$20),"")</f>
        <v>R8C2</v>
      </c>
      <c r="O163" s="173" t="str">
        <f>IF(AND('Mapa final'!$AB$21="Baja",'Mapa final'!$AD$21="Moderado"),CONCATENATE("R8C",'Mapa final'!$R$21),"")</f>
        <v>R8C3</v>
      </c>
      <c r="P163" s="171" t="str">
        <f ca="1">IF(AND('Mapa final'!$AB$19="Baja",'Mapa final'!$AD$19="Moderado"),CONCATENATE("R8C",'Mapa final'!$R$19),"")</f>
        <v/>
      </c>
      <c r="Q163" s="172" t="str">
        <f>IF(AND('Mapa final'!$AB$20="Baja",'Mapa final'!$AD$20="Moderado"),CONCATENATE("R8C",'Mapa final'!$R$20),"")</f>
        <v>R8C2</v>
      </c>
      <c r="R163" s="173" t="str">
        <f>IF(AND('Mapa final'!$AB$21="Baja",'Mapa final'!$AD$21="Moderado"),CONCATENATE("R8C",'Mapa final'!$R$21),"")</f>
        <v>R8C3</v>
      </c>
      <c r="S163" s="86" t="str">
        <f ca="1">IF(AND('Mapa final'!$AB$19="Baja",'Mapa final'!$AD$19="Mayor"),CONCATENATE("R8C",'Mapa final'!$R$19),"")</f>
        <v/>
      </c>
      <c r="T163" s="40" t="str">
        <f>IF(AND('Mapa final'!$AB$20="Baja",'Mapa final'!$AD$20="Mayor"),CONCATENATE("R8C",'Mapa final'!$R$20),"")</f>
        <v/>
      </c>
      <c r="U163" s="87" t="str">
        <f>IF(AND('Mapa final'!$AB$21="Baja",'Mapa final'!$AD$21="Mayor"),CONCATENATE("R8C",'Mapa final'!$R$21),"")</f>
        <v/>
      </c>
      <c r="V163" s="165" t="str">
        <f ca="1">IF(AND('Mapa final'!$AB$19="Baja",'Mapa final'!$AD$19="Catastrófico"),CONCATENATE("R8C",'Mapa final'!$R$19),"")</f>
        <v/>
      </c>
      <c r="W163" s="166" t="str">
        <f>IF(AND('Mapa final'!$AB$20="Baja",'Mapa final'!$AD$20="Catastrófico"),CONCATENATE("R8C",'Mapa final'!$R$20),"")</f>
        <v/>
      </c>
      <c r="X163" s="167" t="str">
        <f>IF(AND('Mapa final'!$AB$21="Baja",'Mapa final'!$AD$21="Catastrófico"),CONCATENATE("R8C",'Mapa final'!$R$21),"")</f>
        <v/>
      </c>
      <c r="Y163" s="41"/>
      <c r="Z163" s="290"/>
      <c r="AA163" s="291"/>
      <c r="AB163" s="291"/>
      <c r="AC163" s="291"/>
      <c r="AD163" s="291"/>
      <c r="AE163" s="292"/>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row>
    <row r="164" spans="1:61" ht="15" customHeight="1" x14ac:dyDescent="0.25">
      <c r="A164" s="41"/>
      <c r="B164" s="276"/>
      <c r="C164" s="277"/>
      <c r="D164" s="278"/>
      <c r="E164" s="250"/>
      <c r="F164" s="246"/>
      <c r="G164" s="246"/>
      <c r="H164" s="246"/>
      <c r="I164" s="246"/>
      <c r="J164" s="180" t="e">
        <f>IF(AND('Mapa final'!#REF!="Baja",'Mapa final'!#REF!="Moderado"),CONCATENATE("R9C",'Mapa final'!#REF!),"")</f>
        <v>#REF!</v>
      </c>
      <c r="K164" s="181" t="e">
        <f>IF(AND('Mapa final'!#REF!="Baja",'Mapa final'!#REF!="Moderado"),CONCATENATE("R9C",'Mapa final'!#REF!),"")</f>
        <v>#REF!</v>
      </c>
      <c r="L164" s="182" t="e">
        <f>IF(AND('Mapa final'!#REF!="Baja",'Mapa final'!#REF!="Moderado"),CONCATENATE("R9C",'Mapa final'!#REF!),"")</f>
        <v>#REF!</v>
      </c>
      <c r="M164" s="171" t="e">
        <f>IF(AND('Mapa final'!#REF!="Baja",'Mapa final'!#REF!="Moderado"),CONCATENATE("R9C",'Mapa final'!#REF!),"")</f>
        <v>#REF!</v>
      </c>
      <c r="N164" s="172" t="e">
        <f>IF(AND('Mapa final'!#REF!="Baja",'Mapa final'!#REF!="Moderado"),CONCATENATE("R9C",'Mapa final'!#REF!),"")</f>
        <v>#REF!</v>
      </c>
      <c r="O164" s="173" t="e">
        <f>IF(AND('Mapa final'!#REF!="Baja",'Mapa final'!#REF!="Moderado"),CONCATENATE("R9C",'Mapa final'!#REF!),"")</f>
        <v>#REF!</v>
      </c>
      <c r="P164" s="171" t="e">
        <f>IF(AND('Mapa final'!#REF!="Baja",'Mapa final'!#REF!="Moderado"),CONCATENATE("R9C",'Mapa final'!#REF!),"")</f>
        <v>#REF!</v>
      </c>
      <c r="Q164" s="172" t="e">
        <f>IF(AND('Mapa final'!#REF!="Baja",'Mapa final'!#REF!="Moderado"),CONCATENATE("R9C",'Mapa final'!#REF!),"")</f>
        <v>#REF!</v>
      </c>
      <c r="R164" s="173" t="e">
        <f>IF(AND('Mapa final'!#REF!="Baja",'Mapa final'!#REF!="Moderado"),CONCATENATE("R9C",'Mapa final'!#REF!),"")</f>
        <v>#REF!</v>
      </c>
      <c r="S164" s="86" t="e">
        <f>IF(AND('Mapa final'!#REF!="Baja",'Mapa final'!#REF!="Mayor"),CONCATENATE("R9C",'Mapa final'!#REF!),"")</f>
        <v>#REF!</v>
      </c>
      <c r="T164" s="40" t="e">
        <f>IF(AND('Mapa final'!#REF!="Baja",'Mapa final'!#REF!="Mayor"),CONCATENATE("R9C",'Mapa final'!#REF!),"")</f>
        <v>#REF!</v>
      </c>
      <c r="U164" s="87" t="e">
        <f>IF(AND('Mapa final'!#REF!="Baja",'Mapa final'!#REF!="Mayor"),CONCATENATE("R9C",'Mapa final'!#REF!),"")</f>
        <v>#REF!</v>
      </c>
      <c r="V164" s="165" t="e">
        <f>IF(AND('Mapa final'!#REF!="Baja",'Mapa final'!#REF!="Catastrófico"),CONCATENATE("R9C",'Mapa final'!#REF!),"")</f>
        <v>#REF!</v>
      </c>
      <c r="W164" s="166" t="e">
        <f>IF(AND('Mapa final'!#REF!="Baja",'Mapa final'!#REF!="Catastrófico"),CONCATENATE("R9C",'Mapa final'!#REF!),"")</f>
        <v>#REF!</v>
      </c>
      <c r="X164" s="167" t="e">
        <f>IF(AND('Mapa final'!#REF!="Baja",'Mapa final'!#REF!="Catastrófico"),CONCATENATE("R9C",'Mapa final'!#REF!),"")</f>
        <v>#REF!</v>
      </c>
      <c r="Y164" s="41"/>
      <c r="Z164" s="290"/>
      <c r="AA164" s="291"/>
      <c r="AB164" s="291"/>
      <c r="AC164" s="291"/>
      <c r="AD164" s="291"/>
      <c r="AE164" s="292"/>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row>
    <row r="165" spans="1:61" ht="15" customHeight="1" x14ac:dyDescent="0.25">
      <c r="A165" s="41"/>
      <c r="B165" s="276"/>
      <c r="C165" s="277"/>
      <c r="D165" s="278"/>
      <c r="E165" s="250"/>
      <c r="F165" s="246"/>
      <c r="G165" s="246"/>
      <c r="H165" s="246"/>
      <c r="I165" s="246"/>
      <c r="J165" s="180" t="e">
        <f>IF(AND('Mapa final'!#REF!="Baja",'Mapa final'!#REF!="Moderado"),CONCATENATE("R10C",'Mapa final'!#REF!),"")</f>
        <v>#REF!</v>
      </c>
      <c r="K165" s="181" t="e">
        <f>IF(AND('Mapa final'!#REF!="Baja",'Mapa final'!#REF!="Moderado"),CONCATENATE("R10C",'Mapa final'!#REF!),"")</f>
        <v>#REF!</v>
      </c>
      <c r="L165" s="182" t="e">
        <f>IF(AND('Mapa final'!#REF!="Baja",'Mapa final'!#REF!="Moderado"),CONCATENATE("R10C",'Mapa final'!#REF!),"")</f>
        <v>#REF!</v>
      </c>
      <c r="M165" s="171" t="e">
        <f>IF(AND('Mapa final'!#REF!="Baja",'Mapa final'!#REF!="Moderado"),CONCATENATE("R10C",'Mapa final'!#REF!),"")</f>
        <v>#REF!</v>
      </c>
      <c r="N165" s="172" t="e">
        <f>IF(AND('Mapa final'!#REF!="Baja",'Mapa final'!#REF!="Moderado"),CONCATENATE("R10C",'Mapa final'!#REF!),"")</f>
        <v>#REF!</v>
      </c>
      <c r="O165" s="173" t="e">
        <f>IF(AND('Mapa final'!#REF!="Baja",'Mapa final'!#REF!="Moderado"),CONCATENATE("R10C",'Mapa final'!#REF!),"")</f>
        <v>#REF!</v>
      </c>
      <c r="P165" s="171" t="e">
        <f>IF(AND('Mapa final'!#REF!="Baja",'Mapa final'!#REF!="Moderado"),CONCATENATE("R10C",'Mapa final'!#REF!),"")</f>
        <v>#REF!</v>
      </c>
      <c r="Q165" s="172" t="e">
        <f>IF(AND('Mapa final'!#REF!="Baja",'Mapa final'!#REF!="Moderado"),CONCATENATE("R10C",'Mapa final'!#REF!),"")</f>
        <v>#REF!</v>
      </c>
      <c r="R165" s="173" t="e">
        <f>IF(AND('Mapa final'!#REF!="Baja",'Mapa final'!#REF!="Moderado"),CONCATENATE("R10C",'Mapa final'!#REF!),"")</f>
        <v>#REF!</v>
      </c>
      <c r="S165" s="86" t="e">
        <f>IF(AND('Mapa final'!#REF!="Baja",'Mapa final'!#REF!="Mayor"),CONCATENATE("R10C",'Mapa final'!#REF!),"")</f>
        <v>#REF!</v>
      </c>
      <c r="T165" s="40" t="e">
        <f>IF(AND('Mapa final'!#REF!="Baja",'Mapa final'!#REF!="Mayor"),CONCATENATE("R10C",'Mapa final'!#REF!),"")</f>
        <v>#REF!</v>
      </c>
      <c r="U165" s="87" t="e">
        <f>IF(AND('Mapa final'!#REF!="Baja",'Mapa final'!#REF!="Mayor"),CONCATENATE("R10C",'Mapa final'!#REF!),"")</f>
        <v>#REF!</v>
      </c>
      <c r="V165" s="165" t="e">
        <f>IF(AND('Mapa final'!#REF!="Baja",'Mapa final'!#REF!="Catastrófico"),CONCATENATE("R10C",'Mapa final'!#REF!),"")</f>
        <v>#REF!</v>
      </c>
      <c r="W165" s="166" t="e">
        <f>IF(AND('Mapa final'!#REF!="Baja",'Mapa final'!#REF!="Catastrófico"),CONCATENATE("R10C",'Mapa final'!#REF!),"")</f>
        <v>#REF!</v>
      </c>
      <c r="X165" s="167" t="e">
        <f>IF(AND('Mapa final'!#REF!="Baja",'Mapa final'!#REF!="Catastrófico"),CONCATENATE("R10C",'Mapa final'!#REF!),"")</f>
        <v>#REF!</v>
      </c>
      <c r="Y165" s="41"/>
      <c r="Z165" s="290"/>
      <c r="AA165" s="291"/>
      <c r="AB165" s="291"/>
      <c r="AC165" s="291"/>
      <c r="AD165" s="291"/>
      <c r="AE165" s="292"/>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row>
    <row r="166" spans="1:61" ht="15" customHeight="1" x14ac:dyDescent="0.25">
      <c r="A166" s="41"/>
      <c r="B166" s="276"/>
      <c r="C166" s="277"/>
      <c r="D166" s="278"/>
      <c r="E166" s="250"/>
      <c r="F166" s="246"/>
      <c r="G166" s="246"/>
      <c r="H166" s="246"/>
      <c r="I166" s="246"/>
      <c r="J166" s="180" t="str">
        <f ca="1">IF(AND('Mapa final'!$AB$22="Baja",'Mapa final'!$AD$22="Moderado"),CONCATENATE("R11C",'Mapa final'!$R$22),"")</f>
        <v/>
      </c>
      <c r="K166" s="181" t="str">
        <f>IF(AND('Mapa final'!$AB$23="Baja",'Mapa final'!$AD$23="Moderado"),CONCATENATE("R11C",'Mapa final'!$R$23),"")</f>
        <v/>
      </c>
      <c r="L166" s="182" t="str">
        <f>IF(AND('Mapa final'!$AB$24="Baja",'Mapa final'!$AD$24="Moderado"),CONCATENATE("R11C",'Mapa final'!$R$24),"")</f>
        <v/>
      </c>
      <c r="M166" s="171" t="str">
        <f ca="1">IF(AND('Mapa final'!$AB$22="Baja",'Mapa final'!$AD$22="Moderado"),CONCATENATE("R11C",'Mapa final'!$R$22),"")</f>
        <v/>
      </c>
      <c r="N166" s="172" t="str">
        <f>IF(AND('Mapa final'!$AB$23="Baja",'Mapa final'!$AD$23="Moderado"),CONCATENATE("R11C",'Mapa final'!$R$23),"")</f>
        <v/>
      </c>
      <c r="O166" s="173" t="str">
        <f>IF(AND('Mapa final'!$AB$24="Baja",'Mapa final'!$AD$24="Moderado"),CONCATENATE("R11C",'Mapa final'!$R$24),"")</f>
        <v/>
      </c>
      <c r="P166" s="171" t="str">
        <f ca="1">IF(AND('Mapa final'!$AB$22="Baja",'Mapa final'!$AD$22="Moderado"),CONCATENATE("R11C",'Mapa final'!$R$22),"")</f>
        <v/>
      </c>
      <c r="Q166" s="172" t="str">
        <f>IF(AND('Mapa final'!$AB$23="Baja",'Mapa final'!$AD$23="Moderado"),CONCATENATE("R11C",'Mapa final'!$R$23),"")</f>
        <v/>
      </c>
      <c r="R166" s="173" t="str">
        <f>IF(AND('Mapa final'!$AB$24="Baja",'Mapa final'!$AD$24="Moderado"),CONCATENATE("R11C",'Mapa final'!$R$24),"")</f>
        <v/>
      </c>
      <c r="S166" s="86" t="str">
        <f ca="1">IF(AND('Mapa final'!$AB$22="Baja",'Mapa final'!$AD$22="Mayor"),CONCATENATE("R11C",'Mapa final'!$R$22),"")</f>
        <v/>
      </c>
      <c r="T166" s="40" t="str">
        <f>IF(AND('Mapa final'!$AB$23="Baja",'Mapa final'!$AD$23="Mayor"),CONCATENATE("R11C",'Mapa final'!$R$23),"")</f>
        <v/>
      </c>
      <c r="U166" s="87" t="str">
        <f>IF(AND('Mapa final'!$AB$24="Baja",'Mapa final'!$AD$24="Mayor"),CONCATENATE("R11C",'Mapa final'!$R$24),"")</f>
        <v/>
      </c>
      <c r="V166" s="165" t="str">
        <f ca="1">IF(AND('Mapa final'!$AB$22="Baja",'Mapa final'!$AD$22="Catastrófico"),CONCATENATE("R11C",'Mapa final'!$R$22),"")</f>
        <v/>
      </c>
      <c r="W166" s="166" t="str">
        <f>IF(AND('Mapa final'!$AB$23="Baja",'Mapa final'!$AD$23="Catastrófico"),CONCATENATE("R11C",'Mapa final'!$R$23),"")</f>
        <v/>
      </c>
      <c r="X166" s="167" t="str">
        <f>IF(AND('Mapa final'!$AB$24="Baja",'Mapa final'!$AD$24="Catastrófico"),CONCATENATE("R11C",'Mapa final'!$R$24),"")</f>
        <v/>
      </c>
      <c r="Y166" s="41"/>
      <c r="Z166" s="290"/>
      <c r="AA166" s="291"/>
      <c r="AB166" s="291"/>
      <c r="AC166" s="291"/>
      <c r="AD166" s="291"/>
      <c r="AE166" s="292"/>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row>
    <row r="167" spans="1:61" ht="15" customHeight="1" x14ac:dyDescent="0.25">
      <c r="A167" s="41"/>
      <c r="B167" s="276"/>
      <c r="C167" s="277"/>
      <c r="D167" s="278"/>
      <c r="E167" s="250"/>
      <c r="F167" s="246"/>
      <c r="G167" s="246"/>
      <c r="H167" s="246"/>
      <c r="I167" s="246"/>
      <c r="J167" s="180" t="str">
        <f ca="1">IF(AND('Mapa final'!$AB$25="Baja",'Mapa final'!$AD$25="Moderado"),CONCATENATE("R12C",'Mapa final'!$R$25),"")</f>
        <v>R12C1</v>
      </c>
      <c r="K167" s="181" t="str">
        <f>IF(AND('Mapa final'!$AB$26="Baja",'Mapa final'!$AD$26="Moderado"),CONCATENATE("R12C",'Mapa final'!$R$26),"")</f>
        <v/>
      </c>
      <c r="L167" s="182" t="str">
        <f>IF(AND('Mapa final'!$AB$27="Baja",'Mapa final'!$AD$27="Moderado"),CONCATENATE("R12C",'Mapa final'!$R$27),"")</f>
        <v/>
      </c>
      <c r="M167" s="171" t="str">
        <f ca="1">IF(AND('Mapa final'!$AB$25="Baja",'Mapa final'!$AD$25="Moderado"),CONCATENATE("R12C",'Mapa final'!$R$25),"")</f>
        <v>R12C1</v>
      </c>
      <c r="N167" s="172" t="str">
        <f>IF(AND('Mapa final'!$AB$26="Baja",'Mapa final'!$AD$26="Moderado"),CONCATENATE("R12C",'Mapa final'!$R$26),"")</f>
        <v/>
      </c>
      <c r="O167" s="173" t="str">
        <f>IF(AND('Mapa final'!$AB$27="Baja",'Mapa final'!$AD$27="Moderado"),CONCATENATE("R12C",'Mapa final'!$R$27),"")</f>
        <v/>
      </c>
      <c r="P167" s="171" t="str">
        <f ca="1">IF(AND('Mapa final'!$AB$25="Baja",'Mapa final'!$AD$25="Moderado"),CONCATENATE("R12C",'Mapa final'!$R$25),"")</f>
        <v>R12C1</v>
      </c>
      <c r="Q167" s="172" t="str">
        <f>IF(AND('Mapa final'!$AB$26="Baja",'Mapa final'!$AD$26="Moderado"),CONCATENATE("R12C",'Mapa final'!$R$26),"")</f>
        <v/>
      </c>
      <c r="R167" s="173" t="str">
        <f>IF(AND('Mapa final'!$AB$27="Baja",'Mapa final'!$AD$27="Moderado"),CONCATENATE("R12C",'Mapa final'!$R$27),"")</f>
        <v/>
      </c>
      <c r="S167" s="86" t="str">
        <f ca="1">IF(AND('Mapa final'!$AB$25="Baja",'Mapa final'!$AD$25="Mayor"),CONCATENATE("R12C",'Mapa final'!$R$25),"")</f>
        <v/>
      </c>
      <c r="T167" s="40" t="str">
        <f>IF(AND('Mapa final'!$AB$26="Baja",'Mapa final'!$AD$26="Mayor"),CONCATENATE("R12C",'Mapa final'!$R$26),"")</f>
        <v/>
      </c>
      <c r="U167" s="87" t="str">
        <f>IF(AND('Mapa final'!$AB$27="Baja",'Mapa final'!$AD$27="Mayor"),CONCATENATE("R12C",'Mapa final'!$R$27),"")</f>
        <v/>
      </c>
      <c r="V167" s="165" t="str">
        <f ca="1">IF(AND('Mapa final'!$AB$25="Baja",'Mapa final'!$AD$25="Catastrófico"),CONCATENATE("R12C",'Mapa final'!$R$25),"")</f>
        <v/>
      </c>
      <c r="W167" s="166" t="str">
        <f>IF(AND('Mapa final'!$AB$26="Baja",'Mapa final'!$AD$26="Catastrófico"),CONCATENATE("R12C",'Mapa final'!$R$26),"")</f>
        <v/>
      </c>
      <c r="X167" s="167" t="str">
        <f>IF(AND('Mapa final'!$AB$27="Baja",'Mapa final'!$AD$27="Catastrófico"),CONCATENATE("R12C",'Mapa final'!$R$27),"")</f>
        <v/>
      </c>
      <c r="Y167" s="41"/>
      <c r="Z167" s="290"/>
      <c r="AA167" s="291"/>
      <c r="AB167" s="291"/>
      <c r="AC167" s="291"/>
      <c r="AD167" s="291"/>
      <c r="AE167" s="292"/>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row>
    <row r="168" spans="1:61" ht="15" customHeight="1" x14ac:dyDescent="0.25">
      <c r="A168" s="41"/>
      <c r="B168" s="276"/>
      <c r="C168" s="277"/>
      <c r="D168" s="278"/>
      <c r="E168" s="250"/>
      <c r="F168" s="246"/>
      <c r="G168" s="246"/>
      <c r="H168" s="246"/>
      <c r="I168" s="246"/>
      <c r="J168" s="180" t="str">
        <f ca="1">IF(AND('Mapa final'!$AB$28="Baja",'Mapa final'!$AD$28="Moderado"),CONCATENATE("R13C",'Mapa final'!$R$28),"")</f>
        <v/>
      </c>
      <c r="K168" s="181" t="str">
        <f>IF(AND('Mapa final'!$AB$29="Baja",'Mapa final'!$AD$29="Moderado"),CONCATENATE("R13C",'Mapa final'!$R$29),"")</f>
        <v/>
      </c>
      <c r="L168" s="182" t="str">
        <f>IF(AND('Mapa final'!$AB$30="Baja",'Mapa final'!$AD$30="Moderado"),CONCATENATE("R13C",'Mapa final'!$R$30),"")</f>
        <v/>
      </c>
      <c r="M168" s="171" t="str">
        <f ca="1">IF(AND('Mapa final'!$AB$28="Baja",'Mapa final'!$AD$28="Moderado"),CONCATENATE("R13C",'Mapa final'!$R$28),"")</f>
        <v/>
      </c>
      <c r="N168" s="172" t="str">
        <f>IF(AND('Mapa final'!$AB$29="Baja",'Mapa final'!$AD$29="Moderado"),CONCATENATE("R13C",'Mapa final'!$R$29),"")</f>
        <v/>
      </c>
      <c r="O168" s="173" t="str">
        <f>IF(AND('Mapa final'!$AB$30="Baja",'Mapa final'!$AD$30="Moderado"),CONCATENATE("R13C",'Mapa final'!$R$30),"")</f>
        <v/>
      </c>
      <c r="P168" s="171" t="str">
        <f ca="1">IF(AND('Mapa final'!$AB$28="Baja",'Mapa final'!$AD$28="Moderado"),CONCATENATE("R13C",'Mapa final'!$R$28),"")</f>
        <v/>
      </c>
      <c r="Q168" s="172" t="str">
        <f>IF(AND('Mapa final'!$AB$29="Baja",'Mapa final'!$AD$29="Moderado"),CONCATENATE("R13C",'Mapa final'!$R$29),"")</f>
        <v/>
      </c>
      <c r="R168" s="173" t="str">
        <f>IF(AND('Mapa final'!$AB$30="Baja",'Mapa final'!$AD$30="Moderado"),CONCATENATE("R13C",'Mapa final'!$R$30),"")</f>
        <v/>
      </c>
      <c r="S168" s="86" t="str">
        <f ca="1">IF(AND('Mapa final'!$AB$28="Baja",'Mapa final'!$AD$28="Mayor"),CONCATENATE("R13C",'Mapa final'!$R$28),"")</f>
        <v/>
      </c>
      <c r="T168" s="40" t="str">
        <f>IF(AND('Mapa final'!$AB$29="Baja",'Mapa final'!$AD$29="Mayor"),CONCATENATE("R13C",'Mapa final'!$R$29),"")</f>
        <v/>
      </c>
      <c r="U168" s="87" t="str">
        <f>IF(AND('Mapa final'!$AB$30="Baja",'Mapa final'!$AD$30="Mayor"),CONCATENATE("R13C",'Mapa final'!$R$30),"")</f>
        <v/>
      </c>
      <c r="V168" s="165" t="str">
        <f ca="1">IF(AND('Mapa final'!$AB$28="Baja",'Mapa final'!$AD$28="Catastrófico"),CONCATENATE("R13C",'Mapa final'!$R$28),"")</f>
        <v/>
      </c>
      <c r="W168" s="166" t="str">
        <f>IF(AND('Mapa final'!$AB$29="Baja",'Mapa final'!$AD$29="Catastrófico"),CONCATENATE("R13C",'Mapa final'!$R$29),"")</f>
        <v/>
      </c>
      <c r="X168" s="167" t="str">
        <f>IF(AND('Mapa final'!$AB$30="Baja",'Mapa final'!$AD$30="Catastrófico"),CONCATENATE("R13C",'Mapa final'!$R$30),"")</f>
        <v/>
      </c>
      <c r="Y168" s="41"/>
      <c r="Z168" s="290"/>
      <c r="AA168" s="291"/>
      <c r="AB168" s="291"/>
      <c r="AC168" s="291"/>
      <c r="AD168" s="291"/>
      <c r="AE168" s="292"/>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row>
    <row r="169" spans="1:61" ht="15" customHeight="1" x14ac:dyDescent="0.25">
      <c r="A169" s="41"/>
      <c r="B169" s="276"/>
      <c r="C169" s="277"/>
      <c r="D169" s="278"/>
      <c r="E169" s="250"/>
      <c r="F169" s="246"/>
      <c r="G169" s="246"/>
      <c r="H169" s="246"/>
      <c r="I169" s="246"/>
      <c r="J169" s="180" t="e">
        <f>IF(AND('Mapa final'!#REF!="Baja",'Mapa final'!#REF!="Moderado"),CONCATENATE("R14C",'Mapa final'!#REF!),"")</f>
        <v>#REF!</v>
      </c>
      <c r="K169" s="181" t="e">
        <f>IF(AND('Mapa final'!#REF!="Baja",'Mapa final'!#REF!="Moderado"),CONCATENATE("R14C",'Mapa final'!#REF!),"")</f>
        <v>#REF!</v>
      </c>
      <c r="L169" s="182" t="e">
        <f>IF(AND('Mapa final'!#REF!="Baja",'Mapa final'!#REF!="Moderado"),CONCATENATE("R14C",'Mapa final'!#REF!),"")</f>
        <v>#REF!</v>
      </c>
      <c r="M169" s="171" t="e">
        <f>IF(AND('Mapa final'!#REF!="Baja",'Mapa final'!#REF!="Moderado"),CONCATENATE("R14C",'Mapa final'!#REF!),"")</f>
        <v>#REF!</v>
      </c>
      <c r="N169" s="172" t="e">
        <f>IF(AND('Mapa final'!#REF!="Baja",'Mapa final'!#REF!="Moderado"),CONCATENATE("R14C",'Mapa final'!#REF!),"")</f>
        <v>#REF!</v>
      </c>
      <c r="O169" s="173" t="e">
        <f>IF(AND('Mapa final'!#REF!="Baja",'Mapa final'!#REF!="Moderado"),CONCATENATE("R14C",'Mapa final'!#REF!),"")</f>
        <v>#REF!</v>
      </c>
      <c r="P169" s="171" t="e">
        <f>IF(AND('Mapa final'!#REF!="Baja",'Mapa final'!#REF!="Moderado"),CONCATENATE("R14C",'Mapa final'!#REF!),"")</f>
        <v>#REF!</v>
      </c>
      <c r="Q169" s="172" t="e">
        <f>IF(AND('Mapa final'!#REF!="Baja",'Mapa final'!#REF!="Moderado"),CONCATENATE("R14C",'Mapa final'!#REF!),"")</f>
        <v>#REF!</v>
      </c>
      <c r="R169" s="173" t="e">
        <f>IF(AND('Mapa final'!#REF!="Baja",'Mapa final'!#REF!="Moderado"),CONCATENATE("R14C",'Mapa final'!#REF!),"")</f>
        <v>#REF!</v>
      </c>
      <c r="S169" s="86" t="e">
        <f>IF(AND('Mapa final'!#REF!="Baja",'Mapa final'!#REF!="Mayor"),CONCATENATE("R14C",'Mapa final'!#REF!),"")</f>
        <v>#REF!</v>
      </c>
      <c r="T169" s="40" t="e">
        <f>IF(AND('Mapa final'!#REF!="Baja",'Mapa final'!#REF!="Mayor"),CONCATENATE("R14C",'Mapa final'!#REF!),"")</f>
        <v>#REF!</v>
      </c>
      <c r="U169" s="87" t="e">
        <f>IF(AND('Mapa final'!#REF!="Baja",'Mapa final'!#REF!="Mayor"),CONCATENATE("R14C",'Mapa final'!#REF!),"")</f>
        <v>#REF!</v>
      </c>
      <c r="V169" s="165" t="e">
        <f>IF(AND('Mapa final'!#REF!="Baja",'Mapa final'!#REF!="Catastrófico"),CONCATENATE("R14C",'Mapa final'!#REF!),"")</f>
        <v>#REF!</v>
      </c>
      <c r="W169" s="166" t="e">
        <f>IF(AND('Mapa final'!#REF!="Baja",'Mapa final'!#REF!="Catastrófico"),CONCATENATE("R14C",'Mapa final'!#REF!),"")</f>
        <v>#REF!</v>
      </c>
      <c r="X169" s="167" t="e">
        <f>IF(AND('Mapa final'!#REF!="Baja",'Mapa final'!#REF!="Catastrófico"),CONCATENATE("R14C",'Mapa final'!#REF!),"")</f>
        <v>#REF!</v>
      </c>
      <c r="Y169" s="41"/>
      <c r="Z169" s="290"/>
      <c r="AA169" s="291"/>
      <c r="AB169" s="291"/>
      <c r="AC169" s="291"/>
      <c r="AD169" s="291"/>
      <c r="AE169" s="292"/>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row>
    <row r="170" spans="1:61" ht="15" customHeight="1" x14ac:dyDescent="0.25">
      <c r="A170" s="41"/>
      <c r="B170" s="276"/>
      <c r="C170" s="277"/>
      <c r="D170" s="278"/>
      <c r="E170" s="250"/>
      <c r="F170" s="246"/>
      <c r="G170" s="246"/>
      <c r="H170" s="246"/>
      <c r="I170" s="246"/>
      <c r="J170" s="180" t="str">
        <f ca="1">IF(AND('Mapa final'!$AB$31="Baja",'Mapa final'!$AD$31="Moderado"),CONCATENATE("R15C",'Mapa final'!$R$31),"")</f>
        <v/>
      </c>
      <c r="K170" s="181" t="str">
        <f>IF(AND('Mapa final'!$AB$32="Baja",'Mapa final'!$AD$32="Moderado"),CONCATENATE("R15C",'Mapa final'!$R$32),"")</f>
        <v/>
      </c>
      <c r="L170" s="182" t="str">
        <f>IF(AND('Mapa final'!$AB$33="Baja",'Mapa final'!$AD$33="Moderado"),CONCATENATE("R15C",'Mapa final'!$R$33),"")</f>
        <v/>
      </c>
      <c r="M170" s="171" t="str">
        <f ca="1">IF(AND('Mapa final'!$AB$31="Baja",'Mapa final'!$AD$31="Moderado"),CONCATENATE("R15C",'Mapa final'!$R$31),"")</f>
        <v/>
      </c>
      <c r="N170" s="172" t="str">
        <f>IF(AND('Mapa final'!$AB$32="Baja",'Mapa final'!$AD$32="Moderado"),CONCATENATE("R15C",'Mapa final'!$R$32),"")</f>
        <v/>
      </c>
      <c r="O170" s="173" t="str">
        <f>IF(AND('Mapa final'!$AB$33="Baja",'Mapa final'!$AD$33="Moderado"),CONCATENATE("R15C",'Mapa final'!$R$33),"")</f>
        <v/>
      </c>
      <c r="P170" s="171" t="str">
        <f ca="1">IF(AND('Mapa final'!$AB$31="Baja",'Mapa final'!$AD$31="Moderado"),CONCATENATE("R15C",'Mapa final'!$R$31),"")</f>
        <v/>
      </c>
      <c r="Q170" s="172" t="str">
        <f>IF(AND('Mapa final'!$AB$32="Baja",'Mapa final'!$AD$32="Moderado"),CONCATENATE("R15C",'Mapa final'!$R$32),"")</f>
        <v/>
      </c>
      <c r="R170" s="173" t="str">
        <f>IF(AND('Mapa final'!$AB$33="Baja",'Mapa final'!$AD$33="Moderado"),CONCATENATE("R15C",'Mapa final'!$R$33),"")</f>
        <v/>
      </c>
      <c r="S170" s="86" t="str">
        <f ca="1">IF(AND('Mapa final'!$AB$31="Baja",'Mapa final'!$AD$31="Mayor"),CONCATENATE("R15C",'Mapa final'!$R$31),"")</f>
        <v/>
      </c>
      <c r="T170" s="40" t="str">
        <f>IF(AND('Mapa final'!$AB$32="Baja",'Mapa final'!$AD$32="Mayor"),CONCATENATE("R15C",'Mapa final'!$R$32),"")</f>
        <v/>
      </c>
      <c r="U170" s="87" t="str">
        <f>IF(AND('Mapa final'!$AB$33="Baja",'Mapa final'!$AD$33="Mayor"),CONCATENATE("R15C",'Mapa final'!$R$33),"")</f>
        <v/>
      </c>
      <c r="V170" s="165" t="str">
        <f ca="1">IF(AND('Mapa final'!$AB$31="Baja",'Mapa final'!$AD$31="Catastrófico"),CONCATENATE("R15C",'Mapa final'!$R$31),"")</f>
        <v/>
      </c>
      <c r="W170" s="166" t="str">
        <f>IF(AND('Mapa final'!$AB$32="Baja",'Mapa final'!$AD$32="Catastrófico"),CONCATENATE("R15C",'Mapa final'!$R$32),"")</f>
        <v/>
      </c>
      <c r="X170" s="167" t="str">
        <f>IF(AND('Mapa final'!$AB$33="Baja",'Mapa final'!$AD$33="Catastrófico"),CONCATENATE("R15C",'Mapa final'!$R$33),"")</f>
        <v/>
      </c>
      <c r="Y170" s="41"/>
      <c r="Z170" s="290"/>
      <c r="AA170" s="291"/>
      <c r="AB170" s="291"/>
      <c r="AC170" s="291"/>
      <c r="AD170" s="291"/>
      <c r="AE170" s="292"/>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row>
    <row r="171" spans="1:61" ht="15" customHeight="1" x14ac:dyDescent="0.25">
      <c r="A171" s="41"/>
      <c r="B171" s="276"/>
      <c r="C171" s="277"/>
      <c r="D171" s="278"/>
      <c r="E171" s="250"/>
      <c r="F171" s="246"/>
      <c r="G171" s="246"/>
      <c r="H171" s="246"/>
      <c r="I171" s="246"/>
      <c r="J171" s="180" t="str">
        <f ca="1">IF(AND('Mapa final'!$AB$34="Baja",'Mapa final'!$AD$34="Moderado"),CONCATENATE("R16C",'Mapa final'!$R$34),"")</f>
        <v/>
      </c>
      <c r="K171" s="181" t="str">
        <f>IF(AND('Mapa final'!$AB$35="Baja",'Mapa final'!$AD$35="Moderado"),CONCATENATE("R16C",'Mapa final'!$R$35),"")</f>
        <v>R16C2</v>
      </c>
      <c r="L171" s="182" t="str">
        <f>IF(AND('Mapa final'!$AB$36="Baja",'Mapa final'!$AD$36="Moderado"),CONCATENATE("R16C",'Mapa final'!$R$36),"")</f>
        <v/>
      </c>
      <c r="M171" s="171" t="str">
        <f ca="1">IF(AND('Mapa final'!$AB$34="Baja",'Mapa final'!$AD$34="Moderado"),CONCATENATE("R16C",'Mapa final'!$R$34),"")</f>
        <v/>
      </c>
      <c r="N171" s="172" t="str">
        <f>IF(AND('Mapa final'!$AB$35="Baja",'Mapa final'!$AD$35="Moderado"),CONCATENATE("R16C",'Mapa final'!$R$35),"")</f>
        <v>R16C2</v>
      </c>
      <c r="O171" s="173" t="str">
        <f>IF(AND('Mapa final'!$AB$36="Baja",'Mapa final'!$AD$36="Moderado"),CONCATENATE("R16C",'Mapa final'!$R$36),"")</f>
        <v/>
      </c>
      <c r="P171" s="171" t="str">
        <f ca="1">IF(AND('Mapa final'!$AB$34="Baja",'Mapa final'!$AD$34="Moderado"),CONCATENATE("R16C",'Mapa final'!$R$34),"")</f>
        <v/>
      </c>
      <c r="Q171" s="172" t="str">
        <f>IF(AND('Mapa final'!$AB$35="Baja",'Mapa final'!$AD$35="Moderado"),CONCATENATE("R16C",'Mapa final'!$R$35),"")</f>
        <v>R16C2</v>
      </c>
      <c r="R171" s="173" t="str">
        <f>IF(AND('Mapa final'!$AB$36="Baja",'Mapa final'!$AD$36="Moderado"),CONCATENATE("R16C",'Mapa final'!$R$36),"")</f>
        <v/>
      </c>
      <c r="S171" s="86" t="str">
        <f ca="1">IF(AND('Mapa final'!$AB$34="Baja",'Mapa final'!$AD$34="Mayor"),CONCATENATE("R16C",'Mapa final'!$R$34),"")</f>
        <v/>
      </c>
      <c r="T171" s="40" t="str">
        <f>IF(AND('Mapa final'!$AB$35="Baja",'Mapa final'!$AD$35="Mayor"),CONCATENATE("R16C",'Mapa final'!$R$35),"")</f>
        <v/>
      </c>
      <c r="U171" s="87" t="str">
        <f>IF(AND('Mapa final'!$AB$36="Baja",'Mapa final'!$AD$36="Mayor"),CONCATENATE("R16C",'Mapa final'!$R$36),"")</f>
        <v/>
      </c>
      <c r="V171" s="165" t="str">
        <f ca="1">IF(AND('Mapa final'!$AB$34="Baja",'Mapa final'!$AD$34="Catastrófico"),CONCATENATE("R16C",'Mapa final'!$R$34),"")</f>
        <v/>
      </c>
      <c r="W171" s="166" t="str">
        <f>IF(AND('Mapa final'!$AB$35="Baja",'Mapa final'!$AD$35="Catastrófico"),CONCATENATE("R16C",'Mapa final'!$R$35),"")</f>
        <v/>
      </c>
      <c r="X171" s="167" t="str">
        <f>IF(AND('Mapa final'!$AB$36="Baja",'Mapa final'!$AD$36="Catastrófico"),CONCATENATE("R16C",'Mapa final'!$R$36),"")</f>
        <v/>
      </c>
      <c r="Y171" s="41"/>
      <c r="Z171" s="290"/>
      <c r="AA171" s="291"/>
      <c r="AB171" s="291"/>
      <c r="AC171" s="291"/>
      <c r="AD171" s="291"/>
      <c r="AE171" s="292"/>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row>
    <row r="172" spans="1:61" ht="15" customHeight="1" x14ac:dyDescent="0.25">
      <c r="A172" s="41"/>
      <c r="B172" s="276"/>
      <c r="C172" s="277"/>
      <c r="D172" s="278"/>
      <c r="E172" s="250"/>
      <c r="F172" s="246"/>
      <c r="G172" s="246"/>
      <c r="H172" s="246"/>
      <c r="I172" s="246"/>
      <c r="J172" s="180" t="str">
        <f ca="1">IF(AND('Mapa final'!$AB$37="Baja",'Mapa final'!$AD$37="Moderado"),CONCATENATE("R17",'Mapa final'!$R$37),"")</f>
        <v/>
      </c>
      <c r="K172" s="181" t="str">
        <f>IF(AND('Mapa final'!$AB$38="Baja",'Mapa final'!$AD$38="Moderado"),CONCATENATE("R17C",'Mapa final'!$R$38),"")</f>
        <v/>
      </c>
      <c r="L172" s="182" t="str">
        <f>IF(AND('Mapa final'!$AB$39="Baja",'Mapa final'!$AD$39="Moderado"),CONCATENATE("R17C",'Mapa final'!$R$39),"")</f>
        <v/>
      </c>
      <c r="M172" s="171" t="str">
        <f ca="1">IF(AND('Mapa final'!$AB$37="Baja",'Mapa final'!$AD$37="Moderado"),CONCATENATE("R17",'Mapa final'!$R$37),"")</f>
        <v/>
      </c>
      <c r="N172" s="172" t="str">
        <f>IF(AND('Mapa final'!$AB$38="Baja",'Mapa final'!$AD$38="Moderado"),CONCATENATE("R17C",'Mapa final'!$R$38),"")</f>
        <v/>
      </c>
      <c r="O172" s="173" t="str">
        <f>IF(AND('Mapa final'!$AB$39="Baja",'Mapa final'!$AD$39="Moderado"),CONCATENATE("R17C",'Mapa final'!$R$39),"")</f>
        <v/>
      </c>
      <c r="P172" s="171" t="str">
        <f ca="1">IF(AND('Mapa final'!$AB$37="Baja",'Mapa final'!$AD$37="Moderado"),CONCATENATE("R17",'Mapa final'!$R$37),"")</f>
        <v/>
      </c>
      <c r="Q172" s="172" t="str">
        <f>IF(AND('Mapa final'!$AB$38="Baja",'Mapa final'!$AD$38="Moderado"),CONCATENATE("R17C",'Mapa final'!$R$38),"")</f>
        <v/>
      </c>
      <c r="R172" s="173" t="str">
        <f>IF(AND('Mapa final'!$AB$39="Baja",'Mapa final'!$AD$39="Moderado"),CONCATENATE("R17C",'Mapa final'!$R$39),"")</f>
        <v/>
      </c>
      <c r="S172" s="86" t="str">
        <f ca="1">IF(AND('Mapa final'!$AB$37="Baja",'Mapa final'!$AD$37="Mayor"),CONCATENATE("R17",'Mapa final'!$R$37),"")</f>
        <v/>
      </c>
      <c r="T172" s="40" t="str">
        <f>IF(AND('Mapa final'!$AB$38="Baja",'Mapa final'!$AD$38="Mayor"),CONCATENATE("R17C",'Mapa final'!$R$38),"")</f>
        <v/>
      </c>
      <c r="U172" s="87" t="str">
        <f>IF(AND('Mapa final'!$AB$39="Baja",'Mapa final'!$AD$39="Mayor"),CONCATENATE("R17C",'Mapa final'!$R$39),"")</f>
        <v/>
      </c>
      <c r="V172" s="165" t="str">
        <f ca="1">IF(AND('Mapa final'!$AB$37="Baja",'Mapa final'!$AD$37="Catastrófico"),CONCATENATE("R17",'Mapa final'!$R$37),"")</f>
        <v/>
      </c>
      <c r="W172" s="166" t="str">
        <f>IF(AND('Mapa final'!$AB$38="Baja",'Mapa final'!$AD$38="Catastrófico"),CONCATENATE("R17C",'Mapa final'!$R$38),"")</f>
        <v/>
      </c>
      <c r="X172" s="167" t="str">
        <f>IF(AND('Mapa final'!$AB$39="Baja",'Mapa final'!$AD$39="Catastrófico"),CONCATENATE("R17C",'Mapa final'!$R$39),"")</f>
        <v/>
      </c>
      <c r="Y172" s="41"/>
      <c r="Z172" s="290"/>
      <c r="AA172" s="291"/>
      <c r="AB172" s="291"/>
      <c r="AC172" s="291"/>
      <c r="AD172" s="291"/>
      <c r="AE172" s="292"/>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row>
    <row r="173" spans="1:61" ht="15" customHeight="1" x14ac:dyDescent="0.25">
      <c r="A173" s="41"/>
      <c r="B173" s="276"/>
      <c r="C173" s="277"/>
      <c r="D173" s="278"/>
      <c r="E173" s="250"/>
      <c r="F173" s="246"/>
      <c r="G173" s="246"/>
      <c r="H173" s="246"/>
      <c r="I173" s="246"/>
      <c r="J173" s="180" t="e">
        <f>IF(AND('Mapa final'!#REF!="Baja",'Mapa final'!#REF!="Moderado"),CONCATENATE("R18C",'Mapa final'!#REF!),"")</f>
        <v>#REF!</v>
      </c>
      <c r="K173" s="181" t="e">
        <f>IF(AND('Mapa final'!#REF!="Baja",'Mapa final'!#REF!="Moderado"),CONCATENATE("R18C",'Mapa final'!#REF!),"")</f>
        <v>#REF!</v>
      </c>
      <c r="L173" s="182" t="e">
        <f>IF(AND('Mapa final'!#REF!="Baja",'Mapa final'!#REF!="Moderado"),CONCATENATE("R18C",'Mapa final'!#REF!),"")</f>
        <v>#REF!</v>
      </c>
      <c r="M173" s="171" t="e">
        <f>IF(AND('Mapa final'!#REF!="Baja",'Mapa final'!#REF!="Moderado"),CONCATENATE("R18C",'Mapa final'!#REF!),"")</f>
        <v>#REF!</v>
      </c>
      <c r="N173" s="172" t="e">
        <f>IF(AND('Mapa final'!#REF!="Baja",'Mapa final'!#REF!="Moderado"),CONCATENATE("R18C",'Mapa final'!#REF!),"")</f>
        <v>#REF!</v>
      </c>
      <c r="O173" s="173" t="e">
        <f>IF(AND('Mapa final'!#REF!="Baja",'Mapa final'!#REF!="Moderado"),CONCATENATE("R18C",'Mapa final'!#REF!),"")</f>
        <v>#REF!</v>
      </c>
      <c r="P173" s="171" t="e">
        <f>IF(AND('Mapa final'!#REF!="Baja",'Mapa final'!#REF!="Moderado"),CONCATENATE("R18C",'Mapa final'!#REF!),"")</f>
        <v>#REF!</v>
      </c>
      <c r="Q173" s="172" t="e">
        <f>IF(AND('Mapa final'!#REF!="Baja",'Mapa final'!#REF!="Moderado"),CONCATENATE("R18C",'Mapa final'!#REF!),"")</f>
        <v>#REF!</v>
      </c>
      <c r="R173" s="173" t="e">
        <f>IF(AND('Mapa final'!#REF!="Baja",'Mapa final'!#REF!="Moderado"),CONCATENATE("R18C",'Mapa final'!#REF!),"")</f>
        <v>#REF!</v>
      </c>
      <c r="S173" s="86" t="e">
        <f>IF(AND('Mapa final'!#REF!="Baja",'Mapa final'!#REF!="Mayor"),CONCATENATE("R18C",'Mapa final'!#REF!),"")</f>
        <v>#REF!</v>
      </c>
      <c r="T173" s="40" t="e">
        <f>IF(AND('Mapa final'!#REF!="Baja",'Mapa final'!#REF!="Mayor"),CONCATENATE("R18C",'Mapa final'!#REF!),"")</f>
        <v>#REF!</v>
      </c>
      <c r="U173" s="87" t="e">
        <f>IF(AND('Mapa final'!#REF!="Baja",'Mapa final'!#REF!="Mayor"),CONCATENATE("R18C",'Mapa final'!#REF!),"")</f>
        <v>#REF!</v>
      </c>
      <c r="V173" s="165" t="e">
        <f>IF(AND('Mapa final'!#REF!="Baja",'Mapa final'!#REF!="Catastrófico"),CONCATENATE("R18C",'Mapa final'!#REF!),"")</f>
        <v>#REF!</v>
      </c>
      <c r="W173" s="166" t="e">
        <f>IF(AND('Mapa final'!#REF!="Baja",'Mapa final'!#REF!="Catastrófico"),CONCATENATE("R18C",'Mapa final'!#REF!),"")</f>
        <v>#REF!</v>
      </c>
      <c r="X173" s="167" t="e">
        <f>IF(AND('Mapa final'!#REF!="Baja",'Mapa final'!#REF!="Catastrófico"),CONCATENATE("R18C",'Mapa final'!#REF!),"")</f>
        <v>#REF!</v>
      </c>
      <c r="Y173" s="41"/>
      <c r="Z173" s="290"/>
      <c r="AA173" s="291"/>
      <c r="AB173" s="291"/>
      <c r="AC173" s="291"/>
      <c r="AD173" s="291"/>
      <c r="AE173" s="292"/>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row>
    <row r="174" spans="1:61" ht="15" customHeight="1" x14ac:dyDescent="0.25">
      <c r="A174" s="41"/>
      <c r="B174" s="276"/>
      <c r="C174" s="277"/>
      <c r="D174" s="278"/>
      <c r="E174" s="250"/>
      <c r="F174" s="246"/>
      <c r="G174" s="246"/>
      <c r="H174" s="246"/>
      <c r="I174" s="246"/>
      <c r="J174" s="180" t="str">
        <f ca="1">IF(AND('Mapa final'!$AB$40="Baja",'Mapa final'!$AD$40="Moderado"),CONCATENATE("R19C",'Mapa final'!$R$40),"")</f>
        <v/>
      </c>
      <c r="K174" s="181" t="str">
        <f>IF(AND('Mapa final'!$AB$41="Baja",'Mapa final'!$AD$41="Moderado"),CONCATENATE("R19C",'Mapa final'!$R$41),"")</f>
        <v/>
      </c>
      <c r="L174" s="182" t="str">
        <f>IF(AND('Mapa final'!$AB$42="Baja",'Mapa final'!$AD$42="Moderado"),CONCATENATE("R19C",'Mapa final'!$R$42),"")</f>
        <v/>
      </c>
      <c r="M174" s="171" t="str">
        <f ca="1">IF(AND('Mapa final'!$AB$40="Baja",'Mapa final'!$AD$40="Moderado"),CONCATENATE("R19C",'Mapa final'!$R$40),"")</f>
        <v/>
      </c>
      <c r="N174" s="172" t="str">
        <f>IF(AND('Mapa final'!$AB$41="Baja",'Mapa final'!$AD$41="Moderado"),CONCATENATE("R19C",'Mapa final'!$R$41),"")</f>
        <v/>
      </c>
      <c r="O174" s="173" t="str">
        <f>IF(AND('Mapa final'!$AB$42="Baja",'Mapa final'!$AD$42="Moderado"),CONCATENATE("R19C",'Mapa final'!$R$42),"")</f>
        <v/>
      </c>
      <c r="P174" s="171" t="str">
        <f ca="1">IF(AND('Mapa final'!$AB$40="Baja",'Mapa final'!$AD$40="Moderado"),CONCATENATE("R19C",'Mapa final'!$R$40),"")</f>
        <v/>
      </c>
      <c r="Q174" s="172" t="str">
        <f>IF(AND('Mapa final'!$AB$41="Baja",'Mapa final'!$AD$41="Moderado"),CONCATENATE("R19C",'Mapa final'!$R$41),"")</f>
        <v/>
      </c>
      <c r="R174" s="173" t="str">
        <f>IF(AND('Mapa final'!$AB$42="Baja",'Mapa final'!$AD$42="Moderado"),CONCATENATE("R19C",'Mapa final'!$R$42),"")</f>
        <v/>
      </c>
      <c r="S174" s="86" t="str">
        <f ca="1">IF(AND('Mapa final'!$AB$40="Baja",'Mapa final'!$AD$40="Mayor"),CONCATENATE("R19C",'Mapa final'!$R$40),"")</f>
        <v/>
      </c>
      <c r="T174" s="40" t="str">
        <f>IF(AND('Mapa final'!$AB$41="Baja",'Mapa final'!$AD$41="Mayor"),CONCATENATE("R19C",'Mapa final'!$R$41),"")</f>
        <v/>
      </c>
      <c r="U174" s="87" t="str">
        <f>IF(AND('Mapa final'!$AB$42="Baja",'Mapa final'!$AD$42="Mayor"),CONCATENATE("R19C",'Mapa final'!$R$42),"")</f>
        <v/>
      </c>
      <c r="V174" s="165" t="str">
        <f ca="1">IF(AND('Mapa final'!$AB$40="Baja",'Mapa final'!$AD$40="Catastrófico"),CONCATENATE("R19C",'Mapa final'!$R$40),"")</f>
        <v/>
      </c>
      <c r="W174" s="166" t="str">
        <f>IF(AND('Mapa final'!$AB$41="Baja",'Mapa final'!$AD$41="Catastrófico"),CONCATENATE("R19C",'Mapa final'!$R$41),"")</f>
        <v/>
      </c>
      <c r="X174" s="167" t="str">
        <f>IF(AND('Mapa final'!$AB$42="Baja",'Mapa final'!$AD$42="Catastrófico"),CONCATENATE("R19C",'Mapa final'!$R$42),"")</f>
        <v/>
      </c>
      <c r="Y174" s="41"/>
      <c r="Z174" s="290"/>
      <c r="AA174" s="291"/>
      <c r="AB174" s="291"/>
      <c r="AC174" s="291"/>
      <c r="AD174" s="291"/>
      <c r="AE174" s="292"/>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row>
    <row r="175" spans="1:61" ht="15" customHeight="1" x14ac:dyDescent="0.25">
      <c r="A175" s="41"/>
      <c r="B175" s="276"/>
      <c r="C175" s="277"/>
      <c r="D175" s="278"/>
      <c r="E175" s="250"/>
      <c r="F175" s="246"/>
      <c r="G175" s="246"/>
      <c r="H175" s="246"/>
      <c r="I175" s="246"/>
      <c r="J175" s="180" t="str">
        <f ca="1">IF(AND('Mapa final'!$AB$43="Baja",'Mapa final'!$AD$43="Moderado"),CONCATENATE("R20C",'Mapa final'!$R$43),"")</f>
        <v/>
      </c>
      <c r="K175" s="181" t="str">
        <f>IF(AND('Mapa final'!$AB$44="Baja",'Mapa final'!$AD$44="Moderado"),CONCATENATE("R20C",'Mapa final'!$R$44),"")</f>
        <v/>
      </c>
      <c r="L175" s="182" t="str">
        <f>IF(AND('Mapa final'!$AB$45="Baja",'Mapa final'!$AD$45="Moderado"),CONCATENATE("R20C",'Mapa final'!$R$45),"")</f>
        <v/>
      </c>
      <c r="M175" s="171" t="str">
        <f ca="1">IF(AND('Mapa final'!$AB$43="Baja",'Mapa final'!$AD$43="Moderado"),CONCATENATE("R20C",'Mapa final'!$R$43),"")</f>
        <v/>
      </c>
      <c r="N175" s="172" t="str">
        <f>IF(AND('Mapa final'!$AB$44="Baja",'Mapa final'!$AD$44="Moderado"),CONCATENATE("R20C",'Mapa final'!$R$44),"")</f>
        <v/>
      </c>
      <c r="O175" s="173" t="str">
        <f>IF(AND('Mapa final'!$AB$45="Baja",'Mapa final'!$AD$45="Moderado"),CONCATENATE("R20C",'Mapa final'!$R$45),"")</f>
        <v/>
      </c>
      <c r="P175" s="171" t="str">
        <f ca="1">IF(AND('Mapa final'!$AB$43="Baja",'Mapa final'!$AD$43="Moderado"),CONCATENATE("R20C",'Mapa final'!$R$43),"")</f>
        <v/>
      </c>
      <c r="Q175" s="172" t="str">
        <f>IF(AND('Mapa final'!$AB$44="Baja",'Mapa final'!$AD$44="Moderado"),CONCATENATE("R20C",'Mapa final'!$R$44),"")</f>
        <v/>
      </c>
      <c r="R175" s="173" t="str">
        <f>IF(AND('Mapa final'!$AB$45="Baja",'Mapa final'!$AD$45="Moderado"),CONCATENATE("R20C",'Mapa final'!$R$45),"")</f>
        <v/>
      </c>
      <c r="S175" s="86" t="str">
        <f ca="1">IF(AND('Mapa final'!$AB$43="Baja",'Mapa final'!$AD$43="Mayor"),CONCATENATE("R20C",'Mapa final'!$R$43),"")</f>
        <v/>
      </c>
      <c r="T175" s="40" t="str">
        <f>IF(AND('Mapa final'!$AB$44="Baja",'Mapa final'!$AD$44="Mayor"),CONCATENATE("R20C",'Mapa final'!$R$44),"")</f>
        <v/>
      </c>
      <c r="U175" s="87" t="str">
        <f>IF(AND('Mapa final'!$AB$45="Baja",'Mapa final'!$AD$45="Mayor"),CONCATENATE("R20C",'Mapa final'!$R$45),"")</f>
        <v/>
      </c>
      <c r="V175" s="165" t="str">
        <f ca="1">IF(AND('Mapa final'!$AB$43="Baja",'Mapa final'!$AD$43="Catastrófico"),CONCATENATE("R20C",'Mapa final'!$R$43),"")</f>
        <v/>
      </c>
      <c r="W175" s="166" t="str">
        <f>IF(AND('Mapa final'!$AB$44="Baja",'Mapa final'!$AD$44="Catastrófico"),CONCATENATE("R20C",'Mapa final'!$R$44),"")</f>
        <v/>
      </c>
      <c r="X175" s="167" t="str">
        <f>IF(AND('Mapa final'!$AB$45="Baja",'Mapa final'!$AD$45="Catastrófico"),CONCATENATE("R20C",'Mapa final'!$R$45),"")</f>
        <v/>
      </c>
      <c r="Y175" s="41"/>
      <c r="Z175" s="290"/>
      <c r="AA175" s="291"/>
      <c r="AB175" s="291"/>
      <c r="AC175" s="291"/>
      <c r="AD175" s="291"/>
      <c r="AE175" s="292"/>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row>
    <row r="176" spans="1:61" ht="15" customHeight="1" x14ac:dyDescent="0.25">
      <c r="A176" s="41"/>
      <c r="B176" s="276"/>
      <c r="C176" s="277"/>
      <c r="D176" s="278"/>
      <c r="E176" s="250"/>
      <c r="F176" s="246"/>
      <c r="G176" s="246"/>
      <c r="H176" s="246"/>
      <c r="I176" s="246"/>
      <c r="J176" s="180" t="e">
        <f>IF(AND('Mapa final'!#REF!="Baja",'Mapa final'!#REF!="Moderado"),CONCATENATE("R21C",'Mapa final'!#REF!),"")</f>
        <v>#REF!</v>
      </c>
      <c r="K176" s="181" t="e">
        <f>IF(AND('Mapa final'!#REF!="Baja",'Mapa final'!#REF!="Moderado"),CONCATENATE("R21C",'Mapa final'!#REF!),"")</f>
        <v>#REF!</v>
      </c>
      <c r="L176" s="182" t="e">
        <f>IF(AND('Mapa final'!#REF!="Baja",'Mapa final'!#REF!="Moderado"),CONCATENATE("R21C",'Mapa final'!#REF!),"")</f>
        <v>#REF!</v>
      </c>
      <c r="M176" s="171" t="e">
        <f>IF(AND('Mapa final'!#REF!="Baja",'Mapa final'!#REF!="Moderado"),CONCATENATE("R21C",'Mapa final'!#REF!),"")</f>
        <v>#REF!</v>
      </c>
      <c r="N176" s="172" t="e">
        <f>IF(AND('Mapa final'!#REF!="Baja",'Mapa final'!#REF!="Moderado"),CONCATENATE("R21C",'Mapa final'!#REF!),"")</f>
        <v>#REF!</v>
      </c>
      <c r="O176" s="173" t="e">
        <f>IF(AND('Mapa final'!#REF!="Baja",'Mapa final'!#REF!="Moderado"),CONCATENATE("R21C",'Mapa final'!#REF!),"")</f>
        <v>#REF!</v>
      </c>
      <c r="P176" s="171" t="e">
        <f>IF(AND('Mapa final'!#REF!="Baja",'Mapa final'!#REF!="Moderado"),CONCATENATE("R21C",'Mapa final'!#REF!),"")</f>
        <v>#REF!</v>
      </c>
      <c r="Q176" s="172" t="e">
        <f>IF(AND('Mapa final'!#REF!="Baja",'Mapa final'!#REF!="Moderado"),CONCATENATE("R21C",'Mapa final'!#REF!),"")</f>
        <v>#REF!</v>
      </c>
      <c r="R176" s="173" t="e">
        <f>IF(AND('Mapa final'!#REF!="Baja",'Mapa final'!#REF!="Moderado"),CONCATENATE("R21C",'Mapa final'!#REF!),"")</f>
        <v>#REF!</v>
      </c>
      <c r="S176" s="86" t="e">
        <f>IF(AND('Mapa final'!#REF!="Baja",'Mapa final'!#REF!="Mayor"),CONCATENATE("R21C",'Mapa final'!#REF!),"")</f>
        <v>#REF!</v>
      </c>
      <c r="T176" s="40" t="e">
        <f>IF(AND('Mapa final'!#REF!="Baja",'Mapa final'!#REF!="Mayor"),CONCATENATE("R21C",'Mapa final'!#REF!),"")</f>
        <v>#REF!</v>
      </c>
      <c r="U176" s="87" t="e">
        <f>IF(AND('Mapa final'!#REF!="Baja",'Mapa final'!#REF!="Mayor"),CONCATENATE("R21C",'Mapa final'!#REF!),"")</f>
        <v>#REF!</v>
      </c>
      <c r="V176" s="165" t="e">
        <f>IF(AND('Mapa final'!#REF!="Baja",'Mapa final'!#REF!="Catastrófico"),CONCATENATE("R21C",'Mapa final'!#REF!),"")</f>
        <v>#REF!</v>
      </c>
      <c r="W176" s="166" t="e">
        <f>IF(AND('Mapa final'!#REF!="Baja",'Mapa final'!#REF!="Catastrófico"),CONCATENATE("R21C",'Mapa final'!#REF!),"")</f>
        <v>#REF!</v>
      </c>
      <c r="X176" s="167" t="e">
        <f>IF(AND('Mapa final'!#REF!="Baja",'Mapa final'!#REF!="Catastrófico"),CONCATENATE("R21C",'Mapa final'!#REF!),"")</f>
        <v>#REF!</v>
      </c>
      <c r="Y176" s="41"/>
      <c r="Z176" s="290"/>
      <c r="AA176" s="291"/>
      <c r="AB176" s="291"/>
      <c r="AC176" s="291"/>
      <c r="AD176" s="291"/>
      <c r="AE176" s="292"/>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row>
    <row r="177" spans="1:61" ht="15" customHeight="1" x14ac:dyDescent="0.25">
      <c r="A177" s="41"/>
      <c r="B177" s="276"/>
      <c r="C177" s="277"/>
      <c r="D177" s="278"/>
      <c r="E177" s="250"/>
      <c r="F177" s="246"/>
      <c r="G177" s="246"/>
      <c r="H177" s="246"/>
      <c r="I177" s="246"/>
      <c r="J177" s="180" t="e">
        <f>IF(AND('Mapa final'!#REF!="Baja",'Mapa final'!#REF!="Moderado"),CONCATENATE("R22C",'Mapa final'!#REF!),"")</f>
        <v>#REF!</v>
      </c>
      <c r="K177" s="181" t="e">
        <f>IF(AND('Mapa final'!#REF!="Baja",'Mapa final'!#REF!="Moderado"),CONCATENATE("R22C",'Mapa final'!#REF!),"")</f>
        <v>#REF!</v>
      </c>
      <c r="L177" s="182" t="e">
        <f>IF(AND('Mapa final'!#REF!="Baja",'Mapa final'!#REF!="Moderado"),CONCATENATE("R22C",'Mapa final'!#REF!),"")</f>
        <v>#REF!</v>
      </c>
      <c r="M177" s="171" t="e">
        <f>IF(AND('Mapa final'!#REF!="Baja",'Mapa final'!#REF!="Moderado"),CONCATENATE("R22C",'Mapa final'!#REF!),"")</f>
        <v>#REF!</v>
      </c>
      <c r="N177" s="172" t="e">
        <f>IF(AND('Mapa final'!#REF!="Baja",'Mapa final'!#REF!="Moderado"),CONCATENATE("R22C",'Mapa final'!#REF!),"")</f>
        <v>#REF!</v>
      </c>
      <c r="O177" s="173" t="e">
        <f>IF(AND('Mapa final'!#REF!="Baja",'Mapa final'!#REF!="Moderado"),CONCATENATE("R22C",'Mapa final'!#REF!),"")</f>
        <v>#REF!</v>
      </c>
      <c r="P177" s="171" t="e">
        <f>IF(AND('Mapa final'!#REF!="Baja",'Mapa final'!#REF!="Moderado"),CONCATENATE("R22C",'Mapa final'!#REF!),"")</f>
        <v>#REF!</v>
      </c>
      <c r="Q177" s="172" t="e">
        <f>IF(AND('Mapa final'!#REF!="Baja",'Mapa final'!#REF!="Moderado"),CONCATENATE("R22C",'Mapa final'!#REF!),"")</f>
        <v>#REF!</v>
      </c>
      <c r="R177" s="173" t="e">
        <f>IF(AND('Mapa final'!#REF!="Baja",'Mapa final'!#REF!="Moderado"),CONCATENATE("R22C",'Mapa final'!#REF!),"")</f>
        <v>#REF!</v>
      </c>
      <c r="S177" s="86" t="e">
        <f>IF(AND('Mapa final'!#REF!="Baja",'Mapa final'!#REF!="Mayor"),CONCATENATE("R22C",'Mapa final'!#REF!),"")</f>
        <v>#REF!</v>
      </c>
      <c r="T177" s="40" t="e">
        <f>IF(AND('Mapa final'!#REF!="Baja",'Mapa final'!#REF!="Mayor"),CONCATENATE("R22C",'Mapa final'!#REF!),"")</f>
        <v>#REF!</v>
      </c>
      <c r="U177" s="87" t="e">
        <f>IF(AND('Mapa final'!#REF!="Baja",'Mapa final'!#REF!="Mayor"),CONCATENATE("R22C",'Mapa final'!#REF!),"")</f>
        <v>#REF!</v>
      </c>
      <c r="V177" s="165" t="e">
        <f>IF(AND('Mapa final'!#REF!="Baja",'Mapa final'!#REF!="Catastrófico"),CONCATENATE("R22C",'Mapa final'!#REF!),"")</f>
        <v>#REF!</v>
      </c>
      <c r="W177" s="166" t="e">
        <f>IF(AND('Mapa final'!#REF!="Baja",'Mapa final'!#REF!="Catastrófico"),CONCATENATE("R22C",'Mapa final'!#REF!),"")</f>
        <v>#REF!</v>
      </c>
      <c r="X177" s="167" t="e">
        <f>IF(AND('Mapa final'!#REF!="Baja",'Mapa final'!#REF!="Catastrófico"),CONCATENATE("R22C",'Mapa final'!#REF!),"")</f>
        <v>#REF!</v>
      </c>
      <c r="Y177" s="41"/>
      <c r="Z177" s="290"/>
      <c r="AA177" s="291"/>
      <c r="AB177" s="291"/>
      <c r="AC177" s="291"/>
      <c r="AD177" s="291"/>
      <c r="AE177" s="292"/>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row>
    <row r="178" spans="1:61" ht="15" customHeight="1" x14ac:dyDescent="0.25">
      <c r="A178" s="41"/>
      <c r="B178" s="276"/>
      <c r="C178" s="277"/>
      <c r="D178" s="278"/>
      <c r="E178" s="250"/>
      <c r="F178" s="246"/>
      <c r="G178" s="246"/>
      <c r="H178" s="246"/>
      <c r="I178" s="246"/>
      <c r="J178" s="180" t="str">
        <f ca="1">IF(AND('Mapa final'!$AB$46="Baja",'Mapa final'!$AD$46="Moderado"),CONCATENATE("R23C",'Mapa final'!$R$46),"")</f>
        <v>R23C1</v>
      </c>
      <c r="K178" s="181" t="str">
        <f>IF(AND('Mapa final'!$AB$47="Baja",'Mapa final'!$AD$47="Moderado"),CONCATENATE("R23C",'Mapa final'!$R$47),"")</f>
        <v/>
      </c>
      <c r="L178" s="182" t="str">
        <f>IF(AND('Mapa final'!$AB$48="Baja",'Mapa final'!$AD$48="Moderado"),CONCATENATE("R23C",'Mapa final'!$R$48),"")</f>
        <v/>
      </c>
      <c r="M178" s="171" t="str">
        <f ca="1">IF(AND('Mapa final'!$AB$46="Baja",'Mapa final'!$AD$46="Moderado"),CONCATENATE("R23C",'Mapa final'!$R$46),"")</f>
        <v>R23C1</v>
      </c>
      <c r="N178" s="172" t="str">
        <f>IF(AND('Mapa final'!$AB$47="Baja",'Mapa final'!$AD$47="Moderado"),CONCATENATE("R23C",'Mapa final'!$R$47),"")</f>
        <v/>
      </c>
      <c r="O178" s="173" t="str">
        <f>IF(AND('Mapa final'!$AB$48="Baja",'Mapa final'!$AD$48="Moderado"),CONCATENATE("R23C",'Mapa final'!$R$48),"")</f>
        <v/>
      </c>
      <c r="P178" s="171" t="str">
        <f ca="1">IF(AND('Mapa final'!$AB$46="Baja",'Mapa final'!$AD$46="Moderado"),CONCATENATE("R23C",'Mapa final'!$R$46),"")</f>
        <v>R23C1</v>
      </c>
      <c r="Q178" s="172" t="str">
        <f>IF(AND('Mapa final'!$AB$47="Baja",'Mapa final'!$AD$47="Moderado"),CONCATENATE("R23C",'Mapa final'!$R$47),"")</f>
        <v/>
      </c>
      <c r="R178" s="173" t="str">
        <f>IF(AND('Mapa final'!$AB$48="Baja",'Mapa final'!$AD$48="Moderado"),CONCATENATE("R23C",'Mapa final'!$R$48),"")</f>
        <v/>
      </c>
      <c r="S178" s="86" t="str">
        <f ca="1">IF(AND('Mapa final'!$AB$46="Baja",'Mapa final'!$AD$46="Mayor"),CONCATENATE("R23C",'Mapa final'!$R$46),"")</f>
        <v/>
      </c>
      <c r="T178" s="40" t="str">
        <f>IF(AND('Mapa final'!$AB$47="Baja",'Mapa final'!$AD$47="Mayor"),CONCATENATE("R23C",'Mapa final'!$R$47),"")</f>
        <v/>
      </c>
      <c r="U178" s="87" t="str">
        <f>IF(AND('Mapa final'!$AB$48="Baja",'Mapa final'!$AD$48="Mayor"),CONCATENATE("R23C",'Mapa final'!$R$48),"")</f>
        <v/>
      </c>
      <c r="V178" s="165" t="str">
        <f ca="1">IF(AND('Mapa final'!$AB$46="Baja",'Mapa final'!$AD$46="Catastrófico"),CONCATENATE("R23C",'Mapa final'!$R$46),"")</f>
        <v/>
      </c>
      <c r="W178" s="166" t="str">
        <f>IF(AND('Mapa final'!$AB$47="Baja",'Mapa final'!$AD$47="Catastrófico"),CONCATENATE("R23C",'Mapa final'!$R$47),"")</f>
        <v/>
      </c>
      <c r="X178" s="167" t="str">
        <f>IF(AND('Mapa final'!$AB$48="Baja",'Mapa final'!$AD$48="Catastrófico"),CONCATENATE("R23C",'Mapa final'!$R$48),"")</f>
        <v/>
      </c>
      <c r="Y178" s="41"/>
      <c r="Z178" s="290"/>
      <c r="AA178" s="291"/>
      <c r="AB178" s="291"/>
      <c r="AC178" s="291"/>
      <c r="AD178" s="291"/>
      <c r="AE178" s="292"/>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row>
    <row r="179" spans="1:61" ht="15" customHeight="1" x14ac:dyDescent="0.25">
      <c r="A179" s="41"/>
      <c r="B179" s="276"/>
      <c r="C179" s="277"/>
      <c r="D179" s="278"/>
      <c r="E179" s="250"/>
      <c r="F179" s="246"/>
      <c r="G179" s="246"/>
      <c r="H179" s="246"/>
      <c r="I179" s="246"/>
      <c r="J179" s="180" t="str">
        <f ca="1">IF(AND('Mapa final'!$AB$49="Baja",'Mapa final'!$AD$49="Moderado"),CONCATENATE("R24C",'Mapa final'!$R$49),"")</f>
        <v>R24C1</v>
      </c>
      <c r="K179" s="181" t="str">
        <f>IF(AND('Mapa final'!$AB$50="Baja",'Mapa final'!$AD$50="Moderado"),CONCATENATE("R24C",'Mapa final'!$R$50),"")</f>
        <v/>
      </c>
      <c r="L179" s="182" t="str">
        <f>IF(AND('Mapa final'!$AB$51="Baja",'Mapa final'!$AD$51="Moderado"),CONCATENATE("R24C",'Mapa final'!$R$51),"")</f>
        <v/>
      </c>
      <c r="M179" s="171" t="str">
        <f ca="1">IF(AND('Mapa final'!$AB$49="Baja",'Mapa final'!$AD$49="Moderado"),CONCATENATE("R24C",'Mapa final'!$R$49),"")</f>
        <v>R24C1</v>
      </c>
      <c r="N179" s="172" t="str">
        <f>IF(AND('Mapa final'!$AB$50="Baja",'Mapa final'!$AD$50="Moderado"),CONCATENATE("R24C",'Mapa final'!$R$50),"")</f>
        <v/>
      </c>
      <c r="O179" s="173" t="str">
        <f>IF(AND('Mapa final'!$AB$51="Baja",'Mapa final'!$AD$51="Moderado"),CONCATENATE("R24C",'Mapa final'!$R$51),"")</f>
        <v/>
      </c>
      <c r="P179" s="171" t="str">
        <f ca="1">IF(AND('Mapa final'!$AB$49="Baja",'Mapa final'!$AD$49="Moderado"),CONCATENATE("R24C",'Mapa final'!$R$49),"")</f>
        <v>R24C1</v>
      </c>
      <c r="Q179" s="172" t="str">
        <f>IF(AND('Mapa final'!$AB$50="Baja",'Mapa final'!$AD$50="Moderado"),CONCATENATE("R24C",'Mapa final'!$R$50),"")</f>
        <v/>
      </c>
      <c r="R179" s="173" t="str">
        <f>IF(AND('Mapa final'!$AB$51="Baja",'Mapa final'!$AD$51="Moderado"),CONCATENATE("R24C",'Mapa final'!$R$51),"")</f>
        <v/>
      </c>
      <c r="S179" s="86" t="str">
        <f ca="1">IF(AND('Mapa final'!$AB$49="Baja",'Mapa final'!$AD$49="Mayor"),CONCATENATE("R24C",'Mapa final'!$R$49),"")</f>
        <v/>
      </c>
      <c r="T179" s="40" t="str">
        <f>IF(AND('Mapa final'!$AB$50="Baja",'Mapa final'!$AD$50="Mayor"),CONCATENATE("R24C",'Mapa final'!$R$50),"")</f>
        <v/>
      </c>
      <c r="U179" s="87" t="str">
        <f>IF(AND('Mapa final'!$AB$51="Baja",'Mapa final'!$AD$51="Mayor"),CONCATENATE("R24C",'Mapa final'!$R$51),"")</f>
        <v/>
      </c>
      <c r="V179" s="165" t="str">
        <f ca="1">IF(AND('Mapa final'!$AB$49="Baja",'Mapa final'!$AD$49="Catastrófico"),CONCATENATE("R24C",'Mapa final'!$R$49),"")</f>
        <v/>
      </c>
      <c r="W179" s="166" t="str">
        <f>IF(AND('Mapa final'!$AB$50="Baja",'Mapa final'!$AD$50="Catastrófico"),CONCATENATE("R24C",'Mapa final'!$R$50),"")</f>
        <v/>
      </c>
      <c r="X179" s="167" t="str">
        <f>IF(AND('Mapa final'!$AB$51="Baja",'Mapa final'!$AD$51="Catastrófico"),CONCATENATE("R24C",'Mapa final'!$R$51),"")</f>
        <v/>
      </c>
      <c r="Y179" s="41"/>
      <c r="Z179" s="290"/>
      <c r="AA179" s="291"/>
      <c r="AB179" s="291"/>
      <c r="AC179" s="291"/>
      <c r="AD179" s="291"/>
      <c r="AE179" s="292"/>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row>
    <row r="180" spans="1:61" ht="15" customHeight="1" x14ac:dyDescent="0.25">
      <c r="A180" s="41"/>
      <c r="B180" s="276"/>
      <c r="C180" s="277"/>
      <c r="D180" s="278"/>
      <c r="E180" s="250"/>
      <c r="F180" s="246"/>
      <c r="G180" s="246"/>
      <c r="H180" s="246"/>
      <c r="I180" s="246"/>
      <c r="J180" s="180" t="e">
        <f>IF(AND('Mapa final'!#REF!="Baja",'Mapa final'!#REF!="Moderado"),CONCATENATE("R25C",'Mapa final'!#REF!),"")</f>
        <v>#REF!</v>
      </c>
      <c r="K180" s="181" t="e">
        <f>IF(AND('Mapa final'!#REF!="Baja",'Mapa final'!#REF!="Moderado"),CONCATENATE("R25C",'Mapa final'!#REF!),"")</f>
        <v>#REF!</v>
      </c>
      <c r="L180" s="182" t="e">
        <f>IF(AND('Mapa final'!#REF!="Baja",'Mapa final'!#REF!="Moderado"),CONCATENATE("R25C",'Mapa final'!#REF!),"")</f>
        <v>#REF!</v>
      </c>
      <c r="M180" s="171" t="e">
        <f>IF(AND('Mapa final'!#REF!="Baja",'Mapa final'!#REF!="Moderado"),CONCATENATE("R25C",'Mapa final'!#REF!),"")</f>
        <v>#REF!</v>
      </c>
      <c r="N180" s="172" t="e">
        <f>IF(AND('Mapa final'!#REF!="Baja",'Mapa final'!#REF!="Moderado"),CONCATENATE("R25C",'Mapa final'!#REF!),"")</f>
        <v>#REF!</v>
      </c>
      <c r="O180" s="173" t="e">
        <f>IF(AND('Mapa final'!#REF!="Baja",'Mapa final'!#REF!="Moderado"),CONCATENATE("R25C",'Mapa final'!#REF!),"")</f>
        <v>#REF!</v>
      </c>
      <c r="P180" s="171" t="e">
        <f>IF(AND('Mapa final'!#REF!="Baja",'Mapa final'!#REF!="Moderado"),CONCATENATE("R25C",'Mapa final'!#REF!),"")</f>
        <v>#REF!</v>
      </c>
      <c r="Q180" s="172" t="e">
        <f>IF(AND('Mapa final'!#REF!="Baja",'Mapa final'!#REF!="Moderado"),CONCATENATE("R25C",'Mapa final'!#REF!),"")</f>
        <v>#REF!</v>
      </c>
      <c r="R180" s="173" t="e">
        <f>IF(AND('Mapa final'!#REF!="Baja",'Mapa final'!#REF!="Moderado"),CONCATENATE("R25C",'Mapa final'!#REF!),"")</f>
        <v>#REF!</v>
      </c>
      <c r="S180" s="86" t="e">
        <f>IF(AND('Mapa final'!#REF!="Baja",'Mapa final'!#REF!="Mayor"),CONCATENATE("R25C",'Mapa final'!#REF!),"")</f>
        <v>#REF!</v>
      </c>
      <c r="T180" s="40" t="e">
        <f>IF(AND('Mapa final'!#REF!="Baja",'Mapa final'!#REF!="Mayor"),CONCATENATE("R25C",'Mapa final'!#REF!),"")</f>
        <v>#REF!</v>
      </c>
      <c r="U180" s="87" t="e">
        <f>IF(AND('Mapa final'!#REF!="Baja",'Mapa final'!#REF!="Mayor"),CONCATENATE("R25C",'Mapa final'!#REF!),"")</f>
        <v>#REF!</v>
      </c>
      <c r="V180" s="165" t="e">
        <f>IF(AND('Mapa final'!#REF!="Baja",'Mapa final'!#REF!="Catastrófico"),CONCATENATE("R25C",'Mapa final'!#REF!),"")</f>
        <v>#REF!</v>
      </c>
      <c r="W180" s="166" t="e">
        <f>IF(AND('Mapa final'!#REF!="Baja",'Mapa final'!#REF!="Catastrófico"),CONCATENATE("R25C",'Mapa final'!#REF!),"")</f>
        <v>#REF!</v>
      </c>
      <c r="X180" s="167" t="e">
        <f>IF(AND('Mapa final'!#REF!="Baja",'Mapa final'!#REF!="Catastrófico"),CONCATENATE("R25C",'Mapa final'!#REF!),"")</f>
        <v>#REF!</v>
      </c>
      <c r="Y180" s="41"/>
      <c r="Z180" s="290"/>
      <c r="AA180" s="291"/>
      <c r="AB180" s="291"/>
      <c r="AC180" s="291"/>
      <c r="AD180" s="291"/>
      <c r="AE180" s="292"/>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row>
    <row r="181" spans="1:61" ht="15" customHeight="1" x14ac:dyDescent="0.25">
      <c r="A181" s="41"/>
      <c r="B181" s="276"/>
      <c r="C181" s="277"/>
      <c r="D181" s="278"/>
      <c r="E181" s="250"/>
      <c r="F181" s="246"/>
      <c r="G181" s="246"/>
      <c r="H181" s="246"/>
      <c r="I181" s="246"/>
      <c r="J181" s="180" t="str">
        <f ca="1">IF(AND('Mapa final'!$AB$52="Baja",'Mapa final'!$AD$52="Moderado"),CONCATENATE("R26C",'Mapa final'!$R$52),"")</f>
        <v>R26C1</v>
      </c>
      <c r="K181" s="181" t="str">
        <f>IF(AND('Mapa final'!$AB$53="Baja",'Mapa final'!$AD$53="Moderado"),CONCATENATE("R26C",'Mapa final'!$R$53),"")</f>
        <v/>
      </c>
      <c r="L181" s="182" t="str">
        <f>IF(AND('Mapa final'!$AB$54="Baja",'Mapa final'!$AD$54="Moderado"),CONCATENATE("R26C",'Mapa final'!$R$54),"")</f>
        <v/>
      </c>
      <c r="M181" s="171" t="str">
        <f ca="1">IF(AND('Mapa final'!$AB$52="Baja",'Mapa final'!$AD$52="Moderado"),CONCATENATE("R26C",'Mapa final'!$R$52),"")</f>
        <v>R26C1</v>
      </c>
      <c r="N181" s="172" t="str">
        <f>IF(AND('Mapa final'!$AB$53="Baja",'Mapa final'!$AD$53="Moderado"),CONCATENATE("R26C",'Mapa final'!$R$53),"")</f>
        <v/>
      </c>
      <c r="O181" s="173" t="str">
        <f>IF(AND('Mapa final'!$AB$54="Baja",'Mapa final'!$AD$54="Moderado"),CONCATENATE("R26C",'Mapa final'!$R$54),"")</f>
        <v/>
      </c>
      <c r="P181" s="171" t="str">
        <f ca="1">IF(AND('Mapa final'!$AB$52="Baja",'Mapa final'!$AD$52="Moderado"),CONCATENATE("R26C",'Mapa final'!$R$52),"")</f>
        <v>R26C1</v>
      </c>
      <c r="Q181" s="172" t="str">
        <f>IF(AND('Mapa final'!$AB$53="Baja",'Mapa final'!$AD$53="Moderado"),CONCATENATE("R26C",'Mapa final'!$R$53),"")</f>
        <v/>
      </c>
      <c r="R181" s="173" t="str">
        <f>IF(AND('Mapa final'!$AB$54="Baja",'Mapa final'!$AD$54="Moderado"),CONCATENATE("R26C",'Mapa final'!$R$54),"")</f>
        <v/>
      </c>
      <c r="S181" s="86" t="str">
        <f ca="1">IF(AND('Mapa final'!$AB$52="Baja",'Mapa final'!$AD$52="Mayor"),CONCATENATE("R26C",'Mapa final'!$R$52),"")</f>
        <v/>
      </c>
      <c r="T181" s="40" t="str">
        <f>IF(AND('Mapa final'!$AB$53="Baja",'Mapa final'!$AD$53="Mayor"),CONCATENATE("R26C",'Mapa final'!$R$53),"")</f>
        <v/>
      </c>
      <c r="U181" s="87" t="str">
        <f>IF(AND('Mapa final'!$AB$54="Baja",'Mapa final'!$AD$54="Mayor"),CONCATENATE("R26C",'Mapa final'!$R$54),"")</f>
        <v/>
      </c>
      <c r="V181" s="165" t="str">
        <f ca="1">IF(AND('Mapa final'!$AB$52="Baja",'Mapa final'!$AD$52="Catastrófico"),CONCATENATE("R26C",'Mapa final'!$R$52),"")</f>
        <v/>
      </c>
      <c r="W181" s="166" t="str">
        <f>IF(AND('Mapa final'!$AB$53="Baja",'Mapa final'!$AD$53="Catastrófico"),CONCATENATE("R26C",'Mapa final'!$R$53),"")</f>
        <v/>
      </c>
      <c r="X181" s="167" t="str">
        <f>IF(AND('Mapa final'!$AB$54="Baja",'Mapa final'!$AD$54="Catastrófico"),CONCATENATE("R26C",'Mapa final'!$R$54),"")</f>
        <v/>
      </c>
      <c r="Y181" s="41"/>
      <c r="Z181" s="290"/>
      <c r="AA181" s="291"/>
      <c r="AB181" s="291"/>
      <c r="AC181" s="291"/>
      <c r="AD181" s="291"/>
      <c r="AE181" s="292"/>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row>
    <row r="182" spans="1:61" ht="15" customHeight="1" x14ac:dyDescent="0.25">
      <c r="A182" s="41"/>
      <c r="B182" s="276"/>
      <c r="C182" s="277"/>
      <c r="D182" s="278"/>
      <c r="E182" s="250"/>
      <c r="F182" s="246"/>
      <c r="G182" s="246"/>
      <c r="H182" s="246"/>
      <c r="I182" s="246"/>
      <c r="J182" s="180" t="e">
        <f>IF(AND('Mapa final'!#REF!="Baja",'Mapa final'!#REF!="Moderado"),CONCATENATE("R27C",'Mapa final'!#REF!),"")</f>
        <v>#REF!</v>
      </c>
      <c r="K182" s="181" t="e">
        <f>IF(AND('Mapa final'!#REF!="Baja",'Mapa final'!#REF!="Moderado"),CONCATENATE("R27C",'Mapa final'!#REF!),"")</f>
        <v>#REF!</v>
      </c>
      <c r="L182" s="182" t="e">
        <f>IF(AND('Mapa final'!#REF!="Baja",'Mapa final'!#REF!="Moderado"),CONCATENATE("R27C",'Mapa final'!#REF!),"")</f>
        <v>#REF!</v>
      </c>
      <c r="M182" s="171" t="e">
        <f>IF(AND('Mapa final'!#REF!="Baja",'Mapa final'!#REF!="Moderado"),CONCATENATE("R27C",'Mapa final'!#REF!),"")</f>
        <v>#REF!</v>
      </c>
      <c r="N182" s="172" t="e">
        <f>IF(AND('Mapa final'!#REF!="Baja",'Mapa final'!#REF!="Moderado"),CONCATENATE("R27C",'Mapa final'!#REF!),"")</f>
        <v>#REF!</v>
      </c>
      <c r="O182" s="173" t="e">
        <f>IF(AND('Mapa final'!#REF!="Baja",'Mapa final'!#REF!="Moderado"),CONCATENATE("R27C",'Mapa final'!#REF!),"")</f>
        <v>#REF!</v>
      </c>
      <c r="P182" s="171" t="e">
        <f>IF(AND('Mapa final'!#REF!="Baja",'Mapa final'!#REF!="Moderado"),CONCATENATE("R27C",'Mapa final'!#REF!),"")</f>
        <v>#REF!</v>
      </c>
      <c r="Q182" s="172" t="e">
        <f>IF(AND('Mapa final'!#REF!="Baja",'Mapa final'!#REF!="Moderado"),CONCATENATE("R27C",'Mapa final'!#REF!),"")</f>
        <v>#REF!</v>
      </c>
      <c r="R182" s="173" t="e">
        <f>IF(AND('Mapa final'!#REF!="Baja",'Mapa final'!#REF!="Moderado"),CONCATENATE("R27C",'Mapa final'!#REF!),"")</f>
        <v>#REF!</v>
      </c>
      <c r="S182" s="86" t="e">
        <f>IF(AND('Mapa final'!#REF!="Baja",'Mapa final'!#REF!="Mayor"),CONCATENATE("R27C",'Mapa final'!#REF!),"")</f>
        <v>#REF!</v>
      </c>
      <c r="T182" s="40" t="e">
        <f>IF(AND('Mapa final'!#REF!="Baja",'Mapa final'!#REF!="Mayor"),CONCATENATE("R27C",'Mapa final'!#REF!),"")</f>
        <v>#REF!</v>
      </c>
      <c r="U182" s="87" t="e">
        <f>IF(AND('Mapa final'!#REF!="Baja",'Mapa final'!#REF!="Mayor"),CONCATENATE("R27C",'Mapa final'!#REF!),"")</f>
        <v>#REF!</v>
      </c>
      <c r="V182" s="165" t="e">
        <f>IF(AND('Mapa final'!#REF!="Baja",'Mapa final'!#REF!="Catastrófico"),CONCATENATE("R27C",'Mapa final'!#REF!),"")</f>
        <v>#REF!</v>
      </c>
      <c r="W182" s="166" t="e">
        <f>IF(AND('Mapa final'!#REF!="Baja",'Mapa final'!#REF!="Catastrófico"),CONCATENATE("R27C",'Mapa final'!#REF!),"")</f>
        <v>#REF!</v>
      </c>
      <c r="X182" s="167" t="e">
        <f>IF(AND('Mapa final'!#REF!="Baja",'Mapa final'!#REF!="Catastrófico"),CONCATENATE("R27C",'Mapa final'!#REF!),"")</f>
        <v>#REF!</v>
      </c>
      <c r="Y182" s="41"/>
      <c r="Z182" s="290"/>
      <c r="AA182" s="291"/>
      <c r="AB182" s="291"/>
      <c r="AC182" s="291"/>
      <c r="AD182" s="291"/>
      <c r="AE182" s="292"/>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row>
    <row r="183" spans="1:61" ht="15" customHeight="1" x14ac:dyDescent="0.25">
      <c r="A183" s="41"/>
      <c r="B183" s="276"/>
      <c r="C183" s="277"/>
      <c r="D183" s="278"/>
      <c r="E183" s="250"/>
      <c r="F183" s="246"/>
      <c r="G183" s="246"/>
      <c r="H183" s="246"/>
      <c r="I183" s="246"/>
      <c r="J183" s="180" t="str">
        <f ca="1">IF(AND('Mapa final'!$AB$55="Baja",'Mapa final'!$AD$55="Moderado"),CONCATENATE("R28C",'Mapa final'!$R$55),"")</f>
        <v/>
      </c>
      <c r="K183" s="181" t="str">
        <f>IF(AND('Mapa final'!$AB$56="Baja",'Mapa final'!$AD$56="Moderado"),CONCATENATE("R28C",'Mapa final'!$R$56),"")</f>
        <v/>
      </c>
      <c r="L183" s="182" t="str">
        <f>IF(AND('Mapa final'!$AB$57="Baja",'Mapa final'!$AD$57="Moderado"),CONCATENATE("R28C",'Mapa final'!$R$57),"")</f>
        <v/>
      </c>
      <c r="M183" s="171" t="str">
        <f ca="1">IF(AND('Mapa final'!$AB$55="Baja",'Mapa final'!$AD$55="Moderado"),CONCATENATE("R28C",'Mapa final'!$R$55),"")</f>
        <v/>
      </c>
      <c r="N183" s="172" t="str">
        <f>IF(AND('Mapa final'!$AB$56="Baja",'Mapa final'!$AD$56="Moderado"),CONCATENATE("R28C",'Mapa final'!$R$56),"")</f>
        <v/>
      </c>
      <c r="O183" s="173" t="str">
        <f>IF(AND('Mapa final'!$AB$57="Baja",'Mapa final'!$AD$57="Moderado"),CONCATENATE("R28C",'Mapa final'!$R$57),"")</f>
        <v/>
      </c>
      <c r="P183" s="171" t="str">
        <f ca="1">IF(AND('Mapa final'!$AB$55="Baja",'Mapa final'!$AD$55="Moderado"),CONCATENATE("R28C",'Mapa final'!$R$55),"")</f>
        <v/>
      </c>
      <c r="Q183" s="172" t="str">
        <f>IF(AND('Mapa final'!$AB$56="Baja",'Mapa final'!$AD$56="Moderado"),CONCATENATE("R28C",'Mapa final'!$R$56),"")</f>
        <v/>
      </c>
      <c r="R183" s="173" t="str">
        <f>IF(AND('Mapa final'!$AB$57="Baja",'Mapa final'!$AD$57="Moderado"),CONCATENATE("R28C",'Mapa final'!$R$57),"")</f>
        <v/>
      </c>
      <c r="S183" s="86" t="str">
        <f ca="1">IF(AND('Mapa final'!$AB$55="Baja",'Mapa final'!$AD$55="Mayor"),CONCATENATE("R28C",'Mapa final'!$R$55),"")</f>
        <v>R28C1</v>
      </c>
      <c r="T183" s="40" t="str">
        <f>IF(AND('Mapa final'!$AB$56="Baja",'Mapa final'!$AD$56="Mayor"),CONCATENATE("R28C",'Mapa final'!$R$56),"")</f>
        <v/>
      </c>
      <c r="U183" s="87" t="str">
        <f>IF(AND('Mapa final'!$AB$57="Baja",'Mapa final'!$AD$57="Mayor"),CONCATENATE("R28C",'Mapa final'!$R$57),"")</f>
        <v/>
      </c>
      <c r="V183" s="165" t="str">
        <f ca="1">IF(AND('Mapa final'!$AB$55="Baja",'Mapa final'!$AD$55="Catastrófico"),CONCATENATE("R28C",'Mapa final'!$R$55),"")</f>
        <v/>
      </c>
      <c r="W183" s="166" t="str">
        <f>IF(AND('Mapa final'!$AB$56="Baja",'Mapa final'!$AD$56="Catastrófico"),CONCATENATE("R28C",'Mapa final'!$R$56),"")</f>
        <v/>
      </c>
      <c r="X183" s="167" t="str">
        <f>IF(AND('Mapa final'!$AB$57="Baja",'Mapa final'!$AD$57="Catastrófico"),CONCATENATE("R28C",'Mapa final'!$R$57),"")</f>
        <v/>
      </c>
      <c r="Y183" s="41"/>
      <c r="Z183" s="290"/>
      <c r="AA183" s="291"/>
      <c r="AB183" s="291"/>
      <c r="AC183" s="291"/>
      <c r="AD183" s="291"/>
      <c r="AE183" s="292"/>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row>
    <row r="184" spans="1:61" ht="15" customHeight="1" x14ac:dyDescent="0.25">
      <c r="A184" s="41"/>
      <c r="B184" s="276"/>
      <c r="C184" s="277"/>
      <c r="D184" s="278"/>
      <c r="E184" s="251"/>
      <c r="F184" s="246"/>
      <c r="G184" s="246"/>
      <c r="H184" s="246"/>
      <c r="I184" s="246"/>
      <c r="J184" s="180" t="str">
        <f ca="1">IF(AND('Mapa final'!$AB$58="Baja",'Mapa final'!$AD$58="Moderado"),CONCATENATE("R29C",'Mapa final'!$R$58),"")</f>
        <v/>
      </c>
      <c r="K184" s="181" t="str">
        <f>IF(AND('Mapa final'!$AB$59="Baja",'Mapa final'!$AD$59="Moderado"),CONCATENATE("R29C",'Mapa final'!$R$59),"")</f>
        <v/>
      </c>
      <c r="L184" s="182" t="str">
        <f>IF(AND('Mapa final'!$AB$60="Baja",'Mapa final'!$AD$60="Moderado"),CONCATENATE("R29C",'Mapa final'!$R$60),"")</f>
        <v/>
      </c>
      <c r="M184" s="171" t="str">
        <f ca="1">IF(AND('Mapa final'!$AB$58="Baja",'Mapa final'!$AD$58="Moderado"),CONCATENATE("R29C",'Mapa final'!$R$58),"")</f>
        <v/>
      </c>
      <c r="N184" s="172" t="str">
        <f>IF(AND('Mapa final'!$AB$59="Baja",'Mapa final'!$AD$59="Moderado"),CONCATENATE("R29C",'Mapa final'!$R$59),"")</f>
        <v/>
      </c>
      <c r="O184" s="173" t="str">
        <f>IF(AND('Mapa final'!$AB$60="Baja",'Mapa final'!$AD$60="Moderado"),CONCATENATE("R29C",'Mapa final'!$R$60),"")</f>
        <v/>
      </c>
      <c r="P184" s="171" t="str">
        <f ca="1">IF(AND('Mapa final'!$AB$58="Baja",'Mapa final'!$AD$58="Moderado"),CONCATENATE("R29C",'Mapa final'!$R$58),"")</f>
        <v/>
      </c>
      <c r="Q184" s="172" t="str">
        <f>IF(AND('Mapa final'!$AB$59="Baja",'Mapa final'!$AD$59="Moderado"),CONCATENATE("R29C",'Mapa final'!$R$59),"")</f>
        <v/>
      </c>
      <c r="R184" s="173" t="str">
        <f>IF(AND('Mapa final'!$AB$60="Baja",'Mapa final'!$AD$60="Moderado"),CONCATENATE("R29C",'Mapa final'!$R$60),"")</f>
        <v/>
      </c>
      <c r="S184" s="86" t="str">
        <f ca="1">IF(AND('Mapa final'!$AB$58="Baja",'Mapa final'!$AD$58="Mayor"),CONCATENATE("R29C",'Mapa final'!$R$58),"")</f>
        <v/>
      </c>
      <c r="T184" s="40" t="str">
        <f>IF(AND('Mapa final'!$AB$59="Baja",'Mapa final'!$AD$59="Mayor"),CONCATENATE("R29C",'Mapa final'!$R$59),"")</f>
        <v>R29C2</v>
      </c>
      <c r="U184" s="87" t="str">
        <f>IF(AND('Mapa final'!$AB$60="Baja",'Mapa final'!$AD$60="Mayor"),CONCATENATE("R29C",'Mapa final'!$R$60),"")</f>
        <v/>
      </c>
      <c r="V184" s="165" t="str">
        <f ca="1">IF(AND('Mapa final'!$AB$58="Baja",'Mapa final'!$AD$58="Catastrófico"),CONCATENATE("R29C",'Mapa final'!$R$58),"")</f>
        <v/>
      </c>
      <c r="W184" s="166" t="str">
        <f>IF(AND('Mapa final'!$AB$59="Baja",'Mapa final'!$AD$59="Catastrófico"),CONCATENATE("R29C",'Mapa final'!$R$59),"")</f>
        <v/>
      </c>
      <c r="X184" s="167" t="str">
        <f>IF(AND('Mapa final'!$AB$60="Baja",'Mapa final'!$AD$60="Catastrófico"),CONCATENATE("R29C",'Mapa final'!$R$60),"")</f>
        <v/>
      </c>
      <c r="Y184" s="41"/>
      <c r="Z184" s="290"/>
      <c r="AA184" s="291"/>
      <c r="AB184" s="291"/>
      <c r="AC184" s="291"/>
      <c r="AD184" s="291"/>
      <c r="AE184" s="292"/>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row>
    <row r="185" spans="1:61" ht="15" customHeight="1" x14ac:dyDescent="0.25">
      <c r="A185" s="41"/>
      <c r="B185" s="276"/>
      <c r="C185" s="277"/>
      <c r="D185" s="278"/>
      <c r="E185" s="251"/>
      <c r="F185" s="246"/>
      <c r="G185" s="246"/>
      <c r="H185" s="246"/>
      <c r="I185" s="246"/>
      <c r="J185" s="180" t="str">
        <f ca="1">IF(AND('Mapa final'!$AB$61="Baja",'Mapa final'!$AD$61="Moderado"),CONCATENATE("R30C",'Mapa final'!$R$61),"")</f>
        <v>R30C1</v>
      </c>
      <c r="K185" s="181" t="str">
        <f>IF(AND('Mapa final'!$AB$62="Baja",'Mapa final'!$AD$62="Moderado"),CONCATENATE("R30C",'Mapa final'!$R$62),"")</f>
        <v/>
      </c>
      <c r="L185" s="182" t="str">
        <f>IF(AND('Mapa final'!$AB$63="Baja",'Mapa final'!$AD$63="Moderado"),CONCATENATE("R30C",'Mapa final'!$R$63),"")</f>
        <v/>
      </c>
      <c r="M185" s="171" t="str">
        <f ca="1">IF(AND('Mapa final'!$AB$61="Baja",'Mapa final'!$AD$61="Moderado"),CONCATENATE("R30C",'Mapa final'!$R$61),"")</f>
        <v>R30C1</v>
      </c>
      <c r="N185" s="172" t="str">
        <f>IF(AND('Mapa final'!$AB$62="Baja",'Mapa final'!$AD$62="Moderado"),CONCATENATE("R30C",'Mapa final'!$R$62),"")</f>
        <v/>
      </c>
      <c r="O185" s="173" t="str">
        <f>IF(AND('Mapa final'!$AB$63="Baja",'Mapa final'!$AD$63="Moderado"),CONCATENATE("R30C",'Mapa final'!$R$63),"")</f>
        <v/>
      </c>
      <c r="P185" s="171" t="str">
        <f ca="1">IF(AND('Mapa final'!$AB$61="Baja",'Mapa final'!$AD$61="Moderado"),CONCATENATE("R30C",'Mapa final'!$R$61),"")</f>
        <v>R30C1</v>
      </c>
      <c r="Q185" s="172" t="str">
        <f>IF(AND('Mapa final'!$AB$62="Baja",'Mapa final'!$AD$62="Moderado"),CONCATENATE("R30C",'Mapa final'!$R$62),"")</f>
        <v/>
      </c>
      <c r="R185" s="173" t="str">
        <f>IF(AND('Mapa final'!$AB$63="Baja",'Mapa final'!$AD$63="Moderado"),CONCATENATE("R30C",'Mapa final'!$R$63),"")</f>
        <v/>
      </c>
      <c r="S185" s="86" t="str">
        <f ca="1">IF(AND('Mapa final'!$AB$61="Baja",'Mapa final'!$AD$61="Mayor"),CONCATENATE("R30C",'Mapa final'!$R$61),"")</f>
        <v/>
      </c>
      <c r="T185" s="40" t="str">
        <f>IF(AND('Mapa final'!$AB$62="Baja",'Mapa final'!$AD$62="Mayor"),CONCATENATE("R30C",'Mapa final'!$R$62),"")</f>
        <v/>
      </c>
      <c r="U185" s="87" t="str">
        <f>IF(AND('Mapa final'!$AB$63="Baja",'Mapa final'!$AD$63="Mayor"),CONCATENATE("R30C",'Mapa final'!$R$63),"")</f>
        <v/>
      </c>
      <c r="V185" s="165" t="str">
        <f ca="1">IF(AND('Mapa final'!$AB$61="Baja",'Mapa final'!$AD$61="Catastrófico"),CONCATENATE("R30C",'Mapa final'!$R$61),"")</f>
        <v/>
      </c>
      <c r="W185" s="166" t="str">
        <f>IF(AND('Mapa final'!$AB$62="Baja",'Mapa final'!$AD$62="Catastrófico"),CONCATENATE("R30C",'Mapa final'!$R$62),"")</f>
        <v/>
      </c>
      <c r="X185" s="167" t="str">
        <f>IF(AND('Mapa final'!$AB$63="Baja",'Mapa final'!$AD$63="Catastrófico"),CONCATENATE("R30C",'Mapa final'!$R$63),"")</f>
        <v/>
      </c>
      <c r="Y185" s="41"/>
      <c r="Z185" s="290"/>
      <c r="AA185" s="291"/>
      <c r="AB185" s="291"/>
      <c r="AC185" s="291"/>
      <c r="AD185" s="291"/>
      <c r="AE185" s="292"/>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row>
    <row r="186" spans="1:61" ht="15" customHeight="1" x14ac:dyDescent="0.25">
      <c r="A186" s="41"/>
      <c r="B186" s="276"/>
      <c r="C186" s="277"/>
      <c r="D186" s="278"/>
      <c r="E186" s="251"/>
      <c r="F186" s="246"/>
      <c r="G186" s="246"/>
      <c r="H186" s="246"/>
      <c r="I186" s="246"/>
      <c r="J186" s="180" t="str">
        <f>IF(AND('Mapa final'!$AB$64="Baja",'Mapa final'!$AD$64="Moderado"),CONCATENATE("R31C",'Mapa final'!$R$64),"")</f>
        <v/>
      </c>
      <c r="K186" s="181" t="str">
        <f>IF(AND('Mapa final'!$AB$65="Baja",'Mapa final'!$AD$65="Moderado"),CONCATENATE("R31C",'Mapa final'!$R$65),"")</f>
        <v/>
      </c>
      <c r="L186" s="182" t="str">
        <f>IF(AND('Mapa final'!$AB$66="Baja",'Mapa final'!$AD$66="Moderado"),CONCATENATE("R31C",'Mapa final'!$R$66),"")</f>
        <v/>
      </c>
      <c r="M186" s="171" t="str">
        <f>IF(AND('Mapa final'!$AB$64="Baja",'Mapa final'!$AD$64="Moderado"),CONCATENATE("R31C",'Mapa final'!$R$64),"")</f>
        <v/>
      </c>
      <c r="N186" s="172" t="str">
        <f>IF(AND('Mapa final'!$AB$65="Baja",'Mapa final'!$AD$65="Moderado"),CONCATENATE("R31C",'Mapa final'!$R$65),"")</f>
        <v/>
      </c>
      <c r="O186" s="172" t="str">
        <f>IF(AND('Mapa final'!$AB$66="Baja",'Mapa final'!$AD$66="Moderado"),CONCATENATE("R31C",'Mapa final'!$R$66),"")</f>
        <v/>
      </c>
      <c r="P186" s="171" t="str">
        <f>IF(AND('Mapa final'!$AB$64="Baja",'Mapa final'!$AD$64="Moderado"),CONCATENATE("R31C",'Mapa final'!$R$64),"")</f>
        <v/>
      </c>
      <c r="Q186" s="172" t="str">
        <f>IF(AND('Mapa final'!$AB$65="Baja",'Mapa final'!$AD$65="Moderado"),CONCATENATE("R31C",'Mapa final'!$R$65),"")</f>
        <v/>
      </c>
      <c r="R186" s="172" t="str">
        <f>IF(AND('Mapa final'!$AB$66="Baja",'Mapa final'!$AD$66="Moderado"),CONCATENATE("R31C",'Mapa final'!$R$66),"")</f>
        <v/>
      </c>
      <c r="S186" s="86" t="str">
        <f>IF(AND('Mapa final'!$AB$64="Baja",'Mapa final'!$AD$64="Mayor"),CONCATENATE("R31C",'Mapa final'!$R$64),"")</f>
        <v/>
      </c>
      <c r="T186" s="40" t="str">
        <f>IF(AND('Mapa final'!$AB$65="Baja",'Mapa final'!$AD$65="Mayor"),CONCATENATE("R31C",'Mapa final'!$R$65),"")</f>
        <v/>
      </c>
      <c r="U186" s="40" t="str">
        <f>IF(AND('Mapa final'!$AB$66="Baja",'Mapa final'!$AD$66="Mayor"),CONCATENATE("R31C",'Mapa final'!$R$66),"")</f>
        <v/>
      </c>
      <c r="V186" s="165" t="str">
        <f>IF(AND('Mapa final'!$AB$64="Baja",'Mapa final'!$AD$64="Catastrófico"),CONCATENATE("R31C",'Mapa final'!$R$64),"")</f>
        <v/>
      </c>
      <c r="W186" s="166" t="str">
        <f>IF(AND('Mapa final'!$AB$65="Baja",'Mapa final'!$AD$65="Catastrófico"),CONCATENATE("R31C",'Mapa final'!$R$65),"")</f>
        <v/>
      </c>
      <c r="X186" s="167" t="str">
        <f>IF(AND('Mapa final'!$AB$66="Baja",'Mapa final'!$AD$66="Catastrófico"),CONCATENATE("R31C",'Mapa final'!$R$66),"")</f>
        <v/>
      </c>
      <c r="Y186" s="41"/>
      <c r="Z186" s="290"/>
      <c r="AA186" s="291"/>
      <c r="AB186" s="291"/>
      <c r="AC186" s="291"/>
      <c r="AD186" s="291"/>
      <c r="AE186" s="292"/>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row>
    <row r="187" spans="1:61" ht="15" customHeight="1" x14ac:dyDescent="0.25">
      <c r="A187" s="41"/>
      <c r="B187" s="276"/>
      <c r="C187" s="277"/>
      <c r="D187" s="278"/>
      <c r="E187" s="251"/>
      <c r="F187" s="246"/>
      <c r="G187" s="246"/>
      <c r="H187" s="246"/>
      <c r="I187" s="246"/>
      <c r="J187" s="180" t="str">
        <f ca="1">IF(AND('Mapa final'!$AB$67="Baja",'Mapa final'!$AD$67="Moderado"),CONCATENATE("R32C",'Mapa final'!$R$67),"")</f>
        <v/>
      </c>
      <c r="K187" s="181" t="str">
        <f>IF(AND('Mapa final'!$AB$68="Baja",'Mapa final'!$AD$68="Moderado"),CONCATENATE("R32C",'Mapa final'!$R$68),"")</f>
        <v>R32C2</v>
      </c>
      <c r="L187" s="182" t="str">
        <f>IF(AND('Mapa final'!$AB$69="Baja",'Mapa final'!$AD$69="Moderado"),CONCATENATE("R32C",'Mapa final'!$R$69),"")</f>
        <v/>
      </c>
      <c r="M187" s="171" t="str">
        <f ca="1">IF(AND('Mapa final'!$AB$67="Baja",'Mapa final'!$AD$67="Moderado"),CONCATENATE("R32C",'Mapa final'!$R$67),"")</f>
        <v/>
      </c>
      <c r="N187" s="172" t="str">
        <f>IF(AND('Mapa final'!$AB$68="Baja",'Mapa final'!$AD$68="Moderado"),CONCATENATE("R32C",'Mapa final'!$R$68),"")</f>
        <v>R32C2</v>
      </c>
      <c r="O187" s="173" t="str">
        <f>IF(AND('Mapa final'!$AB$69="Baja",'Mapa final'!$AD$69="Moderado"),CONCATENATE("R32C",'Mapa final'!$R$69),"")</f>
        <v/>
      </c>
      <c r="P187" s="171" t="str">
        <f ca="1">IF(AND('Mapa final'!$AB$67="Baja",'Mapa final'!$AD$67="Moderado"),CONCATENATE("R32C",'Mapa final'!$R$67),"")</f>
        <v/>
      </c>
      <c r="Q187" s="172" t="str">
        <f>IF(AND('Mapa final'!$AB$68="Baja",'Mapa final'!$AD$68="Moderado"),CONCATENATE("R32C",'Mapa final'!$R$68),"")</f>
        <v>R32C2</v>
      </c>
      <c r="R187" s="173" t="str">
        <f>IF(AND('Mapa final'!$AB$69="Baja",'Mapa final'!$AD$69="Moderado"),CONCATENATE("R32C",'Mapa final'!$R$69),"")</f>
        <v/>
      </c>
      <c r="S187" s="86" t="str">
        <f ca="1">IF(AND('Mapa final'!$AB$67="Baja",'Mapa final'!$AD$67="Mayor"),CONCATENATE("R32C",'Mapa final'!$R$67),"")</f>
        <v/>
      </c>
      <c r="T187" s="40" t="str">
        <f>IF(AND('Mapa final'!$AB$68="Baja",'Mapa final'!$AD$68="Mayor"),CONCATENATE("R32C",'Mapa final'!$R$68),"")</f>
        <v/>
      </c>
      <c r="U187" s="87" t="str">
        <f>IF(AND('Mapa final'!$AB$69="Baja",'Mapa final'!$AD$69="Mayor"),CONCATENATE("R32C",'Mapa final'!$R$69),"")</f>
        <v/>
      </c>
      <c r="V187" s="165" t="str">
        <f ca="1">IF(AND('Mapa final'!$AB$67="Baja",'Mapa final'!$AD$67="Catastrófico"),CONCATENATE("R32C",'Mapa final'!$R$67),"")</f>
        <v/>
      </c>
      <c r="W187" s="166" t="str">
        <f>IF(AND('Mapa final'!$AB$68="Baja",'Mapa final'!$AD$68="Catastrófico"),CONCATENATE("R32C",'Mapa final'!$R$68),"")</f>
        <v/>
      </c>
      <c r="X187" s="167" t="str">
        <f>IF(AND('Mapa final'!$AB$69="Baja",'Mapa final'!$AD$69="Catastrófico"),CONCATENATE("R32C",'Mapa final'!$R$69),"")</f>
        <v/>
      </c>
      <c r="Y187" s="41"/>
      <c r="Z187" s="290"/>
      <c r="AA187" s="291"/>
      <c r="AB187" s="291"/>
      <c r="AC187" s="291"/>
      <c r="AD187" s="291"/>
      <c r="AE187" s="292"/>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row>
    <row r="188" spans="1:61" ht="15" customHeight="1" x14ac:dyDescent="0.25">
      <c r="A188" s="41"/>
      <c r="B188" s="276"/>
      <c r="C188" s="277"/>
      <c r="D188" s="278"/>
      <c r="E188" s="251"/>
      <c r="F188" s="246"/>
      <c r="G188" s="246"/>
      <c r="H188" s="246"/>
      <c r="I188" s="246"/>
      <c r="J188" s="180" t="str">
        <f ca="1">IF(AND('Mapa final'!$AB$70="Baja",'Mapa final'!$AD$70="Moderado"),CONCATENATE("R33C",'Mapa final'!$R$70),"")</f>
        <v>R33C1</v>
      </c>
      <c r="K188" s="181" t="str">
        <f>IF(AND('Mapa final'!$AB$71="Baja",'Mapa final'!$AD$71="Moderado"),CONCATENATE("R33C",'Mapa final'!$R$71),"")</f>
        <v>R33C2</v>
      </c>
      <c r="L188" s="182" t="str">
        <f>IF(AND('Mapa final'!$AB$72="Baja",'Mapa final'!$AD$72="Moderado"),CONCATENATE("R33C",'Mapa final'!$R$72),"")</f>
        <v/>
      </c>
      <c r="M188" s="171" t="str">
        <f ca="1">IF(AND('Mapa final'!$AB$70="Baja",'Mapa final'!$AD$70="Moderado"),CONCATENATE("R33C",'Mapa final'!$R$70),"")</f>
        <v>R33C1</v>
      </c>
      <c r="N188" s="172" t="str">
        <f>IF(AND('Mapa final'!$AB$71="Baja",'Mapa final'!$AD$71="Moderado"),CONCATENATE("R33C",'Mapa final'!$R$71),"")</f>
        <v>R33C2</v>
      </c>
      <c r="O188" s="173" t="str">
        <f>IF(AND('Mapa final'!$AB$72="Baja",'Mapa final'!$AD$72="Moderado"),CONCATENATE("R33C",'Mapa final'!$R$72),"")</f>
        <v/>
      </c>
      <c r="P188" s="171" t="str">
        <f ca="1">IF(AND('Mapa final'!$AB$70="Baja",'Mapa final'!$AD$70="Moderado"),CONCATENATE("R33C",'Mapa final'!$R$70),"")</f>
        <v>R33C1</v>
      </c>
      <c r="Q188" s="172" t="str">
        <f>IF(AND('Mapa final'!$AB$71="Baja",'Mapa final'!$AD$71="Moderado"),CONCATENATE("R33C",'Mapa final'!$R$71),"")</f>
        <v>R33C2</v>
      </c>
      <c r="R188" s="173" t="str">
        <f>IF(AND('Mapa final'!$AB$72="Baja",'Mapa final'!$AD$72="Moderado"),CONCATENATE("R33C",'Mapa final'!$R$72),"")</f>
        <v/>
      </c>
      <c r="S188" s="86" t="str">
        <f ca="1">IF(AND('Mapa final'!$AB$70="Baja",'Mapa final'!$AD$70="Mayor"),CONCATENATE("R33C",'Mapa final'!$R$70),"")</f>
        <v/>
      </c>
      <c r="T188" s="40" t="str">
        <f>IF(AND('Mapa final'!$AB$71="Baja",'Mapa final'!$AD$71="Mayor"),CONCATENATE("R33C",'Mapa final'!$R$71),"")</f>
        <v/>
      </c>
      <c r="U188" s="87" t="str">
        <f>IF(AND('Mapa final'!$AB$72="Baja",'Mapa final'!$AD$72="Mayor"),CONCATENATE("R33C",'Mapa final'!$R$72),"")</f>
        <v/>
      </c>
      <c r="V188" s="165" t="str">
        <f ca="1">IF(AND('Mapa final'!$AB$70="Baja",'Mapa final'!$AD$70="Catastrófico"),CONCATENATE("R33C",'Mapa final'!$R$70),"")</f>
        <v/>
      </c>
      <c r="W188" s="166" t="str">
        <f>IF(AND('Mapa final'!$AB$71="Baja",'Mapa final'!$AD$71="Catastrófico"),CONCATENATE("R33C",'Mapa final'!$R$71),"")</f>
        <v/>
      </c>
      <c r="X188" s="167" t="str">
        <f>IF(AND('Mapa final'!$AB$72="Baja",'Mapa final'!$AD$72="Catastrófico"),CONCATENATE("R33C",'Mapa final'!$R$72),"")</f>
        <v/>
      </c>
      <c r="Y188" s="41"/>
      <c r="Z188" s="290"/>
      <c r="AA188" s="291"/>
      <c r="AB188" s="291"/>
      <c r="AC188" s="291"/>
      <c r="AD188" s="291"/>
      <c r="AE188" s="292"/>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row>
    <row r="189" spans="1:61" ht="15" customHeight="1" x14ac:dyDescent="0.25">
      <c r="A189" s="41"/>
      <c r="B189" s="276"/>
      <c r="C189" s="277"/>
      <c r="D189" s="278"/>
      <c r="E189" s="251"/>
      <c r="F189" s="246"/>
      <c r="G189" s="246"/>
      <c r="H189" s="246"/>
      <c r="I189" s="246"/>
      <c r="J189" s="180" t="str">
        <f ca="1">IF(AND('Mapa final'!$AB$73="Baja",'Mapa final'!$AD$73="Moderado"),CONCATENATE("R34C",'Mapa final'!$R$73),"")</f>
        <v/>
      </c>
      <c r="K189" s="181" t="str">
        <f>IF(AND('Mapa final'!$AB$74="Baja",'Mapa final'!$AD$74="Moderado"),CONCATENATE("R34C",'Mapa final'!$R$74),"")</f>
        <v/>
      </c>
      <c r="L189" s="182" t="str">
        <f>IF(AND('Mapa final'!$AB$75="Baja",'Mapa final'!$AD$75="Moderado"),CONCATENATE("R34C",'Mapa final'!$R$75),"")</f>
        <v/>
      </c>
      <c r="M189" s="171" t="str">
        <f ca="1">IF(AND('Mapa final'!$AB$73="Baja",'Mapa final'!$AD$73="Moderado"),CONCATENATE("R34C",'Mapa final'!$R$73),"")</f>
        <v/>
      </c>
      <c r="N189" s="172" t="str">
        <f>IF(AND('Mapa final'!$AB$74="Baja",'Mapa final'!$AD$74="Moderado"),CONCATENATE("R34C",'Mapa final'!$R$74),"")</f>
        <v/>
      </c>
      <c r="O189" s="173" t="str">
        <f>IF(AND('Mapa final'!$AB$75="Baja",'Mapa final'!$AD$75="Moderado"),CONCATENATE("R34C",'Mapa final'!$R$75),"")</f>
        <v/>
      </c>
      <c r="P189" s="171" t="str">
        <f ca="1">IF(AND('Mapa final'!$AB$73="Baja",'Mapa final'!$AD$73="Moderado"),CONCATENATE("R34C",'Mapa final'!$R$73),"")</f>
        <v/>
      </c>
      <c r="Q189" s="172" t="str">
        <f>IF(AND('Mapa final'!$AB$74="Baja",'Mapa final'!$AD$74="Moderado"),CONCATENATE("R34C",'Mapa final'!$R$74),"")</f>
        <v/>
      </c>
      <c r="R189" s="173" t="str">
        <f>IF(AND('Mapa final'!$AB$75="Baja",'Mapa final'!$AD$75="Moderado"),CONCATENATE("R34C",'Mapa final'!$R$75),"")</f>
        <v/>
      </c>
      <c r="S189" s="86" t="str">
        <f ca="1">IF(AND('Mapa final'!$AB$73="Baja",'Mapa final'!$AD$73="Mayor"),CONCATENATE("R34C",'Mapa final'!$R$73),"")</f>
        <v>R34C1</v>
      </c>
      <c r="T189" s="40" t="str">
        <f>IF(AND('Mapa final'!$AB$74="Baja",'Mapa final'!$AD$74="Mayor"),CONCATENATE("R34C",'Mapa final'!$R$74),"")</f>
        <v>R34C2</v>
      </c>
      <c r="U189" s="87" t="str">
        <f>IF(AND('Mapa final'!$AB$75="Baja",'Mapa final'!$AD$75="Mayor"),CONCATENATE("R34C",'Mapa final'!$R$75),"")</f>
        <v/>
      </c>
      <c r="V189" s="165" t="str">
        <f ca="1">IF(AND('Mapa final'!$AB$73="Baja",'Mapa final'!$AD$73="Catastrófico"),CONCATENATE("R34C",'Mapa final'!$R$73),"")</f>
        <v/>
      </c>
      <c r="W189" s="166" t="str">
        <f>IF(AND('Mapa final'!$AB$74="Baja",'Mapa final'!$AD$74="Catastrófico"),CONCATENATE("R34C",'Mapa final'!$R$74),"")</f>
        <v/>
      </c>
      <c r="X189" s="167" t="str">
        <f>IF(AND('Mapa final'!$AB$75="Baja",'Mapa final'!$AD$75="Catastrófico"),CONCATENATE("R34C",'Mapa final'!$R$75),"")</f>
        <v/>
      </c>
      <c r="Y189" s="41"/>
      <c r="Z189" s="290"/>
      <c r="AA189" s="291"/>
      <c r="AB189" s="291"/>
      <c r="AC189" s="291"/>
      <c r="AD189" s="291"/>
      <c r="AE189" s="292"/>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row>
    <row r="190" spans="1:61" ht="15" customHeight="1" x14ac:dyDescent="0.25">
      <c r="A190" s="41"/>
      <c r="B190" s="276"/>
      <c r="C190" s="277"/>
      <c r="D190" s="278"/>
      <c r="E190" s="251"/>
      <c r="F190" s="246"/>
      <c r="G190" s="246"/>
      <c r="H190" s="246"/>
      <c r="I190" s="246"/>
      <c r="J190" s="180" t="str">
        <f ca="1">IF(AND('Mapa final'!$AB$76="Baja",'Mapa final'!$AD$76="Moderado"),CONCATENATE("R35C",'Mapa final'!$R$76),"")</f>
        <v/>
      </c>
      <c r="K190" s="181" t="str">
        <f>IF(AND('Mapa final'!$AB$77="Baja",'Mapa final'!$AD$77="Moderado"),CONCATENATE("R35C",'Mapa final'!$R$77),"")</f>
        <v/>
      </c>
      <c r="L190" s="182" t="str">
        <f>IF(AND('Mapa final'!$AB$78="Baja",'Mapa final'!$AD$78="Moderado"),CONCATENATE("R35C",'Mapa final'!$R$78),"")</f>
        <v/>
      </c>
      <c r="M190" s="171" t="str">
        <f ca="1">IF(AND('Mapa final'!$AB$76="Baja",'Mapa final'!$AD$76="Moderado"),CONCATENATE("R35C",'Mapa final'!$R$76),"")</f>
        <v/>
      </c>
      <c r="N190" s="172" t="str">
        <f>IF(AND('Mapa final'!$AB$77="Baja",'Mapa final'!$AD$77="Moderado"),CONCATENATE("R35C",'Mapa final'!$R$77),"")</f>
        <v/>
      </c>
      <c r="O190" s="173" t="str">
        <f>IF(AND('Mapa final'!$AB$78="Baja",'Mapa final'!$AD$78="Moderado"),CONCATENATE("R35C",'Mapa final'!$R$78),"")</f>
        <v/>
      </c>
      <c r="P190" s="171" t="str">
        <f ca="1">IF(AND('Mapa final'!$AB$76="Baja",'Mapa final'!$AD$76="Moderado"),CONCATENATE("R35C",'Mapa final'!$R$76),"")</f>
        <v/>
      </c>
      <c r="Q190" s="172" t="str">
        <f>IF(AND('Mapa final'!$AB$77="Baja",'Mapa final'!$AD$77="Moderado"),CONCATENATE("R35C",'Mapa final'!$R$77),"")</f>
        <v/>
      </c>
      <c r="R190" s="173" t="str">
        <f>IF(AND('Mapa final'!$AB$78="Baja",'Mapa final'!$AD$78="Moderado"),CONCATENATE("R35C",'Mapa final'!$R$78),"")</f>
        <v/>
      </c>
      <c r="S190" s="86" t="str">
        <f ca="1">IF(AND('Mapa final'!$AB$76="Baja",'Mapa final'!$AD$76="Mayor"),CONCATENATE("R35C",'Mapa final'!$R$76),"")</f>
        <v/>
      </c>
      <c r="T190" s="40" t="str">
        <f>IF(AND('Mapa final'!$AB$77="Baja",'Mapa final'!$AD$77="Mayor"),CONCATENATE("R35C",'Mapa final'!$R$77),"")</f>
        <v/>
      </c>
      <c r="U190" s="87" t="str">
        <f>IF(AND('Mapa final'!$AB$78="Baja",'Mapa final'!$AD$78="Mayor"),CONCATENATE("R35C",'Mapa final'!$R$78),"")</f>
        <v/>
      </c>
      <c r="V190" s="165" t="str">
        <f ca="1">IF(AND('Mapa final'!$AB$76="Baja",'Mapa final'!$AD$76="Catastrófico"),CONCATENATE("R35C",'Mapa final'!$R$76),"")</f>
        <v/>
      </c>
      <c r="W190" s="166" t="str">
        <f>IF(AND('Mapa final'!$AB$77="Baja",'Mapa final'!$AD$77="Catastrófico"),CONCATENATE("R35C",'Mapa final'!$R$77),"")</f>
        <v/>
      </c>
      <c r="X190" s="167" t="str">
        <f>IF(AND('Mapa final'!$AB$78="Baja",'Mapa final'!$AD$78="Catastrófico"),CONCATENATE("R35C",'Mapa final'!$R$78),"")</f>
        <v/>
      </c>
      <c r="Y190" s="41"/>
      <c r="Z190" s="290"/>
      <c r="AA190" s="291"/>
      <c r="AB190" s="291"/>
      <c r="AC190" s="291"/>
      <c r="AD190" s="291"/>
      <c r="AE190" s="292"/>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row>
    <row r="191" spans="1:61" ht="15" customHeight="1" x14ac:dyDescent="0.25">
      <c r="A191" s="41"/>
      <c r="B191" s="276"/>
      <c r="C191" s="277"/>
      <c r="D191" s="278"/>
      <c r="E191" s="251"/>
      <c r="F191" s="246"/>
      <c r="G191" s="246"/>
      <c r="H191" s="246"/>
      <c r="I191" s="246"/>
      <c r="J191" s="180" t="str">
        <f ca="1">IF(AND('Mapa final'!$AB$79="Baja",'Mapa final'!$AD$79="Moderado"),CONCATENATE("R36C",'Mapa final'!$R$79),"")</f>
        <v/>
      </c>
      <c r="K191" s="181" t="str">
        <f>IF(AND('Mapa final'!$AB$80="Baja",'Mapa final'!$AD$80="Moderado"),CONCATENATE("R36C",'Mapa final'!$R$80),"")</f>
        <v/>
      </c>
      <c r="L191" s="182" t="str">
        <f>IF(AND('Mapa final'!$AB$81="Baja",'Mapa final'!$AD$81="Moderado"),CONCATENATE("R36C",'Mapa final'!$R$81),"")</f>
        <v/>
      </c>
      <c r="M191" s="171" t="str">
        <f ca="1">IF(AND('Mapa final'!$AB$79="Baja",'Mapa final'!$AD$79="Moderado"),CONCATENATE("R36C",'Mapa final'!$R$79),"")</f>
        <v/>
      </c>
      <c r="N191" s="172" t="str">
        <f>IF(AND('Mapa final'!$AB$80="Baja",'Mapa final'!$AD$80="Moderado"),CONCATENATE("R36C",'Mapa final'!$R$80),"")</f>
        <v/>
      </c>
      <c r="O191" s="173" t="str">
        <f>IF(AND('Mapa final'!$AB$81="Baja",'Mapa final'!$AD$81="Moderado"),CONCATENATE("R36C",'Mapa final'!$R$81),"")</f>
        <v/>
      </c>
      <c r="P191" s="171" t="str">
        <f ca="1">IF(AND('Mapa final'!$AB$79="Baja",'Mapa final'!$AD$79="Moderado"),CONCATENATE("R36C",'Mapa final'!$R$79),"")</f>
        <v/>
      </c>
      <c r="Q191" s="172" t="str">
        <f>IF(AND('Mapa final'!$AB$80="Baja",'Mapa final'!$AD$80="Moderado"),CONCATENATE("R36C",'Mapa final'!$R$80),"")</f>
        <v/>
      </c>
      <c r="R191" s="173" t="str">
        <f>IF(AND('Mapa final'!$AB$81="Baja",'Mapa final'!$AD$81="Moderado"),CONCATENATE("R36C",'Mapa final'!$R$81),"")</f>
        <v/>
      </c>
      <c r="S191" s="86" t="str">
        <f ca="1">IF(AND('Mapa final'!$AB$79="Baja",'Mapa final'!$AD$79="Mayor"),CONCATENATE("R36C",'Mapa final'!$R$79),"")</f>
        <v/>
      </c>
      <c r="T191" s="40" t="str">
        <f>IF(AND('Mapa final'!$AB$80="Baja",'Mapa final'!$AD$80="Mayor"),CONCATENATE("R36C",'Mapa final'!$R$80),"")</f>
        <v/>
      </c>
      <c r="U191" s="87" t="str">
        <f>IF(AND('Mapa final'!$AB$81="Baja",'Mapa final'!$AD$81="Mayor"),CONCATENATE("R36C",'Mapa final'!$R$81),"")</f>
        <v/>
      </c>
      <c r="V191" s="165" t="str">
        <f ca="1">IF(AND('Mapa final'!$AB$79="Baja",'Mapa final'!$AD$79="Catastrófico"),CONCATENATE("R36C",'Mapa final'!$R$79),"")</f>
        <v/>
      </c>
      <c r="W191" s="166" t="str">
        <f>IF(AND('Mapa final'!$AB$80="Baja",'Mapa final'!$AD$80="Catastrófico"),CONCATENATE("R36C",'Mapa final'!$R$80),"")</f>
        <v/>
      </c>
      <c r="X191" s="167" t="str">
        <f>IF(AND('Mapa final'!$AB$81="Baja",'Mapa final'!$AD$81="Catastrófico"),CONCATENATE("R36C",'Mapa final'!$R$81),"")</f>
        <v/>
      </c>
      <c r="Y191" s="41"/>
      <c r="Z191" s="290"/>
      <c r="AA191" s="291"/>
      <c r="AB191" s="291"/>
      <c r="AC191" s="291"/>
      <c r="AD191" s="291"/>
      <c r="AE191" s="292"/>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row>
    <row r="192" spans="1:61" ht="15" customHeight="1" x14ac:dyDescent="0.25">
      <c r="A192" s="41"/>
      <c r="B192" s="276"/>
      <c r="C192" s="277"/>
      <c r="D192" s="278"/>
      <c r="E192" s="251"/>
      <c r="F192" s="246"/>
      <c r="G192" s="246"/>
      <c r="H192" s="246"/>
      <c r="I192" s="246"/>
      <c r="J192" s="180" t="e">
        <f>IF(AND('Mapa final'!#REF!="Baja",'Mapa final'!#REF!="Moderado"),CONCATENATE("R37C",'Mapa final'!#REF!),"")</f>
        <v>#REF!</v>
      </c>
      <c r="K192" s="181" t="e">
        <f>IF(AND('Mapa final'!#REF!="Baja",'Mapa final'!#REF!="Moderado"),CONCATENATE("R37C",'Mapa final'!#REF!),"")</f>
        <v>#REF!</v>
      </c>
      <c r="L192" s="182" t="e">
        <f>IF(AND('Mapa final'!#REF!="Baja",'Mapa final'!#REF!="Moderado"),CONCATENATE("R37C",'Mapa final'!#REF!),"")</f>
        <v>#REF!</v>
      </c>
      <c r="M192" s="171" t="e">
        <f>IF(AND('Mapa final'!#REF!="Baja",'Mapa final'!#REF!="Moderado"),CONCATENATE("R37C",'Mapa final'!#REF!),"")</f>
        <v>#REF!</v>
      </c>
      <c r="N192" s="172" t="e">
        <f>IF(AND('Mapa final'!#REF!="Baja",'Mapa final'!#REF!="Moderado"),CONCATENATE("R37C",'Mapa final'!#REF!),"")</f>
        <v>#REF!</v>
      </c>
      <c r="O192" s="173" t="e">
        <f>IF(AND('Mapa final'!#REF!="Baja",'Mapa final'!#REF!="Moderado"),CONCATENATE("R37C",'Mapa final'!#REF!),"")</f>
        <v>#REF!</v>
      </c>
      <c r="P192" s="171" t="e">
        <f>IF(AND('Mapa final'!#REF!="Baja",'Mapa final'!#REF!="Moderado"),CONCATENATE("R37C",'Mapa final'!#REF!),"")</f>
        <v>#REF!</v>
      </c>
      <c r="Q192" s="172" t="e">
        <f>IF(AND('Mapa final'!#REF!="Baja",'Mapa final'!#REF!="Moderado"),CONCATENATE("R37C",'Mapa final'!#REF!),"")</f>
        <v>#REF!</v>
      </c>
      <c r="R192" s="173" t="e">
        <f>IF(AND('Mapa final'!#REF!="Baja",'Mapa final'!#REF!="Moderado"),CONCATENATE("R37C",'Mapa final'!#REF!),"")</f>
        <v>#REF!</v>
      </c>
      <c r="S192" s="86" t="e">
        <f>IF(AND('Mapa final'!#REF!="Baja",'Mapa final'!#REF!="Mayor"),CONCATENATE("R37C",'Mapa final'!#REF!),"")</f>
        <v>#REF!</v>
      </c>
      <c r="T192" s="40" t="e">
        <f>IF(AND('Mapa final'!#REF!="Baja",'Mapa final'!#REF!="Mayor"),CONCATENATE("R37C",'Mapa final'!#REF!),"")</f>
        <v>#REF!</v>
      </c>
      <c r="U192" s="87" t="e">
        <f>IF(AND('Mapa final'!#REF!="Baja",'Mapa final'!#REF!="Mayor"),CONCATENATE("R37C",'Mapa final'!#REF!),"")</f>
        <v>#REF!</v>
      </c>
      <c r="V192" s="165" t="e">
        <f>IF(AND('Mapa final'!#REF!="Baja",'Mapa final'!#REF!="Catastrófico"),CONCATENATE("R37C",'Mapa final'!#REF!),"")</f>
        <v>#REF!</v>
      </c>
      <c r="W192" s="166" t="e">
        <f>IF(AND('Mapa final'!#REF!="Baja",'Mapa final'!#REF!="Catastrófico"),CONCATENATE("R37C",'Mapa final'!#REF!),"")</f>
        <v>#REF!</v>
      </c>
      <c r="X192" s="167" t="e">
        <f>IF(AND('Mapa final'!#REF!="Baja",'Mapa final'!#REF!="Catastrófico"),CONCATENATE("R37C",'Mapa final'!#REF!),"")</f>
        <v>#REF!</v>
      </c>
      <c r="Y192" s="41"/>
      <c r="Z192" s="290"/>
      <c r="AA192" s="291"/>
      <c r="AB192" s="291"/>
      <c r="AC192" s="291"/>
      <c r="AD192" s="291"/>
      <c r="AE192" s="292"/>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row>
    <row r="193" spans="1:65" ht="15" customHeight="1" x14ac:dyDescent="0.25">
      <c r="A193" s="41"/>
      <c r="B193" s="276"/>
      <c r="C193" s="277"/>
      <c r="D193" s="278"/>
      <c r="E193" s="251"/>
      <c r="F193" s="246"/>
      <c r="G193" s="246"/>
      <c r="H193" s="246"/>
      <c r="I193" s="246"/>
      <c r="J193" s="180" t="str">
        <f ca="1">IF(AND('Mapa final'!$AB$82="Baja",'Mapa final'!$AD$82="Moderado"),CONCATENATE("R39C",'Mapa final'!$R$82),"")</f>
        <v>R39C1</v>
      </c>
      <c r="K193" s="181" t="str">
        <f>IF(AND('Mapa final'!$AB$83="Baja",'Mapa final'!$AD$83="Moderado"),CONCATENATE("R38C",'Mapa final'!$R$83),"")</f>
        <v/>
      </c>
      <c r="L193" s="182" t="str">
        <f>IF(AND('Mapa final'!$AB$84="Baja",'Mapa final'!$AD$84="Moderado"),CONCATENATE("R38C",'Mapa final'!$R$84),"")</f>
        <v/>
      </c>
      <c r="M193" s="171" t="str">
        <f ca="1">IF(AND('Mapa final'!$AB$82="Baja",'Mapa final'!$AD$82="Moderado"),CONCATENATE("R39C",'Mapa final'!$R$82),"")</f>
        <v>R39C1</v>
      </c>
      <c r="N193" s="172" t="str">
        <f>IF(AND('Mapa final'!$AB$83="Baja",'Mapa final'!$AD$83="Moderado"),CONCATENATE("R38C",'Mapa final'!$R$83),"")</f>
        <v/>
      </c>
      <c r="O193" s="173" t="str">
        <f>IF(AND('Mapa final'!$AB$84="Baja",'Mapa final'!$AD$84="Moderado"),CONCATENATE("R38C",'Mapa final'!$R$84),"")</f>
        <v/>
      </c>
      <c r="P193" s="171" t="str">
        <f ca="1">IF(AND('Mapa final'!$AB$82="Baja",'Mapa final'!$AD$82="Moderado"),CONCATENATE("R39C",'Mapa final'!$R$82),"")</f>
        <v>R39C1</v>
      </c>
      <c r="Q193" s="172" t="str">
        <f>IF(AND('Mapa final'!$AB$83="Baja",'Mapa final'!$AD$83="Moderado"),CONCATENATE("R38C",'Mapa final'!$R$83),"")</f>
        <v/>
      </c>
      <c r="R193" s="173" t="str">
        <f>IF(AND('Mapa final'!$AB$84="Baja",'Mapa final'!$AD$84="Moderado"),CONCATENATE("R38C",'Mapa final'!$R$84),"")</f>
        <v/>
      </c>
      <c r="S193" s="86" t="str">
        <f ca="1">IF(AND('Mapa final'!$AB$82="Baja",'Mapa final'!$AD$82="Mayor"),CONCATENATE("R39C",'Mapa final'!$R$82),"")</f>
        <v/>
      </c>
      <c r="T193" s="40" t="str">
        <f>IF(AND('Mapa final'!$AB$83="Baja",'Mapa final'!$AD$83="Mayor"),CONCATENATE("R38C",'Mapa final'!$R$83),"")</f>
        <v/>
      </c>
      <c r="U193" s="87" t="str">
        <f>IF(AND('Mapa final'!$AB$84="Baja",'Mapa final'!$AD$84="Mayor"),CONCATENATE("R38C",'Mapa final'!$R$84),"")</f>
        <v/>
      </c>
      <c r="V193" s="165" t="str">
        <f ca="1">IF(AND('Mapa final'!$AB$82="Baja",'Mapa final'!$AD$82="Catastrófico"),CONCATENATE("R39C",'Mapa final'!$R$82),"")</f>
        <v/>
      </c>
      <c r="W193" s="166" t="str">
        <f>IF(AND('Mapa final'!$AB$83="Baja",'Mapa final'!$AD$83="Catastrófico"),CONCATENATE("R38C",'Mapa final'!$R$83),"")</f>
        <v/>
      </c>
      <c r="X193" s="167" t="str">
        <f>IF(AND('Mapa final'!$AB$84="Baja",'Mapa final'!$AD$84="Catastrófico"),CONCATENATE("R38C",'Mapa final'!$R$84),"")</f>
        <v/>
      </c>
      <c r="Y193" s="41"/>
      <c r="Z193" s="290"/>
      <c r="AA193" s="291"/>
      <c r="AB193" s="291"/>
      <c r="AC193" s="291"/>
      <c r="AD193" s="291"/>
      <c r="AE193" s="292"/>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row>
    <row r="194" spans="1:65" ht="15" customHeight="1" x14ac:dyDescent="0.25">
      <c r="A194" s="41"/>
      <c r="B194" s="276"/>
      <c r="C194" s="277"/>
      <c r="D194" s="278"/>
      <c r="E194" s="251"/>
      <c r="F194" s="246"/>
      <c r="G194" s="246"/>
      <c r="H194" s="246"/>
      <c r="I194" s="246"/>
      <c r="J194" s="180" t="str">
        <f ca="1">IF(AND('Mapa final'!$AB$85="Baja",'Mapa final'!$AD$85="Moderado"),CONCATENATE("R40C",'Mapa final'!$R$85),"")</f>
        <v/>
      </c>
      <c r="K194" s="181" t="str">
        <f>IF(AND('Mapa final'!$AB$86="Baja",'Mapa final'!$AD$86="Moderado"),CONCATENATE("R39C",'Mapa final'!$R$86),"")</f>
        <v/>
      </c>
      <c r="L194" s="182" t="str">
        <f>IF(AND('Mapa final'!$AB$87="Baja",'Mapa final'!$AD$87="Moderado"),CONCATENATE("R39C",'Mapa final'!$R$87),"")</f>
        <v/>
      </c>
      <c r="M194" s="171" t="str">
        <f ca="1">IF(AND('Mapa final'!$AB$85="Baja",'Mapa final'!$AD$85="Moderado"),CONCATENATE("R40C",'Mapa final'!$R$85),"")</f>
        <v/>
      </c>
      <c r="N194" s="172" t="str">
        <f>IF(AND('Mapa final'!$AB$86="Baja",'Mapa final'!$AD$86="Moderado"),CONCATENATE("R39C",'Mapa final'!$R$86),"")</f>
        <v/>
      </c>
      <c r="O194" s="173" t="str">
        <f>IF(AND('Mapa final'!$AB$87="Baja",'Mapa final'!$AD$87="Moderado"),CONCATENATE("R39C",'Mapa final'!$R$87),"")</f>
        <v/>
      </c>
      <c r="P194" s="171" t="str">
        <f ca="1">IF(AND('Mapa final'!$AB$85="Baja",'Mapa final'!$AD$85="Moderado"),CONCATENATE("R40C",'Mapa final'!$R$85),"")</f>
        <v/>
      </c>
      <c r="Q194" s="172" t="str">
        <f>IF(AND('Mapa final'!$AB$86="Baja",'Mapa final'!$AD$86="Moderado"),CONCATENATE("R39C",'Mapa final'!$R$86),"")</f>
        <v/>
      </c>
      <c r="R194" s="173" t="str">
        <f>IF(AND('Mapa final'!$AB$87="Baja",'Mapa final'!$AD$87="Moderado"),CONCATENATE("R39C",'Mapa final'!$R$87),"")</f>
        <v/>
      </c>
      <c r="S194" s="86" t="str">
        <f ca="1">IF(AND('Mapa final'!$AB$85="Baja",'Mapa final'!$AD$85="Mayor"),CONCATENATE("R40C",'Mapa final'!$R$85),"")</f>
        <v/>
      </c>
      <c r="T194" s="40" t="str">
        <f>IF(AND('Mapa final'!$AB$86="Baja",'Mapa final'!$AD$86="Mayor"),CONCATENATE("R39C",'Mapa final'!$R$86),"")</f>
        <v/>
      </c>
      <c r="U194" s="87" t="str">
        <f>IF(AND('Mapa final'!$AB$87="Baja",'Mapa final'!$AD$87="Mayor"),CONCATENATE("R39C",'Mapa final'!$R$87),"")</f>
        <v/>
      </c>
      <c r="V194" s="165" t="str">
        <f ca="1">IF(AND('Mapa final'!$AB$85="Baja",'Mapa final'!$AD$85="Catastrófico"),CONCATENATE("R40C",'Mapa final'!$R$85),"")</f>
        <v/>
      </c>
      <c r="W194" s="166" t="str">
        <f>IF(AND('Mapa final'!$AB$86="Baja",'Mapa final'!$AD$86="Catastrófico"),CONCATENATE("R39C",'Mapa final'!$R$86),"")</f>
        <v/>
      </c>
      <c r="X194" s="167" t="str">
        <f>IF(AND('Mapa final'!$AB$87="Baja",'Mapa final'!$AD$87="Catastrófico"),CONCATENATE("R39C",'Mapa final'!$R$87),"")</f>
        <v/>
      </c>
      <c r="Y194" s="41"/>
      <c r="Z194" s="290"/>
      <c r="AA194" s="291"/>
      <c r="AB194" s="291"/>
      <c r="AC194" s="291"/>
      <c r="AD194" s="291"/>
      <c r="AE194" s="292"/>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row>
    <row r="195" spans="1:65" ht="15" customHeight="1" x14ac:dyDescent="0.25">
      <c r="A195" s="41"/>
      <c r="B195" s="276"/>
      <c r="C195" s="277"/>
      <c r="D195" s="278"/>
      <c r="E195" s="251"/>
      <c r="F195" s="246"/>
      <c r="G195" s="246"/>
      <c r="H195" s="246"/>
      <c r="I195" s="246"/>
      <c r="J195" s="180" t="str">
        <f ca="1">IF(AND('Mapa final'!$AB$88="Baja",'Mapa final'!$AD$88="Moderado"),CONCATENATE("R41C",'Mapa final'!$R$88),"")</f>
        <v>R41C1</v>
      </c>
      <c r="K195" s="181" t="str">
        <f>IF(AND('Mapa final'!$AB$89="Baja",'Mapa final'!$AD$89="Moderado"),CONCATENATE("R40C",'Mapa final'!$R$89),"")</f>
        <v/>
      </c>
      <c r="L195" s="182" t="str">
        <f>IF(AND('Mapa final'!$AB$90="Baja",'Mapa final'!$AD$90="Moderado"),CONCATENATE("R40C",'Mapa final'!$R$90),"")</f>
        <v/>
      </c>
      <c r="M195" s="171" t="str">
        <f ca="1">IF(AND('Mapa final'!$AB$88="Baja",'Mapa final'!$AD$88="Moderado"),CONCATENATE("R41C",'Mapa final'!$R$88),"")</f>
        <v>R41C1</v>
      </c>
      <c r="N195" s="172" t="str">
        <f>IF(AND('Mapa final'!$AB$89="Baja",'Mapa final'!$AD$89="Moderado"),CONCATENATE("R40C",'Mapa final'!$R$89),"")</f>
        <v/>
      </c>
      <c r="O195" s="173" t="str">
        <f>IF(AND('Mapa final'!$AB$90="Baja",'Mapa final'!$AD$90="Moderado"),CONCATENATE("R40C",'Mapa final'!$R$90),"")</f>
        <v/>
      </c>
      <c r="P195" s="171" t="str">
        <f ca="1">IF(AND('Mapa final'!$AB$88="Baja",'Mapa final'!$AD$88="Moderado"),CONCATENATE("R41C",'Mapa final'!$R$88),"")</f>
        <v>R41C1</v>
      </c>
      <c r="Q195" s="172" t="str">
        <f>IF(AND('Mapa final'!$AB$89="Baja",'Mapa final'!$AD$89="Moderado"),CONCATENATE("R40C",'Mapa final'!$R$89),"")</f>
        <v/>
      </c>
      <c r="R195" s="173" t="str">
        <f>IF(AND('Mapa final'!$AB$90="Baja",'Mapa final'!$AD$90="Moderado"),CONCATENATE("R40C",'Mapa final'!$R$90),"")</f>
        <v/>
      </c>
      <c r="S195" s="86" t="str">
        <f ca="1">IF(AND('Mapa final'!$AB$88="Baja",'Mapa final'!$AD$88="Mayor"),CONCATENATE("R41C",'Mapa final'!$R$88),"")</f>
        <v/>
      </c>
      <c r="T195" s="40" t="str">
        <f>IF(AND('Mapa final'!$AB$89="Baja",'Mapa final'!$AD$89="Mayor"),CONCATENATE("R40C",'Mapa final'!$R$89),"")</f>
        <v/>
      </c>
      <c r="U195" s="87" t="str">
        <f>IF(AND('Mapa final'!$AB$90="Baja",'Mapa final'!$AD$90="Mayor"),CONCATENATE("R40C",'Mapa final'!$R$90),"")</f>
        <v/>
      </c>
      <c r="V195" s="165" t="str">
        <f ca="1">IF(AND('Mapa final'!$AB$88="Baja",'Mapa final'!$AD$88="Catastrófico"),CONCATENATE("R41C",'Mapa final'!$R$88),"")</f>
        <v/>
      </c>
      <c r="W195" s="166" t="str">
        <f>IF(AND('Mapa final'!$AB$89="Baja",'Mapa final'!$AD$89="Catastrófico"),CONCATENATE("R40C",'Mapa final'!$R$89),"")</f>
        <v/>
      </c>
      <c r="X195" s="167" t="str">
        <f>IF(AND('Mapa final'!$AB$90="Baja",'Mapa final'!$AD$90="Catastrófico"),CONCATENATE("R40C",'Mapa final'!$R$90),"")</f>
        <v/>
      </c>
      <c r="Y195" s="41"/>
      <c r="Z195" s="290"/>
      <c r="AA195" s="291"/>
      <c r="AB195" s="291"/>
      <c r="AC195" s="291"/>
      <c r="AD195" s="291"/>
      <c r="AE195" s="292"/>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row>
    <row r="196" spans="1:65" ht="15" customHeight="1" x14ac:dyDescent="0.25">
      <c r="A196" s="41"/>
      <c r="B196" s="276"/>
      <c r="C196" s="277"/>
      <c r="D196" s="278"/>
      <c r="E196" s="251"/>
      <c r="F196" s="246"/>
      <c r="G196" s="246"/>
      <c r="H196" s="246"/>
      <c r="I196" s="246"/>
      <c r="J196" s="180" t="e">
        <f>IF(AND('Mapa final'!#REF!="Baja",'Mapa final'!#REF!="Moderado"),CONCATENATE("R42C",'Mapa final'!#REF!),"")</f>
        <v>#REF!</v>
      </c>
      <c r="K196" s="181" t="e">
        <f>IF(AND('Mapa final'!#REF!="Baja",'Mapa final'!#REF!="Moderado"),CONCATENATE("R41C",'Mapa final'!#REF!),"")</f>
        <v>#REF!</v>
      </c>
      <c r="L196" s="182" t="e">
        <f>IF(AND('Mapa final'!#REF!="Baja",'Mapa final'!#REF!="Moderado"),CONCATENATE("R41C",'Mapa final'!#REF!),"")</f>
        <v>#REF!</v>
      </c>
      <c r="M196" s="171" t="e">
        <f>IF(AND('Mapa final'!#REF!="Baja",'Mapa final'!#REF!="Moderado"),CONCATENATE("R42C",'Mapa final'!#REF!),"")</f>
        <v>#REF!</v>
      </c>
      <c r="N196" s="172" t="e">
        <f>IF(AND('Mapa final'!#REF!="Baja",'Mapa final'!#REF!="Moderado"),CONCATENATE("R41C",'Mapa final'!#REF!),"")</f>
        <v>#REF!</v>
      </c>
      <c r="O196" s="173" t="e">
        <f>IF(AND('Mapa final'!#REF!="Baja",'Mapa final'!#REF!="Moderado"),CONCATENATE("R41C",'Mapa final'!#REF!),"")</f>
        <v>#REF!</v>
      </c>
      <c r="P196" s="171" t="e">
        <f>IF(AND('Mapa final'!#REF!="Baja",'Mapa final'!#REF!="Moderado"),CONCATENATE("R42C",'Mapa final'!#REF!),"")</f>
        <v>#REF!</v>
      </c>
      <c r="Q196" s="172" t="e">
        <f>IF(AND('Mapa final'!#REF!="Baja",'Mapa final'!#REF!="Moderado"),CONCATENATE("R41C",'Mapa final'!#REF!),"")</f>
        <v>#REF!</v>
      </c>
      <c r="R196" s="173" t="e">
        <f>IF(AND('Mapa final'!#REF!="Baja",'Mapa final'!#REF!="Moderado"),CONCATENATE("R41C",'Mapa final'!#REF!),"")</f>
        <v>#REF!</v>
      </c>
      <c r="S196" s="86" t="e">
        <f>IF(AND('Mapa final'!#REF!="Baja",'Mapa final'!#REF!="Mayor"),CONCATENATE("R42C",'Mapa final'!#REF!),"")</f>
        <v>#REF!</v>
      </c>
      <c r="T196" s="40" t="e">
        <f>IF(AND('Mapa final'!#REF!="Baja",'Mapa final'!#REF!="Mayor"),CONCATENATE("R41C",'Mapa final'!#REF!),"")</f>
        <v>#REF!</v>
      </c>
      <c r="U196" s="87" t="e">
        <f>IF(AND('Mapa final'!#REF!="Baja",'Mapa final'!#REF!="Mayor"),CONCATENATE("R41C",'Mapa final'!#REF!),"")</f>
        <v>#REF!</v>
      </c>
      <c r="V196" s="165" t="e">
        <f>IF(AND('Mapa final'!#REF!="Baja",'Mapa final'!#REF!="Catastrófico"),CONCATENATE("R42C",'Mapa final'!#REF!),"")</f>
        <v>#REF!</v>
      </c>
      <c r="W196" s="166" t="e">
        <f>IF(AND('Mapa final'!#REF!="Baja",'Mapa final'!#REF!="Catastrófico"),CONCATENATE("R41C",'Mapa final'!#REF!),"")</f>
        <v>#REF!</v>
      </c>
      <c r="X196" s="167" t="e">
        <f>IF(AND('Mapa final'!#REF!="Baja",'Mapa final'!#REF!="Catastrófico"),CONCATENATE("R41C",'Mapa final'!#REF!),"")</f>
        <v>#REF!</v>
      </c>
      <c r="Y196" s="41"/>
      <c r="Z196" s="290"/>
      <c r="AA196" s="291"/>
      <c r="AB196" s="291"/>
      <c r="AC196" s="291"/>
      <c r="AD196" s="291"/>
      <c r="AE196" s="292"/>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row>
    <row r="197" spans="1:65" ht="15" customHeight="1" x14ac:dyDescent="0.25">
      <c r="A197" s="41"/>
      <c r="B197" s="276"/>
      <c r="C197" s="277"/>
      <c r="D197" s="278"/>
      <c r="E197" s="251"/>
      <c r="F197" s="246"/>
      <c r="G197" s="246"/>
      <c r="H197" s="246"/>
      <c r="I197" s="246"/>
      <c r="J197" s="180" t="str">
        <f ca="1">IF(AND('Mapa final'!$AB$91="Baja",'Mapa final'!$AD$91="Moderado"),CONCATENATE("R43C",'Mapa final'!$R$91),"")</f>
        <v/>
      </c>
      <c r="K197" s="181" t="str">
        <f>IF(AND('Mapa final'!$AB$92="Baja",'Mapa final'!$AD$92="Moderado"),CONCATENATE("R42C",'Mapa final'!$R$92),"")</f>
        <v>R42C2</v>
      </c>
      <c r="L197" s="182" t="str">
        <f>IF(AND('Mapa final'!$AB$93="Baja",'Mapa final'!$AD$93="Moderado"),CONCATENATE("R42C",'Mapa final'!$R$93),"")</f>
        <v>R42C3</v>
      </c>
      <c r="M197" s="171" t="str">
        <f ca="1">IF(AND('Mapa final'!$AB$91="Baja",'Mapa final'!$AD$91="Moderado"),CONCATENATE("R43C",'Mapa final'!$R$91),"")</f>
        <v/>
      </c>
      <c r="N197" s="172" t="str">
        <f>IF(AND('Mapa final'!$AB$92="Baja",'Mapa final'!$AD$92="Moderado"),CONCATENATE("R42C",'Mapa final'!$R$92),"")</f>
        <v>R42C2</v>
      </c>
      <c r="O197" s="173" t="str">
        <f>IF(AND('Mapa final'!$AB$93="Baja",'Mapa final'!$AD$93="Moderado"),CONCATENATE("R42C",'Mapa final'!$R$93),"")</f>
        <v>R42C3</v>
      </c>
      <c r="P197" s="171" t="str">
        <f ca="1">IF(AND('Mapa final'!$AB$91="Baja",'Mapa final'!$AD$91="Moderado"),CONCATENATE("R43C",'Mapa final'!$R$91),"")</f>
        <v/>
      </c>
      <c r="Q197" s="172" t="str">
        <f>IF(AND('Mapa final'!$AB$92="Baja",'Mapa final'!$AD$92="Moderado"),CONCATENATE("R42C",'Mapa final'!$R$92),"")</f>
        <v>R42C2</v>
      </c>
      <c r="R197" s="173" t="str">
        <f>IF(AND('Mapa final'!$AB$93="Baja",'Mapa final'!$AD$93="Moderado"),CONCATENATE("R42C",'Mapa final'!$R$93),"")</f>
        <v>R42C3</v>
      </c>
      <c r="S197" s="86" t="str">
        <f ca="1">IF(AND('Mapa final'!$AB$91="Baja",'Mapa final'!$AD$91="Mayor"),CONCATENATE("R43C",'Mapa final'!$R$91),"")</f>
        <v/>
      </c>
      <c r="T197" s="40" t="str">
        <f>IF(AND('Mapa final'!$AB$92="Baja",'Mapa final'!$AD$92="Mayor"),CONCATENATE("R42C",'Mapa final'!$R$92),"")</f>
        <v/>
      </c>
      <c r="U197" s="87" t="str">
        <f>IF(AND('Mapa final'!$AB$93="Baja",'Mapa final'!$AD$93="Mayor"),CONCATENATE("R42C",'Mapa final'!$R$93),"")</f>
        <v/>
      </c>
      <c r="V197" s="165" t="str">
        <f ca="1">IF(AND('Mapa final'!$AB$91="Baja",'Mapa final'!$AD$91="Catastrófico"),CONCATENATE("R43C",'Mapa final'!$R$91),"")</f>
        <v/>
      </c>
      <c r="W197" s="166" t="str">
        <f>IF(AND('Mapa final'!$AB$92="Baja",'Mapa final'!$AD$92="Catastrófico"),CONCATENATE("R42C",'Mapa final'!$R$92),"")</f>
        <v/>
      </c>
      <c r="X197" s="167" t="str">
        <f>IF(AND('Mapa final'!$AB$93="Baja",'Mapa final'!$AD$93="Catastrófico"),CONCATENATE("R42C",'Mapa final'!$R$93),"")</f>
        <v/>
      </c>
      <c r="Y197" s="41"/>
      <c r="Z197" s="290"/>
      <c r="AA197" s="291"/>
      <c r="AB197" s="291"/>
      <c r="AC197" s="291"/>
      <c r="AD197" s="291"/>
      <c r="AE197" s="292"/>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row>
    <row r="198" spans="1:65" ht="15" customHeight="1" x14ac:dyDescent="0.25">
      <c r="A198" s="41"/>
      <c r="B198" s="276"/>
      <c r="C198" s="277"/>
      <c r="D198" s="278"/>
      <c r="E198" s="251"/>
      <c r="F198" s="246"/>
      <c r="G198" s="246"/>
      <c r="H198" s="246"/>
      <c r="I198" s="246"/>
      <c r="J198" s="180" t="e">
        <f>IF(AND('Mapa final'!#REF!="Baja",'Mapa final'!#REF!="Moderado"),CONCATENATE("R44C",'Mapa final'!#REF!),"")</f>
        <v>#REF!</v>
      </c>
      <c r="K198" s="181" t="e">
        <f>IF(AND('Mapa final'!#REF!="Baja",'Mapa final'!#REF!="Moderado"),CONCATENATE("R43C",'Mapa final'!#REF!),"")</f>
        <v>#REF!</v>
      </c>
      <c r="L198" s="182" t="e">
        <f>IF(AND('Mapa final'!#REF!="Baja",'Mapa final'!#REF!="Moderado"),CONCATENATE("R43C",'Mapa final'!#REF!),"")</f>
        <v>#REF!</v>
      </c>
      <c r="M198" s="171" t="e">
        <f>IF(AND('Mapa final'!#REF!="Baja",'Mapa final'!#REF!="Moderado"),CONCATENATE("R44C",'Mapa final'!#REF!),"")</f>
        <v>#REF!</v>
      </c>
      <c r="N198" s="172" t="e">
        <f>IF(AND('Mapa final'!#REF!="Baja",'Mapa final'!#REF!="Moderado"),CONCATENATE("R43C",'Mapa final'!#REF!),"")</f>
        <v>#REF!</v>
      </c>
      <c r="O198" s="173" t="e">
        <f>IF(AND('Mapa final'!#REF!="Baja",'Mapa final'!#REF!="Moderado"),CONCATENATE("R43C",'Mapa final'!#REF!),"")</f>
        <v>#REF!</v>
      </c>
      <c r="P198" s="171" t="e">
        <f>IF(AND('Mapa final'!#REF!="Baja",'Mapa final'!#REF!="Moderado"),CONCATENATE("R44C",'Mapa final'!#REF!),"")</f>
        <v>#REF!</v>
      </c>
      <c r="Q198" s="172" t="e">
        <f>IF(AND('Mapa final'!#REF!="Baja",'Mapa final'!#REF!="Moderado"),CONCATENATE("R43C",'Mapa final'!#REF!),"")</f>
        <v>#REF!</v>
      </c>
      <c r="R198" s="173" t="e">
        <f>IF(AND('Mapa final'!#REF!="Baja",'Mapa final'!#REF!="Moderado"),CONCATENATE("R43C",'Mapa final'!#REF!),"")</f>
        <v>#REF!</v>
      </c>
      <c r="S198" s="86" t="e">
        <f>IF(AND('Mapa final'!#REF!="Baja",'Mapa final'!#REF!="Mayor"),CONCATENATE("R44C",'Mapa final'!#REF!),"")</f>
        <v>#REF!</v>
      </c>
      <c r="T198" s="40" t="e">
        <f>IF(AND('Mapa final'!#REF!="Baja",'Mapa final'!#REF!="Mayor"),CONCATENATE("R43C",'Mapa final'!#REF!),"")</f>
        <v>#REF!</v>
      </c>
      <c r="U198" s="87" t="e">
        <f>IF(AND('Mapa final'!#REF!="Baja",'Mapa final'!#REF!="Mayor"),CONCATENATE("R43C",'Mapa final'!#REF!),"")</f>
        <v>#REF!</v>
      </c>
      <c r="V198" s="165" t="e">
        <f>IF(AND('Mapa final'!#REF!="Baja",'Mapa final'!#REF!="Catastrófico"),CONCATENATE("R44C",'Mapa final'!#REF!),"")</f>
        <v>#REF!</v>
      </c>
      <c r="W198" s="166" t="e">
        <f>IF(AND('Mapa final'!#REF!="Baja",'Mapa final'!#REF!="Catastrófico"),CONCATENATE("R43C",'Mapa final'!#REF!),"")</f>
        <v>#REF!</v>
      </c>
      <c r="X198" s="167" t="e">
        <f>IF(AND('Mapa final'!#REF!="Baja",'Mapa final'!#REF!="Catastrófico"),CONCATENATE("R43C",'Mapa final'!#REF!),"")</f>
        <v>#REF!</v>
      </c>
      <c r="Y198" s="41"/>
      <c r="Z198" s="290"/>
      <c r="AA198" s="291"/>
      <c r="AB198" s="291"/>
      <c r="AC198" s="291"/>
      <c r="AD198" s="291"/>
      <c r="AE198" s="292"/>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row>
    <row r="199" spans="1:65" ht="15" customHeight="1" x14ac:dyDescent="0.25">
      <c r="A199" s="41"/>
      <c r="B199" s="276"/>
      <c r="C199" s="277"/>
      <c r="D199" s="278"/>
      <c r="E199" s="251"/>
      <c r="F199" s="246"/>
      <c r="G199" s="246"/>
      <c r="H199" s="246"/>
      <c r="I199" s="246"/>
      <c r="J199" s="180" t="e">
        <f>IF(AND('Mapa final'!#REF!="Baja",'Mapa final'!#REF!="Moderado"),CONCATENATE("R45C",'Mapa final'!#REF!),"")</f>
        <v>#REF!</v>
      </c>
      <c r="K199" s="181" t="e">
        <f>IF(AND('Mapa final'!#REF!="Baja",'Mapa final'!#REF!="Moderado"),CONCATENATE("R44C",'Mapa final'!#REF!),"")</f>
        <v>#REF!</v>
      </c>
      <c r="L199" s="182" t="e">
        <f>IF(AND('Mapa final'!#REF!="Baja",'Mapa final'!#REF!="Moderado"),CONCATENATE("R44C",'Mapa final'!#REF!),"")</f>
        <v>#REF!</v>
      </c>
      <c r="M199" s="171" t="e">
        <f>IF(AND('Mapa final'!#REF!="Baja",'Mapa final'!#REF!="Moderado"),CONCATENATE("R45C",'Mapa final'!#REF!),"")</f>
        <v>#REF!</v>
      </c>
      <c r="N199" s="172" t="e">
        <f>IF(AND('Mapa final'!#REF!="Baja",'Mapa final'!#REF!="Moderado"),CONCATENATE("R44C",'Mapa final'!#REF!),"")</f>
        <v>#REF!</v>
      </c>
      <c r="O199" s="173" t="e">
        <f>IF(AND('Mapa final'!#REF!="Baja",'Mapa final'!#REF!="Moderado"),CONCATENATE("R44C",'Mapa final'!#REF!),"")</f>
        <v>#REF!</v>
      </c>
      <c r="P199" s="171" t="e">
        <f>IF(AND('Mapa final'!#REF!="Baja",'Mapa final'!#REF!="Moderado"),CONCATENATE("R45C",'Mapa final'!#REF!),"")</f>
        <v>#REF!</v>
      </c>
      <c r="Q199" s="172" t="e">
        <f>IF(AND('Mapa final'!#REF!="Baja",'Mapa final'!#REF!="Moderado"),CONCATENATE("R44C",'Mapa final'!#REF!),"")</f>
        <v>#REF!</v>
      </c>
      <c r="R199" s="173" t="e">
        <f>IF(AND('Mapa final'!#REF!="Baja",'Mapa final'!#REF!="Moderado"),CONCATENATE("R44C",'Mapa final'!#REF!),"")</f>
        <v>#REF!</v>
      </c>
      <c r="S199" s="86" t="e">
        <f>IF(AND('Mapa final'!#REF!="Baja",'Mapa final'!#REF!="Mayor"),CONCATENATE("R45C",'Mapa final'!#REF!),"")</f>
        <v>#REF!</v>
      </c>
      <c r="T199" s="40" t="e">
        <f>IF(AND('Mapa final'!#REF!="Baja",'Mapa final'!#REF!="Mayor"),CONCATENATE("R44C",'Mapa final'!#REF!),"")</f>
        <v>#REF!</v>
      </c>
      <c r="U199" s="87" t="e">
        <f>IF(AND('Mapa final'!#REF!="Baja",'Mapa final'!#REF!="Mayor"),CONCATENATE("R44C",'Mapa final'!#REF!),"")</f>
        <v>#REF!</v>
      </c>
      <c r="V199" s="165" t="e">
        <f>IF(AND('Mapa final'!#REF!="Baja",'Mapa final'!#REF!="Catastrófico"),CONCATENATE("R45C",'Mapa final'!#REF!),"")</f>
        <v>#REF!</v>
      </c>
      <c r="W199" s="166" t="e">
        <f>IF(AND('Mapa final'!#REF!="Baja",'Mapa final'!#REF!="Catastrófico"),CONCATENATE("R44C",'Mapa final'!#REF!),"")</f>
        <v>#REF!</v>
      </c>
      <c r="X199" s="167" t="e">
        <f>IF(AND('Mapa final'!#REF!="Baja",'Mapa final'!#REF!="Catastrófico"),CONCATENATE("R44C",'Mapa final'!#REF!),"")</f>
        <v>#REF!</v>
      </c>
      <c r="Y199" s="41"/>
      <c r="Z199" s="290"/>
      <c r="AA199" s="291"/>
      <c r="AB199" s="291"/>
      <c r="AC199" s="291"/>
      <c r="AD199" s="291"/>
      <c r="AE199" s="292"/>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row>
    <row r="200" spans="1:65" ht="15" customHeight="1" x14ac:dyDescent="0.25">
      <c r="A200" s="41"/>
      <c r="B200" s="276"/>
      <c r="C200" s="277"/>
      <c r="D200" s="278"/>
      <c r="E200" s="251"/>
      <c r="F200" s="246"/>
      <c r="G200" s="246"/>
      <c r="H200" s="246"/>
      <c r="I200" s="246"/>
      <c r="J200" s="180" t="str">
        <f ca="1">IF(AND('Mapa final'!$AB$94="Baja",'Mapa final'!$AD$94="Moderado"),CONCATENATE("R46C",'Mapa final'!$R$94),"")</f>
        <v>R46C1</v>
      </c>
      <c r="K200" s="181" t="str">
        <f>IF(AND('Mapa final'!$AB$95="Baja",'Mapa final'!$AD$95="Moderado"),CONCATENATE("R45C",'Mapa final'!$R$95),"")</f>
        <v/>
      </c>
      <c r="L200" s="182" t="str">
        <f>IF(AND('Mapa final'!$AB$96="Baja",'Mapa final'!$AD$96="Moderado"),CONCATENATE("R45C",'Mapa final'!$R$96),"")</f>
        <v/>
      </c>
      <c r="M200" s="171" t="str">
        <f ca="1">IF(AND('Mapa final'!$AB$94="Baja",'Mapa final'!$AD$94="Moderado"),CONCATENATE("R46C",'Mapa final'!$R$94),"")</f>
        <v>R46C1</v>
      </c>
      <c r="N200" s="172" t="str">
        <f>IF(AND('Mapa final'!$AB$95="Baja",'Mapa final'!$AD$95="Moderado"),CONCATENATE("R45C",'Mapa final'!$R$95),"")</f>
        <v/>
      </c>
      <c r="O200" s="173" t="str">
        <f>IF(AND('Mapa final'!$AB$96="Baja",'Mapa final'!$AD$96="Moderado"),CONCATENATE("R45C",'Mapa final'!$R$96),"")</f>
        <v/>
      </c>
      <c r="P200" s="171" t="str">
        <f ca="1">IF(AND('Mapa final'!$AB$94="Baja",'Mapa final'!$AD$94="Moderado"),CONCATENATE("R46C",'Mapa final'!$R$94),"")</f>
        <v>R46C1</v>
      </c>
      <c r="Q200" s="172" t="str">
        <f>IF(AND('Mapa final'!$AB$95="Baja",'Mapa final'!$AD$95="Moderado"),CONCATENATE("R45C",'Mapa final'!$R$95),"")</f>
        <v/>
      </c>
      <c r="R200" s="173" t="str">
        <f>IF(AND('Mapa final'!$AB$96="Baja",'Mapa final'!$AD$96="Moderado"),CONCATENATE("R45C",'Mapa final'!$R$96),"")</f>
        <v/>
      </c>
      <c r="S200" s="86" t="str">
        <f ca="1">IF(AND('Mapa final'!$AB$94="Baja",'Mapa final'!$AD$94="Mayor"),CONCATENATE("R46C",'Mapa final'!$R$94),"")</f>
        <v/>
      </c>
      <c r="T200" s="40" t="str">
        <f>IF(AND('Mapa final'!$AB$95="Baja",'Mapa final'!$AD$95="Mayor"),CONCATENATE("R45C",'Mapa final'!$R$95),"")</f>
        <v/>
      </c>
      <c r="U200" s="87" t="str">
        <f>IF(AND('Mapa final'!$AB$96="Baja",'Mapa final'!$AD$96="Mayor"),CONCATENATE("R45C",'Mapa final'!$R$96),"")</f>
        <v/>
      </c>
      <c r="V200" s="165" t="str">
        <f ca="1">IF(AND('Mapa final'!$AB$94="Baja",'Mapa final'!$AD$94="Catastrófico"),CONCATENATE("R46C",'Mapa final'!$R$94),"")</f>
        <v/>
      </c>
      <c r="W200" s="166" t="str">
        <f>IF(AND('Mapa final'!$AB$95="Baja",'Mapa final'!$AD$95="Catastrófico"),CONCATENATE("R45C",'Mapa final'!$R$95),"")</f>
        <v/>
      </c>
      <c r="X200" s="167" t="str">
        <f>IF(AND('Mapa final'!$AB$96="Baja",'Mapa final'!$AD$96="Catastrófico"),CONCATENATE("R45C",'Mapa final'!$R$96),"")</f>
        <v/>
      </c>
      <c r="Y200" s="41"/>
      <c r="Z200" s="290"/>
      <c r="AA200" s="291"/>
      <c r="AB200" s="291"/>
      <c r="AC200" s="291"/>
      <c r="AD200" s="291"/>
      <c r="AE200" s="292"/>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row>
    <row r="201" spans="1:65" ht="15" customHeight="1" x14ac:dyDescent="0.25">
      <c r="A201" s="41"/>
      <c r="B201" s="276"/>
      <c r="C201" s="277"/>
      <c r="D201" s="278"/>
      <c r="E201" s="251"/>
      <c r="F201" s="246"/>
      <c r="G201" s="246"/>
      <c r="H201" s="246"/>
      <c r="I201" s="246"/>
      <c r="J201" s="180" t="str">
        <f ca="1">IF(AND('Mapa final'!$AB$97="Baja",'Mapa final'!$AD$97="Moderado"),CONCATENATE("R47C",'Mapa final'!$R$97),"")</f>
        <v>R47C1</v>
      </c>
      <c r="K201" s="181" t="str">
        <f>IF(AND('Mapa final'!$AB$98="Baja",'Mapa final'!$AD$98="Moderado"),CONCATENATE("R46C",'Mapa final'!$R$98),"")</f>
        <v/>
      </c>
      <c r="L201" s="182" t="str">
        <f>IF(AND('Mapa final'!$AB$99="Baja",'Mapa final'!$AD$99="Moderado"),CONCATENATE("R46C",'Mapa final'!$R$99),"")</f>
        <v/>
      </c>
      <c r="M201" s="171" t="str">
        <f ca="1">IF(AND('Mapa final'!$AB$97="Baja",'Mapa final'!$AD$97="Moderado"),CONCATENATE("R47C",'Mapa final'!$R$97),"")</f>
        <v>R47C1</v>
      </c>
      <c r="N201" s="172" t="str">
        <f>IF(AND('Mapa final'!$AB$98="Baja",'Mapa final'!$AD$98="Moderado"),CONCATENATE("R46C",'Mapa final'!$R$98),"")</f>
        <v/>
      </c>
      <c r="O201" s="173" t="str">
        <f>IF(AND('Mapa final'!$AB$99="Baja",'Mapa final'!$AD$99="Moderado"),CONCATENATE("R46C",'Mapa final'!$R$99),"")</f>
        <v/>
      </c>
      <c r="P201" s="171" t="str">
        <f ca="1">IF(AND('Mapa final'!$AB$97="Baja",'Mapa final'!$AD$97="Moderado"),CONCATENATE("R47C",'Mapa final'!$R$97),"")</f>
        <v>R47C1</v>
      </c>
      <c r="Q201" s="172" t="str">
        <f>IF(AND('Mapa final'!$AB$98="Baja",'Mapa final'!$AD$98="Moderado"),CONCATENATE("R46C",'Mapa final'!$R$98),"")</f>
        <v/>
      </c>
      <c r="R201" s="173" t="str">
        <f>IF(AND('Mapa final'!$AB$99="Baja",'Mapa final'!$AD$99="Moderado"),CONCATENATE("R46C",'Mapa final'!$R$99),"")</f>
        <v/>
      </c>
      <c r="S201" s="86" t="str">
        <f ca="1">IF(AND('Mapa final'!$AB$97="Baja",'Mapa final'!$AD$97="Mayor"),CONCATENATE("R47C",'Mapa final'!$R$97),"")</f>
        <v/>
      </c>
      <c r="T201" s="40" t="str">
        <f>IF(AND('Mapa final'!$AB$98="Baja",'Mapa final'!$AD$98="Mayor"),CONCATENATE("R46C",'Mapa final'!$R$98),"")</f>
        <v/>
      </c>
      <c r="U201" s="87" t="str">
        <f>IF(AND('Mapa final'!$AB$99="Baja",'Mapa final'!$AD$99="Mayor"),CONCATENATE("R46C",'Mapa final'!$R$99),"")</f>
        <v/>
      </c>
      <c r="V201" s="165" t="str">
        <f ca="1">IF(AND('Mapa final'!$AB$97="Baja",'Mapa final'!$AD$97="Catastrófico"),CONCATENATE("R47C",'Mapa final'!$R$97),"")</f>
        <v/>
      </c>
      <c r="W201" s="166" t="str">
        <f>IF(AND('Mapa final'!$AB$98="Baja",'Mapa final'!$AD$98="Catastrófico"),CONCATENATE("R46C",'Mapa final'!$R$98),"")</f>
        <v/>
      </c>
      <c r="X201" s="167" t="str">
        <f>IF(AND('Mapa final'!$AB$99="Baja",'Mapa final'!$AD$99="Catastrófico"),CONCATENATE("R46C",'Mapa final'!$R$99),"")</f>
        <v/>
      </c>
      <c r="Y201" s="41"/>
      <c r="Z201" s="290"/>
      <c r="AA201" s="291"/>
      <c r="AB201" s="291"/>
      <c r="AC201" s="291"/>
      <c r="AD201" s="291"/>
      <c r="AE201" s="292"/>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row>
    <row r="202" spans="1:65" ht="15" customHeight="1" x14ac:dyDescent="0.25">
      <c r="A202" s="41"/>
      <c r="B202" s="276"/>
      <c r="C202" s="277"/>
      <c r="D202" s="278"/>
      <c r="E202" s="251"/>
      <c r="F202" s="246"/>
      <c r="G202" s="246"/>
      <c r="H202" s="246"/>
      <c r="I202" s="246"/>
      <c r="J202" s="180" t="str">
        <f ca="1">IF(AND('Mapa final'!$AB$100="Baja",'Mapa final'!$AD$100="Moderado"),CONCATENATE("R48C",'Mapa final'!$R$100),"")</f>
        <v>R48C1</v>
      </c>
      <c r="K202" s="181" t="str">
        <f>IF(AND('Mapa final'!$AB$101="Baja",'Mapa final'!$AD$101="Moderado"),CONCATENATE("R47C",'Mapa final'!$R$101),"")</f>
        <v/>
      </c>
      <c r="L202" s="182" t="str">
        <f>IF(AND('Mapa final'!$AB$102="Baja",'Mapa final'!$AD$102="Moderado"),CONCATENATE("R47C",'Mapa final'!$R$102),"")</f>
        <v/>
      </c>
      <c r="M202" s="171" t="str">
        <f ca="1">IF(AND('Mapa final'!$AB$100="Baja",'Mapa final'!$AD$100="Moderado"),CONCATENATE("R48C",'Mapa final'!$R$100),"")</f>
        <v>R48C1</v>
      </c>
      <c r="N202" s="172" t="str">
        <f>IF(AND('Mapa final'!$AB$101="Baja",'Mapa final'!$AD$101="Moderado"),CONCATENATE("R47C",'Mapa final'!$R$101),"")</f>
        <v/>
      </c>
      <c r="O202" s="173" t="str">
        <f>IF(AND('Mapa final'!$AB$102="Baja",'Mapa final'!$AD$102="Moderado"),CONCATENATE("R47C",'Mapa final'!$R$102),"")</f>
        <v/>
      </c>
      <c r="P202" s="171" t="str">
        <f ca="1">IF(AND('Mapa final'!$AB$100="Baja",'Mapa final'!$AD$100="Moderado"),CONCATENATE("R48C",'Mapa final'!$R$100),"")</f>
        <v>R48C1</v>
      </c>
      <c r="Q202" s="172" t="str">
        <f>IF(AND('Mapa final'!$AB$101="Baja",'Mapa final'!$AD$101="Moderado"),CONCATENATE("R47C",'Mapa final'!$R$101),"")</f>
        <v/>
      </c>
      <c r="R202" s="173" t="str">
        <f>IF(AND('Mapa final'!$AB$102="Baja",'Mapa final'!$AD$102="Moderado"),CONCATENATE("R47C",'Mapa final'!$R$102),"")</f>
        <v/>
      </c>
      <c r="S202" s="86" t="str">
        <f ca="1">IF(AND('Mapa final'!$AB$100="Baja",'Mapa final'!$AD$100="Mayor"),CONCATENATE("R48C",'Mapa final'!$R$100),"")</f>
        <v/>
      </c>
      <c r="T202" s="40" t="str">
        <f>IF(AND('Mapa final'!$AB$101="Baja",'Mapa final'!$AD$101="Mayor"),CONCATENATE("R47C",'Mapa final'!$R$101),"")</f>
        <v/>
      </c>
      <c r="U202" s="87" t="str">
        <f>IF(AND('Mapa final'!$AB$102="Baja",'Mapa final'!$AD$102="Mayor"),CONCATENATE("R47C",'Mapa final'!$R$102),"")</f>
        <v/>
      </c>
      <c r="V202" s="165" t="str">
        <f ca="1">IF(AND('Mapa final'!$AB$100="Baja",'Mapa final'!$AD$100="Catastrófico"),CONCATENATE("R48C",'Mapa final'!$R$100),"")</f>
        <v/>
      </c>
      <c r="W202" s="166" t="str">
        <f>IF(AND('Mapa final'!$AB$101="Baja",'Mapa final'!$AD$101="Catastrófico"),CONCATENATE("R47C",'Mapa final'!$R$101),"")</f>
        <v/>
      </c>
      <c r="X202" s="167" t="str">
        <f>IF(AND('Mapa final'!$AB$102="Baja",'Mapa final'!$AD$102="Catastrófico"),CONCATENATE("R47C",'Mapa final'!$R$102),"")</f>
        <v/>
      </c>
      <c r="Y202" s="41"/>
      <c r="Z202" s="290"/>
      <c r="AA202" s="291"/>
      <c r="AB202" s="291"/>
      <c r="AC202" s="291"/>
      <c r="AD202" s="291"/>
      <c r="AE202" s="292"/>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row>
    <row r="203" spans="1:65" ht="15" customHeight="1" x14ac:dyDescent="0.25">
      <c r="A203" s="41"/>
      <c r="B203" s="276"/>
      <c r="C203" s="277"/>
      <c r="D203" s="278"/>
      <c r="E203" s="251"/>
      <c r="F203" s="246"/>
      <c r="G203" s="246"/>
      <c r="H203" s="246"/>
      <c r="I203" s="246"/>
      <c r="J203" s="180" t="str">
        <f>IF(AND('Mapa final'!$AB$103="Baja",'Mapa final'!$AD$103="Moderado"),CONCATENATE("R49C",'Mapa final'!$R$103),"")</f>
        <v/>
      </c>
      <c r="K203" s="181" t="str">
        <f>IF(AND('Mapa final'!$AB$104="Baja",'Mapa final'!$AD$104="Moderado"),CONCATENATE("R48C",'Mapa final'!$R$104),"")</f>
        <v/>
      </c>
      <c r="L203" s="182" t="str">
        <f>IF(AND('Mapa final'!$AB$105="Baja",'Mapa final'!$AD$105="Moderado"),CONCATENATE("R48C",'Mapa final'!$R$105),"")</f>
        <v/>
      </c>
      <c r="M203" s="171" t="str">
        <f>IF(AND('Mapa final'!$AB$103="Baja",'Mapa final'!$AD$103="Moderado"),CONCATENATE("R49C",'Mapa final'!$R$103),"")</f>
        <v/>
      </c>
      <c r="N203" s="172" t="str">
        <f>IF(AND('Mapa final'!$AB$104="Baja",'Mapa final'!$AD$104="Moderado"),CONCATENATE("R48C",'Mapa final'!$R$104),"")</f>
        <v/>
      </c>
      <c r="O203" s="173" t="str">
        <f>IF(AND('Mapa final'!$AB$105="Baja",'Mapa final'!$AD$105="Moderado"),CONCATENATE("R48C",'Mapa final'!$R$105),"")</f>
        <v/>
      </c>
      <c r="P203" s="171" t="str">
        <f>IF(AND('Mapa final'!$AB$103="Baja",'Mapa final'!$AD$103="Moderado"),CONCATENATE("R49C",'Mapa final'!$R$103),"")</f>
        <v/>
      </c>
      <c r="Q203" s="172" t="str">
        <f>IF(AND('Mapa final'!$AB$104="Baja",'Mapa final'!$AD$104="Moderado"),CONCATENATE("R48C",'Mapa final'!$R$104),"")</f>
        <v/>
      </c>
      <c r="R203" s="173" t="str">
        <f>IF(AND('Mapa final'!$AB$105="Baja",'Mapa final'!$AD$105="Moderado"),CONCATENATE("R48C",'Mapa final'!$R$105),"")</f>
        <v/>
      </c>
      <c r="S203" s="86" t="str">
        <f>IF(AND('Mapa final'!$AB$103="Baja",'Mapa final'!$AD$103="Mayor"),CONCATENATE("R49C",'Mapa final'!$R$103),"")</f>
        <v/>
      </c>
      <c r="T203" s="40" t="str">
        <f>IF(AND('Mapa final'!$AB$104="Baja",'Mapa final'!$AD$104="Mayor"),CONCATENATE("R48C",'Mapa final'!$R$104),"")</f>
        <v/>
      </c>
      <c r="U203" s="87" t="str">
        <f>IF(AND('Mapa final'!$AB$105="Baja",'Mapa final'!$AD$105="Mayor"),CONCATENATE("R48C",'Mapa final'!$R$105),"")</f>
        <v/>
      </c>
      <c r="V203" s="165" t="str">
        <f>IF(AND('Mapa final'!$AB$103="Baja",'Mapa final'!$AD$103="Catastrófico"),CONCATENATE("R49C",'Mapa final'!$R$103),"")</f>
        <v/>
      </c>
      <c r="W203" s="166" t="str">
        <f>IF(AND('Mapa final'!$AB$104="Baja",'Mapa final'!$AD$104="Catastrófico"),CONCATENATE("R48C",'Mapa final'!$R$104),"")</f>
        <v/>
      </c>
      <c r="X203" s="167" t="str">
        <f>IF(AND('Mapa final'!$AB$105="Baja",'Mapa final'!$AD$105="Catastrófico"),CONCATENATE("R48C",'Mapa final'!$R$105),"")</f>
        <v/>
      </c>
      <c r="Y203" s="41"/>
      <c r="Z203" s="290"/>
      <c r="AA203" s="291"/>
      <c r="AB203" s="291"/>
      <c r="AC203" s="291"/>
      <c r="AD203" s="291"/>
      <c r="AE203" s="292"/>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row>
    <row r="204" spans="1:65" ht="15" customHeight="1" x14ac:dyDescent="0.25">
      <c r="A204" s="41"/>
      <c r="B204" s="276"/>
      <c r="C204" s="277"/>
      <c r="D204" s="278"/>
      <c r="E204" s="251"/>
      <c r="F204" s="246"/>
      <c r="G204" s="246"/>
      <c r="H204" s="246"/>
      <c r="I204" s="246"/>
      <c r="J204" s="180" t="str">
        <f>IF(AND('Mapa final'!$AB$106="Baja",'Mapa final'!$AD$106="Moderado"),CONCATENATE("R49C",'Mapa final'!$R$106),"")</f>
        <v/>
      </c>
      <c r="K204" s="181" t="str">
        <f>IF(AND('Mapa final'!$AB$107="Baja",'Mapa final'!$AD$107="Moderado"),CONCATENATE("R49C",'Mapa final'!$R$107),"")</f>
        <v/>
      </c>
      <c r="L204" s="182" t="str">
        <f>IF(AND('Mapa final'!$AB$108="Baja",'Mapa final'!$AD$108="Moderado"),CONCATENATE("R49C",'Mapa final'!$R$108),"")</f>
        <v/>
      </c>
      <c r="M204" s="171" t="str">
        <f>IF(AND('Mapa final'!$AB$106="Baja",'Mapa final'!$AD$106="Moderado"),CONCATENATE("R49C",'Mapa final'!$R$106),"")</f>
        <v/>
      </c>
      <c r="N204" s="172" t="str">
        <f>IF(AND('Mapa final'!$AB$107="Baja",'Mapa final'!$AD$107="Moderado"),CONCATENATE("R49C",'Mapa final'!$R$107),"")</f>
        <v/>
      </c>
      <c r="O204" s="173" t="str">
        <f>IF(AND('Mapa final'!$AB$108="Baja",'Mapa final'!$AD$108="Moderado"),CONCATENATE("R49C",'Mapa final'!$R$108),"")</f>
        <v/>
      </c>
      <c r="P204" s="171" t="str">
        <f>IF(AND('Mapa final'!$AB$106="Baja",'Mapa final'!$AD$106="Moderado"),CONCATENATE("R49C",'Mapa final'!$R$106),"")</f>
        <v/>
      </c>
      <c r="Q204" s="172" t="str">
        <f>IF(AND('Mapa final'!$AB$107="Baja",'Mapa final'!$AD$107="Moderado"),CONCATENATE("R49C",'Mapa final'!$R$107),"")</f>
        <v/>
      </c>
      <c r="R204" s="173" t="str">
        <f>IF(AND('Mapa final'!$AB$108="Baja",'Mapa final'!$AD$108="Moderado"),CONCATENATE("R49C",'Mapa final'!$R$108),"")</f>
        <v/>
      </c>
      <c r="S204" s="86" t="str">
        <f>IF(AND('Mapa final'!$AB$106="Baja",'Mapa final'!$AD$106="Mayor"),CONCATENATE("R49C",'Mapa final'!$R$106),"")</f>
        <v/>
      </c>
      <c r="T204" s="40" t="str">
        <f>IF(AND('Mapa final'!$AB$107="Baja",'Mapa final'!$AD$107="Mayor"),CONCATENATE("R49C",'Mapa final'!$R$107),"")</f>
        <v/>
      </c>
      <c r="U204" s="87" t="str">
        <f>IF(AND('Mapa final'!$AB$108="Baja",'Mapa final'!$AD$108="Mayor"),CONCATENATE("R49C",'Mapa final'!$R$108),"")</f>
        <v/>
      </c>
      <c r="V204" s="165" t="str">
        <f>IF(AND('Mapa final'!$AB$106="Baja",'Mapa final'!$AD$106="Catastrófico"),CONCATENATE("R49C",'Mapa final'!$R$106),"")</f>
        <v/>
      </c>
      <c r="W204" s="166" t="str">
        <f>IF(AND('Mapa final'!$AB$107="Baja",'Mapa final'!$AD$107="Catastrófico"),CONCATENATE("R49C",'Mapa final'!$R$107),"")</f>
        <v/>
      </c>
      <c r="X204" s="167" t="str">
        <f>IF(AND('Mapa final'!$AB$108="Baja",'Mapa final'!$AD$108="Catastrófico"),CONCATENATE("R49C",'Mapa final'!$R$108),"")</f>
        <v/>
      </c>
      <c r="Y204" s="41"/>
      <c r="Z204" s="290"/>
      <c r="AA204" s="291"/>
      <c r="AB204" s="291"/>
      <c r="AC204" s="291"/>
      <c r="AD204" s="291"/>
      <c r="AE204" s="292"/>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row>
    <row r="205" spans="1:65" ht="15" customHeight="1" thickBot="1" x14ac:dyDescent="0.3">
      <c r="A205" s="41"/>
      <c r="B205" s="276"/>
      <c r="C205" s="277"/>
      <c r="D205" s="278"/>
      <c r="E205" s="251"/>
      <c r="F205" s="246"/>
      <c r="G205" s="246"/>
      <c r="H205" s="246"/>
      <c r="I205" s="246"/>
      <c r="J205" s="183" t="str">
        <f>IF(AND('Mapa final'!$AB$109="Baja",'Mapa final'!$AD$109="Moderado"),CONCATENATE("R50C",'Mapa final'!$R$109),"")</f>
        <v/>
      </c>
      <c r="K205" s="184" t="str">
        <f>IF(AND('Mapa final'!$AB$110="Baja",'Mapa final'!$AD$110="Moderado"),CONCATENATE("R50C",'Mapa final'!$R$110),"")</f>
        <v/>
      </c>
      <c r="L205" s="185" t="str">
        <f>IF(AND('Mapa final'!$AB$111="Baja",'Mapa final'!$AD$111="Moderado"),CONCATENATE("R50C",'Mapa final'!$R$111),"")</f>
        <v/>
      </c>
      <c r="M205" s="171" t="str">
        <f>IF(AND('Mapa final'!$AB$109="Baja",'Mapa final'!$AD$109="Moderado"),CONCATENATE("R50C",'Mapa final'!$R$109),"")</f>
        <v/>
      </c>
      <c r="N205" s="172" t="str">
        <f>IF(AND('Mapa final'!$AB$110="Baja",'Mapa final'!$AD$110="Moderado"),CONCATENATE("R50C",'Mapa final'!$R$110),"")</f>
        <v/>
      </c>
      <c r="O205" s="173" t="str">
        <f>IF(AND('Mapa final'!$AB$111="Baja",'Mapa final'!$AD$111="Moderado"),CONCATENATE("R50C",'Mapa final'!$R$111),"")</f>
        <v/>
      </c>
      <c r="P205" s="171" t="str">
        <f>IF(AND('Mapa final'!$AB$109="Baja",'Mapa final'!$AD$109="Moderado"),CONCATENATE("R50C",'Mapa final'!$R$109),"")</f>
        <v/>
      </c>
      <c r="Q205" s="172" t="str">
        <f>IF(AND('Mapa final'!$AB$110="Baja",'Mapa final'!$AD$110="Moderado"),CONCATENATE("R50C",'Mapa final'!$R$110),"")</f>
        <v/>
      </c>
      <c r="R205" s="173" t="str">
        <f>IF(AND('Mapa final'!$AB$111="Baja",'Mapa final'!$AD$111="Moderado"),CONCATENATE("R50C",'Mapa final'!$R$111),"")</f>
        <v/>
      </c>
      <c r="S205" s="86" t="str">
        <f>IF(AND('Mapa final'!$AB$109="Baja",'Mapa final'!$AD$109="Mayor"),CONCATENATE("R50C",'Mapa final'!$R$109),"")</f>
        <v/>
      </c>
      <c r="T205" s="40" t="str">
        <f>IF(AND('Mapa final'!$AB$110="Baja",'Mapa final'!$AD$110="Mayor"),CONCATENATE("R50C",'Mapa final'!$R$110),"")</f>
        <v/>
      </c>
      <c r="U205" s="87" t="str">
        <f>IF(AND('Mapa final'!$AB$111="Baja",'Mapa final'!$AD$111="Mayor"),CONCATENATE("R50C",'Mapa final'!$R$111),"")</f>
        <v/>
      </c>
      <c r="V205" s="165" t="str">
        <f>IF(AND('Mapa final'!$AB$109="Baja",'Mapa final'!$AD$109="Catastrófico"),CONCATENATE("R50C",'Mapa final'!$R$109),"")</f>
        <v/>
      </c>
      <c r="W205" s="166" t="str">
        <f>IF(AND('Mapa final'!$AB$110="Baja",'Mapa final'!$AD$110="Catastrófico"),CONCATENATE("R50C",'Mapa final'!$R$110),"")</f>
        <v/>
      </c>
      <c r="X205" s="167" t="str">
        <f>IF(AND('Mapa final'!$AB$111="Baja",'Mapa final'!$AD$111="Catastrófico"),CONCATENATE("R50C",'Mapa final'!$R$111),"")</f>
        <v/>
      </c>
      <c r="Y205" s="41"/>
      <c r="Z205" s="290"/>
      <c r="AA205" s="291"/>
      <c r="AB205" s="291"/>
      <c r="AC205" s="291"/>
      <c r="AD205" s="291"/>
      <c r="AE205" s="292"/>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row>
    <row r="206" spans="1:65" ht="16.5" customHeight="1" x14ac:dyDescent="0.25">
      <c r="A206" s="41"/>
      <c r="B206" s="276"/>
      <c r="C206" s="277"/>
      <c r="D206" s="278"/>
      <c r="E206" s="262" t="s">
        <v>104</v>
      </c>
      <c r="F206" s="263"/>
      <c r="G206" s="263"/>
      <c r="H206" s="263"/>
      <c r="I206" s="282"/>
      <c r="J206" s="177" t="e">
        <f>IF(AND('Mapa final'!#REF!="Muy Baja",'Mapa final'!#REF!="Moderado"),CONCATENATE("R1C",'Mapa final'!#REF!),"")</f>
        <v>#REF!</v>
      </c>
      <c r="K206" s="178" t="e">
        <f>IF(AND('Mapa final'!#REF!="Muy Baja",'Mapa final'!#REF!="Moderado"),CONCATENATE("R1C",'Mapa final'!#REF!),"")</f>
        <v>#REF!</v>
      </c>
      <c r="L206" s="179" t="e">
        <f>IF(AND('Mapa final'!#REF!="Muy Baja",'Mapa final'!#REF!="Moderado"),CONCATENATE("R1C",'Mapa final'!#REF!),"")</f>
        <v>#REF!</v>
      </c>
      <c r="M206" s="177" t="e">
        <f>IF(AND('Mapa final'!#REF!="Muy Baja",'Mapa final'!#REF!="Moderado"),CONCATENATE("R1C",'Mapa final'!#REF!),"")</f>
        <v>#REF!</v>
      </c>
      <c r="N206" s="178" t="e">
        <f>IF(AND('Mapa final'!#REF!="Muy Baja",'Mapa final'!#REF!="Moderado"),CONCATENATE("R1C",'Mapa final'!#REF!),"")</f>
        <v>#REF!</v>
      </c>
      <c r="O206" s="179" t="e">
        <f>IF(AND('Mapa final'!#REF!="Muy Baja",'Mapa final'!#REF!="Moderado"),CONCATENATE("R1C",'Mapa final'!#REF!),"")</f>
        <v>#REF!</v>
      </c>
      <c r="P206" s="168" t="e">
        <f>IF(AND('Mapa final'!#REF!="Muy Baja",'Mapa final'!#REF!="Moderado"),CONCATENATE("R1C",'Mapa final'!#REF!),"")</f>
        <v>#REF!</v>
      </c>
      <c r="Q206" s="169" t="e">
        <f>IF(AND('Mapa final'!#REF!="Muy Baja",'Mapa final'!#REF!="Moderado"),CONCATENATE("R1C",'Mapa final'!#REF!),"")</f>
        <v>#REF!</v>
      </c>
      <c r="R206" s="170" t="e">
        <f>IF(AND('Mapa final'!#REF!="Muy Baja",'Mapa final'!#REF!="Moderado"),CONCATENATE("R1C",'Mapa final'!#REF!),"")</f>
        <v>#REF!</v>
      </c>
      <c r="S206" s="83" t="e">
        <f>IF(AND('Mapa final'!#REF!="Muy Baja",'Mapa final'!#REF!="Mayor"),CONCATENATE("R1C",'Mapa final'!#REF!),"")</f>
        <v>#REF!</v>
      </c>
      <c r="T206" s="84" t="e">
        <f>IF(AND('Mapa final'!#REF!="Muy Baja",'Mapa final'!#REF!="Mayor"),CONCATENATE("R1C",'Mapa final'!#REF!),"")</f>
        <v>#REF!</v>
      </c>
      <c r="U206" s="85" t="e">
        <f>IF(AND('Mapa final'!#REF!="Muy Baja",'Mapa final'!#REF!="Mayor"),CONCATENATE("R1C",'Mapa final'!#REF!),"")</f>
        <v>#REF!</v>
      </c>
      <c r="V206" s="162" t="e">
        <f>IF(AND('Mapa final'!#REF!="Muy Baja",'Mapa final'!#REF!="Catastrófico"),CONCATENATE("R1C",'Mapa final'!#REF!),"")</f>
        <v>#REF!</v>
      </c>
      <c r="W206" s="163" t="e">
        <f>IF(AND('Mapa final'!#REF!="Muy Baja",'Mapa final'!#REF!="Catastrófico"),CONCATENATE("R1C",'Mapa final'!#REF!),"")</f>
        <v>#REF!</v>
      </c>
      <c r="X206" s="164" t="e">
        <f>IF(AND('Mapa final'!#REF!="Muy Baja",'Mapa final'!#REF!="Catastrófico"),CONCATENATE("R1C",'Mapa final'!#REF!),"")</f>
        <v>#REF!</v>
      </c>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41"/>
      <c r="BM206" s="41"/>
    </row>
    <row r="207" spans="1:65" ht="15.75" x14ac:dyDescent="0.25">
      <c r="A207" s="41"/>
      <c r="B207" s="276"/>
      <c r="C207" s="277"/>
      <c r="D207" s="278"/>
      <c r="E207" s="250"/>
      <c r="F207" s="246"/>
      <c r="G207" s="246"/>
      <c r="H207" s="246"/>
      <c r="I207" s="283"/>
      <c r="J207" s="180" t="str">
        <f ca="1">IF(AND('Mapa final'!$AB$7="Muy Baja",'Mapa final'!$AD$7="Moderado"),CONCATENATE("R2C",'Mapa final'!$R$7),"")</f>
        <v/>
      </c>
      <c r="K207" s="181" t="str">
        <f>IF(AND('Mapa final'!$AB$8="Muy Baja",'Mapa final'!$AD$8="Moderado"),CONCATENATE("R2C",'Mapa final'!$R$8),"")</f>
        <v/>
      </c>
      <c r="L207" s="182" t="str">
        <f>IF(AND('Mapa final'!$AB$9="Muy Baja",'Mapa final'!$AD$9="Moderado"),CONCATENATE("R2C",'Mapa final'!$R$9),"")</f>
        <v/>
      </c>
      <c r="M207" s="180" t="str">
        <f ca="1">IF(AND('Mapa final'!$AB$7="Muy Baja",'Mapa final'!$AD$7="Moderado"),CONCATENATE("R2C",'Mapa final'!$R$7),"")</f>
        <v/>
      </c>
      <c r="N207" s="181" t="str">
        <f>IF(AND('Mapa final'!$AB$8="Muy Baja",'Mapa final'!$AD$8="Moderado"),CONCATENATE("R2C",'Mapa final'!$R$8),"")</f>
        <v/>
      </c>
      <c r="O207" s="182" t="str">
        <f>IF(AND('Mapa final'!$AB$9="Muy Baja",'Mapa final'!$AD$9="Moderado"),CONCATENATE("R2C",'Mapa final'!$R$9),"")</f>
        <v/>
      </c>
      <c r="P207" s="171" t="str">
        <f ca="1">IF(AND('Mapa final'!$AB$7="Muy Baja",'Mapa final'!$AD$7="Moderado"),CONCATENATE("R2C",'Mapa final'!$R$7),"")</f>
        <v/>
      </c>
      <c r="Q207" s="172" t="str">
        <f>IF(AND('Mapa final'!$AB$8="Muy Baja",'Mapa final'!$AD$8="Moderado"),CONCATENATE("R2C",'Mapa final'!$R$8),"")</f>
        <v/>
      </c>
      <c r="R207" s="173" t="str">
        <f>IF(AND('Mapa final'!$AB$9="Muy Baja",'Mapa final'!$AD$9="Moderado"),CONCATENATE("R2C",'Mapa final'!$R$9),"")</f>
        <v/>
      </c>
      <c r="S207" s="86" t="str">
        <f ca="1">IF(AND('Mapa final'!$AB$7="Muy Baja",'Mapa final'!$AD$7="Mayor"),CONCATENATE("R2C",'Mapa final'!$R$7),"")</f>
        <v/>
      </c>
      <c r="T207" s="40" t="str">
        <f>IF(AND('Mapa final'!$AB$8="Muy Baja",'Mapa final'!$AD$8="Mayor"),CONCATENATE("R2C",'Mapa final'!$R$8),"")</f>
        <v/>
      </c>
      <c r="U207" s="87" t="str">
        <f>IF(AND('Mapa final'!$AB$9="Muy Baja",'Mapa final'!$AD$9="Mayor"),CONCATENATE("R2C",'Mapa final'!$R$9),"")</f>
        <v/>
      </c>
      <c r="V207" s="165" t="str">
        <f ca="1">IF(AND('Mapa final'!$AB$7="Muy Baja",'Mapa final'!$AD$7="Catastrófico"),CONCATENATE("R2C",'Mapa final'!$R$7),"")</f>
        <v/>
      </c>
      <c r="W207" s="166" t="str">
        <f>IF(AND('Mapa final'!$AB$8="Muy Baja",'Mapa final'!$AD$8="Catastrófico"),CONCATENATE("R2C",'Mapa final'!$R$8),"")</f>
        <v/>
      </c>
      <c r="X207" s="167" t="str">
        <f>IF(AND('Mapa final'!$AB$9="Muy Baja",'Mapa final'!$AD$9="Catastrófico"),CONCATENATE("R2C",'Mapa final'!$R$9),"")</f>
        <v/>
      </c>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row>
    <row r="208" spans="1:65" ht="15.75" x14ac:dyDescent="0.25">
      <c r="A208" s="41"/>
      <c r="B208" s="276"/>
      <c r="C208" s="277"/>
      <c r="D208" s="278"/>
      <c r="E208" s="250"/>
      <c r="F208" s="246"/>
      <c r="G208" s="246"/>
      <c r="H208" s="246"/>
      <c r="I208" s="283"/>
      <c r="J208" s="180" t="str">
        <f ca="1">IF(AND('Mapa final'!$AB$10="Muy Baja",'Mapa final'!$AD$10="Moderado"),CONCATENATE("R3C",'Mapa final'!$R$10),"")</f>
        <v/>
      </c>
      <c r="K208" s="181" t="str">
        <f>IF(AND('Mapa final'!$AB$11="Muy Baja",'Mapa final'!$AD$11="Moderado"),CONCATENATE("R3C",'Mapa final'!$R$11),"")</f>
        <v/>
      </c>
      <c r="L208" s="182" t="str">
        <f>IF(AND('Mapa final'!$AB$12="Muy Baja",'Mapa final'!$AD$12="Moderado"),CONCATENATE("R3C",'Mapa final'!$R$12),"")</f>
        <v/>
      </c>
      <c r="M208" s="180" t="str">
        <f ca="1">IF(AND('Mapa final'!$AB$10="Muy Baja",'Mapa final'!$AD$10="Moderado"),CONCATENATE("R3C",'Mapa final'!$R$10),"")</f>
        <v/>
      </c>
      <c r="N208" s="181" t="str">
        <f>IF(AND('Mapa final'!$AB$11="Muy Baja",'Mapa final'!$AD$11="Moderado"),CONCATENATE("R3C",'Mapa final'!$R$11),"")</f>
        <v/>
      </c>
      <c r="O208" s="182" t="str">
        <f>IF(AND('Mapa final'!$AB$12="Muy Baja",'Mapa final'!$AD$12="Moderado"),CONCATENATE("R3C",'Mapa final'!$R$12),"")</f>
        <v/>
      </c>
      <c r="P208" s="171" t="str">
        <f ca="1">IF(AND('Mapa final'!$AB$10="Muy Baja",'Mapa final'!$AD$10="Moderado"),CONCATENATE("R3C",'Mapa final'!$R$10),"")</f>
        <v/>
      </c>
      <c r="Q208" s="172" t="str">
        <f>IF(AND('Mapa final'!$AB$11="Muy Baja",'Mapa final'!$AD$11="Moderado"),CONCATENATE("R3C",'Mapa final'!$R$11),"")</f>
        <v/>
      </c>
      <c r="R208" s="173" t="str">
        <f>IF(AND('Mapa final'!$AB$12="Muy Baja",'Mapa final'!$AD$12="Moderado"),CONCATENATE("R3C",'Mapa final'!$R$12),"")</f>
        <v/>
      </c>
      <c r="S208" s="86" t="str">
        <f ca="1">IF(AND('Mapa final'!$AB$10="Muy Baja",'Mapa final'!$AD$10="Mayor"),CONCATENATE("R3C",'Mapa final'!$R$10),"")</f>
        <v/>
      </c>
      <c r="T208" s="40" t="str">
        <f>IF(AND('Mapa final'!$AB$11="Muy Baja",'Mapa final'!$AD$11="Mayor"),CONCATENATE("R3C",'Mapa final'!$R$11),"")</f>
        <v/>
      </c>
      <c r="U208" s="87" t="str">
        <f>IF(AND('Mapa final'!$AB$12="Muy Baja",'Mapa final'!$AD$12="Mayor"),CONCATENATE("R3C",'Mapa final'!$R$12),"")</f>
        <v/>
      </c>
      <c r="V208" s="165" t="str">
        <f ca="1">IF(AND('Mapa final'!$AB$10="Muy Baja",'Mapa final'!$AD$10="Catastrófico"),CONCATENATE("R3C",'Mapa final'!$R$10),"")</f>
        <v/>
      </c>
      <c r="W208" s="166" t="str">
        <f>IF(AND('Mapa final'!$AB$11="Muy Baja",'Mapa final'!$AD$11="Catastrófico"),CONCATENATE("R3C",'Mapa final'!$R$11),"")</f>
        <v/>
      </c>
      <c r="X208" s="167" t="str">
        <f>IF(AND('Mapa final'!$AB$12="Muy Baja",'Mapa final'!$AD$12="Catastrófico"),CONCATENATE("R3C",'Mapa final'!$R$12),"")</f>
        <v/>
      </c>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row>
    <row r="209" spans="1:65" ht="15.75" x14ac:dyDescent="0.25">
      <c r="A209" s="41"/>
      <c r="B209" s="276"/>
      <c r="C209" s="277"/>
      <c r="D209" s="278"/>
      <c r="E209" s="250"/>
      <c r="F209" s="246"/>
      <c r="G209" s="246"/>
      <c r="H209" s="246"/>
      <c r="I209" s="283"/>
      <c r="J209" s="180" t="e">
        <f>IF(AND('Mapa final'!#REF!="Muy Baja",'Mapa final'!#REF!="Moderado"),CONCATENATE("R4C",'Mapa final'!#REF!),"")</f>
        <v>#REF!</v>
      </c>
      <c r="K209" s="181" t="e">
        <f>IF(AND('Mapa final'!#REF!="Muy Baja",'Mapa final'!#REF!="Moderado"),CONCATENATE("R4C",'Mapa final'!#REF!),"")</f>
        <v>#REF!</v>
      </c>
      <c r="L209" s="182" t="e">
        <f>IF(AND('Mapa final'!#REF!="Muy Baja",'Mapa final'!#REF!="Moderado"),CONCATENATE("R4C",'Mapa final'!#REF!),"")</f>
        <v>#REF!</v>
      </c>
      <c r="M209" s="180" t="e">
        <f>IF(AND('Mapa final'!#REF!="Muy Baja",'Mapa final'!#REF!="Moderado"),CONCATENATE("R4C",'Mapa final'!#REF!),"")</f>
        <v>#REF!</v>
      </c>
      <c r="N209" s="181" t="e">
        <f>IF(AND('Mapa final'!#REF!="Muy Baja",'Mapa final'!#REF!="Moderado"),CONCATENATE("R4C",'Mapa final'!#REF!),"")</f>
        <v>#REF!</v>
      </c>
      <c r="O209" s="182" t="e">
        <f>IF(AND('Mapa final'!#REF!="Muy Baja",'Mapa final'!#REF!="Moderado"),CONCATENATE("R4C",'Mapa final'!#REF!),"")</f>
        <v>#REF!</v>
      </c>
      <c r="P209" s="171" t="e">
        <f>IF(AND('Mapa final'!#REF!="Muy Baja",'Mapa final'!#REF!="Moderado"),CONCATENATE("R4C",'Mapa final'!#REF!),"")</f>
        <v>#REF!</v>
      </c>
      <c r="Q209" s="172" t="e">
        <f>IF(AND('Mapa final'!#REF!="Muy Baja",'Mapa final'!#REF!="Moderado"),CONCATENATE("R4C",'Mapa final'!#REF!),"")</f>
        <v>#REF!</v>
      </c>
      <c r="R209" s="173" t="e">
        <f>IF(AND('Mapa final'!#REF!="Muy Baja",'Mapa final'!#REF!="Moderado"),CONCATENATE("R4C",'Mapa final'!#REF!),"")</f>
        <v>#REF!</v>
      </c>
      <c r="S209" s="86" t="e">
        <f>IF(AND('Mapa final'!#REF!="Muy Baja",'Mapa final'!#REF!="Mayor"),CONCATENATE("R4C",'Mapa final'!#REF!),"")</f>
        <v>#REF!</v>
      </c>
      <c r="T209" s="40" t="e">
        <f>IF(AND('Mapa final'!#REF!="Muy Baja",'Mapa final'!#REF!="Mayor"),CONCATENATE("R4C",'Mapa final'!#REF!),"")</f>
        <v>#REF!</v>
      </c>
      <c r="U209" s="87" t="e">
        <f>IF(AND('Mapa final'!#REF!="Muy Baja",'Mapa final'!#REF!="Mayor"),CONCATENATE("R4C",'Mapa final'!#REF!),"")</f>
        <v>#REF!</v>
      </c>
      <c r="V209" s="165" t="e">
        <f>IF(AND('Mapa final'!#REF!="Muy Baja",'Mapa final'!#REF!="Catastrófico"),CONCATENATE("R4C",'Mapa final'!#REF!),"")</f>
        <v>#REF!</v>
      </c>
      <c r="W209" s="166" t="e">
        <f>IF(AND('Mapa final'!#REF!="Muy Baja",'Mapa final'!#REF!="Catastrófico"),CONCATENATE("R4C",'Mapa final'!#REF!),"")</f>
        <v>#REF!</v>
      </c>
      <c r="X209" s="167" t="e">
        <f>IF(AND('Mapa final'!#REF!="Muy Baja",'Mapa final'!#REF!="Catastrófico"),CONCATENATE("R4C",'Mapa final'!#REF!),"")</f>
        <v>#REF!</v>
      </c>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41"/>
      <c r="BM209" s="41"/>
    </row>
    <row r="210" spans="1:65" ht="15.75" x14ac:dyDescent="0.25">
      <c r="A210" s="41"/>
      <c r="B210" s="276"/>
      <c r="C210" s="277"/>
      <c r="D210" s="278"/>
      <c r="E210" s="250"/>
      <c r="F210" s="246"/>
      <c r="G210" s="246"/>
      <c r="H210" s="246"/>
      <c r="I210" s="283"/>
      <c r="J210" s="180" t="str">
        <f ca="1">IF(AND('Mapa final'!$AB$13="Muy Baja",'Mapa final'!$AD$13="Moderado"),CONCATENATE("R5C",'Mapa final'!$R$13),"")</f>
        <v>R5C1</v>
      </c>
      <c r="K210" s="181" t="str">
        <f>IF(AND('Mapa final'!$AB$14="Muy Baja",'Mapa final'!$AD$14="Moderado"),CONCATENATE("R5C",'Mapa final'!$R$14),"")</f>
        <v/>
      </c>
      <c r="L210" s="182" t="str">
        <f>IF(AND('Mapa final'!$AB$15="Muy Baja",'Mapa final'!$AD$15="Moderado"),CONCATENATE("R5C",'Mapa final'!$R$15),"")</f>
        <v/>
      </c>
      <c r="M210" s="180" t="str">
        <f ca="1">IF(AND('Mapa final'!$AB$13="Muy Baja",'Mapa final'!$AD$13="Moderado"),CONCATENATE("R5C",'Mapa final'!$R$13),"")</f>
        <v>R5C1</v>
      </c>
      <c r="N210" s="181" t="str">
        <f>IF(AND('Mapa final'!$AB$14="Muy Baja",'Mapa final'!$AD$14="Moderado"),CONCATENATE("R5C",'Mapa final'!$R$14),"")</f>
        <v/>
      </c>
      <c r="O210" s="182" t="str">
        <f>IF(AND('Mapa final'!$AB$15="Muy Baja",'Mapa final'!$AD$15="Moderado"),CONCATENATE("R5C",'Mapa final'!$R$15),"")</f>
        <v/>
      </c>
      <c r="P210" s="171" t="str">
        <f ca="1">IF(AND('Mapa final'!$AB$13="Muy Baja",'Mapa final'!$AD$13="Moderado"),CONCATENATE("R5C",'Mapa final'!$R$13),"")</f>
        <v>R5C1</v>
      </c>
      <c r="Q210" s="172" t="str">
        <f>IF(AND('Mapa final'!$AB$14="Muy Baja",'Mapa final'!$AD$14="Moderado"),CONCATENATE("R5C",'Mapa final'!$R$14),"")</f>
        <v/>
      </c>
      <c r="R210" s="173" t="str">
        <f>IF(AND('Mapa final'!$AB$15="Muy Baja",'Mapa final'!$AD$15="Moderado"),CONCATENATE("R5C",'Mapa final'!$R$15),"")</f>
        <v/>
      </c>
      <c r="S210" s="86" t="str">
        <f ca="1">IF(AND('Mapa final'!$AB$13="Muy Baja",'Mapa final'!$AD$13="Mayor"),CONCATENATE("R5C",'Mapa final'!$R$13),"")</f>
        <v/>
      </c>
      <c r="T210" s="40" t="str">
        <f>IF(AND('Mapa final'!$AB$14="Muy Baja",'Mapa final'!$AD$14="Mayor"),CONCATENATE("R5C",'Mapa final'!$R$14),"")</f>
        <v/>
      </c>
      <c r="U210" s="87" t="str">
        <f>IF(AND('Mapa final'!$AB$15="Muy Baja",'Mapa final'!$AD$15="Mayor"),CONCATENATE("R5C",'Mapa final'!$R$15),"")</f>
        <v/>
      </c>
      <c r="V210" s="165" t="str">
        <f ca="1">IF(AND('Mapa final'!$AB$13="Muy Baja",'Mapa final'!$AD$13="Catastrófico"),CONCATENATE("R5C",'Mapa final'!$R$13),"")</f>
        <v/>
      </c>
      <c r="W210" s="166" t="str">
        <f>IF(AND('Mapa final'!$AB$14="Muy Baja",'Mapa final'!$AD$14="Catastrófico"),CONCATENATE("R5C",'Mapa final'!$R$14),"")</f>
        <v/>
      </c>
      <c r="X210" s="167" t="str">
        <f>IF(AND('Mapa final'!$AB$15="Muy Baja",'Mapa final'!$AD$15="Catastrófico"),CONCATENATE("R5C",'Mapa final'!$R$15),"")</f>
        <v/>
      </c>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41"/>
      <c r="BM210" s="41"/>
    </row>
    <row r="211" spans="1:65" ht="15.75" x14ac:dyDescent="0.25">
      <c r="A211" s="41"/>
      <c r="B211" s="276"/>
      <c r="C211" s="277"/>
      <c r="D211" s="278"/>
      <c r="E211" s="250"/>
      <c r="F211" s="246"/>
      <c r="G211" s="246"/>
      <c r="H211" s="246"/>
      <c r="I211" s="283"/>
      <c r="J211" s="180" t="e">
        <f>IF(AND('Mapa final'!#REF!="Muy Baja",'Mapa final'!#REF!="Moderado"),CONCATENATE("R6C",'Mapa final'!#REF!),"")</f>
        <v>#REF!</v>
      </c>
      <c r="K211" s="181" t="e">
        <f>IF(AND('Mapa final'!#REF!="Muy Baja",'Mapa final'!#REF!="Moderado"),CONCATENATE("R6C",'Mapa final'!#REF!),"")</f>
        <v>#REF!</v>
      </c>
      <c r="L211" s="182" t="e">
        <f>IF(AND('Mapa final'!#REF!="Muy Baja",'Mapa final'!#REF!="Moderado"),CONCATENATE("R6C",'Mapa final'!#REF!),"")</f>
        <v>#REF!</v>
      </c>
      <c r="M211" s="180" t="e">
        <f>IF(AND('Mapa final'!#REF!="Muy Baja",'Mapa final'!#REF!="Moderado"),CONCATENATE("R6C",'Mapa final'!#REF!),"")</f>
        <v>#REF!</v>
      </c>
      <c r="N211" s="181" t="e">
        <f>IF(AND('Mapa final'!#REF!="Muy Baja",'Mapa final'!#REF!="Moderado"),CONCATENATE("R6C",'Mapa final'!#REF!),"")</f>
        <v>#REF!</v>
      </c>
      <c r="O211" s="182" t="e">
        <f>IF(AND('Mapa final'!#REF!="Muy Baja",'Mapa final'!#REF!="Moderado"),CONCATENATE("R6C",'Mapa final'!#REF!),"")</f>
        <v>#REF!</v>
      </c>
      <c r="P211" s="171" t="e">
        <f>IF(AND('Mapa final'!#REF!="Muy Baja",'Mapa final'!#REF!="Moderado"),CONCATENATE("R6C",'Mapa final'!#REF!),"")</f>
        <v>#REF!</v>
      </c>
      <c r="Q211" s="172" t="e">
        <f>IF(AND('Mapa final'!#REF!="Muy Baja",'Mapa final'!#REF!="Moderado"),CONCATENATE("R6C",'Mapa final'!#REF!),"")</f>
        <v>#REF!</v>
      </c>
      <c r="R211" s="173" t="e">
        <f>IF(AND('Mapa final'!#REF!="Muy Baja",'Mapa final'!#REF!="Moderado"),CONCATENATE("R6C",'Mapa final'!#REF!),"")</f>
        <v>#REF!</v>
      </c>
      <c r="S211" s="86" t="e">
        <f>IF(AND('Mapa final'!#REF!="Muy Baja",'Mapa final'!#REF!="Mayor"),CONCATENATE("R6C",'Mapa final'!#REF!),"")</f>
        <v>#REF!</v>
      </c>
      <c r="T211" s="40" t="e">
        <f>IF(AND('Mapa final'!#REF!="Muy Baja",'Mapa final'!#REF!="Mayor"),CONCATENATE("R6C",'Mapa final'!#REF!),"")</f>
        <v>#REF!</v>
      </c>
      <c r="U211" s="87" t="e">
        <f>IF(AND('Mapa final'!#REF!="Muy Baja",'Mapa final'!#REF!="Mayor"),CONCATENATE("R6C",'Mapa final'!#REF!),"")</f>
        <v>#REF!</v>
      </c>
      <c r="V211" s="165" t="e">
        <f>IF(AND('Mapa final'!#REF!="Muy Baja",'Mapa final'!#REF!="Catastrófico"),CONCATENATE("R6C",'Mapa final'!#REF!),"")</f>
        <v>#REF!</v>
      </c>
      <c r="W211" s="166" t="e">
        <f>IF(AND('Mapa final'!#REF!="Muy Baja",'Mapa final'!#REF!="Catastrófico"),CONCATENATE("R6C",'Mapa final'!#REF!),"")</f>
        <v>#REF!</v>
      </c>
      <c r="X211" s="167" t="e">
        <f>IF(AND('Mapa final'!#REF!="Muy Baja",'Mapa final'!#REF!="Catastrófico"),CONCATENATE("R6C",'Mapa final'!#REF!),"")</f>
        <v>#REF!</v>
      </c>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41"/>
      <c r="BM211" s="41"/>
    </row>
    <row r="212" spans="1:65" ht="15.75" x14ac:dyDescent="0.25">
      <c r="A212" s="41"/>
      <c r="B212" s="276"/>
      <c r="C212" s="277"/>
      <c r="D212" s="278"/>
      <c r="E212" s="250"/>
      <c r="F212" s="246"/>
      <c r="G212" s="246"/>
      <c r="H212" s="246"/>
      <c r="I212" s="283"/>
      <c r="J212" s="180" t="str">
        <f ca="1">IF(AND('Mapa final'!$AB$16="Muy Baja",'Mapa final'!$AD$16="Moderado"),CONCATENATE("R7C",'Mapa final'!$R$16),"")</f>
        <v/>
      </c>
      <c r="K212" s="181" t="str">
        <f>IF(AND('Mapa final'!$AB$17="Muy Baja",'Mapa final'!$AD$17="Moderado"),CONCATENATE("R7C",'Mapa final'!$R$17),"")</f>
        <v/>
      </c>
      <c r="L212" s="182" t="str">
        <f>IF(AND('Mapa final'!$AB$18="Muy Baja",'Mapa final'!$AD$18="Moderado"),CONCATENATE("R7C",'Mapa final'!$R$18),"")</f>
        <v/>
      </c>
      <c r="M212" s="180" t="str">
        <f ca="1">IF(AND('Mapa final'!$AB$16="Muy Baja",'Mapa final'!$AD$16="Moderado"),CONCATENATE("R7C",'Mapa final'!$R$16),"")</f>
        <v/>
      </c>
      <c r="N212" s="181" t="str">
        <f>IF(AND('Mapa final'!$AB$17="Muy Baja",'Mapa final'!$AD$17="Moderado"),CONCATENATE("R7C",'Mapa final'!$R$17),"")</f>
        <v/>
      </c>
      <c r="O212" s="182" t="str">
        <f>IF(AND('Mapa final'!$AB$18="Muy Baja",'Mapa final'!$AD$18="Moderado"),CONCATENATE("R7C",'Mapa final'!$R$18),"")</f>
        <v/>
      </c>
      <c r="P212" s="171" t="str">
        <f ca="1">IF(AND('Mapa final'!$AB$16="Muy Baja",'Mapa final'!$AD$16="Moderado"),CONCATENATE("R7C",'Mapa final'!$R$16),"")</f>
        <v/>
      </c>
      <c r="Q212" s="172" t="str">
        <f>IF(AND('Mapa final'!$AB$17="Muy Baja",'Mapa final'!$AD$17="Moderado"),CONCATENATE("R7C",'Mapa final'!$R$17),"")</f>
        <v/>
      </c>
      <c r="R212" s="173" t="str">
        <f>IF(AND('Mapa final'!$AB$18="Muy Baja",'Mapa final'!$AD$18="Moderado"),CONCATENATE("R7C",'Mapa final'!$R$18),"")</f>
        <v/>
      </c>
      <c r="S212" s="86" t="str">
        <f ca="1">IF(AND('Mapa final'!$AB$16="Muy Baja",'Mapa final'!$AD$16="Mayor"),CONCATENATE("R7C",'Mapa final'!$R$16),"")</f>
        <v/>
      </c>
      <c r="T212" s="40" t="str">
        <f>IF(AND('Mapa final'!$AB$17="Muy Baja",'Mapa final'!$AD$17="Mayor"),CONCATENATE("R7C",'Mapa final'!$R$17),"")</f>
        <v/>
      </c>
      <c r="U212" s="87" t="str">
        <f>IF(AND('Mapa final'!$AB$18="Muy Baja",'Mapa final'!$AD$18="Mayor"),CONCATENATE("R7C",'Mapa final'!$R$18),"")</f>
        <v/>
      </c>
      <c r="V212" s="165" t="str">
        <f ca="1">IF(AND('Mapa final'!$AB$16="Muy Baja",'Mapa final'!$AD$16="Catastrófico"),CONCATENATE("R7C",'Mapa final'!$R$16),"")</f>
        <v/>
      </c>
      <c r="W212" s="166" t="str">
        <f>IF(AND('Mapa final'!$AB$17="Muy Baja",'Mapa final'!$AD$17="Catastrófico"),CONCATENATE("R7C",'Mapa final'!$R$17),"")</f>
        <v/>
      </c>
      <c r="X212" s="167" t="str">
        <f>IF(AND('Mapa final'!$AB$18="Muy Baja",'Mapa final'!$AD$18="Catastrófico"),CONCATENATE("R7C",'Mapa final'!$R$18),"")</f>
        <v/>
      </c>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41"/>
      <c r="BM212" s="41"/>
    </row>
    <row r="213" spans="1:65" ht="15.75" x14ac:dyDescent="0.25">
      <c r="A213" s="41"/>
      <c r="B213" s="276"/>
      <c r="C213" s="277"/>
      <c r="D213" s="278"/>
      <c r="E213" s="250"/>
      <c r="F213" s="246"/>
      <c r="G213" s="246"/>
      <c r="H213" s="246"/>
      <c r="I213" s="283"/>
      <c r="J213" s="180" t="str">
        <f ca="1">IF(AND('Mapa final'!$AB$19="Muy Baja",'Mapa final'!$AD$19="Moderado"),CONCATENATE("R8C",'Mapa final'!$R$19),"")</f>
        <v/>
      </c>
      <c r="K213" s="181" t="str">
        <f>IF(AND('Mapa final'!$AB$20="Muy Baja",'Mapa final'!$AD$20="Moderado"),CONCATENATE("R8C",'Mapa final'!$R$20),"")</f>
        <v/>
      </c>
      <c r="L213" s="182" t="str">
        <f>IF(AND('Mapa final'!$AB$21="Muy Baja",'Mapa final'!$AD$21="Moderado"),CONCATENATE("R8C",'Mapa final'!$R$21),"")</f>
        <v/>
      </c>
      <c r="M213" s="180" t="str">
        <f ca="1">IF(AND('Mapa final'!$AB$19="Muy Baja",'Mapa final'!$AD$19="Moderado"),CONCATENATE("R8C",'Mapa final'!$R$19),"")</f>
        <v/>
      </c>
      <c r="N213" s="181" t="str">
        <f>IF(AND('Mapa final'!$AB$20="Muy Baja",'Mapa final'!$AD$20="Moderado"),CONCATENATE("R8C",'Mapa final'!$R$20),"")</f>
        <v/>
      </c>
      <c r="O213" s="182" t="str">
        <f>IF(AND('Mapa final'!$AB$21="Muy Baja",'Mapa final'!$AD$21="Moderado"),CONCATENATE("R8C",'Mapa final'!$R$21),"")</f>
        <v/>
      </c>
      <c r="P213" s="171" t="str">
        <f ca="1">IF(AND('Mapa final'!$AB$19="Muy Baja",'Mapa final'!$AD$19="Moderado"),CONCATENATE("R8C",'Mapa final'!$R$19),"")</f>
        <v/>
      </c>
      <c r="Q213" s="172" t="str">
        <f>IF(AND('Mapa final'!$AB$20="Muy Baja",'Mapa final'!$AD$20="Moderado"),CONCATENATE("R8C",'Mapa final'!$R$20),"")</f>
        <v/>
      </c>
      <c r="R213" s="173" t="str">
        <f>IF(AND('Mapa final'!$AB$21="Muy Baja",'Mapa final'!$AD$21="Moderado"),CONCATENATE("R8C",'Mapa final'!$R$21),"")</f>
        <v/>
      </c>
      <c r="S213" s="86" t="str">
        <f ca="1">IF(AND('Mapa final'!$AB$19="Muy Baja",'Mapa final'!$AD$19="Mayor"),CONCATENATE("R8C",'Mapa final'!$R$19),"")</f>
        <v/>
      </c>
      <c r="T213" s="40" t="str">
        <f>IF(AND('Mapa final'!$AB$20="Muy Baja",'Mapa final'!$AD$20="Mayor"),CONCATENATE("R8C",'Mapa final'!$R$20),"")</f>
        <v/>
      </c>
      <c r="U213" s="87" t="str">
        <f>IF(AND('Mapa final'!$AB$21="Muy Baja",'Mapa final'!$AD$21="Mayor"),CONCATENATE("R8C",'Mapa final'!$R$21),"")</f>
        <v/>
      </c>
      <c r="V213" s="165" t="str">
        <f ca="1">IF(AND('Mapa final'!$AB$19="Muy Baja",'Mapa final'!$AD$19="Catastrófico"),CONCATENATE("R8C",'Mapa final'!$R$19),"")</f>
        <v/>
      </c>
      <c r="W213" s="166" t="str">
        <f>IF(AND('Mapa final'!$AB$20="Muy Baja",'Mapa final'!$AD$20="Catastrófico"),CONCATENATE("R8C",'Mapa final'!$R$20),"")</f>
        <v/>
      </c>
      <c r="X213" s="167" t="str">
        <f>IF(AND('Mapa final'!$AB$21="Muy Baja",'Mapa final'!$AD$21="Catastrófico"),CONCATENATE("R8C",'Mapa final'!$R$21),"")</f>
        <v/>
      </c>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41"/>
      <c r="BM213" s="41"/>
    </row>
    <row r="214" spans="1:65" ht="15.75" x14ac:dyDescent="0.25">
      <c r="A214" s="41"/>
      <c r="B214" s="276"/>
      <c r="C214" s="277"/>
      <c r="D214" s="278"/>
      <c r="E214" s="250"/>
      <c r="F214" s="246"/>
      <c r="G214" s="246"/>
      <c r="H214" s="246"/>
      <c r="I214" s="283"/>
      <c r="J214" s="180" t="e">
        <f>IF(AND('Mapa final'!#REF!="Muy Baja",'Mapa final'!#REF!="Moderado"),CONCATENATE("R9C",'Mapa final'!#REF!),"")</f>
        <v>#REF!</v>
      </c>
      <c r="K214" s="181" t="e">
        <f>IF(AND('Mapa final'!#REF!="Muy Baja",'Mapa final'!#REF!="Moderado"),CONCATENATE("R9C",'Mapa final'!#REF!),"")</f>
        <v>#REF!</v>
      </c>
      <c r="L214" s="182" t="e">
        <f>IF(AND('Mapa final'!#REF!="Muy Baja",'Mapa final'!#REF!="Moderado"),CONCATENATE("R9C",'Mapa final'!#REF!),"")</f>
        <v>#REF!</v>
      </c>
      <c r="M214" s="180" t="e">
        <f>IF(AND('Mapa final'!#REF!="Muy Baja",'Mapa final'!#REF!="Moderado"),CONCATENATE("R9C",'Mapa final'!#REF!),"")</f>
        <v>#REF!</v>
      </c>
      <c r="N214" s="181" t="e">
        <f>IF(AND('Mapa final'!#REF!="Muy Baja",'Mapa final'!#REF!="Moderado"),CONCATENATE("R9C",'Mapa final'!#REF!),"")</f>
        <v>#REF!</v>
      </c>
      <c r="O214" s="182" t="e">
        <f>IF(AND('Mapa final'!#REF!="Muy Baja",'Mapa final'!#REF!="Moderado"),CONCATENATE("R9C",'Mapa final'!#REF!),"")</f>
        <v>#REF!</v>
      </c>
      <c r="P214" s="171" t="e">
        <f>IF(AND('Mapa final'!#REF!="Muy Baja",'Mapa final'!#REF!="Moderado"),CONCATENATE("R9C",'Mapa final'!#REF!),"")</f>
        <v>#REF!</v>
      </c>
      <c r="Q214" s="172" t="e">
        <f>IF(AND('Mapa final'!#REF!="Muy Baja",'Mapa final'!#REF!="Moderado"),CONCATENATE("R9C",'Mapa final'!#REF!),"")</f>
        <v>#REF!</v>
      </c>
      <c r="R214" s="173" t="e">
        <f>IF(AND('Mapa final'!#REF!="Muy Baja",'Mapa final'!#REF!="Moderado"),CONCATENATE("R9C",'Mapa final'!#REF!),"")</f>
        <v>#REF!</v>
      </c>
      <c r="S214" s="86" t="e">
        <f>IF(AND('Mapa final'!#REF!="Muy Baja",'Mapa final'!#REF!="Mayor"),CONCATENATE("R9C",'Mapa final'!#REF!),"")</f>
        <v>#REF!</v>
      </c>
      <c r="T214" s="40" t="e">
        <f>IF(AND('Mapa final'!#REF!="Muy Baja",'Mapa final'!#REF!="Mayor"),CONCATENATE("R9C",'Mapa final'!#REF!),"")</f>
        <v>#REF!</v>
      </c>
      <c r="U214" s="87" t="e">
        <f>IF(AND('Mapa final'!#REF!="Muy Baja",'Mapa final'!#REF!="Mayor"),CONCATENATE("R9C",'Mapa final'!#REF!),"")</f>
        <v>#REF!</v>
      </c>
      <c r="V214" s="165" t="e">
        <f>IF(AND('Mapa final'!#REF!="Muy Baja",'Mapa final'!#REF!="Catastrófico"),CONCATENATE("R9C",'Mapa final'!#REF!),"")</f>
        <v>#REF!</v>
      </c>
      <c r="W214" s="166" t="e">
        <f>IF(AND('Mapa final'!#REF!="Muy Baja",'Mapa final'!#REF!="Catastrófico"),CONCATENATE("R9C",'Mapa final'!#REF!),"")</f>
        <v>#REF!</v>
      </c>
      <c r="X214" s="167" t="e">
        <f>IF(AND('Mapa final'!#REF!="Muy Baja",'Mapa final'!#REF!="Catastrófico"),CONCATENATE("R9C",'Mapa final'!#REF!),"")</f>
        <v>#REF!</v>
      </c>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41"/>
      <c r="BM214" s="41"/>
    </row>
    <row r="215" spans="1:65" ht="15.75" x14ac:dyDescent="0.25">
      <c r="A215" s="41"/>
      <c r="B215" s="276"/>
      <c r="C215" s="277"/>
      <c r="D215" s="278"/>
      <c r="E215" s="250"/>
      <c r="F215" s="246"/>
      <c r="G215" s="246"/>
      <c r="H215" s="246"/>
      <c r="I215" s="283"/>
      <c r="J215" s="180" t="e">
        <f>IF(AND('Mapa final'!#REF!="Muy Baja",'Mapa final'!#REF!="Moderado"),CONCATENATE("R10C",'Mapa final'!#REF!),"")</f>
        <v>#REF!</v>
      </c>
      <c r="K215" s="181" t="e">
        <f>IF(AND('Mapa final'!#REF!="Muy Baja",'Mapa final'!#REF!="Moderado"),CONCATENATE("R10C",'Mapa final'!#REF!),"")</f>
        <v>#REF!</v>
      </c>
      <c r="L215" s="182" t="e">
        <f>IF(AND('Mapa final'!#REF!="Muy Baja",'Mapa final'!#REF!="Moderado"),CONCATENATE("R10C",'Mapa final'!#REF!),"")</f>
        <v>#REF!</v>
      </c>
      <c r="M215" s="180" t="e">
        <f>IF(AND('Mapa final'!#REF!="Muy Baja",'Mapa final'!#REF!="Moderado"),CONCATENATE("R10C",'Mapa final'!#REF!),"")</f>
        <v>#REF!</v>
      </c>
      <c r="N215" s="181" t="e">
        <f>IF(AND('Mapa final'!#REF!="Muy Baja",'Mapa final'!#REF!="Moderado"),CONCATENATE("R10C",'Mapa final'!#REF!),"")</f>
        <v>#REF!</v>
      </c>
      <c r="O215" s="182" t="e">
        <f>IF(AND('Mapa final'!#REF!="Muy Baja",'Mapa final'!#REF!="Moderado"),CONCATENATE("R10C",'Mapa final'!#REF!),"")</f>
        <v>#REF!</v>
      </c>
      <c r="P215" s="171" t="e">
        <f>IF(AND('Mapa final'!#REF!="Muy Baja",'Mapa final'!#REF!="Moderado"),CONCATENATE("R10C",'Mapa final'!#REF!),"")</f>
        <v>#REF!</v>
      </c>
      <c r="Q215" s="172" t="e">
        <f>IF(AND('Mapa final'!#REF!="Muy Baja",'Mapa final'!#REF!="Moderado"),CONCATENATE("R10C",'Mapa final'!#REF!),"")</f>
        <v>#REF!</v>
      </c>
      <c r="R215" s="173" t="e">
        <f>IF(AND('Mapa final'!#REF!="Muy Baja",'Mapa final'!#REF!="Moderado"),CONCATENATE("R10C",'Mapa final'!#REF!),"")</f>
        <v>#REF!</v>
      </c>
      <c r="S215" s="86" t="e">
        <f>IF(AND('Mapa final'!#REF!="Muy Baja",'Mapa final'!#REF!="Mayor"),CONCATENATE("R10C",'Mapa final'!#REF!),"")</f>
        <v>#REF!</v>
      </c>
      <c r="T215" s="40" t="e">
        <f>IF(AND('Mapa final'!#REF!="Muy Baja",'Mapa final'!#REF!="Mayor"),CONCATENATE("R10C",'Mapa final'!#REF!),"")</f>
        <v>#REF!</v>
      </c>
      <c r="U215" s="87" t="e">
        <f>IF(AND('Mapa final'!#REF!="Muy Baja",'Mapa final'!#REF!="Mayor"),CONCATENATE("R10C",'Mapa final'!#REF!),"")</f>
        <v>#REF!</v>
      </c>
      <c r="V215" s="165" t="e">
        <f>IF(AND('Mapa final'!#REF!="Muy Baja",'Mapa final'!#REF!="Catastrófico"),CONCATENATE("R10C",'Mapa final'!#REF!),"")</f>
        <v>#REF!</v>
      </c>
      <c r="W215" s="166" t="e">
        <f>IF(AND('Mapa final'!#REF!="Muy Baja",'Mapa final'!#REF!="Catastrófico"),CONCATENATE("R10C",'Mapa final'!#REF!),"")</f>
        <v>#REF!</v>
      </c>
      <c r="X215" s="167" t="e">
        <f>IF(AND('Mapa final'!#REF!="Muy Baja",'Mapa final'!#REF!="Catastrófico"),CONCATENATE("R10C",'Mapa final'!#REF!),"")</f>
        <v>#REF!</v>
      </c>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41"/>
      <c r="BM215" s="41"/>
    </row>
    <row r="216" spans="1:65" ht="15.75" x14ac:dyDescent="0.25">
      <c r="A216" s="41"/>
      <c r="B216" s="276"/>
      <c r="C216" s="277"/>
      <c r="D216" s="278"/>
      <c r="E216" s="250"/>
      <c r="F216" s="246"/>
      <c r="G216" s="246"/>
      <c r="H216" s="246"/>
      <c r="I216" s="283"/>
      <c r="J216" s="180" t="str">
        <f ca="1">IF(AND('Mapa final'!$AB$22="Muy Baja",'Mapa final'!$AD$22="Moderado"),CONCATENATE("R11C",'Mapa final'!$R$22),"")</f>
        <v>R11C1</v>
      </c>
      <c r="K216" s="181" t="str">
        <f>IF(AND('Mapa final'!$AB$23="Muy Baja",'Mapa final'!$AD$23="Moderado"),CONCATENATE("R11C",'Mapa final'!$R$23),"")</f>
        <v/>
      </c>
      <c r="L216" s="182" t="str">
        <f>IF(AND('Mapa final'!$AB$24="Muy Baja",'Mapa final'!$AD$24="Moderado"),CONCATENATE("R11C",'Mapa final'!$R$24),"")</f>
        <v/>
      </c>
      <c r="M216" s="180" t="str">
        <f ca="1">IF(AND('Mapa final'!$AB$22="Muy Baja",'Mapa final'!$AD$22="Moderado"),CONCATENATE("R11C",'Mapa final'!$R$22),"")</f>
        <v>R11C1</v>
      </c>
      <c r="N216" s="181" t="str">
        <f>IF(AND('Mapa final'!$AB$23="Muy Baja",'Mapa final'!$AD$23="Moderado"),CONCATENATE("R11C",'Mapa final'!$R$23),"")</f>
        <v/>
      </c>
      <c r="O216" s="182" t="str">
        <f>IF(AND('Mapa final'!$AB$24="Muy Baja",'Mapa final'!$AD$24="Moderado"),CONCATENATE("R11C",'Mapa final'!$R$24),"")</f>
        <v/>
      </c>
      <c r="P216" s="171" t="str">
        <f ca="1">IF(AND('Mapa final'!$AB$22="Muy Baja",'Mapa final'!$AD$22="Moderado"),CONCATENATE("R11C",'Mapa final'!$R$22),"")</f>
        <v>R11C1</v>
      </c>
      <c r="Q216" s="172" t="str">
        <f>IF(AND('Mapa final'!$AB$23="Muy Baja",'Mapa final'!$AD$23="Moderado"),CONCATENATE("R11C",'Mapa final'!$R$23),"")</f>
        <v/>
      </c>
      <c r="R216" s="173" t="str">
        <f>IF(AND('Mapa final'!$AB$24="Muy Baja",'Mapa final'!$AD$24="Moderado"),CONCATENATE("R11C",'Mapa final'!$R$24),"")</f>
        <v/>
      </c>
      <c r="S216" s="86" t="str">
        <f ca="1">IF(AND('Mapa final'!$AB$22="Muy Baja",'Mapa final'!$AD$22="Mayor"),CONCATENATE("R11C",'Mapa final'!$R$22),"")</f>
        <v/>
      </c>
      <c r="T216" s="40" t="str">
        <f>IF(AND('Mapa final'!$AB$23="Muy Baja",'Mapa final'!$AD$23="Mayor"),CONCATENATE("R11C",'Mapa final'!$R$23),"")</f>
        <v/>
      </c>
      <c r="U216" s="87" t="str">
        <f>IF(AND('Mapa final'!$AB$24="Muy Baja",'Mapa final'!$AD$24="Mayor"),CONCATENATE("R11C",'Mapa final'!$R$24),"")</f>
        <v/>
      </c>
      <c r="V216" s="165" t="str">
        <f ca="1">IF(AND('Mapa final'!$AB$22="Muy Baja",'Mapa final'!$AD$22="Catastrófico"),CONCATENATE("R11C",'Mapa final'!$R$22),"")</f>
        <v/>
      </c>
      <c r="W216" s="166" t="str">
        <f>IF(AND('Mapa final'!$AB$23="Muy Baja",'Mapa final'!$AD$23="Catastrófico"),CONCATENATE("R11C",'Mapa final'!$R$23),"")</f>
        <v/>
      </c>
      <c r="X216" s="167" t="str">
        <f>IF(AND('Mapa final'!$AB$24="Muy Baja",'Mapa final'!$AD$24="Catastrófico"),CONCATENATE("R11C",'Mapa final'!$R$24),"")</f>
        <v/>
      </c>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41"/>
      <c r="BM216" s="41"/>
    </row>
    <row r="217" spans="1:65" ht="15.75" x14ac:dyDescent="0.25">
      <c r="A217" s="41"/>
      <c r="B217" s="276"/>
      <c r="C217" s="277"/>
      <c r="D217" s="278"/>
      <c r="E217" s="250"/>
      <c r="F217" s="246"/>
      <c r="G217" s="246"/>
      <c r="H217" s="246"/>
      <c r="I217" s="283"/>
      <c r="J217" s="180" t="str">
        <f ca="1">IF(AND('Mapa final'!$AB$25="Muy Baja",'Mapa final'!$AD$25="Moderado"),CONCATENATE("R12C",'Mapa final'!$R$25),"")</f>
        <v/>
      </c>
      <c r="K217" s="181" t="str">
        <f>IF(AND('Mapa final'!$AB$26="Muy Baja",'Mapa final'!$AD$26="Moderado"),CONCATENATE("R12C",'Mapa final'!$R$26),"")</f>
        <v>R12C2</v>
      </c>
      <c r="L217" s="182" t="str">
        <f>IF(AND('Mapa final'!$AB$27="Muy Baja",'Mapa final'!$AD$27="Moderado"),CONCATENATE("R12C",'Mapa final'!$R$27),"")</f>
        <v/>
      </c>
      <c r="M217" s="180" t="str">
        <f ca="1">IF(AND('Mapa final'!$AB$25="Muy Baja",'Mapa final'!$AD$25="Moderado"),CONCATENATE("R12C",'Mapa final'!$R$25),"")</f>
        <v/>
      </c>
      <c r="N217" s="181" t="str">
        <f>IF(AND('Mapa final'!$AB$26="Muy Baja",'Mapa final'!$AD$26="Moderado"),CONCATENATE("R12C",'Mapa final'!$R$26),"")</f>
        <v>R12C2</v>
      </c>
      <c r="O217" s="182" t="str">
        <f>IF(AND('Mapa final'!$AB$27="Muy Baja",'Mapa final'!$AD$27="Moderado"),CONCATENATE("R12C",'Mapa final'!$R$27),"")</f>
        <v/>
      </c>
      <c r="P217" s="171" t="str">
        <f ca="1">IF(AND('Mapa final'!$AB$25="Muy Baja",'Mapa final'!$AD$25="Moderado"),CONCATENATE("R12C",'Mapa final'!$R$25),"")</f>
        <v/>
      </c>
      <c r="Q217" s="172" t="str">
        <f>IF(AND('Mapa final'!$AB$26="Muy Baja",'Mapa final'!$AD$26="Moderado"),CONCATENATE("R12C",'Mapa final'!$R$26),"")</f>
        <v>R12C2</v>
      </c>
      <c r="R217" s="173" t="str">
        <f>IF(AND('Mapa final'!$AB$27="Muy Baja",'Mapa final'!$AD$27="Moderado"),CONCATENATE("R12C",'Mapa final'!$R$27),"")</f>
        <v/>
      </c>
      <c r="S217" s="86" t="str">
        <f ca="1">IF(AND('Mapa final'!$AB$25="Muy Baja",'Mapa final'!$AD$25="Mayor"),CONCATENATE("R12C",'Mapa final'!$R$25),"")</f>
        <v/>
      </c>
      <c r="T217" s="40" t="str">
        <f>IF(AND('Mapa final'!$AB$26="Muy Baja",'Mapa final'!$AD$26="Mayor"),CONCATENATE("R12C",'Mapa final'!$R$26),"")</f>
        <v/>
      </c>
      <c r="U217" s="87" t="str">
        <f>IF(AND('Mapa final'!$AB$27="Muy Baja",'Mapa final'!$AD$27="Mayor"),CONCATENATE("R12C",'Mapa final'!$R$27),"")</f>
        <v/>
      </c>
      <c r="V217" s="165" t="str">
        <f ca="1">IF(AND('Mapa final'!$AB$25="Muy Baja",'Mapa final'!$AD$25="Catastrófico"),CONCATENATE("R12C",'Mapa final'!$R$25),"")</f>
        <v/>
      </c>
      <c r="W217" s="166" t="str">
        <f>IF(AND('Mapa final'!$AB$26="Muy Baja",'Mapa final'!$AD$26="Catastrófico"),CONCATENATE("R12C",'Mapa final'!$R$26),"")</f>
        <v/>
      </c>
      <c r="X217" s="167" t="str">
        <f>IF(AND('Mapa final'!$AB$27="Muy Baja",'Mapa final'!$AD$27="Catastrófico"),CONCATENATE("R12C",'Mapa final'!$R$27),"")</f>
        <v/>
      </c>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41"/>
      <c r="BM217" s="41"/>
    </row>
    <row r="218" spans="1:65" ht="15.75" x14ac:dyDescent="0.25">
      <c r="A218" s="41"/>
      <c r="B218" s="276"/>
      <c r="C218" s="277"/>
      <c r="D218" s="278"/>
      <c r="E218" s="250"/>
      <c r="F218" s="246"/>
      <c r="G218" s="246"/>
      <c r="H218" s="246"/>
      <c r="I218" s="283"/>
      <c r="J218" s="180" t="str">
        <f ca="1">IF(AND('Mapa final'!$AB$28="Muy Baja",'Mapa final'!$AD$28="Moderado"),CONCATENATE("R13C",'Mapa final'!$R$28),"")</f>
        <v/>
      </c>
      <c r="K218" s="181" t="str">
        <f>IF(AND('Mapa final'!$AB$29="Muy Baja",'Mapa final'!$AD$29="Moderado"),CONCATENATE("R13C",'Mapa final'!$R$29),"")</f>
        <v/>
      </c>
      <c r="L218" s="182" t="str">
        <f>IF(AND('Mapa final'!$AB$30="Muy Baja",'Mapa final'!$AD$30="Moderado"),CONCATENATE("R13C",'Mapa final'!$R$30),"")</f>
        <v/>
      </c>
      <c r="M218" s="180" t="str">
        <f ca="1">IF(AND('Mapa final'!$AB$28="Muy Baja",'Mapa final'!$AD$28="Moderado"),CONCATENATE("R13C",'Mapa final'!$R$28),"")</f>
        <v/>
      </c>
      <c r="N218" s="181" t="str">
        <f>IF(AND('Mapa final'!$AB$29="Muy Baja",'Mapa final'!$AD$29="Moderado"),CONCATENATE("R13C",'Mapa final'!$R$29),"")</f>
        <v/>
      </c>
      <c r="O218" s="182" t="str">
        <f>IF(AND('Mapa final'!$AB$30="Muy Baja",'Mapa final'!$AD$30="Moderado"),CONCATENATE("R13C",'Mapa final'!$R$30),"")</f>
        <v/>
      </c>
      <c r="P218" s="171" t="str">
        <f ca="1">IF(AND('Mapa final'!$AB$28="Muy Baja",'Mapa final'!$AD$28="Moderado"),CONCATENATE("R13C",'Mapa final'!$R$28),"")</f>
        <v/>
      </c>
      <c r="Q218" s="172" t="str">
        <f>IF(AND('Mapa final'!$AB$29="Muy Baja",'Mapa final'!$AD$29="Moderado"),CONCATENATE("R13C",'Mapa final'!$R$29),"")</f>
        <v/>
      </c>
      <c r="R218" s="173" t="str">
        <f>IF(AND('Mapa final'!$AB$30="Muy Baja",'Mapa final'!$AD$30="Moderado"),CONCATENATE("R13C",'Mapa final'!$R$30),"")</f>
        <v/>
      </c>
      <c r="S218" s="86" t="str">
        <f ca="1">IF(AND('Mapa final'!$AB$28="Muy Baja",'Mapa final'!$AD$28="Mayor"),CONCATENATE("R13C",'Mapa final'!$R$28),"")</f>
        <v/>
      </c>
      <c r="T218" s="40" t="str">
        <f>IF(AND('Mapa final'!$AB$29="Muy Baja",'Mapa final'!$AD$29="Mayor"),CONCATENATE("R13C",'Mapa final'!$R$29),"")</f>
        <v/>
      </c>
      <c r="U218" s="87" t="str">
        <f>IF(AND('Mapa final'!$AB$30="Muy Baja",'Mapa final'!$AD$30="Mayor"),CONCATENATE("R13C",'Mapa final'!$R$30),"")</f>
        <v/>
      </c>
      <c r="V218" s="165" t="str">
        <f ca="1">IF(AND('Mapa final'!$AB$28="Muy Baja",'Mapa final'!$AD$28="Catastrófico"),CONCATENATE("R13C",'Mapa final'!$R$28),"")</f>
        <v/>
      </c>
      <c r="W218" s="166" t="str">
        <f>IF(AND('Mapa final'!$AB$29="Muy Baja",'Mapa final'!$AD$29="Catastrófico"),CONCATENATE("R13C",'Mapa final'!$R$29),"")</f>
        <v/>
      </c>
      <c r="X218" s="167" t="str">
        <f>IF(AND('Mapa final'!$AB$30="Muy Baja",'Mapa final'!$AD$30="Catastrófico"),CONCATENATE("R13C",'Mapa final'!$R$30),"")</f>
        <v/>
      </c>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41"/>
      <c r="BM218" s="41"/>
    </row>
    <row r="219" spans="1:65" ht="15.75" x14ac:dyDescent="0.25">
      <c r="A219" s="41"/>
      <c r="B219" s="276"/>
      <c r="C219" s="277"/>
      <c r="D219" s="278"/>
      <c r="E219" s="250"/>
      <c r="F219" s="246"/>
      <c r="G219" s="246"/>
      <c r="H219" s="246"/>
      <c r="I219" s="283"/>
      <c r="J219" s="180" t="e">
        <f>IF(AND('Mapa final'!#REF!="Muy Baja",'Mapa final'!#REF!="Moderado"),CONCATENATE("R14C",'Mapa final'!#REF!),"")</f>
        <v>#REF!</v>
      </c>
      <c r="K219" s="181" t="e">
        <f>IF(AND('Mapa final'!#REF!="Muy Baja",'Mapa final'!#REF!="Moderado"),CONCATENATE("R14C",'Mapa final'!#REF!),"")</f>
        <v>#REF!</v>
      </c>
      <c r="L219" s="182" t="e">
        <f>IF(AND('Mapa final'!#REF!="Muy Baja",'Mapa final'!#REF!="Moderado"),CONCATENATE("R14C",'Mapa final'!#REF!),"")</f>
        <v>#REF!</v>
      </c>
      <c r="M219" s="180" t="e">
        <f>IF(AND('Mapa final'!#REF!="Muy Baja",'Mapa final'!#REF!="Moderado"),CONCATENATE("R14C",'Mapa final'!#REF!),"")</f>
        <v>#REF!</v>
      </c>
      <c r="N219" s="181" t="e">
        <f>IF(AND('Mapa final'!#REF!="Muy Baja",'Mapa final'!#REF!="Moderado"),CONCATENATE("R14C",'Mapa final'!#REF!),"")</f>
        <v>#REF!</v>
      </c>
      <c r="O219" s="182" t="e">
        <f>IF(AND('Mapa final'!#REF!="Muy Baja",'Mapa final'!#REF!="Moderado"),CONCATENATE("R14C",'Mapa final'!#REF!),"")</f>
        <v>#REF!</v>
      </c>
      <c r="P219" s="171" t="e">
        <f>IF(AND('Mapa final'!#REF!="Muy Baja",'Mapa final'!#REF!="Moderado"),CONCATENATE("R14C",'Mapa final'!#REF!),"")</f>
        <v>#REF!</v>
      </c>
      <c r="Q219" s="172" t="e">
        <f>IF(AND('Mapa final'!#REF!="Muy Baja",'Mapa final'!#REF!="Moderado"),CONCATENATE("R14C",'Mapa final'!#REF!),"")</f>
        <v>#REF!</v>
      </c>
      <c r="R219" s="173" t="e">
        <f>IF(AND('Mapa final'!#REF!="Muy Baja",'Mapa final'!#REF!="Moderado"),CONCATENATE("R14C",'Mapa final'!#REF!),"")</f>
        <v>#REF!</v>
      </c>
      <c r="S219" s="86" t="e">
        <f>IF(AND('Mapa final'!#REF!="Muy Baja",'Mapa final'!#REF!="Mayor"),CONCATENATE("R14C",'Mapa final'!#REF!),"")</f>
        <v>#REF!</v>
      </c>
      <c r="T219" s="40" t="e">
        <f>IF(AND('Mapa final'!#REF!="Muy Baja",'Mapa final'!#REF!="Mayor"),CONCATENATE("R14C",'Mapa final'!#REF!),"")</f>
        <v>#REF!</v>
      </c>
      <c r="U219" s="87" t="e">
        <f>IF(AND('Mapa final'!#REF!="Muy Baja",'Mapa final'!#REF!="Mayor"),CONCATENATE("R14C",'Mapa final'!#REF!),"")</f>
        <v>#REF!</v>
      </c>
      <c r="V219" s="165" t="e">
        <f>IF(AND('Mapa final'!#REF!="Muy Baja",'Mapa final'!#REF!="Catastrófico"),CONCATENATE("R14C",'Mapa final'!#REF!),"")</f>
        <v>#REF!</v>
      </c>
      <c r="W219" s="166" t="e">
        <f>IF(AND('Mapa final'!#REF!="Muy Baja",'Mapa final'!#REF!="Catastrófico"),CONCATENATE("R14C",'Mapa final'!#REF!),"")</f>
        <v>#REF!</v>
      </c>
      <c r="X219" s="167" t="e">
        <f>IF(AND('Mapa final'!#REF!="Muy Baja",'Mapa final'!#REF!="Catastrófico"),CONCATENATE("R14C",'Mapa final'!#REF!),"")</f>
        <v>#REF!</v>
      </c>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41"/>
      <c r="BM219" s="41"/>
    </row>
    <row r="220" spans="1:65" ht="15.75" x14ac:dyDescent="0.25">
      <c r="A220" s="41"/>
      <c r="B220" s="276"/>
      <c r="C220" s="277"/>
      <c r="D220" s="278"/>
      <c r="E220" s="250"/>
      <c r="F220" s="246"/>
      <c r="G220" s="246"/>
      <c r="H220" s="246"/>
      <c r="I220" s="283"/>
      <c r="J220" s="180" t="str">
        <f ca="1">IF(AND('Mapa final'!$AB$31="Muy Baja",'Mapa final'!$AD$31="Moderado"),CONCATENATE("R15C",'Mapa final'!$R$31),"")</f>
        <v/>
      </c>
      <c r="K220" s="181" t="str">
        <f>IF(AND('Mapa final'!$AB$32="Muy Baja",'Mapa final'!$AD$32="Moderado"),CONCATENATE("R15C",'Mapa final'!$R$32),"")</f>
        <v/>
      </c>
      <c r="L220" s="182" t="str">
        <f>IF(AND('Mapa final'!$AB$33="Muy Baja",'Mapa final'!$AD$33="Moderado"),CONCATENATE("R15C",'Mapa final'!$R$33),"")</f>
        <v/>
      </c>
      <c r="M220" s="180" t="str">
        <f ca="1">IF(AND('Mapa final'!$AB$31="Muy Baja",'Mapa final'!$AD$31="Moderado"),CONCATENATE("R15C",'Mapa final'!$R$31),"")</f>
        <v/>
      </c>
      <c r="N220" s="181" t="str">
        <f>IF(AND('Mapa final'!$AB$32="Muy Baja",'Mapa final'!$AD$32="Moderado"),CONCATENATE("R15C",'Mapa final'!$R$32),"")</f>
        <v/>
      </c>
      <c r="O220" s="182" t="str">
        <f>IF(AND('Mapa final'!$AB$33="Muy Baja",'Mapa final'!$AD$33="Moderado"),CONCATENATE("R15C",'Mapa final'!$R$33),"")</f>
        <v/>
      </c>
      <c r="P220" s="171" t="str">
        <f ca="1">IF(AND('Mapa final'!$AB$31="Muy Baja",'Mapa final'!$AD$31="Moderado"),CONCATENATE("R15C",'Mapa final'!$R$31),"")</f>
        <v/>
      </c>
      <c r="Q220" s="172" t="str">
        <f>IF(AND('Mapa final'!$AB$32="Muy Baja",'Mapa final'!$AD$32="Moderado"),CONCATENATE("R15C",'Mapa final'!$R$32),"")</f>
        <v/>
      </c>
      <c r="R220" s="173" t="str">
        <f>IF(AND('Mapa final'!$AB$33="Muy Baja",'Mapa final'!$AD$33="Moderado"),CONCATENATE("R15C",'Mapa final'!$R$33),"")</f>
        <v/>
      </c>
      <c r="S220" s="86" t="str">
        <f ca="1">IF(AND('Mapa final'!$AB$31="Muy Baja",'Mapa final'!$AD$31="Mayor"),CONCATENATE("R15C",'Mapa final'!$R$31),"")</f>
        <v/>
      </c>
      <c r="T220" s="40" t="str">
        <f>IF(AND('Mapa final'!$AB$32="Muy Baja",'Mapa final'!$AD$32="Mayor"),CONCATENATE("R15C",'Mapa final'!$R$32),"")</f>
        <v/>
      </c>
      <c r="U220" s="87" t="str">
        <f>IF(AND('Mapa final'!$AB$33="Muy Baja",'Mapa final'!$AD$33="Mayor"),CONCATENATE("R15C",'Mapa final'!$R$33),"")</f>
        <v/>
      </c>
      <c r="V220" s="165" t="str">
        <f ca="1">IF(AND('Mapa final'!$AB$31="Muy Baja",'Mapa final'!$AD$31="Catastrófico"),CONCATENATE("R15C",'Mapa final'!$R$31),"")</f>
        <v/>
      </c>
      <c r="W220" s="166" t="str">
        <f>IF(AND('Mapa final'!$AB$32="Muy Baja",'Mapa final'!$AD$32="Catastrófico"),CONCATENATE("R15C",'Mapa final'!$R$32),"")</f>
        <v/>
      </c>
      <c r="X220" s="167" t="str">
        <f>IF(AND('Mapa final'!$AB$33="Muy Baja",'Mapa final'!$AD$33="Catastrófico"),CONCATENATE("R15C",'Mapa final'!$R$33),"")</f>
        <v/>
      </c>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41"/>
      <c r="BM220" s="41"/>
    </row>
    <row r="221" spans="1:65" ht="15.75" x14ac:dyDescent="0.25">
      <c r="A221" s="41"/>
      <c r="B221" s="276"/>
      <c r="C221" s="277"/>
      <c r="D221" s="278"/>
      <c r="E221" s="250"/>
      <c r="F221" s="246"/>
      <c r="G221" s="246"/>
      <c r="H221" s="246"/>
      <c r="I221" s="283"/>
      <c r="J221" s="180" t="str">
        <f ca="1">IF(AND('Mapa final'!$AB$34="Muy Baja",'Mapa final'!$AD$34="Moderado"),CONCATENATE("R16C",'Mapa final'!$R$34),"")</f>
        <v/>
      </c>
      <c r="K221" s="181" t="str">
        <f>IF(AND('Mapa final'!$AB$35="Muy Baja",'Mapa final'!$AD$35="Moderado"),CONCATENATE("R16C",'Mapa final'!$R$35),"")</f>
        <v/>
      </c>
      <c r="L221" s="182" t="str">
        <f>IF(AND('Mapa final'!$AB$36="Muy Baja",'Mapa final'!$AD$36="Moderado"),CONCATENATE("R16C",'Mapa final'!$R$36),"")</f>
        <v/>
      </c>
      <c r="M221" s="180" t="str">
        <f ca="1">IF(AND('Mapa final'!$AB$34="Muy Baja",'Mapa final'!$AD$34="Moderado"),CONCATENATE("R16C",'Mapa final'!$R$34),"")</f>
        <v/>
      </c>
      <c r="N221" s="181" t="str">
        <f>IF(AND('Mapa final'!$AB$35="Muy Baja",'Mapa final'!$AD$35="Moderado"),CONCATENATE("R16C",'Mapa final'!$R$35),"")</f>
        <v/>
      </c>
      <c r="O221" s="182" t="str">
        <f>IF(AND('Mapa final'!$AB$36="Muy Baja",'Mapa final'!$AD$36="Moderado"),CONCATENATE("R16C",'Mapa final'!$R$36),"")</f>
        <v/>
      </c>
      <c r="P221" s="171" t="str">
        <f ca="1">IF(AND('Mapa final'!$AB$34="Muy Baja",'Mapa final'!$AD$34="Moderado"),CONCATENATE("R16C",'Mapa final'!$R$34),"")</f>
        <v/>
      </c>
      <c r="Q221" s="172" t="str">
        <f>IF(AND('Mapa final'!$AB$35="Muy Baja",'Mapa final'!$AD$35="Moderado"),CONCATENATE("R16C",'Mapa final'!$R$35),"")</f>
        <v/>
      </c>
      <c r="R221" s="173" t="str">
        <f>IF(AND('Mapa final'!$AB$36="Muy Baja",'Mapa final'!$AD$36="Moderado"),CONCATENATE("R16C",'Mapa final'!$R$36),"")</f>
        <v/>
      </c>
      <c r="S221" s="86" t="str">
        <f ca="1">IF(AND('Mapa final'!$AB$34="Muy Baja",'Mapa final'!$AD$34="Mayor"),CONCATENATE("R16C",'Mapa final'!$R$34),"")</f>
        <v/>
      </c>
      <c r="T221" s="40" t="str">
        <f>IF(AND('Mapa final'!$AB$35="Muy Baja",'Mapa final'!$AD$35="Mayor"),CONCATENATE("R16C",'Mapa final'!$R$35),"")</f>
        <v/>
      </c>
      <c r="U221" s="87" t="str">
        <f>IF(AND('Mapa final'!$AB$36="Muy Baja",'Mapa final'!$AD$36="Mayor"),CONCATENATE("R16C",'Mapa final'!$R$36),"")</f>
        <v/>
      </c>
      <c r="V221" s="165" t="str">
        <f ca="1">IF(AND('Mapa final'!$AB$34="Muy Baja",'Mapa final'!$AD$34="Catastrófico"),CONCATENATE("R16C",'Mapa final'!$R$34),"")</f>
        <v/>
      </c>
      <c r="W221" s="166" t="str">
        <f>IF(AND('Mapa final'!$AB$35="Muy Baja",'Mapa final'!$AD$35="Catastrófico"),CONCATENATE("R16C",'Mapa final'!$R$35),"")</f>
        <v/>
      </c>
      <c r="X221" s="167" t="str">
        <f>IF(AND('Mapa final'!$AB$36="Muy Baja",'Mapa final'!$AD$36="Catastrófico"),CONCATENATE("R16C",'Mapa final'!$R$36),"")</f>
        <v/>
      </c>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41"/>
      <c r="BM221" s="41"/>
    </row>
    <row r="222" spans="1:65" ht="15.75" x14ac:dyDescent="0.25">
      <c r="A222" s="41"/>
      <c r="B222" s="276"/>
      <c r="C222" s="277"/>
      <c r="D222" s="278"/>
      <c r="E222" s="250"/>
      <c r="F222" s="246"/>
      <c r="G222" s="246"/>
      <c r="H222" s="246"/>
      <c r="I222" s="283"/>
      <c r="J222" s="180" t="str">
        <f ca="1">IF(AND('Mapa final'!$AB$37="Muy Baja",'Mapa final'!$AD$37="Moderado"),CONCATENATE("R17",'Mapa final'!$R$37),"")</f>
        <v/>
      </c>
      <c r="K222" s="181" t="str">
        <f>IF(AND('Mapa final'!$AB$38="Muy Baja",'Mapa final'!$AD$38="Moderado"),CONCATENATE("R17C",'Mapa final'!$R$38),"")</f>
        <v/>
      </c>
      <c r="L222" s="182" t="str">
        <f>IF(AND('Mapa final'!$AB$39="Muy Baja",'Mapa final'!$AD$39="Moderado"),CONCATENATE("R17C",'Mapa final'!$R$39),"")</f>
        <v/>
      </c>
      <c r="M222" s="180" t="str">
        <f ca="1">IF(AND('Mapa final'!$AB$37="Muy Baja",'Mapa final'!$AD$37="Moderado"),CONCATENATE("R17",'Mapa final'!$R$37),"")</f>
        <v/>
      </c>
      <c r="N222" s="181" t="str">
        <f>IF(AND('Mapa final'!$AB$38="Muy Baja",'Mapa final'!$AD$38="Moderado"),CONCATENATE("R17C",'Mapa final'!$R$38),"")</f>
        <v/>
      </c>
      <c r="O222" s="182" t="str">
        <f>IF(AND('Mapa final'!$AB$39="Muy Baja",'Mapa final'!$AD$39="Moderado"),CONCATENATE("R17C",'Mapa final'!$R$39),"")</f>
        <v/>
      </c>
      <c r="P222" s="171" t="str">
        <f ca="1">IF(AND('Mapa final'!$AB$37="Muy Baja",'Mapa final'!$AD$37="Moderado"),CONCATENATE("R17",'Mapa final'!$R$37),"")</f>
        <v/>
      </c>
      <c r="Q222" s="172" t="str">
        <f>IF(AND('Mapa final'!$AB$38="Muy Baja",'Mapa final'!$AD$38="Moderado"),CONCATENATE("R17C",'Mapa final'!$R$38),"")</f>
        <v/>
      </c>
      <c r="R222" s="173" t="str">
        <f>IF(AND('Mapa final'!$AB$39="Muy Baja",'Mapa final'!$AD$39="Moderado"),CONCATENATE("R17C",'Mapa final'!$R$39),"")</f>
        <v/>
      </c>
      <c r="S222" s="86" t="str">
        <f ca="1">IF(AND('Mapa final'!$AB$37="Muy Baja",'Mapa final'!$AD$37="Mayor"),CONCATENATE("R17",'Mapa final'!$R$37),"")</f>
        <v/>
      </c>
      <c r="T222" s="40" t="str">
        <f>IF(AND('Mapa final'!$AB$38="Muy Baja",'Mapa final'!$AD$38="Mayor"),CONCATENATE("R17C",'Mapa final'!$R$38),"")</f>
        <v/>
      </c>
      <c r="U222" s="87" t="str">
        <f>IF(AND('Mapa final'!$AB$39="Muy Baja",'Mapa final'!$AD$39="Mayor"),CONCATENATE("R17C",'Mapa final'!$R$39),"")</f>
        <v/>
      </c>
      <c r="V222" s="165" t="str">
        <f ca="1">IF(AND('Mapa final'!$AB$37="Muy Baja",'Mapa final'!$AD$37="Catastrófico"),CONCATENATE("R17",'Mapa final'!$R$37),"")</f>
        <v/>
      </c>
      <c r="W222" s="166" t="str">
        <f>IF(AND('Mapa final'!$AB$38="Muy Baja",'Mapa final'!$AD$38="Catastrófico"),CONCATENATE("R17C",'Mapa final'!$R$38),"")</f>
        <v/>
      </c>
      <c r="X222" s="167" t="str">
        <f>IF(AND('Mapa final'!$AB$39="Muy Baja",'Mapa final'!$AD$39="Catastrófico"),CONCATENATE("R17C",'Mapa final'!$R$39),"")</f>
        <v/>
      </c>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41"/>
      <c r="BM222" s="41"/>
    </row>
    <row r="223" spans="1:65" ht="15.75" x14ac:dyDescent="0.25">
      <c r="A223" s="41"/>
      <c r="B223" s="276"/>
      <c r="C223" s="277"/>
      <c r="D223" s="278"/>
      <c r="E223" s="250"/>
      <c r="F223" s="246"/>
      <c r="G223" s="246"/>
      <c r="H223" s="246"/>
      <c r="I223" s="283"/>
      <c r="J223" s="180" t="e">
        <f>IF(AND('Mapa final'!#REF!="Muy Baja",'Mapa final'!#REF!="Moderado"),CONCATENATE("R18C",'Mapa final'!#REF!),"")</f>
        <v>#REF!</v>
      </c>
      <c r="K223" s="181" t="e">
        <f>IF(AND('Mapa final'!#REF!="Muy Baja",'Mapa final'!#REF!="Moderado"),CONCATENATE("R18C",'Mapa final'!#REF!),"")</f>
        <v>#REF!</v>
      </c>
      <c r="L223" s="182" t="e">
        <f>IF(AND('Mapa final'!#REF!="Muy Baja",'Mapa final'!#REF!="Moderado"),CONCATENATE("R18C",'Mapa final'!#REF!),"")</f>
        <v>#REF!</v>
      </c>
      <c r="M223" s="180" t="e">
        <f>IF(AND('Mapa final'!#REF!="Muy Baja",'Mapa final'!#REF!="Moderado"),CONCATENATE("R18C",'Mapa final'!#REF!),"")</f>
        <v>#REF!</v>
      </c>
      <c r="N223" s="181" t="e">
        <f>IF(AND('Mapa final'!#REF!="Muy Baja",'Mapa final'!#REF!="Moderado"),CONCATENATE("R18C",'Mapa final'!#REF!),"")</f>
        <v>#REF!</v>
      </c>
      <c r="O223" s="182" t="e">
        <f>IF(AND('Mapa final'!#REF!="Muy Baja",'Mapa final'!#REF!="Moderado"),CONCATENATE("R18C",'Mapa final'!#REF!),"")</f>
        <v>#REF!</v>
      </c>
      <c r="P223" s="171" t="e">
        <f>IF(AND('Mapa final'!#REF!="Muy Baja",'Mapa final'!#REF!="Moderado"),CONCATENATE("R18C",'Mapa final'!#REF!),"")</f>
        <v>#REF!</v>
      </c>
      <c r="Q223" s="172" t="e">
        <f>IF(AND('Mapa final'!#REF!="Muy Baja",'Mapa final'!#REF!="Moderado"),CONCATENATE("R18C",'Mapa final'!#REF!),"")</f>
        <v>#REF!</v>
      </c>
      <c r="R223" s="173" t="e">
        <f>IF(AND('Mapa final'!#REF!="Muy Baja",'Mapa final'!#REF!="Moderado"),CONCATENATE("R18C",'Mapa final'!#REF!),"")</f>
        <v>#REF!</v>
      </c>
      <c r="S223" s="86" t="e">
        <f>IF(AND('Mapa final'!#REF!="Muy Baja",'Mapa final'!#REF!="Mayor"),CONCATENATE("R18C",'Mapa final'!#REF!),"")</f>
        <v>#REF!</v>
      </c>
      <c r="T223" s="40" t="e">
        <f>IF(AND('Mapa final'!#REF!="Muy Baja",'Mapa final'!#REF!="Mayor"),CONCATENATE("R18C",'Mapa final'!#REF!),"")</f>
        <v>#REF!</v>
      </c>
      <c r="U223" s="87" t="e">
        <f>IF(AND('Mapa final'!#REF!="Muy Baja",'Mapa final'!#REF!="Mayor"),CONCATENATE("R18C",'Mapa final'!#REF!),"")</f>
        <v>#REF!</v>
      </c>
      <c r="V223" s="165" t="e">
        <f>IF(AND('Mapa final'!#REF!="Muy Baja",'Mapa final'!#REF!="Catastrófico"),CONCATENATE("R18C",'Mapa final'!#REF!),"")</f>
        <v>#REF!</v>
      </c>
      <c r="W223" s="166" t="e">
        <f>IF(AND('Mapa final'!#REF!="Muy Baja",'Mapa final'!#REF!="Catastrófico"),CONCATENATE("R18C",'Mapa final'!#REF!),"")</f>
        <v>#REF!</v>
      </c>
      <c r="X223" s="167" t="e">
        <f>IF(AND('Mapa final'!#REF!="Muy Baja",'Mapa final'!#REF!="Catastrófico"),CONCATENATE("R18C",'Mapa final'!#REF!),"")</f>
        <v>#REF!</v>
      </c>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41"/>
      <c r="BM223" s="41"/>
    </row>
    <row r="224" spans="1:65" ht="15.75" x14ac:dyDescent="0.25">
      <c r="A224" s="41"/>
      <c r="B224" s="276"/>
      <c r="C224" s="277"/>
      <c r="D224" s="278"/>
      <c r="E224" s="250"/>
      <c r="F224" s="246"/>
      <c r="G224" s="246"/>
      <c r="H224" s="246"/>
      <c r="I224" s="283"/>
      <c r="J224" s="180" t="str">
        <f ca="1">IF(AND('Mapa final'!$AB$40="Muy Baja",'Mapa final'!$AD$40="Moderado"),CONCATENATE("R19C",'Mapa final'!$R$40),"")</f>
        <v/>
      </c>
      <c r="K224" s="181" t="str">
        <f>IF(AND('Mapa final'!$AB$41="Muy Baja",'Mapa final'!$AD$41="Moderado"),CONCATENATE("R19C",'Mapa final'!$R$41),"")</f>
        <v/>
      </c>
      <c r="L224" s="182" t="str">
        <f>IF(AND('Mapa final'!$AB$42="Muy Baja",'Mapa final'!$AD$42="Moderado"),CONCATENATE("R19C",'Mapa final'!$R$42),"")</f>
        <v/>
      </c>
      <c r="M224" s="180" t="str">
        <f ca="1">IF(AND('Mapa final'!$AB$40="Muy Baja",'Mapa final'!$AD$40="Moderado"),CONCATENATE("R19C",'Mapa final'!$R$40),"")</f>
        <v/>
      </c>
      <c r="N224" s="181" t="str">
        <f>IF(AND('Mapa final'!$AB$41="Muy Baja",'Mapa final'!$AD$41="Moderado"),CONCATENATE("R19C",'Mapa final'!$R$41),"")</f>
        <v/>
      </c>
      <c r="O224" s="182" t="str">
        <f>IF(AND('Mapa final'!$AB$42="Muy Baja",'Mapa final'!$AD$42="Moderado"),CONCATENATE("R19C",'Mapa final'!$R$42),"")</f>
        <v/>
      </c>
      <c r="P224" s="171" t="str">
        <f ca="1">IF(AND('Mapa final'!$AB$40="Muy Baja",'Mapa final'!$AD$40="Moderado"),CONCATENATE("R19C",'Mapa final'!$R$40),"")</f>
        <v/>
      </c>
      <c r="Q224" s="172" t="str">
        <f>IF(AND('Mapa final'!$AB$41="Muy Baja",'Mapa final'!$AD$41="Moderado"),CONCATENATE("R19C",'Mapa final'!$R$41),"")</f>
        <v/>
      </c>
      <c r="R224" s="173" t="str">
        <f>IF(AND('Mapa final'!$AB$42="Muy Baja",'Mapa final'!$AD$42="Moderado"),CONCATENATE("R19C",'Mapa final'!$R$42),"")</f>
        <v/>
      </c>
      <c r="S224" s="86" t="str">
        <f ca="1">IF(AND('Mapa final'!$AB$40="Muy Baja",'Mapa final'!$AD$40="Mayor"),CONCATENATE("R19C",'Mapa final'!$R$40),"")</f>
        <v/>
      </c>
      <c r="T224" s="40" t="str">
        <f>IF(AND('Mapa final'!$AB$41="Muy Baja",'Mapa final'!$AD$41="Mayor"),CONCATENATE("R19C",'Mapa final'!$R$41),"")</f>
        <v/>
      </c>
      <c r="U224" s="87" t="str">
        <f>IF(AND('Mapa final'!$AB$42="Muy Baja",'Mapa final'!$AD$42="Mayor"),CONCATENATE("R19C",'Mapa final'!$R$42),"")</f>
        <v/>
      </c>
      <c r="V224" s="165" t="str">
        <f ca="1">IF(AND('Mapa final'!$AB$40="Muy Baja",'Mapa final'!$AD$40="Catastrófico"),CONCATENATE("R19C",'Mapa final'!$R$40),"")</f>
        <v/>
      </c>
      <c r="W224" s="166" t="str">
        <f>IF(AND('Mapa final'!$AB$41="Muy Baja",'Mapa final'!$AD$41="Catastrófico"),CONCATENATE("R19C",'Mapa final'!$R$41),"")</f>
        <v/>
      </c>
      <c r="X224" s="167" t="str">
        <f>IF(AND('Mapa final'!$AB$42="Muy Baja",'Mapa final'!$AD$42="Catastrófico"),CONCATENATE("R19C",'Mapa final'!$R$42),"")</f>
        <v/>
      </c>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41"/>
      <c r="BM224" s="41"/>
    </row>
    <row r="225" spans="1:65" ht="15.75" x14ac:dyDescent="0.25">
      <c r="A225" s="41"/>
      <c r="B225" s="276"/>
      <c r="C225" s="277"/>
      <c r="D225" s="278"/>
      <c r="E225" s="250"/>
      <c r="F225" s="246"/>
      <c r="G225" s="246"/>
      <c r="H225" s="246"/>
      <c r="I225" s="283"/>
      <c r="J225" s="180" t="str">
        <f ca="1">IF(AND('Mapa final'!$AB$43="Muy Baja",'Mapa final'!$AD$43="Moderado"),CONCATENATE("R20C",'Mapa final'!$R$43),"")</f>
        <v/>
      </c>
      <c r="K225" s="181" t="str">
        <f>IF(AND('Mapa final'!$AB$44="Muy Baja",'Mapa final'!$AD$44="Moderado"),CONCATENATE("R20C",'Mapa final'!$R$44),"")</f>
        <v/>
      </c>
      <c r="L225" s="182" t="str">
        <f>IF(AND('Mapa final'!$AB$45="Muy Baja",'Mapa final'!$AD$45="Moderado"),CONCATENATE("R20C",'Mapa final'!$R$45),"")</f>
        <v/>
      </c>
      <c r="M225" s="180" t="str">
        <f ca="1">IF(AND('Mapa final'!$AB$43="Muy Baja",'Mapa final'!$AD$43="Moderado"),CONCATENATE("R20C",'Mapa final'!$R$43),"")</f>
        <v/>
      </c>
      <c r="N225" s="181" t="str">
        <f>IF(AND('Mapa final'!$AB$44="Muy Baja",'Mapa final'!$AD$44="Moderado"),CONCATENATE("R20C",'Mapa final'!$R$44),"")</f>
        <v/>
      </c>
      <c r="O225" s="182" t="str">
        <f>IF(AND('Mapa final'!$AB$45="Muy Baja",'Mapa final'!$AD$45="Moderado"),CONCATENATE("R20C",'Mapa final'!$R$45),"")</f>
        <v/>
      </c>
      <c r="P225" s="171" t="str">
        <f ca="1">IF(AND('Mapa final'!$AB$43="Muy Baja",'Mapa final'!$AD$43="Moderado"),CONCATENATE("R20C",'Mapa final'!$R$43),"")</f>
        <v/>
      </c>
      <c r="Q225" s="172" t="str">
        <f>IF(AND('Mapa final'!$AB$44="Muy Baja",'Mapa final'!$AD$44="Moderado"),CONCATENATE("R20C",'Mapa final'!$R$44),"")</f>
        <v/>
      </c>
      <c r="R225" s="173" t="str">
        <f>IF(AND('Mapa final'!$AB$45="Muy Baja",'Mapa final'!$AD$45="Moderado"),CONCATENATE("R20C",'Mapa final'!$R$45),"")</f>
        <v/>
      </c>
      <c r="S225" s="86" t="str">
        <f ca="1">IF(AND('Mapa final'!$AB$43="Muy Baja",'Mapa final'!$AD$43="Mayor"),CONCATENATE("R20C",'Mapa final'!$R$43),"")</f>
        <v/>
      </c>
      <c r="T225" s="40" t="str">
        <f>IF(AND('Mapa final'!$AB$44="Muy Baja",'Mapa final'!$AD$44="Mayor"),CONCATENATE("R20C",'Mapa final'!$R$44),"")</f>
        <v/>
      </c>
      <c r="U225" s="87" t="str">
        <f>IF(AND('Mapa final'!$AB$45="Muy Baja",'Mapa final'!$AD$45="Mayor"),CONCATENATE("R20C",'Mapa final'!$R$45),"")</f>
        <v/>
      </c>
      <c r="V225" s="165" t="str">
        <f ca="1">IF(AND('Mapa final'!$AB$43="Muy Baja",'Mapa final'!$AD$43="Catastrófico"),CONCATENATE("R20C",'Mapa final'!$R$43),"")</f>
        <v/>
      </c>
      <c r="W225" s="166" t="str">
        <f>IF(AND('Mapa final'!$AB$44="Muy Baja",'Mapa final'!$AD$44="Catastrófico"),CONCATENATE("R20C",'Mapa final'!$R$44),"")</f>
        <v/>
      </c>
      <c r="X225" s="167" t="str">
        <f>IF(AND('Mapa final'!$AB$45="Muy Baja",'Mapa final'!$AD$45="Catastrófico"),CONCATENATE("R20C",'Mapa final'!$R$45),"")</f>
        <v/>
      </c>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41"/>
      <c r="BM225" s="41"/>
    </row>
    <row r="226" spans="1:65" ht="15.75" x14ac:dyDescent="0.25">
      <c r="A226" s="41"/>
      <c r="B226" s="276"/>
      <c r="C226" s="277"/>
      <c r="D226" s="278"/>
      <c r="E226" s="250"/>
      <c r="F226" s="246"/>
      <c r="G226" s="246"/>
      <c r="H226" s="246"/>
      <c r="I226" s="283"/>
      <c r="J226" s="180" t="e">
        <f>IF(AND('Mapa final'!#REF!="Muy Baja",'Mapa final'!#REF!="Moderado"),CONCATENATE("R21C",'Mapa final'!#REF!),"")</f>
        <v>#REF!</v>
      </c>
      <c r="K226" s="181" t="e">
        <f>IF(AND('Mapa final'!#REF!="Muy Baja",'Mapa final'!#REF!="Moderado"),CONCATENATE("R21C",'Mapa final'!#REF!),"")</f>
        <v>#REF!</v>
      </c>
      <c r="L226" s="182" t="e">
        <f>IF(AND('Mapa final'!#REF!="Muy Baja",'Mapa final'!#REF!="Moderado"),CONCATENATE("R21C",'Mapa final'!#REF!),"")</f>
        <v>#REF!</v>
      </c>
      <c r="M226" s="180" t="e">
        <f>IF(AND('Mapa final'!#REF!="Muy Baja",'Mapa final'!#REF!="Moderado"),CONCATENATE("R21C",'Mapa final'!#REF!),"")</f>
        <v>#REF!</v>
      </c>
      <c r="N226" s="181" t="e">
        <f>IF(AND('Mapa final'!#REF!="Muy Baja",'Mapa final'!#REF!="Moderado"),CONCATENATE("R21C",'Mapa final'!#REF!),"")</f>
        <v>#REF!</v>
      </c>
      <c r="O226" s="182" t="e">
        <f>IF(AND('Mapa final'!#REF!="Muy Baja",'Mapa final'!#REF!="Moderado"),CONCATENATE("R21C",'Mapa final'!#REF!),"")</f>
        <v>#REF!</v>
      </c>
      <c r="P226" s="171" t="e">
        <f>IF(AND('Mapa final'!#REF!="Muy Baja",'Mapa final'!#REF!="Moderado"),CONCATENATE("R21C",'Mapa final'!#REF!),"")</f>
        <v>#REF!</v>
      </c>
      <c r="Q226" s="172" t="e">
        <f>IF(AND('Mapa final'!#REF!="Muy Baja",'Mapa final'!#REF!="Moderado"),CONCATENATE("R21C",'Mapa final'!#REF!),"")</f>
        <v>#REF!</v>
      </c>
      <c r="R226" s="173" t="e">
        <f>IF(AND('Mapa final'!#REF!="Muy Baja",'Mapa final'!#REF!="Moderado"),CONCATENATE("R21C",'Mapa final'!#REF!),"")</f>
        <v>#REF!</v>
      </c>
      <c r="S226" s="86" t="e">
        <f>IF(AND('Mapa final'!#REF!="Muy Baja",'Mapa final'!#REF!="Mayor"),CONCATENATE("R21C",'Mapa final'!#REF!),"")</f>
        <v>#REF!</v>
      </c>
      <c r="T226" s="40" t="e">
        <f>IF(AND('Mapa final'!#REF!="Muy Baja",'Mapa final'!#REF!="Mayor"),CONCATENATE("R21C",'Mapa final'!#REF!),"")</f>
        <v>#REF!</v>
      </c>
      <c r="U226" s="87" t="e">
        <f>IF(AND('Mapa final'!#REF!="Muy Baja",'Mapa final'!#REF!="Mayor"),CONCATENATE("R21C",'Mapa final'!#REF!),"")</f>
        <v>#REF!</v>
      </c>
      <c r="V226" s="165" t="e">
        <f>IF(AND('Mapa final'!#REF!="Muy Baja",'Mapa final'!#REF!="Catastrófico"),CONCATENATE("R21C",'Mapa final'!#REF!),"")</f>
        <v>#REF!</v>
      </c>
      <c r="W226" s="166" t="e">
        <f>IF(AND('Mapa final'!#REF!="Muy Baja",'Mapa final'!#REF!="Catastrófico"),CONCATENATE("R21C",'Mapa final'!#REF!),"")</f>
        <v>#REF!</v>
      </c>
      <c r="X226" s="167" t="e">
        <f>IF(AND('Mapa final'!#REF!="Muy Baja",'Mapa final'!#REF!="Catastrófico"),CONCATENATE("R21C",'Mapa final'!#REF!),"")</f>
        <v>#REF!</v>
      </c>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1"/>
      <c r="BJ226" s="41"/>
      <c r="BK226" s="41"/>
      <c r="BL226" s="41"/>
      <c r="BM226" s="41"/>
    </row>
    <row r="227" spans="1:65" ht="15.75" x14ac:dyDescent="0.25">
      <c r="A227" s="41"/>
      <c r="B227" s="276"/>
      <c r="C227" s="277"/>
      <c r="D227" s="278"/>
      <c r="E227" s="250"/>
      <c r="F227" s="246"/>
      <c r="G227" s="246"/>
      <c r="H227" s="246"/>
      <c r="I227" s="283"/>
      <c r="J227" s="180" t="e">
        <f>IF(AND('Mapa final'!#REF!="Muy Baja",'Mapa final'!#REF!="Moderado"),CONCATENATE("R22C",'Mapa final'!#REF!),"")</f>
        <v>#REF!</v>
      </c>
      <c r="K227" s="181" t="e">
        <f>IF(AND('Mapa final'!#REF!="Muy Baja",'Mapa final'!#REF!="Moderado"),CONCATENATE("R22C",'Mapa final'!#REF!),"")</f>
        <v>#REF!</v>
      </c>
      <c r="L227" s="182" t="e">
        <f>IF(AND('Mapa final'!#REF!="Muy Baja",'Mapa final'!#REF!="Moderado"),CONCATENATE("R22C",'Mapa final'!#REF!),"")</f>
        <v>#REF!</v>
      </c>
      <c r="M227" s="180" t="e">
        <f>IF(AND('Mapa final'!#REF!="Muy Baja",'Mapa final'!#REF!="Moderado"),CONCATENATE("R22C",'Mapa final'!#REF!),"")</f>
        <v>#REF!</v>
      </c>
      <c r="N227" s="181" t="e">
        <f>IF(AND('Mapa final'!#REF!="Muy Baja",'Mapa final'!#REF!="Moderado"),CONCATENATE("R22C",'Mapa final'!#REF!),"")</f>
        <v>#REF!</v>
      </c>
      <c r="O227" s="182" t="e">
        <f>IF(AND('Mapa final'!#REF!="Muy Baja",'Mapa final'!#REF!="Moderado"),CONCATENATE("R22C",'Mapa final'!#REF!),"")</f>
        <v>#REF!</v>
      </c>
      <c r="P227" s="171" t="e">
        <f>IF(AND('Mapa final'!#REF!="Muy Baja",'Mapa final'!#REF!="Moderado"),CONCATENATE("R22C",'Mapa final'!#REF!),"")</f>
        <v>#REF!</v>
      </c>
      <c r="Q227" s="172" t="e">
        <f>IF(AND('Mapa final'!#REF!="Muy Baja",'Mapa final'!#REF!="Moderado"),CONCATENATE("R22C",'Mapa final'!#REF!),"")</f>
        <v>#REF!</v>
      </c>
      <c r="R227" s="173" t="e">
        <f>IF(AND('Mapa final'!#REF!="Muy Baja",'Mapa final'!#REF!="Moderado"),CONCATENATE("R22C",'Mapa final'!#REF!),"")</f>
        <v>#REF!</v>
      </c>
      <c r="S227" s="86" t="e">
        <f>IF(AND('Mapa final'!#REF!="Muy Baja",'Mapa final'!#REF!="Mayor"),CONCATENATE("R22C",'Mapa final'!#REF!),"")</f>
        <v>#REF!</v>
      </c>
      <c r="T227" s="40" t="e">
        <f>IF(AND('Mapa final'!#REF!="Muy Baja",'Mapa final'!#REF!="Mayor"),CONCATENATE("R22C",'Mapa final'!#REF!),"")</f>
        <v>#REF!</v>
      </c>
      <c r="U227" s="87" t="e">
        <f>IF(AND('Mapa final'!#REF!="Muy Baja",'Mapa final'!#REF!="Mayor"),CONCATENATE("R22C",'Mapa final'!#REF!),"")</f>
        <v>#REF!</v>
      </c>
      <c r="V227" s="165" t="e">
        <f>IF(AND('Mapa final'!#REF!="Muy Baja",'Mapa final'!#REF!="Catastrófico"),CONCATENATE("R22C",'Mapa final'!#REF!),"")</f>
        <v>#REF!</v>
      </c>
      <c r="W227" s="166" t="e">
        <f>IF(AND('Mapa final'!#REF!="Muy Baja",'Mapa final'!#REF!="Catastrófico"),CONCATENATE("R22C",'Mapa final'!#REF!),"")</f>
        <v>#REF!</v>
      </c>
      <c r="X227" s="167" t="e">
        <f>IF(AND('Mapa final'!#REF!="Muy Baja",'Mapa final'!#REF!="Catastrófico"),CONCATENATE("R22C",'Mapa final'!#REF!),"")</f>
        <v>#REF!</v>
      </c>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41"/>
      <c r="BM227" s="41"/>
    </row>
    <row r="228" spans="1:65" ht="15.75" x14ac:dyDescent="0.25">
      <c r="A228" s="41"/>
      <c r="B228" s="276"/>
      <c r="C228" s="277"/>
      <c r="D228" s="278"/>
      <c r="E228" s="250"/>
      <c r="F228" s="246"/>
      <c r="G228" s="246"/>
      <c r="H228" s="246"/>
      <c r="I228" s="283"/>
      <c r="J228" s="180" t="str">
        <f ca="1">IF(AND('Mapa final'!$AB$46="Muy Baja",'Mapa final'!$AD$46="Moderado"),CONCATENATE("R23C",'Mapa final'!$R$46),"")</f>
        <v/>
      </c>
      <c r="K228" s="181" t="str">
        <f>IF(AND('Mapa final'!$AB$47="Muy Baja",'Mapa final'!$AD$47="Moderado"),CONCATENATE("R23C",'Mapa final'!$R$47),"")</f>
        <v/>
      </c>
      <c r="L228" s="182" t="str">
        <f>IF(AND('Mapa final'!$AB$48="Muy Baja",'Mapa final'!$AD$48="Moderado"),CONCATENATE("R23C",'Mapa final'!$R$48),"")</f>
        <v/>
      </c>
      <c r="M228" s="180" t="str">
        <f ca="1">IF(AND('Mapa final'!$AB$46="Muy Baja",'Mapa final'!$AD$46="Moderado"),CONCATENATE("R23C",'Mapa final'!$R$46),"")</f>
        <v/>
      </c>
      <c r="N228" s="181" t="str">
        <f>IF(AND('Mapa final'!$AB$47="Muy Baja",'Mapa final'!$AD$47="Moderado"),CONCATENATE("R23C",'Mapa final'!$R$47),"")</f>
        <v/>
      </c>
      <c r="O228" s="182" t="str">
        <f>IF(AND('Mapa final'!$AB$48="Muy Baja",'Mapa final'!$AD$48="Moderado"),CONCATENATE("R23C",'Mapa final'!$R$48),"")</f>
        <v/>
      </c>
      <c r="P228" s="171" t="str">
        <f ca="1">IF(AND('Mapa final'!$AB$46="Muy Baja",'Mapa final'!$AD$46="Moderado"),CONCATENATE("R23C",'Mapa final'!$R$46),"")</f>
        <v/>
      </c>
      <c r="Q228" s="172" t="str">
        <f>IF(AND('Mapa final'!$AB$47="Muy Baja",'Mapa final'!$AD$47="Moderado"),CONCATENATE("R23C",'Mapa final'!$R$47),"")</f>
        <v/>
      </c>
      <c r="R228" s="173" t="str">
        <f>IF(AND('Mapa final'!$AB$48="Muy Baja",'Mapa final'!$AD$48="Moderado"),CONCATENATE("R23C",'Mapa final'!$R$48),"")</f>
        <v/>
      </c>
      <c r="S228" s="86" t="str">
        <f ca="1">IF(AND('Mapa final'!$AB$46="Muy Baja",'Mapa final'!$AD$46="Mayor"),CONCATENATE("R23C",'Mapa final'!$R$46),"")</f>
        <v/>
      </c>
      <c r="T228" s="40" t="str">
        <f>IF(AND('Mapa final'!$AB$47="Muy Baja",'Mapa final'!$AD$47="Mayor"),CONCATENATE("R23C",'Mapa final'!$R$47),"")</f>
        <v/>
      </c>
      <c r="U228" s="87" t="str">
        <f>IF(AND('Mapa final'!$AB$48="Muy Baja",'Mapa final'!$AD$48="Mayor"),CONCATENATE("R23C",'Mapa final'!$R$48),"")</f>
        <v/>
      </c>
      <c r="V228" s="165" t="str">
        <f ca="1">IF(AND('Mapa final'!$AB$46="Muy Baja",'Mapa final'!$AD$46="Catastrófico"),CONCATENATE("R23C",'Mapa final'!$R$46),"")</f>
        <v/>
      </c>
      <c r="W228" s="166" t="str">
        <f>IF(AND('Mapa final'!$AB$47="Muy Baja",'Mapa final'!$AD$47="Catastrófico"),CONCATENATE("R23C",'Mapa final'!$R$47),"")</f>
        <v/>
      </c>
      <c r="X228" s="167" t="str">
        <f>IF(AND('Mapa final'!$AB$48="Muy Baja",'Mapa final'!$AD$48="Catastrófico"),CONCATENATE("R23C",'Mapa final'!$R$48),"")</f>
        <v/>
      </c>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41"/>
      <c r="BM228" s="41"/>
    </row>
    <row r="229" spans="1:65" ht="15.75" x14ac:dyDescent="0.25">
      <c r="A229" s="41"/>
      <c r="B229" s="276"/>
      <c r="C229" s="277"/>
      <c r="D229" s="278"/>
      <c r="E229" s="250"/>
      <c r="F229" s="246"/>
      <c r="G229" s="246"/>
      <c r="H229" s="246"/>
      <c r="I229" s="283"/>
      <c r="J229" s="180" t="str">
        <f ca="1">IF(AND('Mapa final'!$AB$49="Muy Baja",'Mapa final'!$AD$49="Moderado"),CONCATENATE("R24C",'Mapa final'!$R$49),"")</f>
        <v/>
      </c>
      <c r="K229" s="181" t="str">
        <f>IF(AND('Mapa final'!$AB$50="Muy Baja",'Mapa final'!$AD$50="Moderado"),CONCATENATE("R24C",'Mapa final'!$R$50),"")</f>
        <v>R24C2</v>
      </c>
      <c r="L229" s="182" t="str">
        <f>IF(AND('Mapa final'!$AB$51="Muy Baja",'Mapa final'!$AD$51="Moderado"),CONCATENATE("R24C",'Mapa final'!$R$51),"")</f>
        <v>R24C3</v>
      </c>
      <c r="M229" s="180" t="str">
        <f ca="1">IF(AND('Mapa final'!$AB$49="Muy Baja",'Mapa final'!$AD$49="Moderado"),CONCATENATE("R24C",'Mapa final'!$R$49),"")</f>
        <v/>
      </c>
      <c r="N229" s="181" t="str">
        <f>IF(AND('Mapa final'!$AB$50="Muy Baja",'Mapa final'!$AD$50="Moderado"),CONCATENATE("R24C",'Mapa final'!$R$50),"")</f>
        <v>R24C2</v>
      </c>
      <c r="O229" s="182" t="str">
        <f>IF(AND('Mapa final'!$AB$51="Muy Baja",'Mapa final'!$AD$51="Moderado"),CONCATENATE("R24C",'Mapa final'!$R$51),"")</f>
        <v>R24C3</v>
      </c>
      <c r="P229" s="171" t="str">
        <f ca="1">IF(AND('Mapa final'!$AB$49="Muy Baja",'Mapa final'!$AD$49="Moderado"),CONCATENATE("R24C",'Mapa final'!$R$49),"")</f>
        <v/>
      </c>
      <c r="Q229" s="172" t="str">
        <f>IF(AND('Mapa final'!$AB$50="Muy Baja",'Mapa final'!$AD$50="Moderado"),CONCATENATE("R24C",'Mapa final'!$R$50),"")</f>
        <v>R24C2</v>
      </c>
      <c r="R229" s="173" t="str">
        <f>IF(AND('Mapa final'!$AB$51="Muy Baja",'Mapa final'!$AD$51="Moderado"),CONCATENATE("R24C",'Mapa final'!$R$51),"")</f>
        <v>R24C3</v>
      </c>
      <c r="S229" s="86" t="str">
        <f ca="1">IF(AND('Mapa final'!$AB$49="Muy Baja",'Mapa final'!$AD$49="Mayor"),CONCATENATE("R24C",'Mapa final'!$R$49),"")</f>
        <v/>
      </c>
      <c r="T229" s="40" t="str">
        <f>IF(AND('Mapa final'!$AB$50="Muy Baja",'Mapa final'!$AD$50="Mayor"),CONCATENATE("R24C",'Mapa final'!$R$50),"")</f>
        <v/>
      </c>
      <c r="U229" s="87" t="str">
        <f>IF(AND('Mapa final'!$AB$51="Muy Baja",'Mapa final'!$AD$51="Mayor"),CONCATENATE("R24C",'Mapa final'!$R$51),"")</f>
        <v/>
      </c>
      <c r="V229" s="165" t="str">
        <f ca="1">IF(AND('Mapa final'!$AB$49="Muy Baja",'Mapa final'!$AD$49="Catastrófico"),CONCATENATE("R24C",'Mapa final'!$R$49),"")</f>
        <v/>
      </c>
      <c r="W229" s="166" t="str">
        <f>IF(AND('Mapa final'!$AB$50="Muy Baja",'Mapa final'!$AD$50="Catastrófico"),CONCATENATE("R24C",'Mapa final'!$R$50),"")</f>
        <v/>
      </c>
      <c r="X229" s="167" t="str">
        <f>IF(AND('Mapa final'!$AB$51="Muy Baja",'Mapa final'!$AD$51="Catastrófico"),CONCATENATE("R24C",'Mapa final'!$R$51),"")</f>
        <v/>
      </c>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41"/>
      <c r="BM229" s="41"/>
    </row>
    <row r="230" spans="1:65" ht="15.75" x14ac:dyDescent="0.25">
      <c r="A230" s="41"/>
      <c r="B230" s="276"/>
      <c r="C230" s="277"/>
      <c r="D230" s="278"/>
      <c r="E230" s="250"/>
      <c r="F230" s="246"/>
      <c r="G230" s="246"/>
      <c r="H230" s="246"/>
      <c r="I230" s="283"/>
      <c r="J230" s="180" t="e">
        <f>IF(AND('Mapa final'!#REF!="Muy Baja",'Mapa final'!#REF!="Moderado"),CONCATENATE("R25C",'Mapa final'!#REF!),"")</f>
        <v>#REF!</v>
      </c>
      <c r="K230" s="181" t="e">
        <f>IF(AND('Mapa final'!#REF!="Muy Baja",'Mapa final'!#REF!="Moderado"),CONCATENATE("R25C",'Mapa final'!#REF!),"")</f>
        <v>#REF!</v>
      </c>
      <c r="L230" s="182" t="e">
        <f>IF(AND('Mapa final'!#REF!="Muy Baja",'Mapa final'!#REF!="Moderado"),CONCATENATE("R25C",'Mapa final'!#REF!),"")</f>
        <v>#REF!</v>
      </c>
      <c r="M230" s="180" t="e">
        <f>IF(AND('Mapa final'!#REF!="Muy Baja",'Mapa final'!#REF!="Moderado"),CONCATENATE("R25C",'Mapa final'!#REF!),"")</f>
        <v>#REF!</v>
      </c>
      <c r="N230" s="181" t="e">
        <f>IF(AND('Mapa final'!#REF!="Muy Baja",'Mapa final'!#REF!="Moderado"),CONCATENATE("R25C",'Mapa final'!#REF!),"")</f>
        <v>#REF!</v>
      </c>
      <c r="O230" s="182" t="e">
        <f>IF(AND('Mapa final'!#REF!="Muy Baja",'Mapa final'!#REF!="Moderado"),CONCATENATE("R25C",'Mapa final'!#REF!),"")</f>
        <v>#REF!</v>
      </c>
      <c r="P230" s="171" t="e">
        <f>IF(AND('Mapa final'!#REF!="Muy Baja",'Mapa final'!#REF!="Moderado"),CONCATENATE("R25C",'Mapa final'!#REF!),"")</f>
        <v>#REF!</v>
      </c>
      <c r="Q230" s="172" t="e">
        <f>IF(AND('Mapa final'!#REF!="Muy Baja",'Mapa final'!#REF!="Moderado"),CONCATENATE("R25C",'Mapa final'!#REF!),"")</f>
        <v>#REF!</v>
      </c>
      <c r="R230" s="173" t="e">
        <f>IF(AND('Mapa final'!#REF!="Muy Baja",'Mapa final'!#REF!="Moderado"),CONCATENATE("R25C",'Mapa final'!#REF!),"")</f>
        <v>#REF!</v>
      </c>
      <c r="S230" s="86" t="e">
        <f>IF(AND('Mapa final'!#REF!="Muy Baja",'Mapa final'!#REF!="Mayor"),CONCATENATE("R25C",'Mapa final'!#REF!),"")</f>
        <v>#REF!</v>
      </c>
      <c r="T230" s="40" t="e">
        <f>IF(AND('Mapa final'!#REF!="Muy Baja",'Mapa final'!#REF!="Mayor"),CONCATENATE("R25C",'Mapa final'!#REF!),"")</f>
        <v>#REF!</v>
      </c>
      <c r="U230" s="87" t="e">
        <f>IF(AND('Mapa final'!#REF!="Muy Baja",'Mapa final'!#REF!="Mayor"),CONCATENATE("R25C",'Mapa final'!#REF!),"")</f>
        <v>#REF!</v>
      </c>
      <c r="V230" s="165" t="e">
        <f>IF(AND('Mapa final'!#REF!="Muy Baja",'Mapa final'!#REF!="Catastrófico"),CONCATENATE("R25C",'Mapa final'!#REF!),"")</f>
        <v>#REF!</v>
      </c>
      <c r="W230" s="166" t="e">
        <f>IF(AND('Mapa final'!#REF!="Muy Baja",'Mapa final'!#REF!="Catastrófico"),CONCATENATE("R25C",'Mapa final'!#REF!),"")</f>
        <v>#REF!</v>
      </c>
      <c r="X230" s="167" t="e">
        <f>IF(AND('Mapa final'!#REF!="Muy Baja",'Mapa final'!#REF!="Catastrófico"),CONCATENATE("R25C",'Mapa final'!#REF!),"")</f>
        <v>#REF!</v>
      </c>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c r="BJ230" s="41"/>
      <c r="BK230" s="41"/>
      <c r="BL230" s="41"/>
      <c r="BM230" s="41"/>
    </row>
    <row r="231" spans="1:65" ht="15.75" x14ac:dyDescent="0.25">
      <c r="A231" s="41"/>
      <c r="B231" s="276"/>
      <c r="C231" s="277"/>
      <c r="D231" s="278"/>
      <c r="E231" s="250"/>
      <c r="F231" s="246"/>
      <c r="G231" s="246"/>
      <c r="H231" s="246"/>
      <c r="I231" s="283"/>
      <c r="J231" s="180" t="str">
        <f ca="1">IF(AND('Mapa final'!$AB$52="Muy Baja",'Mapa final'!$AD$52="Moderado"),CONCATENATE("R26C",'Mapa final'!$R$52),"")</f>
        <v/>
      </c>
      <c r="K231" s="181" t="str">
        <f>IF(AND('Mapa final'!$AB$53="Muy Baja",'Mapa final'!$AD$53="Moderado"),CONCATENATE("R26C",'Mapa final'!$R$53),"")</f>
        <v/>
      </c>
      <c r="L231" s="182" t="str">
        <f>IF(AND('Mapa final'!$AB$54="Muy Baja",'Mapa final'!$AD$54="Moderado"),CONCATENATE("R26C",'Mapa final'!$R$54),"")</f>
        <v/>
      </c>
      <c r="M231" s="180" t="str">
        <f ca="1">IF(AND('Mapa final'!$AB$52="Muy Baja",'Mapa final'!$AD$52="Moderado"),CONCATENATE("R26C",'Mapa final'!$R$52),"")</f>
        <v/>
      </c>
      <c r="N231" s="181" t="str">
        <f>IF(AND('Mapa final'!$AB$53="Muy Baja",'Mapa final'!$AD$53="Moderado"),CONCATENATE("R26C",'Mapa final'!$R$53),"")</f>
        <v/>
      </c>
      <c r="O231" s="182" t="str">
        <f>IF(AND('Mapa final'!$AB$54="Muy Baja",'Mapa final'!$AD$54="Moderado"),CONCATENATE("R26C",'Mapa final'!$R$54),"")</f>
        <v/>
      </c>
      <c r="P231" s="171" t="str">
        <f ca="1">IF(AND('Mapa final'!$AB$52="Muy Baja",'Mapa final'!$AD$52="Moderado"),CONCATENATE("R26C",'Mapa final'!$R$52),"")</f>
        <v/>
      </c>
      <c r="Q231" s="172" t="str">
        <f>IF(AND('Mapa final'!$AB$53="Muy Baja",'Mapa final'!$AD$53="Moderado"),CONCATENATE("R26C",'Mapa final'!$R$53),"")</f>
        <v/>
      </c>
      <c r="R231" s="173" t="str">
        <f>IF(AND('Mapa final'!$AB$54="Muy Baja",'Mapa final'!$AD$54="Moderado"),CONCATENATE("R26C",'Mapa final'!$R$54),"")</f>
        <v/>
      </c>
      <c r="S231" s="86" t="str">
        <f ca="1">IF(AND('Mapa final'!$AB$52="Muy Baja",'Mapa final'!$AD$52="Mayor"),CONCATENATE("R26C",'Mapa final'!$R$52),"")</f>
        <v/>
      </c>
      <c r="T231" s="40" t="str">
        <f>IF(AND('Mapa final'!$AB$53="Muy Baja",'Mapa final'!$AD$53="Mayor"),CONCATENATE("R26C",'Mapa final'!$R$53),"")</f>
        <v/>
      </c>
      <c r="U231" s="87" t="str">
        <f>IF(AND('Mapa final'!$AB$54="Muy Baja",'Mapa final'!$AD$54="Mayor"),CONCATENATE("R26C",'Mapa final'!$R$54),"")</f>
        <v/>
      </c>
      <c r="V231" s="165" t="str">
        <f ca="1">IF(AND('Mapa final'!$AB$52="Muy Baja",'Mapa final'!$AD$52="Catastrófico"),CONCATENATE("R26C",'Mapa final'!$R$52),"")</f>
        <v/>
      </c>
      <c r="W231" s="166" t="str">
        <f>IF(AND('Mapa final'!$AB$53="Muy Baja",'Mapa final'!$AD$53="Catastrófico"),CONCATENATE("R26C",'Mapa final'!$R$53),"")</f>
        <v/>
      </c>
      <c r="X231" s="167" t="str">
        <f>IF(AND('Mapa final'!$AB$54="Muy Baja",'Mapa final'!$AD$54="Catastrófico"),CONCATENATE("R26C",'Mapa final'!$R$54),"")</f>
        <v/>
      </c>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c r="BI231" s="41"/>
      <c r="BJ231" s="41"/>
      <c r="BK231" s="41"/>
      <c r="BL231" s="41"/>
      <c r="BM231" s="41"/>
    </row>
    <row r="232" spans="1:65" ht="15.75" x14ac:dyDescent="0.25">
      <c r="A232" s="41"/>
      <c r="B232" s="276"/>
      <c r="C232" s="277"/>
      <c r="D232" s="278"/>
      <c r="E232" s="250"/>
      <c r="F232" s="246"/>
      <c r="G232" s="246"/>
      <c r="H232" s="246"/>
      <c r="I232" s="283"/>
      <c r="J232" s="180" t="e">
        <f>IF(AND('Mapa final'!#REF!="Muy Baja",'Mapa final'!#REF!="Moderado"),CONCATENATE("R27C",'Mapa final'!#REF!),"")</f>
        <v>#REF!</v>
      </c>
      <c r="K232" s="181" t="e">
        <f>IF(AND('Mapa final'!#REF!="Muy Baja",'Mapa final'!#REF!="Moderado"),CONCATENATE("R27C",'Mapa final'!#REF!),"")</f>
        <v>#REF!</v>
      </c>
      <c r="L232" s="182" t="e">
        <f>IF(AND('Mapa final'!#REF!="Muy Baja",'Mapa final'!#REF!="Moderado"),CONCATENATE("R27C",'Mapa final'!#REF!),"")</f>
        <v>#REF!</v>
      </c>
      <c r="M232" s="180" t="e">
        <f>IF(AND('Mapa final'!#REF!="Muy Baja",'Mapa final'!#REF!="Moderado"),CONCATENATE("R27C",'Mapa final'!#REF!),"")</f>
        <v>#REF!</v>
      </c>
      <c r="N232" s="181" t="e">
        <f>IF(AND('Mapa final'!#REF!="Muy Baja",'Mapa final'!#REF!="Moderado"),CONCATENATE("R27C",'Mapa final'!#REF!),"")</f>
        <v>#REF!</v>
      </c>
      <c r="O232" s="182" t="e">
        <f>IF(AND('Mapa final'!#REF!="Muy Baja",'Mapa final'!#REF!="Moderado"),CONCATENATE("R27C",'Mapa final'!#REF!),"")</f>
        <v>#REF!</v>
      </c>
      <c r="P232" s="171" t="e">
        <f>IF(AND('Mapa final'!#REF!="Muy Baja",'Mapa final'!#REF!="Moderado"),CONCATENATE("R27C",'Mapa final'!#REF!),"")</f>
        <v>#REF!</v>
      </c>
      <c r="Q232" s="172" t="e">
        <f>IF(AND('Mapa final'!#REF!="Muy Baja",'Mapa final'!#REF!="Moderado"),CONCATENATE("R27C",'Mapa final'!#REF!),"")</f>
        <v>#REF!</v>
      </c>
      <c r="R232" s="173" t="e">
        <f>IF(AND('Mapa final'!#REF!="Muy Baja",'Mapa final'!#REF!="Moderado"),CONCATENATE("R27C",'Mapa final'!#REF!),"")</f>
        <v>#REF!</v>
      </c>
      <c r="S232" s="86" t="e">
        <f>IF(AND('Mapa final'!#REF!="Muy Baja",'Mapa final'!#REF!="Mayor"),CONCATENATE("R27C",'Mapa final'!#REF!),"")</f>
        <v>#REF!</v>
      </c>
      <c r="T232" s="40" t="e">
        <f>IF(AND('Mapa final'!#REF!="Muy Baja",'Mapa final'!#REF!="Mayor"),CONCATENATE("R27C",'Mapa final'!#REF!),"")</f>
        <v>#REF!</v>
      </c>
      <c r="U232" s="87" t="e">
        <f>IF(AND('Mapa final'!#REF!="Muy Baja",'Mapa final'!#REF!="Mayor"),CONCATENATE("R27C",'Mapa final'!#REF!),"")</f>
        <v>#REF!</v>
      </c>
      <c r="V232" s="165" t="e">
        <f>IF(AND('Mapa final'!#REF!="Muy Baja",'Mapa final'!#REF!="Catastrófico"),CONCATENATE("R27C",'Mapa final'!#REF!),"")</f>
        <v>#REF!</v>
      </c>
      <c r="W232" s="166" t="e">
        <f>IF(AND('Mapa final'!#REF!="Muy Baja",'Mapa final'!#REF!="Catastrófico"),CONCATENATE("R27C",'Mapa final'!#REF!),"")</f>
        <v>#REF!</v>
      </c>
      <c r="X232" s="167" t="e">
        <f>IF(AND('Mapa final'!#REF!="Muy Baja",'Mapa final'!#REF!="Catastrófico"),CONCATENATE("R27C",'Mapa final'!#REF!),"")</f>
        <v>#REF!</v>
      </c>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c r="BI232" s="41"/>
      <c r="BJ232" s="41"/>
      <c r="BK232" s="41"/>
      <c r="BL232" s="41"/>
      <c r="BM232" s="41"/>
    </row>
    <row r="233" spans="1:65" ht="15.75" x14ac:dyDescent="0.25">
      <c r="A233" s="41"/>
      <c r="B233" s="276"/>
      <c r="C233" s="277"/>
      <c r="D233" s="278"/>
      <c r="E233" s="250"/>
      <c r="F233" s="246"/>
      <c r="G233" s="246"/>
      <c r="H233" s="246"/>
      <c r="I233" s="283"/>
      <c r="J233" s="180" t="str">
        <f ca="1">IF(AND('Mapa final'!$AB$55="Muy Baja",'Mapa final'!$AD$55="Moderado"),CONCATENATE("R28C",'Mapa final'!$R$55),"")</f>
        <v/>
      </c>
      <c r="K233" s="181" t="str">
        <f>IF(AND('Mapa final'!$AB$56="Muy Baja",'Mapa final'!$AD$56="Moderado"),CONCATENATE("R28C",'Mapa final'!$R$56),"")</f>
        <v/>
      </c>
      <c r="L233" s="182" t="str">
        <f>IF(AND('Mapa final'!$AB$57="Muy Baja",'Mapa final'!$AD$57="Moderado"),CONCATENATE("R28C",'Mapa final'!$R$57),"")</f>
        <v/>
      </c>
      <c r="M233" s="180" t="str">
        <f ca="1">IF(AND('Mapa final'!$AB$55="Muy Baja",'Mapa final'!$AD$55="Moderado"),CONCATENATE("R28C",'Mapa final'!$R$55),"")</f>
        <v/>
      </c>
      <c r="N233" s="181" t="str">
        <f>IF(AND('Mapa final'!$AB$56="Muy Baja",'Mapa final'!$AD$56="Moderado"),CONCATENATE("R28C",'Mapa final'!$R$56),"")</f>
        <v/>
      </c>
      <c r="O233" s="182" t="str">
        <f>IF(AND('Mapa final'!$AB$57="Muy Baja",'Mapa final'!$AD$57="Moderado"),CONCATENATE("R28C",'Mapa final'!$R$57),"")</f>
        <v/>
      </c>
      <c r="P233" s="171" t="str">
        <f ca="1">IF(AND('Mapa final'!$AB$55="Muy Baja",'Mapa final'!$AD$55="Moderado"),CONCATENATE("R28C",'Mapa final'!$R$55),"")</f>
        <v/>
      </c>
      <c r="Q233" s="172" t="str">
        <f>IF(AND('Mapa final'!$AB$56="Muy Baja",'Mapa final'!$AD$56="Moderado"),CONCATENATE("R28C",'Mapa final'!$R$56),"")</f>
        <v/>
      </c>
      <c r="R233" s="173" t="str">
        <f>IF(AND('Mapa final'!$AB$57="Muy Baja",'Mapa final'!$AD$57="Moderado"),CONCATENATE("R28C",'Mapa final'!$R$57),"")</f>
        <v/>
      </c>
      <c r="S233" s="86" t="str">
        <f ca="1">IF(AND('Mapa final'!$AB$55="Muy Baja",'Mapa final'!$AD$55="Mayor"),CONCATENATE("R28C",'Mapa final'!$R$55),"")</f>
        <v/>
      </c>
      <c r="T233" s="40" t="str">
        <f>IF(AND('Mapa final'!$AB$56="Muy Baja",'Mapa final'!$AD$56="Mayor"),CONCATENATE("R28C",'Mapa final'!$R$56),"")</f>
        <v/>
      </c>
      <c r="U233" s="87" t="str">
        <f>IF(AND('Mapa final'!$AB$57="Muy Baja",'Mapa final'!$AD$57="Mayor"),CONCATENATE("R28C",'Mapa final'!$R$57),"")</f>
        <v/>
      </c>
      <c r="V233" s="165" t="str">
        <f ca="1">IF(AND('Mapa final'!$AB$55="Muy Baja",'Mapa final'!$AD$55="Catastrófico"),CONCATENATE("R28C",'Mapa final'!$R$55),"")</f>
        <v/>
      </c>
      <c r="W233" s="166" t="str">
        <f>IF(AND('Mapa final'!$AB$56="Muy Baja",'Mapa final'!$AD$56="Catastrófico"),CONCATENATE("R28C",'Mapa final'!$R$56),"")</f>
        <v/>
      </c>
      <c r="X233" s="167" t="str">
        <f>IF(AND('Mapa final'!$AB$57="Muy Baja",'Mapa final'!$AD$57="Catastrófico"),CONCATENATE("R28C",'Mapa final'!$R$57),"")</f>
        <v/>
      </c>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41"/>
      <c r="BM233" s="41"/>
    </row>
    <row r="234" spans="1:65" ht="15" customHeight="1" x14ac:dyDescent="0.25">
      <c r="A234" s="41"/>
      <c r="B234" s="276"/>
      <c r="C234" s="277"/>
      <c r="D234" s="278"/>
      <c r="E234" s="250"/>
      <c r="F234" s="246"/>
      <c r="G234" s="246"/>
      <c r="H234" s="246"/>
      <c r="I234" s="283"/>
      <c r="J234" s="180" t="str">
        <f ca="1">IF(AND('Mapa final'!$AB$58="Muy Baja",'Mapa final'!$AD$58="Moderado"),CONCATENATE("R29C",'Mapa final'!$R$58),"")</f>
        <v/>
      </c>
      <c r="K234" s="181" t="str">
        <f>IF(AND('Mapa final'!$AB$59="Muy Baja",'Mapa final'!$AD$59="Moderado"),CONCATENATE("R29C",'Mapa final'!$R$59),"")</f>
        <v/>
      </c>
      <c r="L234" s="182" t="str">
        <f>IF(AND('Mapa final'!$AB$60="Muy Baja",'Mapa final'!$AD$60="Moderado"),CONCATENATE("R29C",'Mapa final'!$R$60),"")</f>
        <v/>
      </c>
      <c r="M234" s="180" t="str">
        <f ca="1">IF(AND('Mapa final'!$AB$58="Muy Baja",'Mapa final'!$AD$58="Moderado"),CONCATENATE("R29C",'Mapa final'!$R$58),"")</f>
        <v/>
      </c>
      <c r="N234" s="181" t="str">
        <f>IF(AND('Mapa final'!$AB$59="Muy Baja",'Mapa final'!$AD$59="Moderado"),CONCATENATE("R29C",'Mapa final'!$R$59),"")</f>
        <v/>
      </c>
      <c r="O234" s="182" t="str">
        <f>IF(AND('Mapa final'!$AB$60="Muy Baja",'Mapa final'!$AD$60="Moderado"),CONCATENATE("R29C",'Mapa final'!$R$60),"")</f>
        <v/>
      </c>
      <c r="P234" s="171" t="str">
        <f ca="1">IF(AND('Mapa final'!$AB$58="Muy Baja",'Mapa final'!$AD$58="Moderado"),CONCATENATE("R29C",'Mapa final'!$R$58),"")</f>
        <v/>
      </c>
      <c r="Q234" s="172" t="str">
        <f>IF(AND('Mapa final'!$AB$59="Muy Baja",'Mapa final'!$AD$59="Moderado"),CONCATENATE("R29C",'Mapa final'!$R$59),"")</f>
        <v/>
      </c>
      <c r="R234" s="173" t="str">
        <f>IF(AND('Mapa final'!$AB$60="Muy Baja",'Mapa final'!$AD$60="Moderado"),CONCATENATE("R29C",'Mapa final'!$R$60),"")</f>
        <v/>
      </c>
      <c r="S234" s="86" t="str">
        <f ca="1">IF(AND('Mapa final'!$AB$58="Muy Baja",'Mapa final'!$AD$58="Mayor"),CONCATENATE("R29C",'Mapa final'!$R$58),"")</f>
        <v/>
      </c>
      <c r="T234" s="40" t="str">
        <f>IF(AND('Mapa final'!$AB$59="Muy Baja",'Mapa final'!$AD$59="Mayor"),CONCATENATE("R29C",'Mapa final'!$R$59),"")</f>
        <v/>
      </c>
      <c r="U234" s="87" t="str">
        <f>IF(AND('Mapa final'!$AB$60="Muy Baja",'Mapa final'!$AD$60="Mayor"),CONCATENATE("R29C",'Mapa final'!$R$60),"")</f>
        <v/>
      </c>
      <c r="V234" s="165" t="str">
        <f ca="1">IF(AND('Mapa final'!$AB$58="Muy Baja",'Mapa final'!$AD$58="Catastrófico"),CONCATENATE("R29C",'Mapa final'!$R$58),"")</f>
        <v/>
      </c>
      <c r="W234" s="166" t="str">
        <f>IF(AND('Mapa final'!$AB$59="Muy Baja",'Mapa final'!$AD$59="Catastrófico"),CONCATENATE("R29C",'Mapa final'!$R$59),"")</f>
        <v/>
      </c>
      <c r="X234" s="167" t="str">
        <f>IF(AND('Mapa final'!$AB$60="Muy Baja",'Mapa final'!$AD$60="Catastrófico"),CONCATENATE("R29C",'Mapa final'!$R$60),"")</f>
        <v/>
      </c>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row>
    <row r="235" spans="1:65" ht="15" customHeight="1" x14ac:dyDescent="0.25">
      <c r="A235" s="41"/>
      <c r="B235" s="276"/>
      <c r="C235" s="277"/>
      <c r="D235" s="278"/>
      <c r="E235" s="251"/>
      <c r="F235" s="246"/>
      <c r="G235" s="246"/>
      <c r="H235" s="246"/>
      <c r="I235" s="283"/>
      <c r="J235" s="180" t="str">
        <f ca="1">IF(AND('Mapa final'!$AB$61="Muy Baja",'Mapa final'!$AD$61="Moderado"),CONCATENATE("R30C",'Mapa final'!$R$61),"")</f>
        <v/>
      </c>
      <c r="K235" s="181" t="str">
        <f>IF(AND('Mapa final'!$AB$62="Muy Baja",'Mapa final'!$AD$62="Moderado"),CONCATENATE("R30C",'Mapa final'!$R$62),"")</f>
        <v/>
      </c>
      <c r="L235" s="182" t="str">
        <f>IF(AND('Mapa final'!$AB$63="Muy Baja",'Mapa final'!$AD$63="Moderado"),CONCATENATE("R30C",'Mapa final'!$R$63),"")</f>
        <v/>
      </c>
      <c r="M235" s="180" t="str">
        <f ca="1">IF(AND('Mapa final'!$AB$61="Muy Baja",'Mapa final'!$AD$61="Moderado"),CONCATENATE("R30C",'Mapa final'!$R$61),"")</f>
        <v/>
      </c>
      <c r="N235" s="181" t="str">
        <f>IF(AND('Mapa final'!$AB$62="Muy Baja",'Mapa final'!$AD$62="Moderado"),CONCATENATE("R30C",'Mapa final'!$R$62),"")</f>
        <v/>
      </c>
      <c r="O235" s="182" t="str">
        <f>IF(AND('Mapa final'!$AB$63="Muy Baja",'Mapa final'!$AD$63="Moderado"),CONCATENATE("R30C",'Mapa final'!$R$63),"")</f>
        <v/>
      </c>
      <c r="P235" s="171" t="str">
        <f ca="1">IF(AND('Mapa final'!$AB$61="Muy Baja",'Mapa final'!$AD$61="Moderado"),CONCATENATE("R30C",'Mapa final'!$R$61),"")</f>
        <v/>
      </c>
      <c r="Q235" s="172" t="str">
        <f>IF(AND('Mapa final'!$AB$62="Muy Baja",'Mapa final'!$AD$62="Moderado"),CONCATENATE("R30C",'Mapa final'!$R$62),"")</f>
        <v/>
      </c>
      <c r="R235" s="173" t="str">
        <f>IF(AND('Mapa final'!$AB$63="Muy Baja",'Mapa final'!$AD$63="Moderado"),CONCATENATE("R30C",'Mapa final'!$R$63),"")</f>
        <v/>
      </c>
      <c r="S235" s="86" t="str">
        <f ca="1">IF(AND('Mapa final'!$AB$61="Muy Baja",'Mapa final'!$AD$61="Mayor"),CONCATENATE("R30C",'Mapa final'!$R$61),"")</f>
        <v/>
      </c>
      <c r="T235" s="40" t="str">
        <f>IF(AND('Mapa final'!$AB$62="Muy Baja",'Mapa final'!$AD$62="Mayor"),CONCATENATE("R30C",'Mapa final'!$R$62),"")</f>
        <v/>
      </c>
      <c r="U235" s="87" t="str">
        <f>IF(AND('Mapa final'!$AB$63="Muy Baja",'Mapa final'!$AD$63="Mayor"),CONCATENATE("R30C",'Mapa final'!$R$63),"")</f>
        <v/>
      </c>
      <c r="V235" s="165" t="str">
        <f ca="1">IF(AND('Mapa final'!$AB$61="Muy Baja",'Mapa final'!$AD$61="Catastrófico"),CONCATENATE("R30C",'Mapa final'!$R$61),"")</f>
        <v/>
      </c>
      <c r="W235" s="166" t="str">
        <f>IF(AND('Mapa final'!$AB$62="Muy Baja",'Mapa final'!$AD$62="Catastrófico"),CONCATENATE("R30C",'Mapa final'!$R$62),"")</f>
        <v/>
      </c>
      <c r="X235" s="167" t="str">
        <f>IF(AND('Mapa final'!$AB$63="Muy Baja",'Mapa final'!$AD$63="Catastrófico"),CONCATENATE("R30C",'Mapa final'!$R$63),"")</f>
        <v/>
      </c>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row>
    <row r="236" spans="1:65" ht="15" customHeight="1" x14ac:dyDescent="0.25">
      <c r="A236" s="41"/>
      <c r="B236" s="276"/>
      <c r="C236" s="277"/>
      <c r="D236" s="278"/>
      <c r="E236" s="251"/>
      <c r="F236" s="246"/>
      <c r="G236" s="246"/>
      <c r="H236" s="246"/>
      <c r="I236" s="283"/>
      <c r="J236" s="180" t="str">
        <f>IF(AND('Mapa final'!$AB$64="Muy Baja",'Mapa final'!$AD$64="Moderado"),CONCATENATE("R31C",'Mapa final'!$R$64),"")</f>
        <v/>
      </c>
      <c r="K236" s="181" t="str">
        <f>IF(AND('Mapa final'!$AB$65="Muy Baja",'Mapa final'!$AD$65="Moderado"),CONCATENATE("R31C",'Mapa final'!$R$65),"")</f>
        <v/>
      </c>
      <c r="L236" s="182" t="str">
        <f>IF(AND('Mapa final'!$AB$66="Muy Baja",'Mapa final'!$AD$66="Moderado"),CONCATENATE("R31C",'Mapa final'!$R$66),"")</f>
        <v/>
      </c>
      <c r="M236" s="180" t="str">
        <f>IF(AND('Mapa final'!$AB$64="Muy Baja",'Mapa final'!$AD$64="Moderado"),CONCATENATE("R31C",'Mapa final'!$R$64),"")</f>
        <v/>
      </c>
      <c r="N236" s="181" t="str">
        <f>IF(AND('Mapa final'!$AB$65="Muy Baja",'Mapa final'!$AD$65="Moderado"),CONCATENATE("R31C",'Mapa final'!$R$65),"")</f>
        <v/>
      </c>
      <c r="O236" s="182" t="str">
        <f>IF(AND('Mapa final'!$AB$66="Muy Baja",'Mapa final'!$AD$66="Moderado"),CONCATENATE("R31C",'Mapa final'!$R$66),"")</f>
        <v/>
      </c>
      <c r="P236" s="171" t="str">
        <f>IF(AND('Mapa final'!$AB$64="Muy Baja",'Mapa final'!$AD$64="Moderado"),CONCATENATE("R31C",'Mapa final'!$R$64),"")</f>
        <v/>
      </c>
      <c r="Q236" s="172" t="str">
        <f>IF(AND('Mapa final'!$AB$65="Muy Baja",'Mapa final'!$AD$65="Moderado"),CONCATENATE("R31C",'Mapa final'!$R$65),"")</f>
        <v/>
      </c>
      <c r="R236" s="172" t="str">
        <f>IF(AND('Mapa final'!$AB$66="Muy Baja",'Mapa final'!$AD$66="Moderado"),CONCATENATE("R31C",'Mapa final'!$R$66),"")</f>
        <v/>
      </c>
      <c r="S236" s="86" t="str">
        <f>IF(AND('Mapa final'!$AB$64="Muy Baja",'Mapa final'!$AD$64="Mayor"),CONCATENATE("R31C",'Mapa final'!$R$64),"")</f>
        <v/>
      </c>
      <c r="T236" s="40" t="str">
        <f>IF(AND('Mapa final'!$AB$65="Muy Baja",'Mapa final'!$AD$65="Mayor"),CONCATENATE("R31C",'Mapa final'!$R$65),"")</f>
        <v/>
      </c>
      <c r="U236" s="40" t="str">
        <f>IF(AND('Mapa final'!$AB$66="Muy Baja",'Mapa final'!$AD$66="Mayor"),CONCATENATE("R31C",'Mapa final'!$R$66),"")</f>
        <v/>
      </c>
      <c r="V236" s="165" t="str">
        <f>IF(AND('Mapa final'!$AB$64="Muy Baja",'Mapa final'!$AD$64="Catastrófico"),CONCATENATE("R31C",'Mapa final'!$R$64),"")</f>
        <v/>
      </c>
      <c r="W236" s="166" t="str">
        <f>IF(AND('Mapa final'!$AB$65="Muy Baja",'Mapa final'!$AD$65="Catastrófico"),CONCATENATE("R31C",'Mapa final'!$R$65),"")</f>
        <v/>
      </c>
      <c r="X236" s="167" t="str">
        <f>IF(AND('Mapa final'!$AB$66="Muy Baja",'Mapa final'!$AD$66="Catastrófico"),CONCATENATE("R31C",'Mapa final'!$R$66),"")</f>
        <v/>
      </c>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row>
    <row r="237" spans="1:65" ht="15" customHeight="1" x14ac:dyDescent="0.25">
      <c r="A237" s="41"/>
      <c r="B237" s="276"/>
      <c r="C237" s="277"/>
      <c r="D237" s="278"/>
      <c r="E237" s="251"/>
      <c r="F237" s="246"/>
      <c r="G237" s="246"/>
      <c r="H237" s="246"/>
      <c r="I237" s="283"/>
      <c r="J237" s="180" t="str">
        <f ca="1">IF(AND('Mapa final'!$AB$67="Muy Baja",'Mapa final'!$AD$67="Moderado"),CONCATENATE("R32C",'Mapa final'!$R$67),"")</f>
        <v/>
      </c>
      <c r="K237" s="181" t="str">
        <f>IF(AND('Mapa final'!$AB$68="Muy Baja",'Mapa final'!$AD$68="Moderado"),CONCATENATE("R32C",'Mapa final'!$R$68),"")</f>
        <v/>
      </c>
      <c r="L237" s="182" t="str">
        <f>IF(AND('Mapa final'!$AB$69="Muy Baja",'Mapa final'!$AD$69="Moderado"),CONCATENATE("R32C",'Mapa final'!$R$69),"")</f>
        <v/>
      </c>
      <c r="M237" s="180" t="str">
        <f ca="1">IF(AND('Mapa final'!$AB$67="Muy Baja",'Mapa final'!$AD$67="Moderado"),CONCATENATE("R32C",'Mapa final'!$R$67),"")</f>
        <v/>
      </c>
      <c r="N237" s="181" t="str">
        <f>IF(AND('Mapa final'!$AB$68="Muy Baja",'Mapa final'!$AD$68="Moderado"),CONCATENATE("R32C",'Mapa final'!$R$68),"")</f>
        <v/>
      </c>
      <c r="O237" s="182" t="str">
        <f>IF(AND('Mapa final'!$AB$69="Muy Baja",'Mapa final'!$AD$69="Moderado"),CONCATENATE("R32C",'Mapa final'!$R$69),"")</f>
        <v/>
      </c>
      <c r="P237" s="171" t="str">
        <f ca="1">IF(AND('Mapa final'!$AB$67="Muy Baja",'Mapa final'!$AD$67="Moderado"),CONCATENATE("R32C",'Mapa final'!$R$67),"")</f>
        <v/>
      </c>
      <c r="Q237" s="172" t="str">
        <f>IF(AND('Mapa final'!$AB$68="Muy Baja",'Mapa final'!$AD$68="Moderado"),CONCATENATE("R32C",'Mapa final'!$R$68),"")</f>
        <v/>
      </c>
      <c r="R237" s="173" t="str">
        <f>IF(AND('Mapa final'!$AB$69="Muy Baja",'Mapa final'!$AD$69="Moderado"),CONCATENATE("R32C",'Mapa final'!$R$69),"")</f>
        <v/>
      </c>
      <c r="S237" s="86" t="str">
        <f ca="1">IF(AND('Mapa final'!$AB$67="Muy Baja",'Mapa final'!$AD$67="Mayor"),CONCATENATE("R32C",'Mapa final'!$R$67),"")</f>
        <v/>
      </c>
      <c r="T237" s="40" t="str">
        <f>IF(AND('Mapa final'!$AB$68="Muy Baja",'Mapa final'!$AD$68="Mayor"),CONCATENATE("R32C",'Mapa final'!$R$68),"")</f>
        <v/>
      </c>
      <c r="U237" s="87" t="str">
        <f>IF(AND('Mapa final'!$AB$69="Muy Baja",'Mapa final'!$AD$69="Mayor"),CONCATENATE("R32C",'Mapa final'!$R$69),"")</f>
        <v/>
      </c>
      <c r="V237" s="165" t="str">
        <f ca="1">IF(AND('Mapa final'!$AB$67="Muy Baja",'Mapa final'!$AD$67="Catastrófico"),CONCATENATE("R32C",'Mapa final'!$R$67),"")</f>
        <v/>
      </c>
      <c r="W237" s="166" t="str">
        <f>IF(AND('Mapa final'!$AB$68="Muy Baja",'Mapa final'!$AD$68="Catastrófico"),CONCATENATE("R32C",'Mapa final'!$R$68),"")</f>
        <v/>
      </c>
      <c r="X237" s="167" t="str">
        <f>IF(AND('Mapa final'!$AB$69="Muy Baja",'Mapa final'!$AD$69="Catastrófico"),CONCATENATE("R32C",'Mapa final'!$R$69),"")</f>
        <v/>
      </c>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41"/>
      <c r="BM237" s="41"/>
    </row>
    <row r="238" spans="1:65" ht="15" customHeight="1" x14ac:dyDescent="0.25">
      <c r="A238" s="41"/>
      <c r="B238" s="276"/>
      <c r="C238" s="277"/>
      <c r="D238" s="278"/>
      <c r="E238" s="251"/>
      <c r="F238" s="246"/>
      <c r="G238" s="246"/>
      <c r="H238" s="246"/>
      <c r="I238" s="283"/>
      <c r="J238" s="180" t="str">
        <f ca="1">IF(AND('Mapa final'!$AB$70="Muy Baja",'Mapa final'!$AD$70="Moderado"),CONCATENATE("R33C",'Mapa final'!$R$70),"")</f>
        <v/>
      </c>
      <c r="K238" s="181" t="str">
        <f>IF(AND('Mapa final'!$AB$71="Muy Baja",'Mapa final'!$AD$71="Moderado"),CONCATENATE("R33C",'Mapa final'!$R$71),"")</f>
        <v/>
      </c>
      <c r="L238" s="182" t="str">
        <f>IF(AND('Mapa final'!$AB$72="Muy Baja",'Mapa final'!$AD$72="Moderado"),CONCATENATE("R33C",'Mapa final'!$R$72),"")</f>
        <v/>
      </c>
      <c r="M238" s="180" t="str">
        <f ca="1">IF(AND('Mapa final'!$AB$70="Muy Baja",'Mapa final'!$AD$70="Moderado"),CONCATENATE("R33C",'Mapa final'!$R$70),"")</f>
        <v/>
      </c>
      <c r="N238" s="181" t="str">
        <f>IF(AND('Mapa final'!$AB$71="Muy Baja",'Mapa final'!$AD$71="Moderado"),CONCATENATE("R33C",'Mapa final'!$R$71),"")</f>
        <v/>
      </c>
      <c r="O238" s="182" t="str">
        <f>IF(AND('Mapa final'!$AB$72="Muy Baja",'Mapa final'!$AD$72="Moderado"),CONCATENATE("R33C",'Mapa final'!$R$72),"")</f>
        <v/>
      </c>
      <c r="P238" s="171" t="str">
        <f ca="1">IF(AND('Mapa final'!$AB$70="Muy Baja",'Mapa final'!$AD$70="Moderado"),CONCATENATE("R33C",'Mapa final'!$R$70),"")</f>
        <v/>
      </c>
      <c r="Q238" s="172" t="str">
        <f>IF(AND('Mapa final'!$AB$71="Muy Baja",'Mapa final'!$AD$71="Moderado"),CONCATENATE("R33C",'Mapa final'!$R$71),"")</f>
        <v/>
      </c>
      <c r="R238" s="173" t="str">
        <f>IF(AND('Mapa final'!$AB$72="Muy Baja",'Mapa final'!$AD$72="Moderado"),CONCATENATE("R33C",'Mapa final'!$R$72),"")</f>
        <v/>
      </c>
      <c r="S238" s="86" t="str">
        <f ca="1">IF(AND('Mapa final'!$AB$70="Muy Baja",'Mapa final'!$AD$70="Mayor"),CONCATENATE("R33C",'Mapa final'!$R$70),"")</f>
        <v/>
      </c>
      <c r="T238" s="40" t="str">
        <f>IF(AND('Mapa final'!$AB$71="Muy Baja",'Mapa final'!$AD$71="Mayor"),CONCATENATE("R33C",'Mapa final'!$R$71),"")</f>
        <v/>
      </c>
      <c r="U238" s="87" t="str">
        <f>IF(AND('Mapa final'!$AB$72="Muy Baja",'Mapa final'!$AD$72="Mayor"),CONCATENATE("R33C",'Mapa final'!$R$72),"")</f>
        <v/>
      </c>
      <c r="V238" s="165" t="str">
        <f ca="1">IF(AND('Mapa final'!$AB$70="Muy Baja",'Mapa final'!$AD$70="Catastrófico"),CONCATENATE("R33C",'Mapa final'!$R$70),"")</f>
        <v/>
      </c>
      <c r="W238" s="166" t="str">
        <f>IF(AND('Mapa final'!$AB$71="Muy Baja",'Mapa final'!$AD$71="Catastrófico"),CONCATENATE("R33C",'Mapa final'!$R$71),"")</f>
        <v/>
      </c>
      <c r="X238" s="167" t="str">
        <f>IF(AND('Mapa final'!$AB$72="Muy Baja",'Mapa final'!$AD$72="Catastrófico"),CONCATENATE("R33C",'Mapa final'!$R$72),"")</f>
        <v/>
      </c>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41"/>
      <c r="BM238" s="41"/>
    </row>
    <row r="239" spans="1:65" ht="15" customHeight="1" x14ac:dyDescent="0.25">
      <c r="A239" s="41"/>
      <c r="B239" s="276"/>
      <c r="C239" s="277"/>
      <c r="D239" s="278"/>
      <c r="E239" s="251"/>
      <c r="F239" s="246"/>
      <c r="G239" s="246"/>
      <c r="H239" s="246"/>
      <c r="I239" s="283"/>
      <c r="J239" s="180" t="str">
        <f ca="1">IF(AND('Mapa final'!$AB$73="Muy Baja",'Mapa final'!$AD$73="Moderado"),CONCATENATE("R34C",'Mapa final'!$R$73),"")</f>
        <v/>
      </c>
      <c r="K239" s="181" t="str">
        <f>IF(AND('Mapa final'!$AB$74="Muy Baja",'Mapa final'!$AD$74="Moderado"),CONCATENATE("R34C",'Mapa final'!$R$74),"")</f>
        <v/>
      </c>
      <c r="L239" s="182" t="str">
        <f>IF(AND('Mapa final'!$AB$75="Muy Baja",'Mapa final'!$AD$75="Moderado"),CONCATENATE("R34C",'Mapa final'!$R$75),"")</f>
        <v/>
      </c>
      <c r="M239" s="180" t="str">
        <f ca="1">IF(AND('Mapa final'!$AB$73="Muy Baja",'Mapa final'!$AD$73="Moderado"),CONCATENATE("R34C",'Mapa final'!$R$73),"")</f>
        <v/>
      </c>
      <c r="N239" s="181" t="str">
        <f>IF(AND('Mapa final'!$AB$74="Muy Baja",'Mapa final'!$AD$74="Moderado"),CONCATENATE("R34C",'Mapa final'!$R$74),"")</f>
        <v/>
      </c>
      <c r="O239" s="182" t="str">
        <f>IF(AND('Mapa final'!$AB$75="Muy Baja",'Mapa final'!$AD$75="Moderado"),CONCATENATE("R34C",'Mapa final'!$R$75),"")</f>
        <v/>
      </c>
      <c r="P239" s="171" t="str">
        <f ca="1">IF(AND('Mapa final'!$AB$73="Muy Baja",'Mapa final'!$AD$73="Moderado"),CONCATENATE("R34C",'Mapa final'!$R$73),"")</f>
        <v/>
      </c>
      <c r="Q239" s="172" t="str">
        <f>IF(AND('Mapa final'!$AB$74="Muy Baja",'Mapa final'!$AD$74="Moderado"),CONCATENATE("R34C",'Mapa final'!$R$74),"")</f>
        <v/>
      </c>
      <c r="R239" s="173" t="str">
        <f>IF(AND('Mapa final'!$AB$75="Muy Baja",'Mapa final'!$AD$75="Moderado"),CONCATENATE("R34C",'Mapa final'!$R$75),"")</f>
        <v/>
      </c>
      <c r="S239" s="86" t="str">
        <f ca="1">IF(AND('Mapa final'!$AB$73="Muy Baja",'Mapa final'!$AD$73="Mayor"),CONCATENATE("R34C",'Mapa final'!$R$73),"")</f>
        <v/>
      </c>
      <c r="T239" s="40" t="str">
        <f>IF(AND('Mapa final'!$AB$74="Muy Baja",'Mapa final'!$AD$74="Mayor"),CONCATENATE("R34C",'Mapa final'!$R$74),"")</f>
        <v/>
      </c>
      <c r="U239" s="87" t="str">
        <f>IF(AND('Mapa final'!$AB$75="Muy Baja",'Mapa final'!$AD$75="Mayor"),CONCATENATE("R34C",'Mapa final'!$R$75),"")</f>
        <v/>
      </c>
      <c r="V239" s="165" t="str">
        <f ca="1">IF(AND('Mapa final'!$AB$73="Muy Baja",'Mapa final'!$AD$73="Catastrófico"),CONCATENATE("R34C",'Mapa final'!$R$73),"")</f>
        <v/>
      </c>
      <c r="W239" s="166" t="str">
        <f>IF(AND('Mapa final'!$AB$74="Muy Baja",'Mapa final'!$AD$74="Catastrófico"),CONCATENATE("R34C",'Mapa final'!$R$74),"")</f>
        <v/>
      </c>
      <c r="X239" s="167" t="str">
        <f>IF(AND('Mapa final'!$AB$75="Muy Baja",'Mapa final'!$AD$75="Catastrófico"),CONCATENATE("R34C",'Mapa final'!$R$75),"")</f>
        <v/>
      </c>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c r="BJ239" s="41"/>
      <c r="BK239" s="41"/>
      <c r="BL239" s="41"/>
      <c r="BM239" s="41"/>
    </row>
    <row r="240" spans="1:65" ht="15" customHeight="1" x14ac:dyDescent="0.25">
      <c r="A240" s="41"/>
      <c r="B240" s="276"/>
      <c r="C240" s="277"/>
      <c r="D240" s="278"/>
      <c r="E240" s="251"/>
      <c r="F240" s="246"/>
      <c r="G240" s="246"/>
      <c r="H240" s="246"/>
      <c r="I240" s="283"/>
      <c r="J240" s="180" t="str">
        <f ca="1">IF(AND('Mapa final'!$AB$76="Muy Baja",'Mapa final'!$AD$76="Moderado"),CONCATENATE("R35C",'Mapa final'!$R$76),"")</f>
        <v/>
      </c>
      <c r="K240" s="181" t="str">
        <f>IF(AND('Mapa final'!$AB$77="Muy Baja",'Mapa final'!$AD$77="Moderado"),CONCATENATE("R35C",'Mapa final'!$R$77),"")</f>
        <v/>
      </c>
      <c r="L240" s="182" t="str">
        <f>IF(AND('Mapa final'!$AB$78="Muy Baja",'Mapa final'!$AD$78="Moderado"),CONCATENATE("R35C",'Mapa final'!$R$78),"")</f>
        <v/>
      </c>
      <c r="M240" s="180" t="str">
        <f ca="1">IF(AND('Mapa final'!$AB$76="Muy Baja",'Mapa final'!$AD$76="Moderado"),CONCATENATE("R35C",'Mapa final'!$R$76),"")</f>
        <v/>
      </c>
      <c r="N240" s="181" t="str">
        <f>IF(AND('Mapa final'!$AB$77="Muy Baja",'Mapa final'!$AD$77="Moderado"),CONCATENATE("R35C",'Mapa final'!$R$77),"")</f>
        <v/>
      </c>
      <c r="O240" s="182" t="str">
        <f>IF(AND('Mapa final'!$AB$78="Muy Baja",'Mapa final'!$AD$78="Moderado"),CONCATENATE("R35C",'Mapa final'!$R$78),"")</f>
        <v/>
      </c>
      <c r="P240" s="171" t="str">
        <f ca="1">IF(AND('Mapa final'!$AB$76="Muy Baja",'Mapa final'!$AD$76="Moderado"),CONCATENATE("R35C",'Mapa final'!$R$76),"")</f>
        <v/>
      </c>
      <c r="Q240" s="172" t="str">
        <f>IF(AND('Mapa final'!$AB$77="Muy Baja",'Mapa final'!$AD$77="Moderado"),CONCATENATE("R35C",'Mapa final'!$R$77),"")</f>
        <v/>
      </c>
      <c r="R240" s="173" t="str">
        <f>IF(AND('Mapa final'!$AB$78="Muy Baja",'Mapa final'!$AD$78="Moderado"),CONCATENATE("R35C",'Mapa final'!$R$78),"")</f>
        <v/>
      </c>
      <c r="S240" s="86" t="str">
        <f ca="1">IF(AND('Mapa final'!$AB$76="Muy Baja",'Mapa final'!$AD$76="Mayor"),CONCATENATE("R35C",'Mapa final'!$R$76),"")</f>
        <v/>
      </c>
      <c r="T240" s="40" t="str">
        <f>IF(AND('Mapa final'!$AB$77="Muy Baja",'Mapa final'!$AD$77="Mayor"),CONCATENATE("R35C",'Mapa final'!$R$77),"")</f>
        <v/>
      </c>
      <c r="U240" s="87" t="str">
        <f>IF(AND('Mapa final'!$AB$78="Muy Baja",'Mapa final'!$AD$78="Mayor"),CONCATENATE("R35C",'Mapa final'!$R$78),"")</f>
        <v/>
      </c>
      <c r="V240" s="165" t="str">
        <f ca="1">IF(AND('Mapa final'!$AB$76="Muy Baja",'Mapa final'!$AD$76="Catastrófico"),CONCATENATE("R35C",'Mapa final'!$R$76),"")</f>
        <v/>
      </c>
      <c r="W240" s="166" t="str">
        <f>IF(AND('Mapa final'!$AB$77="Muy Baja",'Mapa final'!$AD$77="Catastrófico"),CONCATENATE("R35C",'Mapa final'!$R$77),"")</f>
        <v/>
      </c>
      <c r="X240" s="167" t="str">
        <f>IF(AND('Mapa final'!$AB$78="Muy Baja",'Mapa final'!$AD$78="Catastrófico"),CONCATENATE("R35C",'Mapa final'!$R$78),"")</f>
        <v/>
      </c>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c r="BI240" s="41"/>
      <c r="BJ240" s="41"/>
      <c r="BK240" s="41"/>
      <c r="BL240" s="41"/>
      <c r="BM240" s="41"/>
    </row>
    <row r="241" spans="1:65" ht="15" customHeight="1" x14ac:dyDescent="0.25">
      <c r="A241" s="41"/>
      <c r="B241" s="276"/>
      <c r="C241" s="277"/>
      <c r="D241" s="278"/>
      <c r="E241" s="251"/>
      <c r="F241" s="246"/>
      <c r="G241" s="246"/>
      <c r="H241" s="246"/>
      <c r="I241" s="283"/>
      <c r="J241" s="180" t="str">
        <f ca="1">IF(AND('Mapa final'!$AB$79="Muy Baja",'Mapa final'!$AD$79="Moderado"),CONCATENATE("R36C",'Mapa final'!$R$79),"")</f>
        <v/>
      </c>
      <c r="K241" s="181" t="str">
        <f>IF(AND('Mapa final'!$AB$80="Muy Baja",'Mapa final'!$AD$80="Moderado"),CONCATENATE("R36C",'Mapa final'!$R$80),"")</f>
        <v/>
      </c>
      <c r="L241" s="182" t="str">
        <f>IF(AND('Mapa final'!$AB$81="Muy Baja",'Mapa final'!$AD$81="Moderado"),CONCATENATE("R36C",'Mapa final'!$R$81),"")</f>
        <v/>
      </c>
      <c r="M241" s="180" t="str">
        <f ca="1">IF(AND('Mapa final'!$AB$79="Muy Baja",'Mapa final'!$AD$79="Moderado"),CONCATENATE("R36C",'Mapa final'!$R$79),"")</f>
        <v/>
      </c>
      <c r="N241" s="181" t="str">
        <f>IF(AND('Mapa final'!$AB$80="Muy Baja",'Mapa final'!$AD$80="Moderado"),CONCATENATE("R36C",'Mapa final'!$R$80),"")</f>
        <v/>
      </c>
      <c r="O241" s="182" t="str">
        <f>IF(AND('Mapa final'!$AB$81="Muy Baja",'Mapa final'!$AD$81="Moderado"),CONCATENATE("R36C",'Mapa final'!$R$81),"")</f>
        <v/>
      </c>
      <c r="P241" s="171" t="str">
        <f ca="1">IF(AND('Mapa final'!$AB$79="Muy Baja",'Mapa final'!$AD$79="Moderado"),CONCATENATE("R36C",'Mapa final'!$R$79),"")</f>
        <v/>
      </c>
      <c r="Q241" s="172" t="str">
        <f>IF(AND('Mapa final'!$AB$80="Muy Baja",'Mapa final'!$AD$80="Moderado"),CONCATENATE("R36C",'Mapa final'!$R$80),"")</f>
        <v/>
      </c>
      <c r="R241" s="173" t="str">
        <f>IF(AND('Mapa final'!$AB$81="Muy Baja",'Mapa final'!$AD$81="Moderado"),CONCATENATE("R36C",'Mapa final'!$R$81),"")</f>
        <v/>
      </c>
      <c r="S241" s="86" t="str">
        <f ca="1">IF(AND('Mapa final'!$AB$79="Muy Baja",'Mapa final'!$AD$79="Mayor"),CONCATENATE("R36C",'Mapa final'!$R$79),"")</f>
        <v/>
      </c>
      <c r="T241" s="40" t="str">
        <f>IF(AND('Mapa final'!$AB$80="Muy Baja",'Mapa final'!$AD$80="Mayor"),CONCATENATE("R36C",'Mapa final'!$R$80),"")</f>
        <v/>
      </c>
      <c r="U241" s="87" t="str">
        <f>IF(AND('Mapa final'!$AB$81="Muy Baja",'Mapa final'!$AD$81="Mayor"),CONCATENATE("R36C",'Mapa final'!$R$81),"")</f>
        <v/>
      </c>
      <c r="V241" s="165" t="str">
        <f ca="1">IF(AND('Mapa final'!$AB$79="Muy Baja",'Mapa final'!$AD$79="Catastrófico"),CONCATENATE("R36C",'Mapa final'!$R$79),"")</f>
        <v/>
      </c>
      <c r="W241" s="166" t="str">
        <f>IF(AND('Mapa final'!$AB$80="Muy Baja",'Mapa final'!$AD$80="Catastrófico"),CONCATENATE("R36C",'Mapa final'!$R$80),"")</f>
        <v/>
      </c>
      <c r="X241" s="167" t="str">
        <f>IF(AND('Mapa final'!$AB$81="Muy Baja",'Mapa final'!$AD$81="Catastrófico"),CONCATENATE("R36C",'Mapa final'!$R$81),"")</f>
        <v/>
      </c>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c r="BI241" s="41"/>
      <c r="BJ241" s="41"/>
      <c r="BK241" s="41"/>
      <c r="BL241" s="41"/>
      <c r="BM241" s="41"/>
    </row>
    <row r="242" spans="1:65" ht="15" customHeight="1" x14ac:dyDescent="0.25">
      <c r="A242" s="41"/>
      <c r="B242" s="276"/>
      <c r="C242" s="277"/>
      <c r="D242" s="278"/>
      <c r="E242" s="251"/>
      <c r="F242" s="246"/>
      <c r="G242" s="246"/>
      <c r="H242" s="246"/>
      <c r="I242" s="283"/>
      <c r="J242" s="180" t="e">
        <f>IF(AND('Mapa final'!#REF!="Muy Baja",'Mapa final'!#REF!="Moderado"),CONCATENATE("R37C",'Mapa final'!#REF!),"")</f>
        <v>#REF!</v>
      </c>
      <c r="K242" s="181" t="e">
        <f>IF(AND('Mapa final'!#REF!="Muy Baja",'Mapa final'!#REF!="Moderado"),CONCATENATE("R37C",'Mapa final'!#REF!),"")</f>
        <v>#REF!</v>
      </c>
      <c r="L242" s="182" t="e">
        <f>IF(AND('Mapa final'!#REF!="Muy Baja",'Mapa final'!#REF!="Moderado"),CONCATENATE("R37C",'Mapa final'!#REF!),"")</f>
        <v>#REF!</v>
      </c>
      <c r="M242" s="180" t="e">
        <f>IF(AND('Mapa final'!#REF!="Muy Baja",'Mapa final'!#REF!="Moderado"),CONCATENATE("R37C",'Mapa final'!#REF!),"")</f>
        <v>#REF!</v>
      </c>
      <c r="N242" s="181" t="e">
        <f>IF(AND('Mapa final'!#REF!="Muy Baja",'Mapa final'!#REF!="Moderado"),CONCATENATE("R37C",'Mapa final'!#REF!),"")</f>
        <v>#REF!</v>
      </c>
      <c r="O242" s="182" t="e">
        <f>IF(AND('Mapa final'!#REF!="Muy Baja",'Mapa final'!#REF!="Moderado"),CONCATENATE("R37C",'Mapa final'!#REF!),"")</f>
        <v>#REF!</v>
      </c>
      <c r="P242" s="171" t="e">
        <f>IF(AND('Mapa final'!#REF!="Muy Baja",'Mapa final'!#REF!="Moderado"),CONCATENATE("R37C",'Mapa final'!#REF!),"")</f>
        <v>#REF!</v>
      </c>
      <c r="Q242" s="172" t="e">
        <f>IF(AND('Mapa final'!#REF!="Muy Baja",'Mapa final'!#REF!="Moderado"),CONCATENATE("R37C",'Mapa final'!#REF!),"")</f>
        <v>#REF!</v>
      </c>
      <c r="R242" s="173" t="e">
        <f>IF(AND('Mapa final'!#REF!="Muy Baja",'Mapa final'!#REF!="Moderado"),CONCATENATE("R37C",'Mapa final'!#REF!),"")</f>
        <v>#REF!</v>
      </c>
      <c r="S242" s="86" t="e">
        <f>IF(AND('Mapa final'!#REF!="Muy Baja",'Mapa final'!#REF!="Mayor"),CONCATENATE("R37C",'Mapa final'!#REF!),"")</f>
        <v>#REF!</v>
      </c>
      <c r="T242" s="40" t="e">
        <f>IF(AND('Mapa final'!#REF!="Muy Baja",'Mapa final'!#REF!="Mayor"),CONCATENATE("R37C",'Mapa final'!#REF!),"")</f>
        <v>#REF!</v>
      </c>
      <c r="U242" s="87" t="e">
        <f>IF(AND('Mapa final'!#REF!="Muy Baja",'Mapa final'!#REF!="Mayor"),CONCATENATE("R37C",'Mapa final'!#REF!),"")</f>
        <v>#REF!</v>
      </c>
      <c r="V242" s="165" t="e">
        <f>IF(AND('Mapa final'!#REF!="Muy Baja",'Mapa final'!#REF!="Catastrófico"),CONCATENATE("R37C",'Mapa final'!#REF!),"")</f>
        <v>#REF!</v>
      </c>
      <c r="W242" s="166" t="e">
        <f>IF(AND('Mapa final'!#REF!="Muy Baja",'Mapa final'!#REF!="Catastrófico"),CONCATENATE("R37C",'Mapa final'!#REF!),"")</f>
        <v>#REF!</v>
      </c>
      <c r="X242" s="167" t="e">
        <f>IF(AND('Mapa final'!#REF!="Muy Baja",'Mapa final'!#REF!="Catastrófico"),CONCATENATE("R37C",'Mapa final'!#REF!),"")</f>
        <v>#REF!</v>
      </c>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c r="BJ242" s="41"/>
      <c r="BK242" s="41"/>
      <c r="BL242" s="41"/>
      <c r="BM242" s="41"/>
    </row>
    <row r="243" spans="1:65" ht="15" customHeight="1" x14ac:dyDescent="0.25">
      <c r="A243" s="41"/>
      <c r="B243" s="276"/>
      <c r="C243" s="277"/>
      <c r="D243" s="278"/>
      <c r="E243" s="251"/>
      <c r="F243" s="246"/>
      <c r="G243" s="246"/>
      <c r="H243" s="246"/>
      <c r="I243" s="283"/>
      <c r="J243" s="180" t="str">
        <f ca="1">IF(AND('Mapa final'!$AB$82="Muy Baja",'Mapa final'!$AD$82="Moderado"),CONCATENATE("R39C",'Mapa final'!$R$82),"")</f>
        <v/>
      </c>
      <c r="K243" s="181" t="str">
        <f>IF(AND('Mapa final'!$AB$83="Muy Baja",'Mapa final'!$AD$83="Moderado"),CONCATENATE("R38C",'Mapa final'!$R$83),"")</f>
        <v/>
      </c>
      <c r="L243" s="182" t="str">
        <f>IF(AND('Mapa final'!$AB$84="Muy Baja",'Mapa final'!$AD$84="Moderado"),CONCATENATE("R38C",'Mapa final'!$R$84),"")</f>
        <v/>
      </c>
      <c r="M243" s="180" t="str">
        <f ca="1">IF(AND('Mapa final'!$AB$82="Muy Baja",'Mapa final'!$AD$82="Moderado"),CONCATENATE("R39C",'Mapa final'!$R$82),"")</f>
        <v/>
      </c>
      <c r="N243" s="181" t="str">
        <f>IF(AND('Mapa final'!$AB$83="Muy Baja",'Mapa final'!$AD$83="Moderado"),CONCATENATE("R38C",'Mapa final'!$R$83),"")</f>
        <v/>
      </c>
      <c r="O243" s="182" t="str">
        <f>IF(AND('Mapa final'!$AB$84="Muy Baja",'Mapa final'!$AD$84="Moderado"),CONCATENATE("R38C",'Mapa final'!$R$84),"")</f>
        <v/>
      </c>
      <c r="P243" s="171" t="str">
        <f ca="1">IF(AND('Mapa final'!$AB$82="Muy Baja",'Mapa final'!$AD$82="Moderado"),CONCATENATE("R39C",'Mapa final'!$R$82),"")</f>
        <v/>
      </c>
      <c r="Q243" s="172" t="str">
        <f>IF(AND('Mapa final'!$AB$83="Muy Baja",'Mapa final'!$AD$83="Moderado"),CONCATENATE("R38C",'Mapa final'!$R$83),"")</f>
        <v/>
      </c>
      <c r="R243" s="173" t="str">
        <f>IF(AND('Mapa final'!$AB$84="Muy Baja",'Mapa final'!$AD$84="Moderado"),CONCATENATE("R38C",'Mapa final'!$R$84),"")</f>
        <v/>
      </c>
      <c r="S243" s="86" t="str">
        <f ca="1">IF(AND('Mapa final'!$AB$82="Muy Baja",'Mapa final'!$AD$82="Mayor"),CONCATENATE("R39C",'Mapa final'!$R$82),"")</f>
        <v/>
      </c>
      <c r="T243" s="40" t="str">
        <f>IF(AND('Mapa final'!$AB$83="Muy Baja",'Mapa final'!$AD$83="Mayor"),CONCATENATE("R38C",'Mapa final'!$R$83),"")</f>
        <v/>
      </c>
      <c r="U243" s="87" t="str">
        <f>IF(AND('Mapa final'!$AB$84="Muy Baja",'Mapa final'!$AD$84="Mayor"),CONCATENATE("R38C",'Mapa final'!$R$84),"")</f>
        <v/>
      </c>
      <c r="V243" s="165" t="str">
        <f ca="1">IF(AND('Mapa final'!$AB$82="Muy Baja",'Mapa final'!$AD$82="Catastrófico"),CONCATENATE("R39C",'Mapa final'!$R$82),"")</f>
        <v/>
      </c>
      <c r="W243" s="166" t="str">
        <f>IF(AND('Mapa final'!$AB$83="Muy Baja",'Mapa final'!$AD$83="Catastrófico"),CONCATENATE("R38C",'Mapa final'!$R$83),"")</f>
        <v/>
      </c>
      <c r="X243" s="167" t="str">
        <f>IF(AND('Mapa final'!$AB$84="Muy Baja",'Mapa final'!$AD$84="Catastrófico"),CONCATENATE("R38C",'Mapa final'!$R$84),"")</f>
        <v/>
      </c>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c r="BI243" s="41"/>
      <c r="BJ243" s="41"/>
      <c r="BK243" s="41"/>
      <c r="BL243" s="41"/>
      <c r="BM243" s="41"/>
    </row>
    <row r="244" spans="1:65" ht="15" customHeight="1" x14ac:dyDescent="0.25">
      <c r="A244" s="41"/>
      <c r="B244" s="276"/>
      <c r="C244" s="277"/>
      <c r="D244" s="278"/>
      <c r="E244" s="251"/>
      <c r="F244" s="246"/>
      <c r="G244" s="246"/>
      <c r="H244" s="246"/>
      <c r="I244" s="283"/>
      <c r="J244" s="180" t="str">
        <f ca="1">IF(AND('Mapa final'!$AB$85="Muy Baja",'Mapa final'!$AD$85="Moderado"),CONCATENATE("R40C",'Mapa final'!$R$85),"")</f>
        <v/>
      </c>
      <c r="K244" s="181" t="str">
        <f>IF(AND('Mapa final'!$AB$86="Muy Baja",'Mapa final'!$AD$86="Moderado"),CONCATENATE("R39C",'Mapa final'!$R$86),"")</f>
        <v/>
      </c>
      <c r="L244" s="182" t="str">
        <f>IF(AND('Mapa final'!$AB$87="Muy Baja",'Mapa final'!$AD$87="Moderado"),CONCATENATE("R39C",'Mapa final'!$R$87),"")</f>
        <v/>
      </c>
      <c r="M244" s="180" t="str">
        <f ca="1">IF(AND('Mapa final'!$AB$85="Muy Baja",'Mapa final'!$AD$85="Moderado"),CONCATENATE("R40C",'Mapa final'!$R$85),"")</f>
        <v/>
      </c>
      <c r="N244" s="181" t="str">
        <f>IF(AND('Mapa final'!$AB$86="Muy Baja",'Mapa final'!$AD$86="Moderado"),CONCATENATE("R39C",'Mapa final'!$R$86),"")</f>
        <v/>
      </c>
      <c r="O244" s="182" t="str">
        <f>IF(AND('Mapa final'!$AB$87="Muy Baja",'Mapa final'!$AD$87="Moderado"),CONCATENATE("R39C",'Mapa final'!$R$87),"")</f>
        <v/>
      </c>
      <c r="P244" s="171" t="str">
        <f ca="1">IF(AND('Mapa final'!$AB$85="Muy Baja",'Mapa final'!$AD$85="Moderado"),CONCATENATE("R40C",'Mapa final'!$R$85),"")</f>
        <v/>
      </c>
      <c r="Q244" s="172" t="str">
        <f>IF(AND('Mapa final'!$AB$86="Muy Baja",'Mapa final'!$AD$86="Moderado"),CONCATENATE("R39C",'Mapa final'!$R$86),"")</f>
        <v/>
      </c>
      <c r="R244" s="173" t="str">
        <f>IF(AND('Mapa final'!$AB$87="Muy Baja",'Mapa final'!$AD$87="Moderado"),CONCATENATE("R39C",'Mapa final'!$R$87),"")</f>
        <v/>
      </c>
      <c r="S244" s="86" t="str">
        <f ca="1">IF(AND('Mapa final'!$AB$85="Muy Baja",'Mapa final'!$AD$85="Mayor"),CONCATENATE("R40C",'Mapa final'!$R$85),"")</f>
        <v/>
      </c>
      <c r="T244" s="40" t="str">
        <f>IF(AND('Mapa final'!$AB$86="Muy Baja",'Mapa final'!$AD$86="Mayor"),CONCATENATE("R39C",'Mapa final'!$R$86),"")</f>
        <v/>
      </c>
      <c r="U244" s="87" t="str">
        <f>IF(AND('Mapa final'!$AB$87="Muy Baja",'Mapa final'!$AD$87="Mayor"),CONCATENATE("R39C",'Mapa final'!$R$87),"")</f>
        <v/>
      </c>
      <c r="V244" s="165" t="str">
        <f ca="1">IF(AND('Mapa final'!$AB$85="Muy Baja",'Mapa final'!$AD$85="Catastrófico"),CONCATENATE("R40C",'Mapa final'!$R$85),"")</f>
        <v/>
      </c>
      <c r="W244" s="166" t="str">
        <f>IF(AND('Mapa final'!$AB$86="Muy Baja",'Mapa final'!$AD$86="Catastrófico"),CONCATENATE("R39C",'Mapa final'!$R$86),"")</f>
        <v/>
      </c>
      <c r="X244" s="167" t="str">
        <f>IF(AND('Mapa final'!$AB$87="Muy Baja",'Mapa final'!$AD$87="Catastrófico"),CONCATENATE("R39C",'Mapa final'!$R$87),"")</f>
        <v/>
      </c>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c r="BI244" s="41"/>
      <c r="BJ244" s="41"/>
      <c r="BK244" s="41"/>
      <c r="BL244" s="41"/>
      <c r="BM244" s="41"/>
    </row>
    <row r="245" spans="1:65" ht="15" customHeight="1" x14ac:dyDescent="0.25">
      <c r="A245" s="41"/>
      <c r="B245" s="276"/>
      <c r="C245" s="277"/>
      <c r="D245" s="278"/>
      <c r="E245" s="251"/>
      <c r="F245" s="246"/>
      <c r="G245" s="246"/>
      <c r="H245" s="246"/>
      <c r="I245" s="283"/>
      <c r="J245" s="180" t="str">
        <f ca="1">IF(AND('Mapa final'!$AB$88="Muy Baja",'Mapa final'!$AD$88="Moderado"),CONCATENATE("R41C",'Mapa final'!$R$88),"")</f>
        <v/>
      </c>
      <c r="K245" s="181" t="str">
        <f>IF(AND('Mapa final'!$AB$89="Muy Baja",'Mapa final'!$AD$89="Moderado"),CONCATENATE("R40C",'Mapa final'!$R$89),"")</f>
        <v/>
      </c>
      <c r="L245" s="182" t="str">
        <f>IF(AND('Mapa final'!$AB$90="Muy Baja",'Mapa final'!$AD$90="Moderado"),CONCATENATE("R40C",'Mapa final'!$R$90),"")</f>
        <v/>
      </c>
      <c r="M245" s="180" t="str">
        <f ca="1">IF(AND('Mapa final'!$AB$88="Muy Baja",'Mapa final'!$AD$88="Moderado"),CONCATENATE("R41C",'Mapa final'!$R$88),"")</f>
        <v/>
      </c>
      <c r="N245" s="181" t="str">
        <f>IF(AND('Mapa final'!$AB$89="Muy Baja",'Mapa final'!$AD$89="Moderado"),CONCATENATE("R40C",'Mapa final'!$R$89),"")</f>
        <v/>
      </c>
      <c r="O245" s="182" t="str">
        <f>IF(AND('Mapa final'!$AB$90="Muy Baja",'Mapa final'!$AD$90="Moderado"),CONCATENATE("R40C",'Mapa final'!$R$90),"")</f>
        <v/>
      </c>
      <c r="P245" s="171" t="str">
        <f ca="1">IF(AND('Mapa final'!$AB$88="Muy Baja",'Mapa final'!$AD$88="Moderado"),CONCATENATE("R41C",'Mapa final'!$R$88),"")</f>
        <v/>
      </c>
      <c r="Q245" s="172" t="str">
        <f>IF(AND('Mapa final'!$AB$89="Muy Baja",'Mapa final'!$AD$89="Moderado"),CONCATENATE("R40C",'Mapa final'!$R$89),"")</f>
        <v/>
      </c>
      <c r="R245" s="173" t="str">
        <f>IF(AND('Mapa final'!$AB$90="Muy Baja",'Mapa final'!$AD$90="Moderado"),CONCATENATE("R40C",'Mapa final'!$R$90),"")</f>
        <v/>
      </c>
      <c r="S245" s="86" t="str">
        <f ca="1">IF(AND('Mapa final'!$AB$88="Muy Baja",'Mapa final'!$AD$88="Mayor"),CONCATENATE("R41C",'Mapa final'!$R$88),"")</f>
        <v/>
      </c>
      <c r="T245" s="40" t="str">
        <f>IF(AND('Mapa final'!$AB$89="Muy Baja",'Mapa final'!$AD$89="Mayor"),CONCATENATE("R40C",'Mapa final'!$R$89),"")</f>
        <v/>
      </c>
      <c r="U245" s="87" t="str">
        <f>IF(AND('Mapa final'!$AB$90="Muy Baja",'Mapa final'!$AD$90="Mayor"),CONCATENATE("R40C",'Mapa final'!$R$90),"")</f>
        <v/>
      </c>
      <c r="V245" s="165" t="str">
        <f ca="1">IF(AND('Mapa final'!$AB$88="Muy Baja",'Mapa final'!$AD$88="Catastrófico"),CONCATENATE("R41C",'Mapa final'!$R$88),"")</f>
        <v/>
      </c>
      <c r="W245" s="166" t="str">
        <f>IF(AND('Mapa final'!$AB$89="Muy Baja",'Mapa final'!$AD$89="Catastrófico"),CONCATENATE("R40C",'Mapa final'!$R$89),"")</f>
        <v/>
      </c>
      <c r="X245" s="167" t="str">
        <f>IF(AND('Mapa final'!$AB$90="Muy Baja",'Mapa final'!$AD$90="Catastrófico"),CONCATENATE("R40C",'Mapa final'!$R$90),"")</f>
        <v/>
      </c>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c r="BG245" s="41"/>
      <c r="BH245" s="41"/>
      <c r="BI245" s="41"/>
      <c r="BJ245" s="41"/>
      <c r="BK245" s="41"/>
      <c r="BL245" s="41"/>
      <c r="BM245" s="41"/>
    </row>
    <row r="246" spans="1:65" ht="15" customHeight="1" x14ac:dyDescent="0.25">
      <c r="A246" s="41"/>
      <c r="B246" s="276"/>
      <c r="C246" s="277"/>
      <c r="D246" s="278"/>
      <c r="E246" s="251"/>
      <c r="F246" s="246"/>
      <c r="G246" s="246"/>
      <c r="H246" s="246"/>
      <c r="I246" s="283"/>
      <c r="J246" s="180" t="e">
        <f>IF(AND('Mapa final'!#REF!="Muy Baja",'Mapa final'!#REF!="Moderado"),CONCATENATE("R42C",'Mapa final'!#REF!),"")</f>
        <v>#REF!</v>
      </c>
      <c r="K246" s="181" t="e">
        <f>IF(AND('Mapa final'!#REF!="Muy Baja",'Mapa final'!#REF!="Moderado"),CONCATENATE("R41C",'Mapa final'!#REF!),"")</f>
        <v>#REF!</v>
      </c>
      <c r="L246" s="182" t="e">
        <f>IF(AND('Mapa final'!#REF!="Muy Baja",'Mapa final'!#REF!="Moderado"),CONCATENATE("R41C",'Mapa final'!#REF!),"")</f>
        <v>#REF!</v>
      </c>
      <c r="M246" s="180" t="e">
        <f>IF(AND('Mapa final'!#REF!="Muy Baja",'Mapa final'!#REF!="Moderado"),CONCATENATE("R42C",'Mapa final'!#REF!),"")</f>
        <v>#REF!</v>
      </c>
      <c r="N246" s="181" t="e">
        <f>IF(AND('Mapa final'!#REF!="Muy Baja",'Mapa final'!#REF!="Moderado"),CONCATENATE("R41C",'Mapa final'!#REF!),"")</f>
        <v>#REF!</v>
      </c>
      <c r="O246" s="182" t="e">
        <f>IF(AND('Mapa final'!#REF!="Muy Baja",'Mapa final'!#REF!="Moderado"),CONCATENATE("R41C",'Mapa final'!#REF!),"")</f>
        <v>#REF!</v>
      </c>
      <c r="P246" s="171" t="e">
        <f>IF(AND('Mapa final'!#REF!="Muy Baja",'Mapa final'!#REF!="Moderado"),CONCATENATE("R42C",'Mapa final'!#REF!),"")</f>
        <v>#REF!</v>
      </c>
      <c r="Q246" s="172" t="e">
        <f>IF(AND('Mapa final'!#REF!="Muy Baja",'Mapa final'!#REF!="Moderado"),CONCATENATE("R41C",'Mapa final'!#REF!),"")</f>
        <v>#REF!</v>
      </c>
      <c r="R246" s="173" t="e">
        <f>IF(AND('Mapa final'!#REF!="Muy Baja",'Mapa final'!#REF!="Moderado"),CONCATENATE("R41C",'Mapa final'!#REF!),"")</f>
        <v>#REF!</v>
      </c>
      <c r="S246" s="86" t="e">
        <f>IF(AND('Mapa final'!#REF!="Muy Baja",'Mapa final'!#REF!="Mayor"),CONCATENATE("R42C",'Mapa final'!#REF!),"")</f>
        <v>#REF!</v>
      </c>
      <c r="T246" s="40" t="e">
        <f>IF(AND('Mapa final'!#REF!="Muy Baja",'Mapa final'!#REF!="Mayor"),CONCATENATE("R41C",'Mapa final'!#REF!),"")</f>
        <v>#REF!</v>
      </c>
      <c r="U246" s="87" t="e">
        <f>IF(AND('Mapa final'!#REF!="Muy Baja",'Mapa final'!#REF!="Mayor"),CONCATENATE("R41C",'Mapa final'!#REF!),"")</f>
        <v>#REF!</v>
      </c>
      <c r="V246" s="165" t="e">
        <f>IF(AND('Mapa final'!#REF!="Muy Baja",'Mapa final'!#REF!="Catastrófico"),CONCATENATE("R42C",'Mapa final'!#REF!),"")</f>
        <v>#REF!</v>
      </c>
      <c r="W246" s="166" t="e">
        <f>IF(AND('Mapa final'!#REF!="Muy Baja",'Mapa final'!#REF!="Catastrófico"),CONCATENATE("R41C",'Mapa final'!#REF!),"")</f>
        <v>#REF!</v>
      </c>
      <c r="X246" s="167" t="e">
        <f>IF(AND('Mapa final'!#REF!="Muy Baja",'Mapa final'!#REF!="Catastrófico"),CONCATENATE("R41C",'Mapa final'!#REF!),"")</f>
        <v>#REF!</v>
      </c>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c r="BG246" s="41"/>
      <c r="BH246" s="41"/>
      <c r="BI246" s="41"/>
      <c r="BJ246" s="41"/>
      <c r="BK246" s="41"/>
      <c r="BL246" s="41"/>
      <c r="BM246" s="41"/>
    </row>
    <row r="247" spans="1:65" ht="15" customHeight="1" x14ac:dyDescent="0.25">
      <c r="A247" s="41"/>
      <c r="B247" s="276"/>
      <c r="C247" s="277"/>
      <c r="D247" s="278"/>
      <c r="E247" s="251"/>
      <c r="F247" s="246"/>
      <c r="G247" s="246"/>
      <c r="H247" s="246"/>
      <c r="I247" s="283"/>
      <c r="J247" s="180" t="str">
        <f ca="1">IF(AND('Mapa final'!$AB$91="Muy Baja",'Mapa final'!$AD$91="Moderado"),CONCATENATE("R43C",'Mapa final'!$R$91),"")</f>
        <v/>
      </c>
      <c r="K247" s="181" t="str">
        <f>IF(AND('Mapa final'!$AB$92="Muy Baja",'Mapa final'!$AD$92="Moderado"),CONCATENATE("R42C",'Mapa final'!$R$92),"")</f>
        <v/>
      </c>
      <c r="L247" s="182" t="str">
        <f>IF(AND('Mapa final'!$AB$93="Muy Baja",'Mapa final'!$AD$93="Moderado"),CONCATENATE("R42C",'Mapa final'!$R$93),"")</f>
        <v/>
      </c>
      <c r="M247" s="180" t="str">
        <f ca="1">IF(AND('Mapa final'!$AB$91="Muy Baja",'Mapa final'!$AD$91="Moderado"),CONCATENATE("R43C",'Mapa final'!$R$91),"")</f>
        <v/>
      </c>
      <c r="N247" s="181" t="str">
        <f>IF(AND('Mapa final'!$AB$92="Muy Baja",'Mapa final'!$AD$92="Moderado"),CONCATENATE("R42C",'Mapa final'!$R$92),"")</f>
        <v/>
      </c>
      <c r="O247" s="182" t="str">
        <f>IF(AND('Mapa final'!$AB$93="Muy Baja",'Mapa final'!$AD$93="Moderado"),CONCATENATE("R42C",'Mapa final'!$R$93),"")</f>
        <v/>
      </c>
      <c r="P247" s="171" t="str">
        <f ca="1">IF(AND('Mapa final'!$AB$91="Muy Baja",'Mapa final'!$AD$91="Moderado"),CONCATENATE("R43C",'Mapa final'!$R$91),"")</f>
        <v/>
      </c>
      <c r="Q247" s="172" t="str">
        <f>IF(AND('Mapa final'!$AB$92="Muy Baja",'Mapa final'!$AD$92="Moderado"),CONCATENATE("R42C",'Mapa final'!$R$92),"")</f>
        <v/>
      </c>
      <c r="R247" s="173" t="str">
        <f>IF(AND('Mapa final'!$AB$93="Muy Baja",'Mapa final'!$AD$93="Moderado"),CONCATENATE("R42C",'Mapa final'!$R$93),"")</f>
        <v/>
      </c>
      <c r="S247" s="86" t="str">
        <f ca="1">IF(AND('Mapa final'!$AB$91="Muy Baja",'Mapa final'!$AD$91="Mayor"),CONCATENATE("R43C",'Mapa final'!$R$91),"")</f>
        <v/>
      </c>
      <c r="T247" s="40" t="str">
        <f>IF(AND('Mapa final'!$AB$92="Muy Baja",'Mapa final'!$AD$92="Mayor"),CONCATENATE("R42C",'Mapa final'!$R$92),"")</f>
        <v/>
      </c>
      <c r="U247" s="87" t="str">
        <f>IF(AND('Mapa final'!$AB$93="Muy Baja",'Mapa final'!$AD$93="Mayor"),CONCATENATE("R42C",'Mapa final'!$R$93),"")</f>
        <v/>
      </c>
      <c r="V247" s="165" t="str">
        <f ca="1">IF(AND('Mapa final'!$AB$91="Muy Baja",'Mapa final'!$AD$91="Catastrófico"),CONCATENATE("R43C",'Mapa final'!$R$91),"")</f>
        <v/>
      </c>
      <c r="W247" s="166" t="str">
        <f>IF(AND('Mapa final'!$AB$92="Muy Baja",'Mapa final'!$AD$92="Catastrófico"),CONCATENATE("R42C",'Mapa final'!$R$92),"")</f>
        <v/>
      </c>
      <c r="X247" s="167" t="str">
        <f>IF(AND('Mapa final'!$AB$93="Muy Baja",'Mapa final'!$AD$93="Catastrófico"),CONCATENATE("R42C",'Mapa final'!$R$93),"")</f>
        <v/>
      </c>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41"/>
      <c r="BM247" s="41"/>
    </row>
    <row r="248" spans="1:65" ht="15" customHeight="1" x14ac:dyDescent="0.25">
      <c r="A248" s="41"/>
      <c r="B248" s="276"/>
      <c r="C248" s="277"/>
      <c r="D248" s="278"/>
      <c r="E248" s="251"/>
      <c r="F248" s="246"/>
      <c r="G248" s="246"/>
      <c r="H248" s="246"/>
      <c r="I248" s="283"/>
      <c r="J248" s="180" t="e">
        <f>IF(AND('Mapa final'!#REF!="Muy Baja",'Mapa final'!#REF!="Moderado"),CONCATENATE("R44C",'Mapa final'!#REF!),"")</f>
        <v>#REF!</v>
      </c>
      <c r="K248" s="181" t="e">
        <f>IF(AND('Mapa final'!#REF!="Muy Baja",'Mapa final'!#REF!="Moderado"),CONCATENATE("R43C",'Mapa final'!#REF!),"")</f>
        <v>#REF!</v>
      </c>
      <c r="L248" s="182" t="e">
        <f>IF(AND('Mapa final'!#REF!="Muy Baja",'Mapa final'!#REF!="Moderado"),CONCATENATE("R43C",'Mapa final'!#REF!),"")</f>
        <v>#REF!</v>
      </c>
      <c r="M248" s="180" t="e">
        <f>IF(AND('Mapa final'!#REF!="Muy Baja",'Mapa final'!#REF!="Moderado"),CONCATENATE("R44C",'Mapa final'!#REF!),"")</f>
        <v>#REF!</v>
      </c>
      <c r="N248" s="181" t="e">
        <f>IF(AND('Mapa final'!#REF!="Muy Baja",'Mapa final'!#REF!="Moderado"),CONCATENATE("R43C",'Mapa final'!#REF!),"")</f>
        <v>#REF!</v>
      </c>
      <c r="O248" s="182" t="e">
        <f>IF(AND('Mapa final'!#REF!="Muy Baja",'Mapa final'!#REF!="Moderado"),CONCATENATE("R43C",'Mapa final'!#REF!),"")</f>
        <v>#REF!</v>
      </c>
      <c r="P248" s="171" t="e">
        <f>IF(AND('Mapa final'!#REF!="Muy Baja",'Mapa final'!#REF!="Moderado"),CONCATENATE("R44C",'Mapa final'!#REF!),"")</f>
        <v>#REF!</v>
      </c>
      <c r="Q248" s="172" t="e">
        <f>IF(AND('Mapa final'!#REF!="Muy Baja",'Mapa final'!#REF!="Moderado"),CONCATENATE("R43C",'Mapa final'!#REF!),"")</f>
        <v>#REF!</v>
      </c>
      <c r="R248" s="173" t="e">
        <f>IF(AND('Mapa final'!#REF!="Muy Baja",'Mapa final'!#REF!="Moderado"),CONCATENATE("R43C",'Mapa final'!#REF!),"")</f>
        <v>#REF!</v>
      </c>
      <c r="S248" s="86" t="e">
        <f>IF(AND('Mapa final'!#REF!="Muy Baja",'Mapa final'!#REF!="Mayor"),CONCATENATE("R44C",'Mapa final'!#REF!),"")</f>
        <v>#REF!</v>
      </c>
      <c r="T248" s="40" t="e">
        <f>IF(AND('Mapa final'!#REF!="Muy Baja",'Mapa final'!#REF!="Mayor"),CONCATENATE("R43C",'Mapa final'!#REF!),"")</f>
        <v>#REF!</v>
      </c>
      <c r="U248" s="87" t="e">
        <f>IF(AND('Mapa final'!#REF!="Muy Baja",'Mapa final'!#REF!="Mayor"),CONCATENATE("R43C",'Mapa final'!#REF!),"")</f>
        <v>#REF!</v>
      </c>
      <c r="V248" s="165" t="e">
        <f>IF(AND('Mapa final'!#REF!="Muy Baja",'Mapa final'!#REF!="Catastrófico"),CONCATENATE("R44C",'Mapa final'!#REF!),"")</f>
        <v>#REF!</v>
      </c>
      <c r="W248" s="166" t="e">
        <f>IF(AND('Mapa final'!#REF!="Muy Baja",'Mapa final'!#REF!="Catastrófico"),CONCATENATE("R43C",'Mapa final'!#REF!),"")</f>
        <v>#REF!</v>
      </c>
      <c r="X248" s="167" t="e">
        <f>IF(AND('Mapa final'!#REF!="Muy Baja",'Mapa final'!#REF!="Catastrófico"),CONCATENATE("R43C",'Mapa final'!#REF!),"")</f>
        <v>#REF!</v>
      </c>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c r="BJ248" s="41"/>
      <c r="BK248" s="41"/>
      <c r="BL248" s="41"/>
      <c r="BM248" s="41"/>
    </row>
    <row r="249" spans="1:65" ht="15" customHeight="1" x14ac:dyDescent="0.25">
      <c r="A249" s="41"/>
      <c r="B249" s="276"/>
      <c r="C249" s="277"/>
      <c r="D249" s="278"/>
      <c r="E249" s="251"/>
      <c r="F249" s="246"/>
      <c r="G249" s="246"/>
      <c r="H249" s="246"/>
      <c r="I249" s="283"/>
      <c r="J249" s="180" t="e">
        <f>IF(AND('Mapa final'!#REF!="Muy Baja",'Mapa final'!#REF!="Moderado"),CONCATENATE("R45C",'Mapa final'!#REF!),"")</f>
        <v>#REF!</v>
      </c>
      <c r="K249" s="181" t="e">
        <f>IF(AND('Mapa final'!#REF!="Muy Baja",'Mapa final'!#REF!="Moderado"),CONCATENATE("R44C",'Mapa final'!#REF!),"")</f>
        <v>#REF!</v>
      </c>
      <c r="L249" s="182" t="e">
        <f>IF(AND('Mapa final'!#REF!="Muy Baja",'Mapa final'!#REF!="Moderado"),CONCATENATE("R44C",'Mapa final'!#REF!),"")</f>
        <v>#REF!</v>
      </c>
      <c r="M249" s="180" t="e">
        <f>IF(AND('Mapa final'!#REF!="Muy Baja",'Mapa final'!#REF!="Moderado"),CONCATENATE("R45C",'Mapa final'!#REF!),"")</f>
        <v>#REF!</v>
      </c>
      <c r="N249" s="181" t="e">
        <f>IF(AND('Mapa final'!#REF!="Muy Baja",'Mapa final'!#REF!="Moderado"),CONCATENATE("R44C",'Mapa final'!#REF!),"")</f>
        <v>#REF!</v>
      </c>
      <c r="O249" s="182" t="e">
        <f>IF(AND('Mapa final'!#REF!="Muy Baja",'Mapa final'!#REF!="Moderado"),CONCATENATE("R44C",'Mapa final'!#REF!),"")</f>
        <v>#REF!</v>
      </c>
      <c r="P249" s="171" t="e">
        <f>IF(AND('Mapa final'!#REF!="Muy Baja",'Mapa final'!#REF!="Moderado"),CONCATENATE("R45C",'Mapa final'!#REF!),"")</f>
        <v>#REF!</v>
      </c>
      <c r="Q249" s="172" t="e">
        <f>IF(AND('Mapa final'!#REF!="Muy Baja",'Mapa final'!#REF!="Moderado"),CONCATENATE("R44C",'Mapa final'!#REF!),"")</f>
        <v>#REF!</v>
      </c>
      <c r="R249" s="173" t="e">
        <f>IF(AND('Mapa final'!#REF!="Muy Baja",'Mapa final'!#REF!="Moderado"),CONCATENATE("R44C",'Mapa final'!#REF!),"")</f>
        <v>#REF!</v>
      </c>
      <c r="S249" s="86" t="e">
        <f>IF(AND('Mapa final'!#REF!="Muy Baja",'Mapa final'!#REF!="Mayor"),CONCATENATE("R45C",'Mapa final'!#REF!),"")</f>
        <v>#REF!</v>
      </c>
      <c r="T249" s="40" t="e">
        <f>IF(AND('Mapa final'!#REF!="Muy Baja",'Mapa final'!#REF!="Mayor"),CONCATENATE("R44C",'Mapa final'!#REF!),"")</f>
        <v>#REF!</v>
      </c>
      <c r="U249" s="87" t="e">
        <f>IF(AND('Mapa final'!#REF!="Muy Baja",'Mapa final'!#REF!="Mayor"),CONCATENATE("R44C",'Mapa final'!#REF!),"")</f>
        <v>#REF!</v>
      </c>
      <c r="V249" s="165" t="e">
        <f>IF(AND('Mapa final'!#REF!="Muy Baja",'Mapa final'!#REF!="Catastrófico"),CONCATENATE("R45C",'Mapa final'!#REF!),"")</f>
        <v>#REF!</v>
      </c>
      <c r="W249" s="166" t="e">
        <f>IF(AND('Mapa final'!#REF!="Muy Baja",'Mapa final'!#REF!="Catastrófico"),CONCATENATE("R44C",'Mapa final'!#REF!),"")</f>
        <v>#REF!</v>
      </c>
      <c r="X249" s="167" t="e">
        <f>IF(AND('Mapa final'!#REF!="Muy Baja",'Mapa final'!#REF!="Catastrófico"),CONCATENATE("R44C",'Mapa final'!#REF!),"")</f>
        <v>#REF!</v>
      </c>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row>
    <row r="250" spans="1:65" ht="15" customHeight="1" x14ac:dyDescent="0.25">
      <c r="A250" s="41"/>
      <c r="B250" s="276"/>
      <c r="C250" s="277"/>
      <c r="D250" s="278"/>
      <c r="E250" s="251"/>
      <c r="F250" s="246"/>
      <c r="G250" s="246"/>
      <c r="H250" s="246"/>
      <c r="I250" s="283"/>
      <c r="J250" s="180" t="str">
        <f ca="1">IF(AND('Mapa final'!$AB$94="Muy Baja",'Mapa final'!$AD$94="Moderado"),CONCATENATE("R46C",'Mapa final'!$R$94),"")</f>
        <v/>
      </c>
      <c r="K250" s="181" t="str">
        <f>IF(AND('Mapa final'!$AB$95="Muy Baja",'Mapa final'!$AD$95="Moderado"),CONCATENATE("R45C",'Mapa final'!$R$95),"")</f>
        <v/>
      </c>
      <c r="L250" s="182" t="str">
        <f>IF(AND('Mapa final'!$AB$96="Muy Baja",'Mapa final'!$AD$96="Moderado"),CONCATENATE("R45C",'Mapa final'!$R$96),"")</f>
        <v/>
      </c>
      <c r="M250" s="180" t="str">
        <f ca="1">IF(AND('Mapa final'!$AB$94="Muy Baja",'Mapa final'!$AD$94="Moderado"),CONCATENATE("R46C",'Mapa final'!$R$94),"")</f>
        <v/>
      </c>
      <c r="N250" s="181" t="str">
        <f>IF(AND('Mapa final'!$AB$95="Muy Baja",'Mapa final'!$AD$95="Moderado"),CONCATENATE("R45C",'Mapa final'!$R$95),"")</f>
        <v/>
      </c>
      <c r="O250" s="182" t="str">
        <f>IF(AND('Mapa final'!$AB$96="Muy Baja",'Mapa final'!$AD$96="Moderado"),CONCATENATE("R45C",'Mapa final'!$R$96),"")</f>
        <v/>
      </c>
      <c r="P250" s="171" t="str">
        <f ca="1">IF(AND('Mapa final'!$AB$94="Muy Baja",'Mapa final'!$AD$94="Moderado"),CONCATENATE("R46C",'Mapa final'!$R$94),"")</f>
        <v/>
      </c>
      <c r="Q250" s="172" t="str">
        <f>IF(AND('Mapa final'!$AB$95="Muy Baja",'Mapa final'!$AD$95="Moderado"),CONCATENATE("R45C",'Mapa final'!$R$95),"")</f>
        <v/>
      </c>
      <c r="R250" s="173" t="str">
        <f>IF(AND('Mapa final'!$AB$96="Muy Baja",'Mapa final'!$AD$96="Moderado"),CONCATENATE("R45C",'Mapa final'!$R$96),"")</f>
        <v/>
      </c>
      <c r="S250" s="86" t="str">
        <f ca="1">IF(AND('Mapa final'!$AB$94="Muy Baja",'Mapa final'!$AD$94="Mayor"),CONCATENATE("R46C",'Mapa final'!$R$94),"")</f>
        <v/>
      </c>
      <c r="T250" s="40" t="str">
        <f>IF(AND('Mapa final'!$AB$95="Muy Baja",'Mapa final'!$AD$95="Mayor"),CONCATENATE("R45C",'Mapa final'!$R$95),"")</f>
        <v/>
      </c>
      <c r="U250" s="87" t="str">
        <f>IF(AND('Mapa final'!$AB$96="Muy Baja",'Mapa final'!$AD$96="Mayor"),CONCATENATE("R45C",'Mapa final'!$R$96),"")</f>
        <v/>
      </c>
      <c r="V250" s="165" t="str">
        <f ca="1">IF(AND('Mapa final'!$AB$94="Muy Baja",'Mapa final'!$AD$94="Catastrófico"),CONCATENATE("R46C",'Mapa final'!$R$94),"")</f>
        <v/>
      </c>
      <c r="W250" s="166" t="str">
        <f>IF(AND('Mapa final'!$AB$95="Muy Baja",'Mapa final'!$AD$95="Catastrófico"),CONCATENATE("R45C",'Mapa final'!$R$95),"")</f>
        <v/>
      </c>
      <c r="X250" s="167" t="str">
        <f>IF(AND('Mapa final'!$AB$96="Muy Baja",'Mapa final'!$AD$96="Catastrófico"),CONCATENATE("R45C",'Mapa final'!$R$96),"")</f>
        <v/>
      </c>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row>
    <row r="251" spans="1:65" ht="15" customHeight="1" x14ac:dyDescent="0.25">
      <c r="A251" s="41"/>
      <c r="B251" s="276"/>
      <c r="C251" s="277"/>
      <c r="D251" s="278"/>
      <c r="E251" s="251"/>
      <c r="F251" s="246"/>
      <c r="G251" s="246"/>
      <c r="H251" s="246"/>
      <c r="I251" s="283"/>
      <c r="J251" s="180" t="str">
        <f ca="1">IF(AND('Mapa final'!$AB$97="Muy Baja",'Mapa final'!$AD$97="Moderado"),CONCATENATE("R47C",'Mapa final'!$R$97),"")</f>
        <v/>
      </c>
      <c r="K251" s="181" t="str">
        <f>IF(AND('Mapa final'!$AB$98="Muy Baja",'Mapa final'!$AD$98="Moderado"),CONCATENATE("R46C",'Mapa final'!$R$98),"")</f>
        <v/>
      </c>
      <c r="L251" s="182" t="str">
        <f>IF(AND('Mapa final'!$AB$99="Muy Baja",'Mapa final'!$AD$99="Moderado"),CONCATENATE("R46C",'Mapa final'!$R$99),"")</f>
        <v/>
      </c>
      <c r="M251" s="180" t="str">
        <f ca="1">IF(AND('Mapa final'!$AB$97="Muy Baja",'Mapa final'!$AD$97="Moderado"),CONCATENATE("R47C",'Mapa final'!$R$97),"")</f>
        <v/>
      </c>
      <c r="N251" s="181" t="str">
        <f>IF(AND('Mapa final'!$AB$98="Muy Baja",'Mapa final'!$AD$98="Moderado"),CONCATENATE("R46C",'Mapa final'!$R$98),"")</f>
        <v/>
      </c>
      <c r="O251" s="182" t="str">
        <f>IF(AND('Mapa final'!$AB$99="Muy Baja",'Mapa final'!$AD$99="Moderado"),CONCATENATE("R46C",'Mapa final'!$R$99),"")</f>
        <v/>
      </c>
      <c r="P251" s="171" t="str">
        <f ca="1">IF(AND('Mapa final'!$AB$97="Muy Baja",'Mapa final'!$AD$97="Moderado"),CONCATENATE("R47C",'Mapa final'!$R$97),"")</f>
        <v/>
      </c>
      <c r="Q251" s="172" t="str">
        <f>IF(AND('Mapa final'!$AB$98="Muy Baja",'Mapa final'!$AD$98="Moderado"),CONCATENATE("R46C",'Mapa final'!$R$98),"")</f>
        <v/>
      </c>
      <c r="R251" s="173" t="str">
        <f>IF(AND('Mapa final'!$AB$99="Muy Baja",'Mapa final'!$AD$99="Moderado"),CONCATENATE("R46C",'Mapa final'!$R$99),"")</f>
        <v/>
      </c>
      <c r="S251" s="86" t="str">
        <f ca="1">IF(AND('Mapa final'!$AB$97="Muy Baja",'Mapa final'!$AD$97="Mayor"),CONCATENATE("R47C",'Mapa final'!$R$97),"")</f>
        <v/>
      </c>
      <c r="T251" s="40" t="str">
        <f>IF(AND('Mapa final'!$AB$98="Muy Baja",'Mapa final'!$AD$98="Mayor"),CONCATENATE("R46C",'Mapa final'!$R$98),"")</f>
        <v/>
      </c>
      <c r="U251" s="87" t="str">
        <f>IF(AND('Mapa final'!$AB$99="Muy Baja",'Mapa final'!$AD$99="Mayor"),CONCATENATE("R46C",'Mapa final'!$R$99),"")</f>
        <v/>
      </c>
      <c r="V251" s="165" t="str">
        <f ca="1">IF(AND('Mapa final'!$AB$97="Muy Baja",'Mapa final'!$AD$97="Catastrófico"),CONCATENATE("R47C",'Mapa final'!$R$97),"")</f>
        <v/>
      </c>
      <c r="W251" s="166" t="str">
        <f>IF(AND('Mapa final'!$AB$98="Muy Baja",'Mapa final'!$AD$98="Catastrófico"),CONCATENATE("R46C",'Mapa final'!$R$98),"")</f>
        <v/>
      </c>
      <c r="X251" s="167" t="str">
        <f>IF(AND('Mapa final'!$AB$99="Muy Baja",'Mapa final'!$AD$99="Catastrófico"),CONCATENATE("R46C",'Mapa final'!$R$99),"")</f>
        <v/>
      </c>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row>
    <row r="252" spans="1:65" ht="15" customHeight="1" x14ac:dyDescent="0.25">
      <c r="A252" s="41"/>
      <c r="B252" s="276"/>
      <c r="C252" s="277"/>
      <c r="D252" s="278"/>
      <c r="E252" s="251"/>
      <c r="F252" s="246"/>
      <c r="G252" s="246"/>
      <c r="H252" s="246"/>
      <c r="I252" s="283"/>
      <c r="J252" s="180" t="str">
        <f ca="1">IF(AND('Mapa final'!$AB$100="Muy Baja",'Mapa final'!$AD$100="Moderado"),CONCATENATE("R48C",'Mapa final'!$R$100),"")</f>
        <v/>
      </c>
      <c r="K252" s="181" t="str">
        <f>IF(AND('Mapa final'!$AB$101="Muy Baja",'Mapa final'!$AD$101="Moderado"),CONCATENATE("R47C",'Mapa final'!$R$101),"")</f>
        <v/>
      </c>
      <c r="L252" s="182" t="str">
        <f>IF(AND('Mapa final'!$AB$102="Muy Baja",'Mapa final'!$AD$102="Moderado"),CONCATENATE("R47C",'Mapa final'!$R$102),"")</f>
        <v/>
      </c>
      <c r="M252" s="180" t="str">
        <f ca="1">IF(AND('Mapa final'!$AB$100="Muy Baja",'Mapa final'!$AD$100="Moderado"),CONCATENATE("R48C",'Mapa final'!$R$100),"")</f>
        <v/>
      </c>
      <c r="N252" s="181" t="str">
        <f>IF(AND('Mapa final'!$AB$101="Muy Baja",'Mapa final'!$AD$101="Moderado"),CONCATENATE("R47C",'Mapa final'!$R$101),"")</f>
        <v/>
      </c>
      <c r="O252" s="182" t="str">
        <f>IF(AND('Mapa final'!$AB$102="Muy Baja",'Mapa final'!$AD$102="Moderado"),CONCATENATE("R47C",'Mapa final'!$R$102),"")</f>
        <v/>
      </c>
      <c r="P252" s="171" t="str">
        <f ca="1">IF(AND('Mapa final'!$AB$100="Muy Baja",'Mapa final'!$AD$100="Moderado"),CONCATENATE("R48C",'Mapa final'!$R$100),"")</f>
        <v/>
      </c>
      <c r="Q252" s="172" t="str">
        <f>IF(AND('Mapa final'!$AB$101="Muy Baja",'Mapa final'!$AD$101="Moderado"),CONCATENATE("R47C",'Mapa final'!$R$101),"")</f>
        <v/>
      </c>
      <c r="R252" s="173" t="str">
        <f>IF(AND('Mapa final'!$AB$102="Muy Baja",'Mapa final'!$AD$102="Moderado"),CONCATENATE("R47C",'Mapa final'!$R$102),"")</f>
        <v/>
      </c>
      <c r="S252" s="86" t="str">
        <f ca="1">IF(AND('Mapa final'!$AB$100="Muy Baja",'Mapa final'!$AD$100="Mayor"),CONCATENATE("R48C",'Mapa final'!$R$100),"")</f>
        <v/>
      </c>
      <c r="T252" s="40" t="str">
        <f>IF(AND('Mapa final'!$AB$101="Muy Baja",'Mapa final'!$AD$101="Mayor"),CONCATENATE("R47C",'Mapa final'!$R$101),"")</f>
        <v/>
      </c>
      <c r="U252" s="87" t="str">
        <f>IF(AND('Mapa final'!$AB$102="Muy Baja",'Mapa final'!$AD$102="Mayor"),CONCATENATE("R47C",'Mapa final'!$R$102),"")</f>
        <v/>
      </c>
      <c r="V252" s="165" t="str">
        <f ca="1">IF(AND('Mapa final'!$AB$100="Muy Baja",'Mapa final'!$AD$100="Catastrófico"),CONCATENATE("R48C",'Mapa final'!$R$100),"")</f>
        <v/>
      </c>
      <c r="W252" s="166" t="str">
        <f>IF(AND('Mapa final'!$AB$101="Muy Baja",'Mapa final'!$AD$101="Catastrófico"),CONCATENATE("R47C",'Mapa final'!$R$101),"")</f>
        <v/>
      </c>
      <c r="X252" s="167" t="str">
        <f>IF(AND('Mapa final'!$AB$102="Muy Baja",'Mapa final'!$AD$102="Catastrófico"),CONCATENATE("R47C",'Mapa final'!$R$102),"")</f>
        <v/>
      </c>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41"/>
      <c r="BM252" s="41"/>
    </row>
    <row r="253" spans="1:65" ht="15" customHeight="1" x14ac:dyDescent="0.25">
      <c r="A253" s="41"/>
      <c r="B253" s="276"/>
      <c r="C253" s="277"/>
      <c r="D253" s="278"/>
      <c r="E253" s="251"/>
      <c r="F253" s="246"/>
      <c r="G253" s="246"/>
      <c r="H253" s="246"/>
      <c r="I253" s="283"/>
      <c r="J253" s="180" t="str">
        <f>IF(AND('Mapa final'!$AB$103="Muy Baja",'Mapa final'!$AD$103="Moderado"),CONCATENATE("R49C",'Mapa final'!$R$103),"")</f>
        <v/>
      </c>
      <c r="K253" s="181" t="str">
        <f>IF(AND('Mapa final'!$AB$104="Muy Baja",'Mapa final'!$AD$104="Moderado"),CONCATENATE("R48C",'Mapa final'!$R$104),"")</f>
        <v/>
      </c>
      <c r="L253" s="182" t="str">
        <f>IF(AND('Mapa final'!$AB$105="Muy Baja",'Mapa final'!$AD$105="Moderado"),CONCATENATE("R48C",'Mapa final'!$R$105),"")</f>
        <v/>
      </c>
      <c r="M253" s="180" t="str">
        <f>IF(AND('Mapa final'!$AB$103="Muy Baja",'Mapa final'!$AD$103="Moderado"),CONCATENATE("R49C",'Mapa final'!$R$103),"")</f>
        <v/>
      </c>
      <c r="N253" s="181" t="str">
        <f>IF(AND('Mapa final'!$AB$104="Muy Baja",'Mapa final'!$AD$104="Moderado"),CONCATENATE("R48C",'Mapa final'!$R$104),"")</f>
        <v/>
      </c>
      <c r="O253" s="182" t="str">
        <f>IF(AND('Mapa final'!$AB$105="Muy Baja",'Mapa final'!$AD$105="Moderado"),CONCATENATE("R48C",'Mapa final'!$R$105),"")</f>
        <v/>
      </c>
      <c r="P253" s="171" t="str">
        <f>IF(AND('Mapa final'!$AB$103="Muy Baja",'Mapa final'!$AD$103="Moderado"),CONCATENATE("R49C",'Mapa final'!$R$103),"")</f>
        <v/>
      </c>
      <c r="Q253" s="172" t="str">
        <f>IF(AND('Mapa final'!$AB$104="Muy Baja",'Mapa final'!$AD$104="Moderado"),CONCATENATE("R48C",'Mapa final'!$R$104),"")</f>
        <v/>
      </c>
      <c r="R253" s="173" t="str">
        <f>IF(AND('Mapa final'!$AB$105="Muy Baja",'Mapa final'!$AD$105="Moderado"),CONCATENATE("R48C",'Mapa final'!$R$105),"")</f>
        <v/>
      </c>
      <c r="S253" s="86" t="str">
        <f>IF(AND('Mapa final'!$AB$103="Muy Baja",'Mapa final'!$AD$103="Mayor"),CONCATENATE("R49C",'Mapa final'!$R$103),"")</f>
        <v/>
      </c>
      <c r="T253" s="40" t="str">
        <f>IF(AND('Mapa final'!$AB$104="Muy Baja",'Mapa final'!$AD$104="Mayor"),CONCATENATE("R48C",'Mapa final'!$R$104),"")</f>
        <v/>
      </c>
      <c r="U253" s="87" t="str">
        <f>IF(AND('Mapa final'!$AB$105="Muy Baja",'Mapa final'!$AD$105="Mayor"),CONCATENATE("R48C",'Mapa final'!$R$105),"")</f>
        <v/>
      </c>
      <c r="V253" s="165" t="str">
        <f>IF(AND('Mapa final'!$AB$103="Muy Baja",'Mapa final'!$AD$103="Catastrófico"),CONCATENATE("R49C",'Mapa final'!$R$103),"")</f>
        <v/>
      </c>
      <c r="W253" s="166" t="str">
        <f>IF(AND('Mapa final'!$AB$104="Muy Baja",'Mapa final'!$AD$104="Catastrófico"),CONCATENATE("R48C",'Mapa final'!$R$104),"")</f>
        <v/>
      </c>
      <c r="X253" s="167" t="str">
        <f>IF(AND('Mapa final'!$AB$105="Muy Baja",'Mapa final'!$AD$105="Catastrófico"),CONCATENATE("R48C",'Mapa final'!$R$105),"")</f>
        <v/>
      </c>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41"/>
      <c r="BM253" s="41"/>
    </row>
    <row r="254" spans="1:65" ht="15" customHeight="1" x14ac:dyDescent="0.25">
      <c r="A254" s="41"/>
      <c r="B254" s="276"/>
      <c r="C254" s="277"/>
      <c r="D254" s="278"/>
      <c r="E254" s="251"/>
      <c r="F254" s="246"/>
      <c r="G254" s="246"/>
      <c r="H254" s="246"/>
      <c r="I254" s="283"/>
      <c r="J254" s="180" t="str">
        <f>IF(AND('Mapa final'!$AB$106="Muy Baja",'Mapa final'!$AD$106="Moderado"),CONCATENATE("R49C",'Mapa final'!$R$106),"")</f>
        <v/>
      </c>
      <c r="K254" s="181" t="str">
        <f>IF(AND('Mapa final'!$AB$107="Muy Baja",'Mapa final'!$AD$107="Moderado"),CONCATENATE("R49C",'Mapa final'!$R$107),"")</f>
        <v/>
      </c>
      <c r="L254" s="182" t="str">
        <f>IF(AND('Mapa final'!$AB$108="Muy Baja",'Mapa final'!$AD$108="Moderado"),CONCATENATE("R49C",'Mapa final'!$R$108),"")</f>
        <v/>
      </c>
      <c r="M254" s="180" t="str">
        <f>IF(AND('Mapa final'!$AB$106="Muy Baja",'Mapa final'!$AD$106="Moderado"),CONCATENATE("R49C",'Mapa final'!$R$106),"")</f>
        <v/>
      </c>
      <c r="N254" s="181" t="str">
        <f>IF(AND('Mapa final'!$AB$107="Muy Baja",'Mapa final'!$AD$107="Moderado"),CONCATENATE("R49C",'Mapa final'!$R$107),"")</f>
        <v/>
      </c>
      <c r="O254" s="182" t="str">
        <f>IF(AND('Mapa final'!$AB$108="Muy Baja",'Mapa final'!$AD$108="Moderado"),CONCATENATE("R49C",'Mapa final'!$R$108),"")</f>
        <v/>
      </c>
      <c r="P254" s="171" t="str">
        <f>IF(AND('Mapa final'!$AB$106="Muy Baja",'Mapa final'!$AD$106="Moderado"),CONCATENATE("R49C",'Mapa final'!$R$106),"")</f>
        <v/>
      </c>
      <c r="Q254" s="172" t="str">
        <f>IF(AND('Mapa final'!$AB$107="Muy Baja",'Mapa final'!$AD$107="Moderado"),CONCATENATE("R49C",'Mapa final'!$R$107),"")</f>
        <v/>
      </c>
      <c r="R254" s="173" t="str">
        <f>IF(AND('Mapa final'!$AB$108="Muy Baja",'Mapa final'!$AD$108="Moderado"),CONCATENATE("R49C",'Mapa final'!$R$108),"")</f>
        <v/>
      </c>
      <c r="S254" s="86" t="str">
        <f>IF(AND('Mapa final'!$AB$106="Muy Baja",'Mapa final'!$AD$106="Mayor"),CONCATENATE("R49C",'Mapa final'!$R$106),"")</f>
        <v/>
      </c>
      <c r="T254" s="40" t="str">
        <f>IF(AND('Mapa final'!$AB$107="Muy Baja",'Mapa final'!$AD$107="Mayor"),CONCATENATE("R49C",'Mapa final'!$R$107),"")</f>
        <v/>
      </c>
      <c r="U254" s="87" t="str">
        <f>IF(AND('Mapa final'!$AB$108="Muy Baja",'Mapa final'!$AD$108="Mayor"),CONCATENATE("R49C",'Mapa final'!$R$108),"")</f>
        <v/>
      </c>
      <c r="V254" s="165" t="str">
        <f>IF(AND('Mapa final'!$AB$106="Muy Baja",'Mapa final'!$AD$106="Catastrófico"),CONCATENATE("R49C",'Mapa final'!$R$106),"")</f>
        <v/>
      </c>
      <c r="W254" s="166" t="str">
        <f>IF(AND('Mapa final'!$AB$107="Muy Baja",'Mapa final'!$AD$107="Catastrófico"),CONCATENATE("R49C",'Mapa final'!$R$107),"")</f>
        <v/>
      </c>
      <c r="X254" s="167" t="str">
        <f>IF(AND('Mapa final'!$AB$108="Muy Baja",'Mapa final'!$AD$108="Catastrófico"),CONCATENATE("R49C",'Mapa final'!$R$108),"")</f>
        <v/>
      </c>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c r="BG254" s="41"/>
      <c r="BH254" s="41"/>
      <c r="BI254" s="41"/>
      <c r="BJ254" s="41"/>
      <c r="BK254" s="41"/>
      <c r="BL254" s="41"/>
      <c r="BM254" s="41"/>
    </row>
    <row r="255" spans="1:65" ht="15" customHeight="1" thickBot="1" x14ac:dyDescent="0.3">
      <c r="A255" s="41"/>
      <c r="B255" s="279"/>
      <c r="C255" s="280"/>
      <c r="D255" s="281"/>
      <c r="E255" s="284"/>
      <c r="F255" s="285"/>
      <c r="G255" s="285"/>
      <c r="H255" s="285"/>
      <c r="I255" s="286"/>
      <c r="J255" s="183" t="str">
        <f>IF(AND('Mapa final'!$AB$109="Muy Baja",'Mapa final'!$AD$109="Moderado"),CONCATENATE("R50C",'Mapa final'!$R$109),"")</f>
        <v/>
      </c>
      <c r="K255" s="184" t="str">
        <f>IF(AND('Mapa final'!$AB$110="Muy Baja",'Mapa final'!$AD$110="Moderado"),CONCATENATE("R50C",'Mapa final'!$R$110),"")</f>
        <v/>
      </c>
      <c r="L255" s="185" t="str">
        <f>IF(AND('Mapa final'!$AB$111="Muy Baja",'Mapa final'!$AD$111="Moderado"),CONCATENATE("R50C",'Mapa final'!$R$111),"")</f>
        <v/>
      </c>
      <c r="M255" s="183" t="str">
        <f>IF(AND('Mapa final'!$AB$109="Muy Baja",'Mapa final'!$AD$109="Moderado"),CONCATENATE("R50C",'Mapa final'!$R$109),"")</f>
        <v/>
      </c>
      <c r="N255" s="184" t="str">
        <f>IF(AND('Mapa final'!$AB$110="Muy Baja",'Mapa final'!$AD$110="Moderado"),CONCATENATE("R50C",'Mapa final'!$R$110),"")</f>
        <v/>
      </c>
      <c r="O255" s="185" t="str">
        <f>IF(AND('Mapa final'!$AB$111="Muy Baja",'Mapa final'!$AD$111="Moderado"),CONCATENATE("R50C",'Mapa final'!$R$111),"")</f>
        <v/>
      </c>
      <c r="P255" s="174" t="str">
        <f>IF(AND('Mapa final'!$AB$109="Muy Baja",'Mapa final'!$AD$109="Moderado"),CONCATENATE("R50C",'Mapa final'!$R$109),"")</f>
        <v/>
      </c>
      <c r="Q255" s="175" t="str">
        <f>IF(AND('Mapa final'!$AB$110="Muy Baja",'Mapa final'!$AD$110="Moderado"),CONCATENATE("R50C",'Mapa final'!$R$110),"")</f>
        <v/>
      </c>
      <c r="R255" s="176" t="str">
        <f>IF(AND('Mapa final'!$AB$111="Muy Baja",'Mapa final'!$AD$111="Moderado"),CONCATENATE("R50C",'Mapa final'!$R$111),"")</f>
        <v/>
      </c>
      <c r="S255" s="88" t="str">
        <f>IF(AND('Mapa final'!$AB$109="Muy Baja",'Mapa final'!$AD$109="Mayor"),CONCATENATE("R50C",'Mapa final'!$R$109),"")</f>
        <v/>
      </c>
      <c r="T255" s="89" t="str">
        <f>IF(AND('Mapa final'!$AB$110="Muy Baja",'Mapa final'!$AD$110="Mayor"),CONCATENATE("R50C",'Mapa final'!$R$110),"")</f>
        <v/>
      </c>
      <c r="U255" s="90" t="str">
        <f>IF(AND('Mapa final'!$AB$111="Muy Baja",'Mapa final'!$AD$111="Mayor"),CONCATENATE("R50C",'Mapa final'!$R$111),"")</f>
        <v/>
      </c>
      <c r="V255" s="186" t="str">
        <f>IF(AND('Mapa final'!$AB$109="Muy Baja",'Mapa final'!$AD$109="Catastrófico"),CONCATENATE("R50C",'Mapa final'!$R$109),"")</f>
        <v/>
      </c>
      <c r="W255" s="187" t="str">
        <f>IF(AND('Mapa final'!$AB$110="Muy Baja",'Mapa final'!$AD$110="Catastrófico"),CONCATENATE("R50C",'Mapa final'!$R$110),"")</f>
        <v/>
      </c>
      <c r="X255" s="188" t="str">
        <f>IF(AND('Mapa final'!$AB$111="Muy Baja",'Mapa final'!$AD$111="Catastrófico"),CONCATENATE("R50C",'Mapa final'!$R$111),"")</f>
        <v/>
      </c>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41"/>
      <c r="BM255" s="41"/>
    </row>
    <row r="256" spans="1:65" x14ac:dyDescent="0.25">
      <c r="A256" s="41"/>
      <c r="B256" s="41"/>
      <c r="C256" s="41"/>
      <c r="D256" s="41"/>
      <c r="E256" s="41"/>
      <c r="F256" s="41"/>
      <c r="G256" s="41"/>
      <c r="H256" s="41"/>
      <c r="I256" s="41"/>
      <c r="J256" s="245" t="s">
        <v>103</v>
      </c>
      <c r="K256" s="246"/>
      <c r="L256" s="246"/>
      <c r="M256" s="250" t="s">
        <v>102</v>
      </c>
      <c r="N256" s="246"/>
      <c r="O256" s="246"/>
      <c r="P256" s="250" t="s">
        <v>101</v>
      </c>
      <c r="Q256" s="246"/>
      <c r="R256" s="246"/>
      <c r="S256" s="250" t="s">
        <v>100</v>
      </c>
      <c r="T256" s="253"/>
      <c r="U256" s="246"/>
      <c r="V256" s="250" t="s">
        <v>99</v>
      </c>
      <c r="W256" s="246"/>
      <c r="X256" s="254"/>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c r="BH256" s="41"/>
      <c r="BI256" s="41"/>
      <c r="BJ256" s="41"/>
      <c r="BK256" s="41"/>
      <c r="BL256" s="41"/>
      <c r="BM256" s="41"/>
    </row>
    <row r="257" spans="1:65" x14ac:dyDescent="0.25">
      <c r="A257" s="41"/>
      <c r="B257" s="41"/>
      <c r="C257" s="41"/>
      <c r="D257" s="41"/>
      <c r="E257" s="41"/>
      <c r="F257" s="41"/>
      <c r="G257" s="41"/>
      <c r="H257" s="41"/>
      <c r="I257" s="41"/>
      <c r="J257" s="247"/>
      <c r="K257" s="246"/>
      <c r="L257" s="246"/>
      <c r="M257" s="251"/>
      <c r="N257" s="246"/>
      <c r="O257" s="246"/>
      <c r="P257" s="251"/>
      <c r="Q257" s="246"/>
      <c r="R257" s="246"/>
      <c r="S257" s="251"/>
      <c r="T257" s="246"/>
      <c r="U257" s="246"/>
      <c r="V257" s="251"/>
      <c r="W257" s="246"/>
      <c r="X257" s="254"/>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c r="BG257" s="41"/>
      <c r="BH257" s="41"/>
      <c r="BI257" s="41"/>
      <c r="BJ257" s="41"/>
      <c r="BK257" s="41"/>
      <c r="BL257" s="41"/>
      <c r="BM257" s="41"/>
    </row>
    <row r="258" spans="1:65" x14ac:dyDescent="0.25">
      <c r="A258" s="41"/>
      <c r="B258" s="41"/>
      <c r="C258" s="41"/>
      <c r="D258" s="41"/>
      <c r="E258" s="41"/>
      <c r="F258" s="41"/>
      <c r="G258" s="41"/>
      <c r="H258" s="41"/>
      <c r="I258" s="41"/>
      <c r="J258" s="247"/>
      <c r="K258" s="246"/>
      <c r="L258" s="246"/>
      <c r="M258" s="251"/>
      <c r="N258" s="246"/>
      <c r="O258" s="246"/>
      <c r="P258" s="251"/>
      <c r="Q258" s="246"/>
      <c r="R258" s="246"/>
      <c r="S258" s="251"/>
      <c r="T258" s="246"/>
      <c r="U258" s="246"/>
      <c r="V258" s="251"/>
      <c r="W258" s="246"/>
      <c r="X258" s="254"/>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c r="BJ258" s="41"/>
      <c r="BK258" s="41"/>
      <c r="BL258" s="41"/>
      <c r="BM258" s="41"/>
    </row>
    <row r="259" spans="1:65" x14ac:dyDescent="0.25">
      <c r="A259" s="41"/>
      <c r="B259" s="41"/>
      <c r="C259" s="41"/>
      <c r="D259" s="41"/>
      <c r="E259" s="41"/>
      <c r="F259" s="41"/>
      <c r="G259" s="41"/>
      <c r="H259" s="41"/>
      <c r="I259" s="41"/>
      <c r="J259" s="247"/>
      <c r="K259" s="246"/>
      <c r="L259" s="246"/>
      <c r="M259" s="251"/>
      <c r="N259" s="246"/>
      <c r="O259" s="246"/>
      <c r="P259" s="251"/>
      <c r="Q259" s="246"/>
      <c r="R259" s="246"/>
      <c r="S259" s="251"/>
      <c r="T259" s="246"/>
      <c r="U259" s="246"/>
      <c r="V259" s="251"/>
      <c r="W259" s="246"/>
      <c r="X259" s="254"/>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c r="BG259" s="41"/>
      <c r="BH259" s="41"/>
      <c r="BI259" s="41"/>
      <c r="BJ259" s="41"/>
      <c r="BK259" s="41"/>
      <c r="BL259" s="41"/>
      <c r="BM259" s="41"/>
    </row>
    <row r="260" spans="1:65" x14ac:dyDescent="0.25">
      <c r="A260" s="41"/>
      <c r="B260" s="41"/>
      <c r="C260" s="41"/>
      <c r="D260" s="41"/>
      <c r="E260" s="41"/>
      <c r="F260" s="41"/>
      <c r="G260" s="41"/>
      <c r="H260" s="41"/>
      <c r="I260" s="41"/>
      <c r="J260" s="247"/>
      <c r="K260" s="246"/>
      <c r="L260" s="246"/>
      <c r="M260" s="251"/>
      <c r="N260" s="246"/>
      <c r="O260" s="246"/>
      <c r="P260" s="251"/>
      <c r="Q260" s="246"/>
      <c r="R260" s="246"/>
      <c r="S260" s="251"/>
      <c r="T260" s="246"/>
      <c r="U260" s="246"/>
      <c r="V260" s="251"/>
      <c r="W260" s="246"/>
      <c r="X260" s="254"/>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c r="BG260" s="41"/>
      <c r="BH260" s="41"/>
      <c r="BI260" s="41"/>
      <c r="BJ260" s="41"/>
      <c r="BK260" s="41"/>
      <c r="BL260" s="41"/>
      <c r="BM260" s="41"/>
    </row>
    <row r="261" spans="1:65" ht="15.75" thickBot="1" x14ac:dyDescent="0.3">
      <c r="A261" s="41"/>
      <c r="B261" s="41"/>
      <c r="C261" s="41"/>
      <c r="D261" s="41"/>
      <c r="E261" s="41"/>
      <c r="F261" s="41"/>
      <c r="G261" s="41"/>
      <c r="H261" s="41"/>
      <c r="I261" s="41"/>
      <c r="J261" s="248"/>
      <c r="K261" s="249"/>
      <c r="L261" s="249"/>
      <c r="M261" s="252"/>
      <c r="N261" s="249"/>
      <c r="O261" s="249"/>
      <c r="P261" s="252"/>
      <c r="Q261" s="249"/>
      <c r="R261" s="249"/>
      <c r="S261" s="252"/>
      <c r="T261" s="249"/>
      <c r="U261" s="249"/>
      <c r="V261" s="252"/>
      <c r="W261" s="249"/>
      <c r="X261" s="255"/>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41"/>
      <c r="BM261" s="41"/>
    </row>
    <row r="262" spans="1:65" x14ac:dyDescent="0.25">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row>
    <row r="263" spans="1:65" ht="15" customHeight="1" x14ac:dyDescent="0.25">
      <c r="A263" s="41"/>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1"/>
      <c r="AG263" s="41"/>
      <c r="AH263" s="41"/>
      <c r="AI263" s="41"/>
      <c r="AJ263" s="41"/>
      <c r="AK263" s="41"/>
      <c r="AL263" s="41"/>
      <c r="AM263" s="41"/>
      <c r="AN263" s="41"/>
      <c r="AO263" s="41"/>
      <c r="AP263" s="41"/>
      <c r="AQ263" s="41"/>
      <c r="AR263" s="41"/>
      <c r="AS263" s="41"/>
    </row>
    <row r="264" spans="1:65" ht="15" customHeight="1" x14ac:dyDescent="0.25">
      <c r="A264" s="41"/>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1"/>
      <c r="AG264" s="41"/>
      <c r="AH264" s="41"/>
      <c r="AI264" s="41"/>
      <c r="AJ264" s="41"/>
      <c r="AK264" s="41"/>
      <c r="AL264" s="41"/>
      <c r="AM264" s="41"/>
      <c r="AN264" s="41"/>
      <c r="AO264" s="41"/>
      <c r="AP264" s="41"/>
      <c r="AQ264" s="41"/>
      <c r="AR264" s="41"/>
      <c r="AS264" s="41"/>
    </row>
    <row r="265" spans="1:65" x14ac:dyDescent="0.2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row>
    <row r="266" spans="1:65" x14ac:dyDescent="0.25">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row>
    <row r="267" spans="1:65" x14ac:dyDescent="0.25">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row>
    <row r="268" spans="1:65" x14ac:dyDescent="0.25">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row>
    <row r="269" spans="1:65" x14ac:dyDescent="0.25">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row>
    <row r="270" spans="1:65" x14ac:dyDescent="0.25">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row>
    <row r="271" spans="1:65" x14ac:dyDescent="0.25">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row>
    <row r="272" spans="1:65" x14ac:dyDescent="0.25">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row>
    <row r="273" spans="1:45" x14ac:dyDescent="0.25">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row>
    <row r="274" spans="1:45" x14ac:dyDescent="0.25">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row>
    <row r="275" spans="1:45" x14ac:dyDescent="0.2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row>
    <row r="276" spans="1:45" x14ac:dyDescent="0.25">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row>
    <row r="277" spans="1:45" x14ac:dyDescent="0.25">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row>
    <row r="278" spans="1:45" x14ac:dyDescent="0.25">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row>
    <row r="279" spans="1:45" x14ac:dyDescent="0.25">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row>
    <row r="280" spans="1:45" x14ac:dyDescent="0.25">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row>
    <row r="281" spans="1:45" x14ac:dyDescent="0.25">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row>
    <row r="282" spans="1:45" x14ac:dyDescent="0.25">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row>
    <row r="283" spans="1:45" x14ac:dyDescent="0.25">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row>
    <row r="284" spans="1:45" x14ac:dyDescent="0.25">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row>
    <row r="285" spans="1:45" x14ac:dyDescent="0.2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row>
    <row r="286" spans="1:45" x14ac:dyDescent="0.25">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row>
    <row r="287" spans="1:45" x14ac:dyDescent="0.25">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row>
    <row r="288" spans="1:45" x14ac:dyDescent="0.25">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row>
    <row r="289" spans="1:45" x14ac:dyDescent="0.25">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row>
    <row r="290" spans="1:45" x14ac:dyDescent="0.25">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row>
    <row r="291" spans="1:45" x14ac:dyDescent="0.25">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row>
    <row r="292" spans="1:45" x14ac:dyDescent="0.25">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row>
    <row r="293" spans="1:45" x14ac:dyDescent="0.25">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row>
    <row r="294" spans="1:45" x14ac:dyDescent="0.25">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row>
    <row r="295" spans="1:45" x14ac:dyDescent="0.2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row>
    <row r="296" spans="1:45" x14ac:dyDescent="0.25">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row>
    <row r="297" spans="1:45" x14ac:dyDescent="0.25">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row>
    <row r="298" spans="1:45" x14ac:dyDescent="0.25">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row>
    <row r="299" spans="1:45" x14ac:dyDescent="0.25">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row>
    <row r="300" spans="1:45" x14ac:dyDescent="0.25">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row>
    <row r="301" spans="1:45" x14ac:dyDescent="0.25">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row>
    <row r="302" spans="1:45" x14ac:dyDescent="0.25">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row>
    <row r="303" spans="1:45" x14ac:dyDescent="0.25">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row>
    <row r="304" spans="1:45" x14ac:dyDescent="0.25">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row>
    <row r="305" spans="1:45" x14ac:dyDescent="0.25">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row>
    <row r="306" spans="1:45" x14ac:dyDescent="0.25">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row>
    <row r="307" spans="1:45" x14ac:dyDescent="0.25">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row>
    <row r="308" spans="1:45" x14ac:dyDescent="0.25">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row>
    <row r="309" spans="1:45" x14ac:dyDescent="0.25">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row>
    <row r="310" spans="1:45" x14ac:dyDescent="0.25">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row>
    <row r="311" spans="1:45" x14ac:dyDescent="0.25">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row>
    <row r="312" spans="1:45" x14ac:dyDescent="0.25">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row>
    <row r="313" spans="1:45" x14ac:dyDescent="0.25">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row>
    <row r="314" spans="1:45" x14ac:dyDescent="0.25">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row>
    <row r="315" spans="1:45" x14ac:dyDescent="0.25">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row>
    <row r="316" spans="1:45" x14ac:dyDescent="0.25">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row>
    <row r="317" spans="1:45" x14ac:dyDescent="0.25">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row>
    <row r="318" spans="1:45" x14ac:dyDescent="0.25">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row>
    <row r="319" spans="1:45" x14ac:dyDescent="0.25">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row>
    <row r="320" spans="1:45" x14ac:dyDescent="0.25">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row>
    <row r="321" spans="1:45" x14ac:dyDescent="0.25">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row>
    <row r="322" spans="1:45" x14ac:dyDescent="0.25">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row>
    <row r="323" spans="1:45" x14ac:dyDescent="0.25">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row>
    <row r="324" spans="1:45" x14ac:dyDescent="0.25">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row>
    <row r="325" spans="1:45" x14ac:dyDescent="0.25">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row>
    <row r="326" spans="1:45" x14ac:dyDescent="0.25">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row>
    <row r="327" spans="1:45" x14ac:dyDescent="0.25">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row>
    <row r="328" spans="1:45" x14ac:dyDescent="0.25">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row>
    <row r="329" spans="1:45" x14ac:dyDescent="0.25">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row>
    <row r="330" spans="1:45" x14ac:dyDescent="0.25">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row>
    <row r="331" spans="1:45" x14ac:dyDescent="0.25">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row>
    <row r="332" spans="1:45" x14ac:dyDescent="0.25">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row>
    <row r="333" spans="1:45" x14ac:dyDescent="0.25">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row>
    <row r="334" spans="1:45" x14ac:dyDescent="0.25">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row>
    <row r="335" spans="1:45" x14ac:dyDescent="0.25">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row>
    <row r="336" spans="1:45" x14ac:dyDescent="0.25">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row>
    <row r="337" spans="1:45" x14ac:dyDescent="0.25">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row>
    <row r="338" spans="1:45" x14ac:dyDescent="0.25">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row>
    <row r="339" spans="1:45" x14ac:dyDescent="0.25">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row>
    <row r="340" spans="1:45" x14ac:dyDescent="0.25">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row>
    <row r="341" spans="1:45" x14ac:dyDescent="0.25">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row>
    <row r="342" spans="1:45" x14ac:dyDescent="0.25">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row>
    <row r="343" spans="1:45" x14ac:dyDescent="0.25">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row>
    <row r="344" spans="1:45" x14ac:dyDescent="0.25">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row>
    <row r="345" spans="1:45" x14ac:dyDescent="0.25">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row>
    <row r="346" spans="1:45" x14ac:dyDescent="0.25">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row>
    <row r="347" spans="1:45" x14ac:dyDescent="0.25">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row>
    <row r="348" spans="1:45" x14ac:dyDescent="0.25">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row>
    <row r="349" spans="1:45" x14ac:dyDescent="0.25">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row>
    <row r="350" spans="1:45" x14ac:dyDescent="0.25">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row>
    <row r="351" spans="1:45" x14ac:dyDescent="0.25">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row>
    <row r="352" spans="1:45" x14ac:dyDescent="0.25">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row>
    <row r="353" spans="1:45" x14ac:dyDescent="0.25">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row>
    <row r="354" spans="1:45" x14ac:dyDescent="0.25">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row>
    <row r="355" spans="1:45" x14ac:dyDescent="0.25">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row>
    <row r="356" spans="1:45" x14ac:dyDescent="0.25">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row>
    <row r="357" spans="1:45" x14ac:dyDescent="0.25">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row>
    <row r="358" spans="1:45" x14ac:dyDescent="0.25">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row>
    <row r="359" spans="1:45" x14ac:dyDescent="0.25">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row>
    <row r="360" spans="1:45" x14ac:dyDescent="0.25">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row>
    <row r="361" spans="1:45" x14ac:dyDescent="0.25">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row>
    <row r="362" spans="1:45" x14ac:dyDescent="0.25">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row>
    <row r="363" spans="1:45" x14ac:dyDescent="0.25">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row>
    <row r="364" spans="1:45" x14ac:dyDescent="0.25">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row>
    <row r="365" spans="1:45" x14ac:dyDescent="0.25">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row>
    <row r="366" spans="1:45" x14ac:dyDescent="0.25">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row>
    <row r="367" spans="1:45" x14ac:dyDescent="0.25">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row>
    <row r="368" spans="1:45" x14ac:dyDescent="0.25">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row>
    <row r="369" spans="1:45" x14ac:dyDescent="0.25">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row>
    <row r="370" spans="1:45" x14ac:dyDescent="0.25">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row>
    <row r="371" spans="1:45" x14ac:dyDescent="0.25">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row>
    <row r="372" spans="1:45" x14ac:dyDescent="0.25">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row>
    <row r="373" spans="1:45" x14ac:dyDescent="0.25">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row>
    <row r="374" spans="1:45" x14ac:dyDescent="0.25">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row>
    <row r="375" spans="1:45" x14ac:dyDescent="0.25">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row>
    <row r="376" spans="1:45" x14ac:dyDescent="0.25">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row>
    <row r="377" spans="1:45" x14ac:dyDescent="0.25">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row>
    <row r="378" spans="1:45" x14ac:dyDescent="0.25">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row>
    <row r="379" spans="1:45" x14ac:dyDescent="0.25">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row>
    <row r="380" spans="1:45" x14ac:dyDescent="0.25">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row>
    <row r="381" spans="1:45" x14ac:dyDescent="0.25">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row>
    <row r="382" spans="1:45" x14ac:dyDescent="0.25">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row>
    <row r="383" spans="1:45" x14ac:dyDescent="0.25">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row>
    <row r="384" spans="1:45" x14ac:dyDescent="0.25">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row>
    <row r="385" spans="1:45" x14ac:dyDescent="0.25">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row>
    <row r="386" spans="1:45" x14ac:dyDescent="0.25">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row>
    <row r="387" spans="1:45" x14ac:dyDescent="0.25">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row>
    <row r="388" spans="1:45" x14ac:dyDescent="0.25">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row>
    <row r="389" spans="1:45" x14ac:dyDescent="0.25">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row>
    <row r="390" spans="1:45" x14ac:dyDescent="0.25">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row>
    <row r="391" spans="1:45" x14ac:dyDescent="0.25">
      <c r="A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row>
    <row r="392" spans="1:45" x14ac:dyDescent="0.25">
      <c r="A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row>
    <row r="393" spans="1:45" x14ac:dyDescent="0.25">
      <c r="A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row>
    <row r="394" spans="1:45" x14ac:dyDescent="0.25">
      <c r="A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row>
    <row r="395" spans="1:45" x14ac:dyDescent="0.25">
      <c r="A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row>
    <row r="396" spans="1:45" x14ac:dyDescent="0.25">
      <c r="A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row>
    <row r="397" spans="1:45" x14ac:dyDescent="0.25">
      <c r="A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row>
    <row r="398" spans="1:45" x14ac:dyDescent="0.25">
      <c r="A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row>
    <row r="399" spans="1:45" x14ac:dyDescent="0.25">
      <c r="A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row>
    <row r="400" spans="1:45" x14ac:dyDescent="0.25">
      <c r="A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row>
    <row r="401" spans="1:45" x14ac:dyDescent="0.25">
      <c r="A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row>
    <row r="402" spans="1:45" x14ac:dyDescent="0.25">
      <c r="A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row>
    <row r="403" spans="1:45" x14ac:dyDescent="0.25">
      <c r="A403" s="41"/>
      <c r="J403" s="4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row>
    <row r="404" spans="1:45" x14ac:dyDescent="0.25">
      <c r="A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row>
    <row r="405" spans="1:45" x14ac:dyDescent="0.25">
      <c r="A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row>
    <row r="406" spans="1:45" x14ac:dyDescent="0.25">
      <c r="A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row>
    <row r="407" spans="1:45" x14ac:dyDescent="0.25">
      <c r="A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row>
    <row r="408" spans="1:45" x14ac:dyDescent="0.25">
      <c r="A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row>
    <row r="409" spans="1:45" x14ac:dyDescent="0.25">
      <c r="A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row>
    <row r="410" spans="1:45" x14ac:dyDescent="0.25">
      <c r="A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row>
    <row r="411" spans="1:45" x14ac:dyDescent="0.25">
      <c r="A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row>
    <row r="412" spans="1:45" x14ac:dyDescent="0.25">
      <c r="A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row>
    <row r="413" spans="1:45" x14ac:dyDescent="0.25">
      <c r="A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row>
    <row r="414" spans="1:45" x14ac:dyDescent="0.25">
      <c r="A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row>
    <row r="415" spans="1:45" x14ac:dyDescent="0.25">
      <c r="A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row>
    <row r="416" spans="1:45" x14ac:dyDescent="0.25">
      <c r="A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row>
    <row r="417" spans="1:45" x14ac:dyDescent="0.25">
      <c r="A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row>
    <row r="418" spans="1:45" x14ac:dyDescent="0.25">
      <c r="A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row>
    <row r="419" spans="1:45" x14ac:dyDescent="0.25">
      <c r="A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row>
    <row r="420" spans="1:45" x14ac:dyDescent="0.25">
      <c r="A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row>
    <row r="421" spans="1:45" x14ac:dyDescent="0.25">
      <c r="A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row>
    <row r="422" spans="1:45" x14ac:dyDescent="0.25">
      <c r="A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row>
    <row r="423" spans="1:45" x14ac:dyDescent="0.25">
      <c r="A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row>
    <row r="424" spans="1:45" x14ac:dyDescent="0.25">
      <c r="A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row>
    <row r="425" spans="1:45" x14ac:dyDescent="0.25">
      <c r="A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row>
    <row r="426" spans="1:45" x14ac:dyDescent="0.25">
      <c r="A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row>
    <row r="427" spans="1:45" x14ac:dyDescent="0.25">
      <c r="A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row>
    <row r="428" spans="1:45" x14ac:dyDescent="0.25">
      <c r="A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row>
    <row r="429" spans="1:45" x14ac:dyDescent="0.25">
      <c r="A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row>
    <row r="430" spans="1:45" x14ac:dyDescent="0.25">
      <c r="A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row>
    <row r="431" spans="1:45" x14ac:dyDescent="0.25">
      <c r="A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row>
    <row r="432" spans="1:45" x14ac:dyDescent="0.25">
      <c r="A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row>
    <row r="433" spans="1:45" x14ac:dyDescent="0.25">
      <c r="A433" s="41"/>
      <c r="J433" s="4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row>
    <row r="434" spans="1:45" x14ac:dyDescent="0.25">
      <c r="A434" s="41"/>
      <c r="J434" s="4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row>
    <row r="435" spans="1:45" x14ac:dyDescent="0.25">
      <c r="A435" s="41"/>
      <c r="J435" s="4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row>
    <row r="436" spans="1:45" x14ac:dyDescent="0.25">
      <c r="A436" s="41"/>
      <c r="J436" s="4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row>
    <row r="437" spans="1:45" x14ac:dyDescent="0.25">
      <c r="A437" s="41"/>
      <c r="J437" s="4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row>
    <row r="438" spans="1:45" x14ac:dyDescent="0.25">
      <c r="A438" s="41"/>
      <c r="J438" s="4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row>
    <row r="439" spans="1:45" x14ac:dyDescent="0.25">
      <c r="A439" s="41"/>
      <c r="J439" s="4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row>
    <row r="440" spans="1:45" x14ac:dyDescent="0.25">
      <c r="A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row>
    <row r="441" spans="1:45" x14ac:dyDescent="0.25">
      <c r="A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row>
    <row r="442" spans="1:45" x14ac:dyDescent="0.25">
      <c r="A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row>
    <row r="443" spans="1:45" x14ac:dyDescent="0.25">
      <c r="A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row>
    <row r="444" spans="1:45" x14ac:dyDescent="0.25">
      <c r="A444" s="41"/>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row>
    <row r="445" spans="1:45" x14ac:dyDescent="0.25">
      <c r="A445" s="41"/>
    </row>
    <row r="446" spans="1:45" x14ac:dyDescent="0.25">
      <c r="A446" s="41"/>
    </row>
    <row r="447" spans="1:45" x14ac:dyDescent="0.25">
      <c r="A447" s="41"/>
    </row>
    <row r="448" spans="1:45" x14ac:dyDescent="0.25">
      <c r="A448" s="41"/>
    </row>
  </sheetData>
  <mergeCells count="17">
    <mergeCell ref="Z56:AE105"/>
    <mergeCell ref="E56:I105"/>
    <mergeCell ref="Z6:AE55"/>
    <mergeCell ref="B2:I4"/>
    <mergeCell ref="J2:X4"/>
    <mergeCell ref="B6:D255"/>
    <mergeCell ref="E6:I55"/>
    <mergeCell ref="E206:I255"/>
    <mergeCell ref="Z156:AE205"/>
    <mergeCell ref="E156:I205"/>
    <mergeCell ref="Z106:AE155"/>
    <mergeCell ref="E106:I155"/>
    <mergeCell ref="J256:L261"/>
    <mergeCell ref="M256:O261"/>
    <mergeCell ref="P256:R261"/>
    <mergeCell ref="S256:U261"/>
    <mergeCell ref="V256:X26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X108"/>
  <sheetViews>
    <sheetView tabSelected="1" zoomScale="77" zoomScaleNormal="77" workbookViewId="0">
      <pane ySplit="6" topLeftCell="A7" activePane="bottomLeft" state="frozen"/>
      <selection activeCell="A6" sqref="A6"/>
      <selection pane="bottomLeft" activeCell="AU100" sqref="AU100"/>
    </sheetView>
  </sheetViews>
  <sheetFormatPr baseColWidth="10" defaultColWidth="11.42578125" defaultRowHeight="16.5" x14ac:dyDescent="0.25"/>
  <cols>
    <col min="1" max="1" width="4" style="1" bestFit="1" customWidth="1"/>
    <col min="2" max="2" width="21.7109375" style="1" customWidth="1"/>
    <col min="3" max="3" width="25.5703125" style="1" customWidth="1"/>
    <col min="4" max="4" width="20.5703125" style="1" customWidth="1"/>
    <col min="5" max="5" width="15.5703125" style="1" customWidth="1"/>
    <col min="6" max="6" width="24.42578125" style="1" customWidth="1"/>
    <col min="7" max="7" width="21.85546875" style="1" customWidth="1"/>
    <col min="8" max="8" width="32.42578125" style="2" customWidth="1"/>
    <col min="9" max="9" width="19" style="1" customWidth="1"/>
    <col min="10" max="10" width="17.85546875" style="1" customWidth="1"/>
    <col min="11" max="11" width="16.5703125" style="1" customWidth="1"/>
    <col min="12" max="12" width="6.28515625" style="1" customWidth="1"/>
    <col min="13" max="13" width="33" style="1" customWidth="1"/>
    <col min="14" max="14" width="42" style="1" customWidth="1"/>
    <col min="15" max="15" width="15.42578125" style="1" customWidth="1"/>
    <col min="16" max="16" width="6.28515625" style="1" customWidth="1"/>
    <col min="17" max="17" width="16" style="1" customWidth="1"/>
    <col min="18" max="18" width="5.85546875" style="1" customWidth="1"/>
    <col min="19" max="19" width="45.140625" style="2" customWidth="1"/>
    <col min="20" max="20" width="15.140625" style="1" hidden="1" customWidth="1"/>
    <col min="21" max="21" width="6.85546875" style="1" hidden="1" customWidth="1"/>
    <col min="22" max="22" width="5" style="1" hidden="1" customWidth="1"/>
    <col min="23" max="23" width="5.5703125" style="1" hidden="1" customWidth="1"/>
    <col min="24" max="24" width="7.140625" style="1" hidden="1" customWidth="1"/>
    <col min="25" max="25" width="6.7109375" style="1" hidden="1" customWidth="1"/>
    <col min="26" max="26" width="7.5703125" style="1" hidden="1" customWidth="1"/>
    <col min="27" max="27" width="10.5703125" style="1" hidden="1" customWidth="1"/>
    <col min="28" max="28" width="8.7109375" style="1" hidden="1" customWidth="1"/>
    <col min="29" max="29" width="8.85546875" style="1" hidden="1" customWidth="1"/>
    <col min="30" max="30" width="9.28515625" style="1" hidden="1" customWidth="1"/>
    <col min="31" max="31" width="9.42578125" style="1" hidden="1" customWidth="1"/>
    <col min="32" max="32" width="8.42578125" style="1" hidden="1" customWidth="1"/>
    <col min="33" max="33" width="7.28515625" style="1" hidden="1" customWidth="1"/>
    <col min="34" max="34" width="23" style="2" customWidth="1"/>
    <col min="35" max="35" width="18.85546875" style="1" hidden="1" customWidth="1"/>
    <col min="36" max="36" width="12.5703125" style="95" hidden="1" customWidth="1"/>
    <col min="37" max="37" width="16.140625" style="95" hidden="1" customWidth="1"/>
    <col min="38" max="38" width="51.28515625" style="96" hidden="1" customWidth="1"/>
    <col min="39" max="40" width="66.7109375" style="2" customWidth="1"/>
    <col min="41" max="41" width="17" style="2" customWidth="1"/>
    <col min="42" max="43" width="65.85546875" style="2" customWidth="1"/>
    <col min="44" max="44" width="17" style="2" customWidth="1"/>
    <col min="45" max="46" width="8.28515625" style="2" customWidth="1"/>
    <col min="47" max="49" width="17" style="2" customWidth="1"/>
    <col min="50" max="50" width="22.140625" style="2" customWidth="1"/>
    <col min="51" max="93" width="11.42578125" style="2" customWidth="1"/>
    <col min="94" max="16384" width="11.42578125" style="2"/>
  </cols>
  <sheetData>
    <row r="1" spans="1:50" ht="31.5" customHeight="1" x14ac:dyDescent="0.25">
      <c r="A1" s="329" t="s">
        <v>510</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row>
    <row r="2" spans="1:50" ht="31.5" customHeight="1" x14ac:dyDescent="0.25">
      <c r="A2" s="331"/>
      <c r="B2" s="332"/>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c r="AJ2" s="332"/>
      <c r="AK2" s="332"/>
      <c r="AL2" s="332"/>
    </row>
    <row r="3" spans="1:50" x14ac:dyDescent="0.25">
      <c r="A3" s="22"/>
      <c r="B3" s="22"/>
      <c r="C3" s="22"/>
      <c r="D3" s="22"/>
      <c r="E3" s="23"/>
      <c r="F3" s="22"/>
      <c r="G3" s="22"/>
      <c r="H3" s="21"/>
      <c r="I3" s="22"/>
      <c r="J3" s="22"/>
      <c r="K3" s="22"/>
      <c r="L3" s="22"/>
      <c r="M3" s="22"/>
      <c r="N3" s="22"/>
      <c r="O3" s="22"/>
      <c r="P3" s="22"/>
      <c r="Q3" s="22"/>
      <c r="R3" s="22"/>
      <c r="S3" s="21"/>
      <c r="T3" s="22"/>
      <c r="U3" s="22"/>
      <c r="V3" s="22"/>
      <c r="W3" s="22"/>
      <c r="X3" s="22"/>
      <c r="Y3" s="22"/>
      <c r="Z3" s="22"/>
      <c r="AA3" s="22"/>
      <c r="AB3" s="22"/>
      <c r="AC3" s="22"/>
      <c r="AD3" s="22"/>
      <c r="AE3" s="22"/>
      <c r="AF3" s="22"/>
      <c r="AG3" s="22"/>
      <c r="AH3" s="21"/>
      <c r="AI3" s="22"/>
      <c r="AJ3" s="93"/>
      <c r="AK3" s="93"/>
      <c r="AL3" s="94"/>
    </row>
    <row r="4" spans="1:50" x14ac:dyDescent="0.25">
      <c r="A4" s="333" t="s">
        <v>125</v>
      </c>
      <c r="B4" s="334"/>
      <c r="C4" s="334"/>
      <c r="D4" s="334"/>
      <c r="E4" s="334"/>
      <c r="F4" s="334"/>
      <c r="G4" s="334"/>
      <c r="H4" s="334"/>
      <c r="I4" s="334"/>
      <c r="J4" s="335"/>
      <c r="K4" s="333" t="s">
        <v>126</v>
      </c>
      <c r="L4" s="334"/>
      <c r="M4" s="334"/>
      <c r="N4" s="334"/>
      <c r="O4" s="334"/>
      <c r="P4" s="334"/>
      <c r="Q4" s="335"/>
      <c r="R4" s="333" t="s">
        <v>127</v>
      </c>
      <c r="S4" s="334"/>
      <c r="T4" s="334"/>
      <c r="U4" s="334"/>
      <c r="V4" s="334"/>
      <c r="W4" s="334"/>
      <c r="X4" s="334"/>
      <c r="Y4" s="334"/>
      <c r="Z4" s="335"/>
      <c r="AA4" s="333" t="s">
        <v>128</v>
      </c>
      <c r="AB4" s="334"/>
      <c r="AC4" s="334"/>
      <c r="AD4" s="334"/>
      <c r="AE4" s="334"/>
      <c r="AF4" s="334"/>
      <c r="AG4" s="335"/>
      <c r="AH4" s="333" t="s">
        <v>34</v>
      </c>
      <c r="AI4" s="334"/>
      <c r="AJ4" s="334"/>
      <c r="AK4" s="334"/>
      <c r="AL4" s="334"/>
      <c r="AM4" s="323" t="s">
        <v>526</v>
      </c>
      <c r="AN4" s="399"/>
      <c r="AO4" s="399"/>
      <c r="AP4" s="399"/>
      <c r="AQ4" s="399"/>
      <c r="AR4" s="399"/>
      <c r="AS4" s="399"/>
      <c r="AT4" s="399"/>
      <c r="AU4" s="399"/>
      <c r="AV4" s="399"/>
      <c r="AW4" s="399"/>
      <c r="AX4" s="399"/>
    </row>
    <row r="5" spans="1:50" ht="16.5" customHeight="1" x14ac:dyDescent="0.25">
      <c r="A5" s="338" t="s">
        <v>0</v>
      </c>
      <c r="B5" s="318" t="s">
        <v>188</v>
      </c>
      <c r="C5" s="318" t="s">
        <v>189</v>
      </c>
      <c r="D5" s="318" t="s">
        <v>172</v>
      </c>
      <c r="E5" s="325" t="s">
        <v>2</v>
      </c>
      <c r="F5" s="318" t="s">
        <v>3</v>
      </c>
      <c r="G5" s="318" t="s">
        <v>38</v>
      </c>
      <c r="H5" s="340" t="s">
        <v>1</v>
      </c>
      <c r="I5" s="326" t="s">
        <v>44</v>
      </c>
      <c r="J5" s="318" t="s">
        <v>121</v>
      </c>
      <c r="K5" s="321" t="s">
        <v>33</v>
      </c>
      <c r="L5" s="322" t="s">
        <v>5</v>
      </c>
      <c r="M5" s="326" t="s">
        <v>80</v>
      </c>
      <c r="N5" s="326" t="s">
        <v>85</v>
      </c>
      <c r="O5" s="324" t="s">
        <v>39</v>
      </c>
      <c r="P5" s="322" t="s">
        <v>5</v>
      </c>
      <c r="Q5" s="318" t="s">
        <v>42</v>
      </c>
      <c r="R5" s="336" t="s">
        <v>11</v>
      </c>
      <c r="S5" s="319" t="s">
        <v>137</v>
      </c>
      <c r="T5" s="326" t="s">
        <v>12</v>
      </c>
      <c r="U5" s="319" t="s">
        <v>8</v>
      </c>
      <c r="V5" s="319"/>
      <c r="W5" s="319"/>
      <c r="X5" s="319"/>
      <c r="Y5" s="319"/>
      <c r="Z5" s="319"/>
      <c r="AA5" s="320" t="s">
        <v>124</v>
      </c>
      <c r="AB5" s="320" t="s">
        <v>40</v>
      </c>
      <c r="AC5" s="320" t="s">
        <v>5</v>
      </c>
      <c r="AD5" s="320" t="s">
        <v>41</v>
      </c>
      <c r="AE5" s="320" t="s">
        <v>5</v>
      </c>
      <c r="AF5" s="320" t="s">
        <v>43</v>
      </c>
      <c r="AG5" s="336" t="s">
        <v>29</v>
      </c>
      <c r="AH5" s="319" t="s">
        <v>190</v>
      </c>
      <c r="AI5" s="319" t="s">
        <v>202</v>
      </c>
      <c r="AJ5" s="319" t="s">
        <v>192</v>
      </c>
      <c r="AK5" s="319" t="s">
        <v>193</v>
      </c>
      <c r="AL5" s="319" t="s">
        <v>497</v>
      </c>
      <c r="AM5" s="400" t="s">
        <v>511</v>
      </c>
      <c r="AN5" s="401"/>
      <c r="AO5" s="402"/>
      <c r="AP5" s="400" t="s">
        <v>512</v>
      </c>
      <c r="AQ5" s="401"/>
      <c r="AR5" s="402"/>
      <c r="AS5" s="319" t="s">
        <v>513</v>
      </c>
      <c r="AT5" s="319"/>
      <c r="AU5" s="319"/>
      <c r="AV5" s="319" t="s">
        <v>514</v>
      </c>
      <c r="AW5" s="319"/>
      <c r="AX5" s="319" t="s">
        <v>515</v>
      </c>
    </row>
    <row r="6" spans="1:50" s="150" customFormat="1" ht="58.5" customHeight="1" x14ac:dyDescent="0.25">
      <c r="A6" s="339"/>
      <c r="B6" s="319"/>
      <c r="C6" s="319"/>
      <c r="D6" s="319"/>
      <c r="E6" s="325"/>
      <c r="F6" s="319"/>
      <c r="G6" s="319"/>
      <c r="H6" s="325"/>
      <c r="I6" s="318"/>
      <c r="J6" s="319"/>
      <c r="K6" s="318"/>
      <c r="L6" s="323"/>
      <c r="M6" s="318"/>
      <c r="N6" s="318"/>
      <c r="O6" s="323"/>
      <c r="P6" s="323"/>
      <c r="Q6" s="319"/>
      <c r="R6" s="337"/>
      <c r="S6" s="319"/>
      <c r="T6" s="318"/>
      <c r="U6" s="4" t="s">
        <v>13</v>
      </c>
      <c r="V6" s="4" t="s">
        <v>17</v>
      </c>
      <c r="W6" s="4" t="s">
        <v>28</v>
      </c>
      <c r="X6" s="4" t="s">
        <v>18</v>
      </c>
      <c r="Y6" s="4" t="s">
        <v>21</v>
      </c>
      <c r="Z6" s="4" t="s">
        <v>24</v>
      </c>
      <c r="AA6" s="320"/>
      <c r="AB6" s="320"/>
      <c r="AC6" s="320"/>
      <c r="AD6" s="320"/>
      <c r="AE6" s="320"/>
      <c r="AF6" s="320"/>
      <c r="AG6" s="337"/>
      <c r="AH6" s="319"/>
      <c r="AI6" s="319"/>
      <c r="AJ6" s="319"/>
      <c r="AK6" s="319"/>
      <c r="AL6" s="319"/>
      <c r="AM6" s="189" t="s">
        <v>516</v>
      </c>
      <c r="AN6" s="189" t="s">
        <v>517</v>
      </c>
      <c r="AO6" s="189" t="s">
        <v>518</v>
      </c>
      <c r="AP6" s="189" t="s">
        <v>519</v>
      </c>
      <c r="AQ6" s="189" t="s">
        <v>520</v>
      </c>
      <c r="AR6" s="189" t="s">
        <v>518</v>
      </c>
      <c r="AS6" s="189" t="s">
        <v>521</v>
      </c>
      <c r="AT6" s="189" t="s">
        <v>522</v>
      </c>
      <c r="AU6" s="189" t="s">
        <v>523</v>
      </c>
      <c r="AV6" s="189" t="s">
        <v>524</v>
      </c>
      <c r="AW6" s="189" t="s">
        <v>525</v>
      </c>
      <c r="AX6" s="400"/>
    </row>
    <row r="7" spans="1:50" s="121" customFormat="1" ht="216" customHeight="1" x14ac:dyDescent="0.25">
      <c r="A7" s="346">
        <v>1</v>
      </c>
      <c r="B7" s="347" t="s">
        <v>302</v>
      </c>
      <c r="C7" s="350" t="s">
        <v>339</v>
      </c>
      <c r="D7" s="350" t="s">
        <v>191</v>
      </c>
      <c r="E7" s="303" t="s">
        <v>120</v>
      </c>
      <c r="F7" s="353" t="s">
        <v>389</v>
      </c>
      <c r="G7" s="342" t="s">
        <v>390</v>
      </c>
      <c r="H7" s="344" t="s">
        <v>340</v>
      </c>
      <c r="I7" s="303" t="s">
        <v>303</v>
      </c>
      <c r="J7" s="308">
        <v>160</v>
      </c>
      <c r="K7" s="310" t="str">
        <f>IF(J7&lt;=0,"",IF(J7&lt;=2,"Muy Baja",IF(J7&lt;=24,"Baja",IF(J7&lt;=500,"Media",IF(J7&lt;=5000,"Alta","Muy Alta")))))</f>
        <v>Media</v>
      </c>
      <c r="L7" s="313">
        <f>IF(K7="","",IF(K7="Muy Baja",0.2,IF(K7="Baja",0.4,IF(K7="Media",0.6,IF(K7="Alta",0.8,IF(K7="Muy Alta",1,))))))</f>
        <v>0.6</v>
      </c>
      <c r="M7" s="316" t="s">
        <v>427</v>
      </c>
      <c r="N7" s="100" t="str">
        <f ca="1">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310" t="str">
        <f ca="1">IF(OR(N7='Tabla Impacto'!$C$11,N7='Tabla Impacto'!$D$11),"Leve",IF(OR(N7='Tabla Impacto'!$C$12,N7='Tabla Impacto'!$D$12),"Menor",IF(OR(N7='Tabla Impacto'!$C$13,N7='Tabla Impacto'!$D$13),"Moderado",IF(OR(N7='Tabla Impacto'!$C$14,N7='Tabla Impacto'!$D$14),"Mayor",IF(OR(N7='Tabla Impacto'!$C$15,N7='Tabla Impacto'!$D$15),"Catastrófico","")))))</f>
        <v>Moderado</v>
      </c>
      <c r="P7" s="313">
        <f ca="1">IF(O7="","",IF(O7="Leve",0.2,IF(O7="Menor",0.4,IF(O7="Moderado",0.6,IF(O7="Mayor",0.8,IF(O7="Catastrófico",1,))))))</f>
        <v>0.6</v>
      </c>
      <c r="Q7" s="354" t="str">
        <f ca="1">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01">
        <v>1</v>
      </c>
      <c r="S7" s="82" t="s">
        <v>195</v>
      </c>
      <c r="T7" s="102" t="str">
        <f t="shared" ref="T7:T13" si="0">IF(OR(U7="Preventivo",U7="Detectivo"),"Probabilidad",IF(U7="Correctivo","Impacto",""))</f>
        <v>Probabilidad</v>
      </c>
      <c r="U7" s="103" t="s">
        <v>14</v>
      </c>
      <c r="V7" s="103" t="s">
        <v>9</v>
      </c>
      <c r="W7" s="104" t="str">
        <f>IF(AND(U7="Preventivo",V7="Automático"),"50%",IF(AND(U7="Preventivo",V7="Manual"),"40%",IF(AND(U7="Detectivo",V7="Automático"),"40%",IF(AND(U7="Detectivo",V7="Manual"),"30%",IF(AND(U7="Correctivo",V7="Automático"),"35%",IF(AND(U7="Correctivo",V7="Manual"),"25%",""))))))</f>
        <v>40%</v>
      </c>
      <c r="X7" s="103" t="s">
        <v>19</v>
      </c>
      <c r="Y7" s="103" t="s">
        <v>22</v>
      </c>
      <c r="Z7" s="103" t="s">
        <v>110</v>
      </c>
      <c r="AA7" s="105">
        <f>IFERROR(IF(T7="Probabilidad",(L7-(+L7*W7)),IF(T7="Impacto",L7,"")),"")</f>
        <v>0.36</v>
      </c>
      <c r="AB7" s="106" t="str">
        <f t="shared" ref="AB7:AB13" si="1">IFERROR(IF(AA7="","",IF(AA7&lt;=0.2,"Muy Baja",IF(AA7&lt;=0.4,"Baja",IF(AA7&lt;=0.6,"Media",IF(AA7&lt;=0.8,"Alta","Muy Alta"))))),"")</f>
        <v>Baja</v>
      </c>
      <c r="AC7" s="107">
        <f t="shared" ref="AC7:AC13" si="2">+AA7</f>
        <v>0.36</v>
      </c>
      <c r="AD7" s="106" t="str">
        <f t="shared" ref="AD7:AD13" ca="1" si="3">IFERROR(IF(AE7="","",IF(AE7&lt;=0.2,"Leve",IF(AE7&lt;=0.4,"Menor",IF(AE7&lt;=0.6,"Moderado",IF(AE7&lt;=0.8,"Mayor","Catastrófico"))))),"")</f>
        <v>Moderado</v>
      </c>
      <c r="AE7" s="107">
        <f ca="1">IFERROR(IF(T7="Impacto",(P7-(+P7*W7)),IF(T7="Probabilidad",P7,"")),"")</f>
        <v>0.6</v>
      </c>
      <c r="AF7" s="108" t="str">
        <f t="shared" ref="AF7:AF13" ca="1" si="4">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09" t="s">
        <v>122</v>
      </c>
      <c r="AH7" s="82" t="s">
        <v>341</v>
      </c>
      <c r="AI7" s="98" t="s">
        <v>196</v>
      </c>
      <c r="AJ7" s="111" t="s">
        <v>197</v>
      </c>
      <c r="AK7" s="111" t="s">
        <v>197</v>
      </c>
      <c r="AL7" s="82" t="s">
        <v>342</v>
      </c>
      <c r="AM7" s="190" t="s">
        <v>552</v>
      </c>
      <c r="AN7" s="195" t="s">
        <v>553</v>
      </c>
      <c r="AO7" s="191">
        <v>0.33329999999999999</v>
      </c>
      <c r="AP7" s="190" t="s">
        <v>554</v>
      </c>
      <c r="AQ7" s="195" t="s">
        <v>555</v>
      </c>
      <c r="AR7" s="191">
        <v>0.33329999999999999</v>
      </c>
      <c r="AS7" s="111"/>
      <c r="AT7" s="111" t="s">
        <v>527</v>
      </c>
      <c r="AU7" s="111" t="s">
        <v>536</v>
      </c>
      <c r="AV7" s="111" t="s">
        <v>536</v>
      </c>
      <c r="AW7" s="111" t="s">
        <v>536</v>
      </c>
      <c r="AX7" s="111" t="s">
        <v>676</v>
      </c>
    </row>
    <row r="8" spans="1:50" s="121" customFormat="1" ht="151.5" hidden="1" customHeight="1" x14ac:dyDescent="0.25">
      <c r="A8" s="346"/>
      <c r="B8" s="348"/>
      <c r="C8" s="351"/>
      <c r="D8" s="352"/>
      <c r="E8" s="304"/>
      <c r="F8" s="304"/>
      <c r="G8" s="343"/>
      <c r="H8" s="345"/>
      <c r="I8" s="304"/>
      <c r="J8" s="309"/>
      <c r="K8" s="311"/>
      <c r="L8" s="314"/>
      <c r="M8" s="317"/>
      <c r="N8" s="110"/>
      <c r="O8" s="311"/>
      <c r="P8" s="314"/>
      <c r="Q8" s="355"/>
      <c r="R8" s="101">
        <v>2</v>
      </c>
      <c r="S8" s="82"/>
      <c r="T8" s="102" t="str">
        <f t="shared" si="0"/>
        <v/>
      </c>
      <c r="U8" s="103"/>
      <c r="V8" s="103"/>
      <c r="W8" s="104"/>
      <c r="X8" s="103"/>
      <c r="Y8" s="103"/>
      <c r="Z8" s="103"/>
      <c r="AA8" s="105" t="str">
        <f>IFERROR(IF(T8="Probabilidad",(AA7-(+AA7*W8)),IF(T8="Impacto",L7,"")),"")</f>
        <v/>
      </c>
      <c r="AB8" s="106" t="str">
        <f t="shared" si="1"/>
        <v/>
      </c>
      <c r="AC8" s="107" t="str">
        <f t="shared" si="2"/>
        <v/>
      </c>
      <c r="AD8" s="106" t="str">
        <f t="shared" si="3"/>
        <v/>
      </c>
      <c r="AE8" s="107" t="str">
        <f>IFERROR(IF(T8="Impacto",(P7-(+P7*W8)),IF(T8="Probabilidad",P7,"")),"")</f>
        <v/>
      </c>
      <c r="AF8" s="108" t="str">
        <f t="shared" si="4"/>
        <v/>
      </c>
      <c r="AG8" s="109"/>
      <c r="AH8" s="82"/>
      <c r="AI8" s="98"/>
      <c r="AJ8" s="111"/>
      <c r="AK8" s="111"/>
      <c r="AL8" s="82"/>
      <c r="AM8" s="190"/>
      <c r="AN8" s="190"/>
      <c r="AO8" s="191"/>
      <c r="AP8" s="190"/>
      <c r="AQ8" s="190"/>
      <c r="AR8" s="191"/>
      <c r="AS8" s="111"/>
      <c r="AT8" s="111" t="s">
        <v>527</v>
      </c>
      <c r="AU8" s="111" t="s">
        <v>536</v>
      </c>
      <c r="AV8" s="111" t="s">
        <v>536</v>
      </c>
      <c r="AW8" s="111" t="s">
        <v>536</v>
      </c>
      <c r="AX8" s="111"/>
    </row>
    <row r="9" spans="1:50" s="121" customFormat="1" ht="151.5" hidden="1" customHeight="1" x14ac:dyDescent="0.25">
      <c r="A9" s="346"/>
      <c r="B9" s="349"/>
      <c r="C9" s="351"/>
      <c r="D9" s="352"/>
      <c r="E9" s="304"/>
      <c r="F9" s="304"/>
      <c r="G9" s="343"/>
      <c r="H9" s="345"/>
      <c r="I9" s="304"/>
      <c r="J9" s="309"/>
      <c r="K9" s="312"/>
      <c r="L9" s="315"/>
      <c r="M9" s="317"/>
      <c r="N9" s="110"/>
      <c r="O9" s="312"/>
      <c r="P9" s="315"/>
      <c r="Q9" s="356"/>
      <c r="R9" s="101">
        <v>3</v>
      </c>
      <c r="S9" s="82"/>
      <c r="T9" s="102" t="str">
        <f t="shared" si="0"/>
        <v/>
      </c>
      <c r="U9" s="103"/>
      <c r="V9" s="103"/>
      <c r="W9" s="104"/>
      <c r="X9" s="103"/>
      <c r="Y9" s="103"/>
      <c r="Z9" s="103"/>
      <c r="AA9" s="105" t="str">
        <f>IFERROR(IF(T9="Probabilidad",(AA8-(+AA8*W9)),IF(T9="Impacto",L7,"")),"")</f>
        <v/>
      </c>
      <c r="AB9" s="106" t="str">
        <f t="shared" si="1"/>
        <v/>
      </c>
      <c r="AC9" s="107" t="str">
        <f t="shared" si="2"/>
        <v/>
      </c>
      <c r="AD9" s="106" t="str">
        <f t="shared" si="3"/>
        <v/>
      </c>
      <c r="AE9" s="107" t="str">
        <f>IFERROR(IF(T9="Impacto",(P7-(+P7*W9)),IF(T9="Probabilidad",P7,"")),"")</f>
        <v/>
      </c>
      <c r="AF9" s="108" t="str">
        <f t="shared" si="4"/>
        <v/>
      </c>
      <c r="AG9" s="109"/>
      <c r="AH9" s="82"/>
      <c r="AI9" s="98"/>
      <c r="AJ9" s="111"/>
      <c r="AK9" s="111"/>
      <c r="AL9" s="82"/>
      <c r="AM9" s="190"/>
      <c r="AN9" s="190"/>
      <c r="AO9" s="191"/>
      <c r="AP9" s="190"/>
      <c r="AQ9" s="190"/>
      <c r="AR9" s="191"/>
      <c r="AS9" s="111"/>
      <c r="AT9" s="111" t="s">
        <v>527</v>
      </c>
      <c r="AU9" s="111" t="s">
        <v>536</v>
      </c>
      <c r="AV9" s="111" t="s">
        <v>536</v>
      </c>
      <c r="AW9" s="111" t="s">
        <v>536</v>
      </c>
      <c r="AX9" s="111"/>
    </row>
    <row r="10" spans="1:50" s="151" customFormat="1" ht="219" customHeight="1" x14ac:dyDescent="0.25">
      <c r="A10" s="346">
        <f>1+A7</f>
        <v>2</v>
      </c>
      <c r="B10" s="347" t="s">
        <v>198</v>
      </c>
      <c r="C10" s="350" t="s">
        <v>326</v>
      </c>
      <c r="D10" s="350" t="s">
        <v>337</v>
      </c>
      <c r="E10" s="303" t="s">
        <v>118</v>
      </c>
      <c r="F10" s="303" t="s">
        <v>391</v>
      </c>
      <c r="G10" s="303" t="s">
        <v>199</v>
      </c>
      <c r="H10" s="306" t="s">
        <v>343</v>
      </c>
      <c r="I10" s="303" t="s">
        <v>303</v>
      </c>
      <c r="J10" s="308">
        <v>5000</v>
      </c>
      <c r="K10" s="310" t="str">
        <f>IF(J10&lt;=0,"",IF(J10&lt;=2,"Muy Baja",IF(J10&lt;=24,"Baja",IF(J10&lt;=500,"Media",IF(J10&lt;=5000,"Alta","Muy Alta")))))</f>
        <v>Alta</v>
      </c>
      <c r="L10" s="313">
        <f>IF(K10="","",IF(K10="Muy Baja",0.2,IF(K10="Baja",0.4,IF(K10="Media",0.6,IF(K10="Alta",0.8,IF(K10="Muy Alta",1,))))))</f>
        <v>0.8</v>
      </c>
      <c r="M10" s="316" t="s">
        <v>427</v>
      </c>
      <c r="N10" s="100" t="str">
        <f ca="1">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310" t="str">
        <f ca="1">IF(OR(N10='Tabla Impacto'!$C$11,N10='Tabla Impacto'!$D$11),"Leve",IF(OR(N10='Tabla Impacto'!$C$12,N10='Tabla Impacto'!$D$12),"Menor",IF(OR(N10='Tabla Impacto'!$C$13,N10='Tabla Impacto'!$D$13),"Moderado",IF(OR(N10='Tabla Impacto'!$C$14,N10='Tabla Impacto'!$D$14),"Mayor",IF(OR(N10='Tabla Impacto'!$C$15,N10='Tabla Impacto'!$D$15),"Catastrófico","")))))</f>
        <v>Moderado</v>
      </c>
      <c r="P10" s="313">
        <f ca="1">IF(O10="","",IF(O10="Leve",0.2,IF(O10="Menor",0.4,IF(O10="Moderado",0.6,IF(O10="Mayor",0.8,IF(O10="Catastrófico",1,))))))</f>
        <v>0.6</v>
      </c>
      <c r="Q10" s="354" t="str">
        <f ca="1">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Alto</v>
      </c>
      <c r="R10" s="101">
        <v>1</v>
      </c>
      <c r="S10" s="82" t="s">
        <v>200</v>
      </c>
      <c r="T10" s="102" t="str">
        <f t="shared" si="0"/>
        <v>Probabilidad</v>
      </c>
      <c r="U10" s="103" t="s">
        <v>14</v>
      </c>
      <c r="V10" s="103" t="s">
        <v>9</v>
      </c>
      <c r="W10" s="104" t="str">
        <f>IF(AND(U10="Preventivo",V10="Automático"),"50%",IF(AND(U10="Preventivo",V10="Manual"),"40%",IF(AND(U10="Detectivo",V10="Automático"),"40%",IF(AND(U10="Detectivo",V10="Manual"),"30%",IF(AND(U10="Correctivo",V10="Automático"),"35%",IF(AND(U10="Correctivo",V10="Manual"),"25%",""))))))</f>
        <v>40%</v>
      </c>
      <c r="X10" s="103" t="s">
        <v>19</v>
      </c>
      <c r="Y10" s="103" t="s">
        <v>22</v>
      </c>
      <c r="Z10" s="103" t="s">
        <v>110</v>
      </c>
      <c r="AA10" s="105">
        <f>IFERROR(IF(T10="Probabilidad",(L10-(+L10*W10)),IF(T10="Impacto",L10,"")),"")</f>
        <v>0.48</v>
      </c>
      <c r="AB10" s="106" t="str">
        <f t="shared" si="1"/>
        <v>Media</v>
      </c>
      <c r="AC10" s="107">
        <f t="shared" si="2"/>
        <v>0.48</v>
      </c>
      <c r="AD10" s="106" t="str">
        <f t="shared" ca="1" si="3"/>
        <v>Moderado</v>
      </c>
      <c r="AE10" s="107">
        <f ca="1">IFERROR(IF(T10="Impacto",(P10-(+P10*W10)),IF(T10="Probabilidad",P10,"")),"")</f>
        <v>0.6</v>
      </c>
      <c r="AF10" s="108" t="str">
        <f t="shared" ca="1" si="4"/>
        <v>Moderado</v>
      </c>
      <c r="AG10" s="109" t="s">
        <v>122</v>
      </c>
      <c r="AH10" s="97" t="s">
        <v>344</v>
      </c>
      <c r="AI10" s="112" t="s">
        <v>201</v>
      </c>
      <c r="AJ10" s="111" t="s">
        <v>197</v>
      </c>
      <c r="AK10" s="111" t="s">
        <v>197</v>
      </c>
      <c r="AL10" s="82" t="s">
        <v>345</v>
      </c>
      <c r="AM10" s="192" t="s">
        <v>673</v>
      </c>
      <c r="AN10" s="192" t="s">
        <v>674</v>
      </c>
      <c r="AO10" s="191">
        <v>0.33329999999999999</v>
      </c>
      <c r="AP10" s="192" t="s">
        <v>675</v>
      </c>
      <c r="AQ10" s="194" t="s">
        <v>668</v>
      </c>
      <c r="AR10" s="191">
        <v>0.33329999999999999</v>
      </c>
      <c r="AS10" s="193"/>
      <c r="AT10" s="111" t="s">
        <v>527</v>
      </c>
      <c r="AU10" s="111" t="s">
        <v>536</v>
      </c>
      <c r="AV10" s="111" t="s">
        <v>536</v>
      </c>
      <c r="AW10" s="111" t="s">
        <v>536</v>
      </c>
      <c r="AX10" s="111" t="s">
        <v>676</v>
      </c>
    </row>
    <row r="11" spans="1:50" s="151" customFormat="1" ht="151.5" hidden="1" customHeight="1" x14ac:dyDescent="0.25">
      <c r="A11" s="346"/>
      <c r="B11" s="348"/>
      <c r="C11" s="351"/>
      <c r="D11" s="351"/>
      <c r="E11" s="304"/>
      <c r="F11" s="304"/>
      <c r="G11" s="304"/>
      <c r="H11" s="307"/>
      <c r="I11" s="304"/>
      <c r="J11" s="309"/>
      <c r="K11" s="311"/>
      <c r="L11" s="314"/>
      <c r="M11" s="317"/>
      <c r="N11" s="110"/>
      <c r="O11" s="311"/>
      <c r="P11" s="314"/>
      <c r="Q11" s="355"/>
      <c r="R11" s="101">
        <v>2</v>
      </c>
      <c r="S11" s="113"/>
      <c r="T11" s="102" t="str">
        <f t="shared" si="0"/>
        <v/>
      </c>
      <c r="U11" s="103"/>
      <c r="V11" s="103"/>
      <c r="W11" s="104"/>
      <c r="X11" s="103"/>
      <c r="Y11" s="103"/>
      <c r="Z11" s="103"/>
      <c r="AA11" s="105" t="str">
        <f>IFERROR(IF(T11="Probabilidad",(AA10-(+AA10*W11)),IF(T11="Impacto",L10,"")),"")</f>
        <v/>
      </c>
      <c r="AB11" s="106" t="str">
        <f t="shared" si="1"/>
        <v/>
      </c>
      <c r="AC11" s="107" t="str">
        <f t="shared" si="2"/>
        <v/>
      </c>
      <c r="AD11" s="106" t="str">
        <f t="shared" si="3"/>
        <v/>
      </c>
      <c r="AE11" s="107" t="str">
        <f>IFERROR(IF(T11="Impacto",(P10-(+P10*W11)),IF(T11="Probabilidad",P10,"")),"")</f>
        <v/>
      </c>
      <c r="AF11" s="108" t="str">
        <f t="shared" si="4"/>
        <v/>
      </c>
      <c r="AG11" s="109"/>
      <c r="AH11" s="82"/>
      <c r="AI11" s="98"/>
      <c r="AJ11" s="111"/>
      <c r="AK11" s="111"/>
      <c r="AL11" s="82"/>
      <c r="AM11" s="190"/>
      <c r="AN11" s="190"/>
      <c r="AO11" s="191"/>
      <c r="AP11" s="190"/>
      <c r="AQ11" s="190"/>
      <c r="AR11" s="191"/>
      <c r="AS11" s="111"/>
      <c r="AT11" s="111" t="s">
        <v>527</v>
      </c>
      <c r="AU11" s="111" t="s">
        <v>536</v>
      </c>
      <c r="AV11" s="111" t="s">
        <v>536</v>
      </c>
      <c r="AW11" s="111" t="s">
        <v>536</v>
      </c>
      <c r="AX11" s="111"/>
    </row>
    <row r="12" spans="1:50" s="151" customFormat="1" ht="151.5" hidden="1" customHeight="1" x14ac:dyDescent="0.25">
      <c r="A12" s="346"/>
      <c r="B12" s="349"/>
      <c r="C12" s="351"/>
      <c r="D12" s="351"/>
      <c r="E12" s="304"/>
      <c r="F12" s="305"/>
      <c r="G12" s="305"/>
      <c r="H12" s="341"/>
      <c r="I12" s="304"/>
      <c r="J12" s="309"/>
      <c r="K12" s="312"/>
      <c r="L12" s="315"/>
      <c r="M12" s="317"/>
      <c r="N12" s="110"/>
      <c r="O12" s="312"/>
      <c r="P12" s="315"/>
      <c r="Q12" s="356"/>
      <c r="R12" s="101">
        <v>3</v>
      </c>
      <c r="S12" s="113"/>
      <c r="T12" s="102" t="str">
        <f t="shared" si="0"/>
        <v/>
      </c>
      <c r="U12" s="103"/>
      <c r="V12" s="103"/>
      <c r="W12" s="104"/>
      <c r="X12" s="103"/>
      <c r="Y12" s="103"/>
      <c r="Z12" s="103"/>
      <c r="AA12" s="105" t="str">
        <f>IFERROR(IF(T12="Probabilidad",(AA11-(+AA11*W12)),IF(T12="Impacto",L10,"")),"")</f>
        <v/>
      </c>
      <c r="AB12" s="106" t="str">
        <f t="shared" si="1"/>
        <v/>
      </c>
      <c r="AC12" s="107" t="str">
        <f t="shared" si="2"/>
        <v/>
      </c>
      <c r="AD12" s="106" t="str">
        <f t="shared" si="3"/>
        <v/>
      </c>
      <c r="AE12" s="107" t="str">
        <f>IFERROR(IF(T12="Impacto",(P10-(+P10*W12)),IF(T12="Probabilidad",P10,"")),"")</f>
        <v/>
      </c>
      <c r="AF12" s="108" t="str">
        <f t="shared" si="4"/>
        <v/>
      </c>
      <c r="AG12" s="109"/>
      <c r="AH12" s="82"/>
      <c r="AI12" s="98"/>
      <c r="AJ12" s="111"/>
      <c r="AK12" s="111"/>
      <c r="AL12" s="82"/>
      <c r="AM12" s="190"/>
      <c r="AN12" s="190"/>
      <c r="AO12" s="191"/>
      <c r="AP12" s="190"/>
      <c r="AQ12" s="190"/>
      <c r="AR12" s="191"/>
      <c r="AS12" s="111"/>
      <c r="AT12" s="111" t="s">
        <v>527</v>
      </c>
      <c r="AU12" s="111" t="s">
        <v>536</v>
      </c>
      <c r="AV12" s="111" t="s">
        <v>536</v>
      </c>
      <c r="AW12" s="111" t="s">
        <v>536</v>
      </c>
      <c r="AX12" s="111"/>
    </row>
    <row r="13" spans="1:50" s="121" customFormat="1" ht="171.95" customHeight="1" x14ac:dyDescent="0.25">
      <c r="A13" s="346">
        <f>1+A10</f>
        <v>3</v>
      </c>
      <c r="B13" s="347" t="s">
        <v>204</v>
      </c>
      <c r="C13" s="350" t="s">
        <v>205</v>
      </c>
      <c r="D13" s="350" t="s">
        <v>338</v>
      </c>
      <c r="E13" s="303" t="s">
        <v>119</v>
      </c>
      <c r="F13" s="353" t="s">
        <v>207</v>
      </c>
      <c r="G13" s="303" t="s">
        <v>208</v>
      </c>
      <c r="H13" s="306" t="s">
        <v>312</v>
      </c>
      <c r="I13" s="303" t="s">
        <v>303</v>
      </c>
      <c r="J13" s="308">
        <v>1</v>
      </c>
      <c r="K13" s="310" t="str">
        <f>IF(J13&lt;=0,"",IF(J13&lt;=2,"Muy Baja",IF(J13&lt;=24,"Baja",IF(J13&lt;=500,"Media",IF(J13&lt;=5000,"Alta","Muy Alta")))))</f>
        <v>Muy Baja</v>
      </c>
      <c r="L13" s="313">
        <f>IF(K13="","",IF(K13="Muy Baja",0.2,IF(K13="Baja",0.4,IF(K13="Media",0.6,IF(K13="Alta",0.8,IF(K13="Muy Alta",1,))))))</f>
        <v>0.2</v>
      </c>
      <c r="M13" s="316" t="s">
        <v>426</v>
      </c>
      <c r="N13" s="100" t="str">
        <f ca="1">IF(NOT(ISERROR(MATCH(M13,'Tabla Impacto'!$B$221:$B$223,0))),'Tabla Impacto'!$F$223&amp;"Por favor no seleccionar los criterios de impacto(Afectación Económica o presupuestal y Pérdida Reputacional)",M13)</f>
        <v xml:space="preserve"> Entre 50 y 100 SMLMV </v>
      </c>
      <c r="O13" s="310" t="str">
        <f ca="1">IF(OR(N13='Tabla Impacto'!$C$11,N13='Tabla Impacto'!$D$11),"Leve",IF(OR(N13='Tabla Impacto'!$C$12,N13='Tabla Impacto'!$D$12),"Menor",IF(OR(N13='Tabla Impacto'!$C$13,N13='Tabla Impacto'!$D$13),"Moderado",IF(OR(N13='Tabla Impacto'!$C$14,N13='Tabla Impacto'!$D$14),"Mayor",IF(OR(N13='Tabla Impacto'!$C$15,N13='Tabla Impacto'!$D$15),"Catastrófico","")))))</f>
        <v>Moderado</v>
      </c>
      <c r="P13" s="313">
        <f ca="1">IF(O13="","",IF(O13="Leve",0.2,IF(O13="Menor",0.4,IF(O13="Moderado",0.6,IF(O13="Mayor",0.8,IF(O13="Catastrófico",1,))))))</f>
        <v>0.6</v>
      </c>
      <c r="Q13" s="354" t="str">
        <f ca="1">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Moderado</v>
      </c>
      <c r="R13" s="101">
        <v>1</v>
      </c>
      <c r="S13" s="82" t="s">
        <v>209</v>
      </c>
      <c r="T13" s="102" t="str">
        <f t="shared" si="0"/>
        <v>Probabilidad</v>
      </c>
      <c r="U13" s="103" t="s">
        <v>15</v>
      </c>
      <c r="V13" s="103" t="s">
        <v>9</v>
      </c>
      <c r="W13" s="104" t="str">
        <f>IF(AND(U13="Preventivo",V13="Automático"),"50%",IF(AND(U13="Preventivo",V13="Manual"),"40%",IF(AND(U13="Detectivo",V13="Automático"),"40%",IF(AND(U13="Detectivo",V13="Manual"),"30%",IF(AND(U13="Correctivo",V13="Automático"),"35%",IF(AND(U13="Correctivo",V13="Manual"),"25%",""))))))</f>
        <v>30%</v>
      </c>
      <c r="X13" s="103" t="s">
        <v>20</v>
      </c>
      <c r="Y13" s="103" t="s">
        <v>23</v>
      </c>
      <c r="Z13" s="103" t="s">
        <v>111</v>
      </c>
      <c r="AA13" s="105">
        <f>IFERROR(IF(T13="Probabilidad",(L13-(+L13*W13)),IF(T13="Impacto",L13,"")),"")</f>
        <v>0.14000000000000001</v>
      </c>
      <c r="AB13" s="106" t="str">
        <f t="shared" si="1"/>
        <v>Muy Baja</v>
      </c>
      <c r="AC13" s="107">
        <f t="shared" si="2"/>
        <v>0.14000000000000001</v>
      </c>
      <c r="AD13" s="106" t="str">
        <f t="shared" ca="1" si="3"/>
        <v>Moderado</v>
      </c>
      <c r="AE13" s="107">
        <f ca="1">IFERROR(IF(T13="Impacto",(P13-(+P13*W13)),IF(T13="Probabilidad",P13,"")),"")</f>
        <v>0.6</v>
      </c>
      <c r="AF13" s="108" t="str">
        <f t="shared" ca="1" si="4"/>
        <v>Moderado</v>
      </c>
      <c r="AG13" s="109" t="s">
        <v>122</v>
      </c>
      <c r="AH13" s="82" t="s">
        <v>210</v>
      </c>
      <c r="AI13" s="98" t="s">
        <v>201</v>
      </c>
      <c r="AJ13" s="99" t="s">
        <v>383</v>
      </c>
      <c r="AK13" s="99" t="s">
        <v>383</v>
      </c>
      <c r="AL13" s="97" t="s">
        <v>304</v>
      </c>
      <c r="AM13" s="112" t="s">
        <v>564</v>
      </c>
      <c r="AN13" s="111" t="s">
        <v>542</v>
      </c>
      <c r="AO13" s="191" t="s">
        <v>542</v>
      </c>
      <c r="AP13" s="112" t="s">
        <v>565</v>
      </c>
      <c r="AQ13" s="111" t="s">
        <v>542</v>
      </c>
      <c r="AR13" s="191" t="s">
        <v>542</v>
      </c>
      <c r="AS13" s="111"/>
      <c r="AT13" s="111" t="s">
        <v>527</v>
      </c>
      <c r="AU13" s="111" t="s">
        <v>536</v>
      </c>
      <c r="AV13" s="111" t="s">
        <v>536</v>
      </c>
      <c r="AW13" s="111" t="s">
        <v>536</v>
      </c>
      <c r="AX13" s="111" t="s">
        <v>676</v>
      </c>
    </row>
    <row r="14" spans="1:50" s="121" customFormat="1" ht="151.5" hidden="1" customHeight="1" x14ac:dyDescent="0.25">
      <c r="A14" s="346"/>
      <c r="B14" s="348"/>
      <c r="C14" s="352"/>
      <c r="D14" s="351"/>
      <c r="E14" s="304"/>
      <c r="F14" s="304"/>
      <c r="G14" s="304"/>
      <c r="H14" s="307"/>
      <c r="I14" s="304"/>
      <c r="J14" s="309"/>
      <c r="K14" s="311"/>
      <c r="L14" s="314"/>
      <c r="M14" s="317"/>
      <c r="N14" s="110"/>
      <c r="O14" s="311"/>
      <c r="P14" s="314"/>
      <c r="Q14" s="355"/>
      <c r="R14" s="101">
        <v>2</v>
      </c>
      <c r="S14" s="82"/>
      <c r="T14" s="102" t="str">
        <f t="shared" ref="T14:T27" si="5">IF(OR(U14="Preventivo",U14="Detectivo"),"Probabilidad",IF(U14="Correctivo","Impacto",""))</f>
        <v/>
      </c>
      <c r="U14" s="103"/>
      <c r="V14" s="103"/>
      <c r="W14" s="104" t="str">
        <f t="shared" ref="W14:W26" si="6">IF(AND(U14="Preventivo",V14="Automático"),"50%",IF(AND(U14="Preventivo",V14="Manual"),"40%",IF(AND(U14="Detectivo",V14="Automático"),"40%",IF(AND(U14="Detectivo",V14="Manual"),"30%",IF(AND(U14="Correctivo",V14="Automático"),"35%",IF(AND(U14="Correctivo",V14="Manual"),"25%",""))))))</f>
        <v/>
      </c>
      <c r="X14" s="103"/>
      <c r="Y14" s="103"/>
      <c r="Z14" s="103"/>
      <c r="AA14" s="105" t="str">
        <f>IFERROR(IF(T14="Probabilidad",(AA13-(+AA13*W14)),IF(T14="Impacto",L14,"")),"")</f>
        <v/>
      </c>
      <c r="AB14" s="106" t="str">
        <f t="shared" ref="AB14:AB27" si="7">IFERROR(IF(AA14="","",IF(AA14&lt;=0.2,"Muy Baja",IF(AA14&lt;=0.4,"Baja",IF(AA14&lt;=0.6,"Media",IF(AA14&lt;=0.8,"Alta","Muy Alta"))))),"")</f>
        <v/>
      </c>
      <c r="AC14" s="107" t="str">
        <f t="shared" ref="AC14:AC27" si="8">+AA14</f>
        <v/>
      </c>
      <c r="AD14" s="106" t="str">
        <f t="shared" ref="AD14:AD27" si="9">IFERROR(IF(AE14="","",IF(AE14&lt;=0.2,"Leve",IF(AE14&lt;=0.4,"Menor",IF(AE14&lt;=0.6,"Moderado",IF(AE14&lt;=0.8,"Mayor","Catastrófico"))))),"")</f>
        <v/>
      </c>
      <c r="AE14" s="107" t="str">
        <f t="shared" ref="AE14:AE27" si="10">IFERROR(IF(T14="Impacto",(P14-(+P14*W14)),IF(T14="Probabilidad",P14,"")),"")</f>
        <v/>
      </c>
      <c r="AF14" s="108" t="str">
        <f t="shared" ref="AF14:AF27" si="11">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09"/>
      <c r="AH14" s="82"/>
      <c r="AI14" s="98"/>
      <c r="AJ14" s="111"/>
      <c r="AK14" s="111"/>
      <c r="AL14" s="82"/>
      <c r="AM14" s="190"/>
      <c r="AN14" s="190"/>
      <c r="AO14" s="191"/>
      <c r="AP14" s="190"/>
      <c r="AQ14" s="190"/>
      <c r="AR14" s="191"/>
      <c r="AS14" s="111"/>
      <c r="AT14" s="111" t="s">
        <v>527</v>
      </c>
      <c r="AU14" s="111" t="s">
        <v>536</v>
      </c>
      <c r="AV14" s="111" t="s">
        <v>536</v>
      </c>
      <c r="AW14" s="111" t="s">
        <v>536</v>
      </c>
      <c r="AX14" s="111"/>
    </row>
    <row r="15" spans="1:50" s="121" customFormat="1" ht="151.5" hidden="1" customHeight="1" x14ac:dyDescent="0.25">
      <c r="A15" s="346"/>
      <c r="B15" s="349"/>
      <c r="C15" s="352"/>
      <c r="D15" s="351"/>
      <c r="E15" s="304"/>
      <c r="F15" s="304"/>
      <c r="G15" s="304"/>
      <c r="H15" s="307"/>
      <c r="I15" s="304"/>
      <c r="J15" s="309"/>
      <c r="K15" s="312"/>
      <c r="L15" s="315"/>
      <c r="M15" s="317"/>
      <c r="N15" s="110"/>
      <c r="O15" s="312"/>
      <c r="P15" s="315"/>
      <c r="Q15" s="356"/>
      <c r="R15" s="101">
        <v>3</v>
      </c>
      <c r="S15" s="82"/>
      <c r="T15" s="102" t="str">
        <f t="shared" si="5"/>
        <v/>
      </c>
      <c r="U15" s="103"/>
      <c r="V15" s="103"/>
      <c r="W15" s="104" t="str">
        <f t="shared" si="6"/>
        <v/>
      </c>
      <c r="X15" s="103"/>
      <c r="Y15" s="103"/>
      <c r="Z15" s="103"/>
      <c r="AA15" s="105" t="str">
        <f>IFERROR(IF(T15="Probabilidad",(AA14-(+AA14*W15)),IF(T15="Impacto",L15,"")),"")</f>
        <v/>
      </c>
      <c r="AB15" s="106" t="str">
        <f t="shared" si="7"/>
        <v/>
      </c>
      <c r="AC15" s="107" t="str">
        <f t="shared" si="8"/>
        <v/>
      </c>
      <c r="AD15" s="106" t="str">
        <f t="shared" si="9"/>
        <v/>
      </c>
      <c r="AE15" s="107" t="str">
        <f t="shared" si="10"/>
        <v/>
      </c>
      <c r="AF15" s="108" t="str">
        <f t="shared" si="11"/>
        <v/>
      </c>
      <c r="AG15" s="109"/>
      <c r="AH15" s="82"/>
      <c r="AI15" s="98"/>
      <c r="AJ15" s="111"/>
      <c r="AK15" s="111"/>
      <c r="AL15" s="82"/>
      <c r="AM15" s="190"/>
      <c r="AN15" s="190"/>
      <c r="AO15" s="191"/>
      <c r="AP15" s="190"/>
      <c r="AQ15" s="190"/>
      <c r="AR15" s="191"/>
      <c r="AS15" s="111"/>
      <c r="AT15" s="111" t="s">
        <v>527</v>
      </c>
      <c r="AU15" s="111" t="s">
        <v>536</v>
      </c>
      <c r="AV15" s="111" t="s">
        <v>536</v>
      </c>
      <c r="AW15" s="111" t="s">
        <v>536</v>
      </c>
      <c r="AX15" s="111"/>
    </row>
    <row r="16" spans="1:50" s="121" customFormat="1" ht="151.5" customHeight="1" x14ac:dyDescent="0.25">
      <c r="A16" s="346">
        <f>1+A13</f>
        <v>4</v>
      </c>
      <c r="B16" s="347" t="s">
        <v>213</v>
      </c>
      <c r="C16" s="350" t="s">
        <v>211</v>
      </c>
      <c r="D16" s="350" t="s">
        <v>212</v>
      </c>
      <c r="E16" s="303" t="s">
        <v>118</v>
      </c>
      <c r="F16" s="303" t="s">
        <v>214</v>
      </c>
      <c r="G16" s="303" t="s">
        <v>392</v>
      </c>
      <c r="H16" s="306" t="s">
        <v>215</v>
      </c>
      <c r="I16" s="303" t="s">
        <v>303</v>
      </c>
      <c r="J16" s="308">
        <v>1460</v>
      </c>
      <c r="K16" s="310" t="str">
        <f>IF(J16&lt;=0,"",IF(J16&lt;=2,"Muy Baja",IF(J16&lt;=24,"Baja",IF(J16&lt;=500,"Media",IF(J16&lt;=5000,"Alta","Muy Alta")))))</f>
        <v>Alta</v>
      </c>
      <c r="L16" s="313">
        <f>IF(K16="","",IF(K16="Muy Baja",0.2,IF(K16="Baja",0.4,IF(K16="Media",0.6,IF(K16="Alta",0.8,IF(K16="Muy Alta",1,))))))</f>
        <v>0.8</v>
      </c>
      <c r="M16" s="316" t="s">
        <v>434</v>
      </c>
      <c r="N16" s="100" t="str">
        <f ca="1">IF(NOT(ISERROR(MATCH(M16,'Tabla Impacto'!$B$221:$B$223,0))),'Tabla Impacto'!$F$223&amp;"Por favor no seleccionar los criterios de impacto(Afectación Económica o presupuestal y Pérdida Reputacional)",M16)</f>
        <v xml:space="preserve"> El riesgo afecta la imagen de la entidad con efecto publicitario sostenido a nivel de sector administrativo, nivel departamental o municipal</v>
      </c>
      <c r="O16" s="310" t="str">
        <f ca="1">IF(OR(N16='Tabla Impacto'!$C$11,N16='Tabla Impacto'!$D$11),"Leve",IF(OR(N16='Tabla Impacto'!$C$12,N16='Tabla Impacto'!$D$12),"Menor",IF(OR(N16='Tabla Impacto'!$C$13,N16='Tabla Impacto'!$D$13),"Moderado",IF(OR(N16='Tabla Impacto'!$C$14,N16='Tabla Impacto'!$D$14),"Mayor",IF(OR(N16='Tabla Impacto'!$C$15,N16='Tabla Impacto'!$D$15),"Catastrófico","")))))</f>
        <v>Mayor</v>
      </c>
      <c r="P16" s="313">
        <f ca="1">IF(O16="","",IF(O16="Leve",0.2,IF(O16="Menor",0.4,IF(O16="Moderado",0.6,IF(O16="Mayor",0.8,IF(O16="Catastrófico",1,))))))</f>
        <v>0.8</v>
      </c>
      <c r="Q16" s="354" t="str">
        <f ca="1">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Alto</v>
      </c>
      <c r="R16" s="101">
        <v>1</v>
      </c>
      <c r="S16" s="91" t="s">
        <v>216</v>
      </c>
      <c r="T16" s="102" t="str">
        <f t="shared" si="5"/>
        <v>Probabilidad</v>
      </c>
      <c r="U16" s="103" t="s">
        <v>14</v>
      </c>
      <c r="V16" s="103" t="s">
        <v>9</v>
      </c>
      <c r="W16" s="104" t="str">
        <f t="shared" si="6"/>
        <v>40%</v>
      </c>
      <c r="X16" s="103" t="s">
        <v>19</v>
      </c>
      <c r="Y16" s="103" t="s">
        <v>22</v>
      </c>
      <c r="Z16" s="103" t="s">
        <v>110</v>
      </c>
      <c r="AA16" s="105">
        <f>IFERROR(IF(T16="Probabilidad",(L16-(+L16*W16)),IF(T16="Impacto",L16,"")),"")</f>
        <v>0.48</v>
      </c>
      <c r="AB16" s="106" t="str">
        <f t="shared" si="7"/>
        <v>Media</v>
      </c>
      <c r="AC16" s="107">
        <f t="shared" si="8"/>
        <v>0.48</v>
      </c>
      <c r="AD16" s="106" t="str">
        <f t="shared" ca="1" si="9"/>
        <v>Mayor</v>
      </c>
      <c r="AE16" s="107">
        <f t="shared" ca="1" si="10"/>
        <v>0.8</v>
      </c>
      <c r="AF16" s="108" t="str">
        <f t="shared" ca="1" si="11"/>
        <v>Alto</v>
      </c>
      <c r="AG16" s="109" t="s">
        <v>122</v>
      </c>
      <c r="AH16" s="91" t="s">
        <v>218</v>
      </c>
      <c r="AI16" s="115" t="s">
        <v>206</v>
      </c>
      <c r="AJ16" s="99">
        <v>44562</v>
      </c>
      <c r="AK16" s="99" t="s">
        <v>336</v>
      </c>
      <c r="AL16" s="91" t="s">
        <v>219</v>
      </c>
      <c r="AM16" s="196" t="s">
        <v>669</v>
      </c>
      <c r="AN16" s="299" t="s">
        <v>573</v>
      </c>
      <c r="AO16" s="191">
        <v>0.33329999999999999</v>
      </c>
      <c r="AP16" s="190" t="s">
        <v>670</v>
      </c>
      <c r="AQ16" s="301" t="s">
        <v>624</v>
      </c>
      <c r="AR16" s="191">
        <v>0.33329999999999999</v>
      </c>
      <c r="AS16" s="111"/>
      <c r="AT16" s="111" t="s">
        <v>527</v>
      </c>
      <c r="AU16" s="111" t="s">
        <v>536</v>
      </c>
      <c r="AV16" s="111" t="s">
        <v>536</v>
      </c>
      <c r="AW16" s="111" t="s">
        <v>536</v>
      </c>
      <c r="AX16" s="111" t="s">
        <v>676</v>
      </c>
    </row>
    <row r="17" spans="1:50" s="121" customFormat="1" ht="151.5" customHeight="1" x14ac:dyDescent="0.25">
      <c r="A17" s="346"/>
      <c r="B17" s="348"/>
      <c r="C17" s="352"/>
      <c r="D17" s="351"/>
      <c r="E17" s="304"/>
      <c r="F17" s="304"/>
      <c r="G17" s="304"/>
      <c r="H17" s="307"/>
      <c r="I17" s="304"/>
      <c r="J17" s="309"/>
      <c r="K17" s="311"/>
      <c r="L17" s="314"/>
      <c r="M17" s="317"/>
      <c r="N17" s="110"/>
      <c r="O17" s="311"/>
      <c r="P17" s="314"/>
      <c r="Q17" s="355"/>
      <c r="R17" s="101">
        <v>2</v>
      </c>
      <c r="S17" s="91" t="s">
        <v>217</v>
      </c>
      <c r="T17" s="102" t="str">
        <f t="shared" si="5"/>
        <v>Probabilidad</v>
      </c>
      <c r="U17" s="103" t="s">
        <v>14</v>
      </c>
      <c r="V17" s="103" t="s">
        <v>9</v>
      </c>
      <c r="W17" s="104" t="str">
        <f t="shared" si="6"/>
        <v>40%</v>
      </c>
      <c r="X17" s="103" t="s">
        <v>19</v>
      </c>
      <c r="Y17" s="103" t="s">
        <v>22</v>
      </c>
      <c r="Z17" s="103" t="s">
        <v>110</v>
      </c>
      <c r="AA17" s="105">
        <f>IFERROR(IF(T17="Probabilidad",(AA16-(+AA16*W17)),IF(T17="Impacto",L17,"")),"")</f>
        <v>0.28799999999999998</v>
      </c>
      <c r="AB17" s="106" t="str">
        <f t="shared" si="7"/>
        <v>Baja</v>
      </c>
      <c r="AC17" s="107">
        <f t="shared" si="8"/>
        <v>0.28799999999999998</v>
      </c>
      <c r="AD17" s="106" t="str">
        <f t="shared" si="9"/>
        <v>Mayor</v>
      </c>
      <c r="AE17" s="107">
        <v>0.8</v>
      </c>
      <c r="AF17" s="108" t="str">
        <f t="shared" si="11"/>
        <v>Alto</v>
      </c>
      <c r="AG17" s="109" t="s">
        <v>122</v>
      </c>
      <c r="AH17" s="91" t="s">
        <v>220</v>
      </c>
      <c r="AI17" s="115" t="s">
        <v>206</v>
      </c>
      <c r="AJ17" s="99">
        <v>44562</v>
      </c>
      <c r="AK17" s="99" t="s">
        <v>336</v>
      </c>
      <c r="AL17" s="91" t="s">
        <v>219</v>
      </c>
      <c r="AM17" s="190" t="s">
        <v>574</v>
      </c>
      <c r="AN17" s="300"/>
      <c r="AO17" s="191">
        <v>0.33329999999999999</v>
      </c>
      <c r="AP17" s="190" t="s">
        <v>671</v>
      </c>
      <c r="AQ17" s="302"/>
      <c r="AR17" s="191">
        <v>0.33329999999999999</v>
      </c>
      <c r="AS17" s="111"/>
      <c r="AT17" s="111" t="s">
        <v>527</v>
      </c>
      <c r="AU17" s="111" t="s">
        <v>536</v>
      </c>
      <c r="AV17" s="111" t="s">
        <v>536</v>
      </c>
      <c r="AW17" s="111" t="s">
        <v>536</v>
      </c>
      <c r="AX17" s="111" t="s">
        <v>676</v>
      </c>
    </row>
    <row r="18" spans="1:50" s="121" customFormat="1" ht="12.75" hidden="1" x14ac:dyDescent="0.25">
      <c r="A18" s="346"/>
      <c r="B18" s="349"/>
      <c r="C18" s="352"/>
      <c r="D18" s="351"/>
      <c r="E18" s="304"/>
      <c r="F18" s="304"/>
      <c r="G18" s="304"/>
      <c r="H18" s="307"/>
      <c r="I18" s="304"/>
      <c r="J18" s="309"/>
      <c r="K18" s="312"/>
      <c r="L18" s="315"/>
      <c r="M18" s="317"/>
      <c r="N18" s="110"/>
      <c r="O18" s="312"/>
      <c r="P18" s="315"/>
      <c r="Q18" s="356"/>
      <c r="R18" s="101">
        <v>3</v>
      </c>
      <c r="S18" s="82"/>
      <c r="T18" s="102" t="str">
        <f t="shared" si="5"/>
        <v/>
      </c>
      <c r="U18" s="103"/>
      <c r="V18" s="103"/>
      <c r="W18" s="104"/>
      <c r="X18" s="103"/>
      <c r="Y18" s="103"/>
      <c r="Z18" s="103"/>
      <c r="AA18" s="105" t="str">
        <f>IFERROR(IF(T18="Probabilidad",(AA17-(+AA17*W18)),IF(T18="Impacto",L18,"")),"")</f>
        <v/>
      </c>
      <c r="AB18" s="106" t="str">
        <f t="shared" si="7"/>
        <v/>
      </c>
      <c r="AC18" s="107" t="str">
        <f t="shared" si="8"/>
        <v/>
      </c>
      <c r="AD18" s="106" t="str">
        <f t="shared" si="9"/>
        <v/>
      </c>
      <c r="AE18" s="107" t="str">
        <f t="shared" si="10"/>
        <v/>
      </c>
      <c r="AF18" s="108" t="str">
        <f t="shared" si="11"/>
        <v/>
      </c>
      <c r="AG18" s="109"/>
      <c r="AH18" s="82"/>
      <c r="AI18" s="98"/>
      <c r="AJ18" s="111"/>
      <c r="AK18" s="111"/>
      <c r="AL18" s="82"/>
      <c r="AM18" s="190"/>
      <c r="AN18" s="190"/>
      <c r="AO18" s="191"/>
      <c r="AP18" s="190"/>
      <c r="AQ18" s="190"/>
      <c r="AR18" s="191">
        <v>0.33329999999999999</v>
      </c>
      <c r="AS18" s="111"/>
      <c r="AT18" s="111" t="s">
        <v>527</v>
      </c>
      <c r="AU18" s="111" t="s">
        <v>536</v>
      </c>
      <c r="AV18" s="111" t="s">
        <v>536</v>
      </c>
      <c r="AW18" s="111" t="s">
        <v>536</v>
      </c>
      <c r="AX18" s="111"/>
    </row>
    <row r="19" spans="1:50" s="121" customFormat="1" ht="151.5" customHeight="1" x14ac:dyDescent="0.25">
      <c r="A19" s="346">
        <f>1+A16</f>
        <v>5</v>
      </c>
      <c r="B19" s="347" t="s">
        <v>213</v>
      </c>
      <c r="C19" s="350" t="s">
        <v>211</v>
      </c>
      <c r="D19" s="350" t="s">
        <v>212</v>
      </c>
      <c r="E19" s="303" t="s">
        <v>120</v>
      </c>
      <c r="F19" s="303" t="s">
        <v>450</v>
      </c>
      <c r="G19" s="303" t="s">
        <v>221</v>
      </c>
      <c r="H19" s="306" t="s">
        <v>222</v>
      </c>
      <c r="I19" s="303" t="s">
        <v>303</v>
      </c>
      <c r="J19" s="308">
        <v>1460</v>
      </c>
      <c r="K19" s="310" t="str">
        <f>IF(J19&lt;=0,"",IF(J19&lt;=2,"Muy Baja",IF(J19&lt;=24,"Baja",IF(J19&lt;=500,"Media",IF(J19&lt;=5000,"Alta","Muy Alta")))))</f>
        <v>Alta</v>
      </c>
      <c r="L19" s="313">
        <f>IF(K19="","",IF(K19="Muy Baja",0.2,IF(K19="Baja",0.4,IF(K19="Media",0.6,IF(K19="Alta",0.8,IF(K19="Muy Alta",1,))))))</f>
        <v>0.8</v>
      </c>
      <c r="M19" s="316" t="s">
        <v>427</v>
      </c>
      <c r="N19" s="100" t="str">
        <f ca="1">IF(NOT(ISERROR(MATCH(M19,'Tabla Impacto'!$B$221:$B$223,0))),'Tabla Impacto'!$F$223&amp;"Por favor no seleccionar los criterios de impacto(Afectación Económica o presupuestal y Pérdida Reputacional)",M19)</f>
        <v xml:space="preserve"> El riesgo afecta la imagen de la entidad con algunos usuarios de relevancia frente al logro de los objetivos</v>
      </c>
      <c r="O19" s="310" t="str">
        <f ca="1">IF(OR(N19='Tabla Impacto'!$C$11,N19='Tabla Impacto'!$D$11),"Leve",IF(OR(N19='Tabla Impacto'!$C$12,N19='Tabla Impacto'!$D$12),"Menor",IF(OR(N19='Tabla Impacto'!$C$13,N19='Tabla Impacto'!$D$13),"Moderado",IF(OR(N19='Tabla Impacto'!$C$14,N19='Tabla Impacto'!$D$14),"Mayor",IF(OR(N19='Tabla Impacto'!$C$15,N19='Tabla Impacto'!$D$15),"Catastrófico","")))))</f>
        <v>Moderado</v>
      </c>
      <c r="P19" s="313">
        <f ca="1">IF(O19="","",IF(O19="Leve",0.2,IF(O19="Menor",0.4,IF(O19="Moderado",0.6,IF(O19="Mayor",0.8,IF(O19="Catastrófico",1,))))))</f>
        <v>0.6</v>
      </c>
      <c r="Q19" s="354" t="str">
        <f ca="1">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Alto</v>
      </c>
      <c r="R19" s="101">
        <v>1</v>
      </c>
      <c r="S19" s="82" t="s">
        <v>216</v>
      </c>
      <c r="T19" s="102" t="str">
        <f t="shared" si="5"/>
        <v>Probabilidad</v>
      </c>
      <c r="U19" s="103" t="s">
        <v>14</v>
      </c>
      <c r="V19" s="103" t="s">
        <v>9</v>
      </c>
      <c r="W19" s="104" t="str">
        <f t="shared" si="6"/>
        <v>40%</v>
      </c>
      <c r="X19" s="103" t="s">
        <v>19</v>
      </c>
      <c r="Y19" s="103" t="s">
        <v>23</v>
      </c>
      <c r="Z19" s="103" t="s">
        <v>110</v>
      </c>
      <c r="AA19" s="105">
        <f>IFERROR(IF(T19="Probabilidad",(L19-(+L19*W19)),IF(T19="Impacto",L19,"")),"")</f>
        <v>0.48</v>
      </c>
      <c r="AB19" s="106" t="str">
        <f t="shared" si="7"/>
        <v>Media</v>
      </c>
      <c r="AC19" s="107">
        <f t="shared" si="8"/>
        <v>0.48</v>
      </c>
      <c r="AD19" s="106" t="str">
        <f t="shared" ca="1" si="9"/>
        <v>Moderado</v>
      </c>
      <c r="AE19" s="107">
        <f t="shared" ca="1" si="10"/>
        <v>0.6</v>
      </c>
      <c r="AF19" s="108" t="str">
        <f t="shared" ca="1" si="11"/>
        <v>Moderado</v>
      </c>
      <c r="AG19" s="109" t="s">
        <v>122</v>
      </c>
      <c r="AH19" s="91" t="s">
        <v>225</v>
      </c>
      <c r="AI19" s="115" t="s">
        <v>206</v>
      </c>
      <c r="AJ19" s="99">
        <v>44562</v>
      </c>
      <c r="AK19" s="99" t="s">
        <v>336</v>
      </c>
      <c r="AL19" s="91" t="s">
        <v>224</v>
      </c>
      <c r="AM19" s="82" t="s">
        <v>669</v>
      </c>
      <c r="AN19" s="303" t="s">
        <v>550</v>
      </c>
      <c r="AO19" s="191">
        <v>0.33329999999999999</v>
      </c>
      <c r="AP19" s="82" t="s">
        <v>551</v>
      </c>
      <c r="AQ19" s="303" t="s">
        <v>672</v>
      </c>
      <c r="AR19" s="191">
        <v>0.33329999999999999</v>
      </c>
      <c r="AS19" s="111"/>
      <c r="AT19" s="111" t="s">
        <v>527</v>
      </c>
      <c r="AU19" s="111" t="s">
        <v>536</v>
      </c>
      <c r="AV19" s="111" t="s">
        <v>536</v>
      </c>
      <c r="AW19" s="111" t="s">
        <v>536</v>
      </c>
      <c r="AX19" s="111" t="s">
        <v>676</v>
      </c>
    </row>
    <row r="20" spans="1:50" s="121" customFormat="1" ht="151.5" customHeight="1" x14ac:dyDescent="0.25">
      <c r="A20" s="346"/>
      <c r="B20" s="348"/>
      <c r="C20" s="352"/>
      <c r="D20" s="351"/>
      <c r="E20" s="304"/>
      <c r="F20" s="304"/>
      <c r="G20" s="304"/>
      <c r="H20" s="307"/>
      <c r="I20" s="304"/>
      <c r="J20" s="309"/>
      <c r="K20" s="311"/>
      <c r="L20" s="314"/>
      <c r="M20" s="317"/>
      <c r="N20" s="110"/>
      <c r="O20" s="311"/>
      <c r="P20" s="314"/>
      <c r="Q20" s="355"/>
      <c r="R20" s="101">
        <v>2</v>
      </c>
      <c r="S20" s="82" t="s">
        <v>217</v>
      </c>
      <c r="T20" s="102" t="str">
        <f t="shared" si="5"/>
        <v>Probabilidad</v>
      </c>
      <c r="U20" s="103" t="s">
        <v>14</v>
      </c>
      <c r="V20" s="103" t="s">
        <v>9</v>
      </c>
      <c r="W20" s="104" t="str">
        <f t="shared" si="6"/>
        <v>40%</v>
      </c>
      <c r="X20" s="103" t="s">
        <v>19</v>
      </c>
      <c r="Y20" s="103" t="s">
        <v>23</v>
      </c>
      <c r="Z20" s="103" t="s">
        <v>111</v>
      </c>
      <c r="AA20" s="105">
        <f>IFERROR(IF(T20="Probabilidad",(AA19-(+AA19*W20)),IF(T20="Impacto",L20,"")),"")</f>
        <v>0.28799999999999998</v>
      </c>
      <c r="AB20" s="106" t="str">
        <f t="shared" si="7"/>
        <v>Baja</v>
      </c>
      <c r="AC20" s="107">
        <f t="shared" si="8"/>
        <v>0.28799999999999998</v>
      </c>
      <c r="AD20" s="106" t="str">
        <f t="shared" si="9"/>
        <v>Moderado</v>
      </c>
      <c r="AE20" s="107">
        <v>0.6</v>
      </c>
      <c r="AF20" s="108" t="str">
        <f t="shared" si="11"/>
        <v>Moderado</v>
      </c>
      <c r="AG20" s="109" t="s">
        <v>122</v>
      </c>
      <c r="AH20" s="91" t="s">
        <v>225</v>
      </c>
      <c r="AI20" s="115" t="s">
        <v>206</v>
      </c>
      <c r="AJ20" s="99">
        <v>44562</v>
      </c>
      <c r="AK20" s="99" t="s">
        <v>336</v>
      </c>
      <c r="AL20" s="91" t="s">
        <v>224</v>
      </c>
      <c r="AM20" s="120" t="s">
        <v>574</v>
      </c>
      <c r="AN20" s="304"/>
      <c r="AO20" s="191">
        <v>0.33329999999999999</v>
      </c>
      <c r="AP20" s="82" t="s">
        <v>551</v>
      </c>
      <c r="AQ20" s="304"/>
      <c r="AR20" s="191">
        <v>0.33329999999999999</v>
      </c>
      <c r="AS20" s="111"/>
      <c r="AT20" s="111" t="s">
        <v>527</v>
      </c>
      <c r="AU20" s="111" t="s">
        <v>536</v>
      </c>
      <c r="AV20" s="111" t="s">
        <v>536</v>
      </c>
      <c r="AW20" s="111" t="s">
        <v>536</v>
      </c>
      <c r="AX20" s="111" t="s">
        <v>676</v>
      </c>
    </row>
    <row r="21" spans="1:50" s="121" customFormat="1" ht="151.5" customHeight="1" x14ac:dyDescent="0.25">
      <c r="A21" s="346"/>
      <c r="B21" s="349"/>
      <c r="C21" s="352"/>
      <c r="D21" s="351"/>
      <c r="E21" s="304"/>
      <c r="F21" s="304"/>
      <c r="G21" s="304"/>
      <c r="H21" s="307"/>
      <c r="I21" s="304"/>
      <c r="J21" s="309"/>
      <c r="K21" s="312"/>
      <c r="L21" s="315"/>
      <c r="M21" s="317"/>
      <c r="N21" s="110"/>
      <c r="O21" s="312"/>
      <c r="P21" s="315"/>
      <c r="Q21" s="356"/>
      <c r="R21" s="101">
        <v>3</v>
      </c>
      <c r="S21" s="82" t="s">
        <v>223</v>
      </c>
      <c r="T21" s="102" t="str">
        <f t="shared" si="5"/>
        <v>Probabilidad</v>
      </c>
      <c r="U21" s="103" t="s">
        <v>15</v>
      </c>
      <c r="V21" s="103" t="s">
        <v>9</v>
      </c>
      <c r="W21" s="104" t="str">
        <f t="shared" si="6"/>
        <v>30%</v>
      </c>
      <c r="X21" s="103" t="s">
        <v>19</v>
      </c>
      <c r="Y21" s="103" t="s">
        <v>22</v>
      </c>
      <c r="Z21" s="103" t="s">
        <v>110</v>
      </c>
      <c r="AA21" s="105">
        <f>IFERROR(IF(T21="Probabilidad",(AA20-(+AA20*W21)),IF(T21="Impacto",L21,"")),"")</f>
        <v>0.2016</v>
      </c>
      <c r="AB21" s="106" t="str">
        <f t="shared" si="7"/>
        <v>Baja</v>
      </c>
      <c r="AC21" s="107">
        <f t="shared" si="8"/>
        <v>0.2016</v>
      </c>
      <c r="AD21" s="106" t="str">
        <f t="shared" si="9"/>
        <v>Moderado</v>
      </c>
      <c r="AE21" s="107">
        <v>0.6</v>
      </c>
      <c r="AF21" s="108" t="str">
        <f t="shared" si="11"/>
        <v>Moderado</v>
      </c>
      <c r="AG21" s="109" t="s">
        <v>122</v>
      </c>
      <c r="AH21" s="91" t="s">
        <v>225</v>
      </c>
      <c r="AI21" s="115" t="s">
        <v>206</v>
      </c>
      <c r="AJ21" s="99">
        <v>44562</v>
      </c>
      <c r="AK21" s="99" t="s">
        <v>336</v>
      </c>
      <c r="AL21" s="91" t="s">
        <v>224</v>
      </c>
      <c r="AM21" s="120" t="s">
        <v>575</v>
      </c>
      <c r="AN21" s="305"/>
      <c r="AO21" s="191">
        <v>0.33329999999999999</v>
      </c>
      <c r="AP21" s="82" t="s">
        <v>551</v>
      </c>
      <c r="AQ21" s="305"/>
      <c r="AR21" s="191">
        <v>0.33329999999999999</v>
      </c>
      <c r="AS21" s="111"/>
      <c r="AT21" s="111" t="s">
        <v>527</v>
      </c>
      <c r="AU21" s="111" t="s">
        <v>536</v>
      </c>
      <c r="AV21" s="111" t="s">
        <v>536</v>
      </c>
      <c r="AW21" s="111" t="s">
        <v>536</v>
      </c>
      <c r="AX21" s="111" t="s">
        <v>676</v>
      </c>
    </row>
    <row r="22" spans="1:50" s="121" customFormat="1" ht="183.75" customHeight="1" x14ac:dyDescent="0.25">
      <c r="A22" s="346">
        <f>1+A19</f>
        <v>6</v>
      </c>
      <c r="B22" s="347" t="s">
        <v>226</v>
      </c>
      <c r="C22" s="350" t="s">
        <v>508</v>
      </c>
      <c r="D22" s="350" t="s">
        <v>346</v>
      </c>
      <c r="E22" s="303" t="s">
        <v>120</v>
      </c>
      <c r="F22" s="304" t="s">
        <v>393</v>
      </c>
      <c r="G22" s="304" t="s">
        <v>394</v>
      </c>
      <c r="H22" s="306" t="s">
        <v>395</v>
      </c>
      <c r="I22" s="303" t="s">
        <v>303</v>
      </c>
      <c r="J22" s="308">
        <v>2</v>
      </c>
      <c r="K22" s="310" t="str">
        <f>IF(J22&lt;=0,"",IF(J22&lt;=2,"Muy Baja",IF(J22&lt;=24,"Baja",IF(J22&lt;=500,"Media",IF(J22&lt;=5000,"Alta","Muy Alta")))))</f>
        <v>Muy Baja</v>
      </c>
      <c r="L22" s="313">
        <f>IF(K22="","",IF(K22="Muy Baja",0.2,IF(K22="Baja",0.4,IF(K22="Media",0.6,IF(K22="Alta",0.8,IF(K22="Muy Alta",1,))))))</f>
        <v>0.2</v>
      </c>
      <c r="M22" s="316" t="s">
        <v>427</v>
      </c>
      <c r="N22" s="100" t="str">
        <f ca="1">IF(NOT(ISERROR(MATCH(M22,'Tabla Impacto'!$B$221:$B$223,0))),'Tabla Impacto'!$F$223&amp;"Por favor no seleccionar los criterios de impacto(Afectación Económica o presupuestal y Pérdida Reputacional)",M22)</f>
        <v xml:space="preserve"> El riesgo afecta la imagen de la entidad con algunos usuarios de relevancia frente al logro de los objetivos</v>
      </c>
      <c r="O22" s="310" t="str">
        <f ca="1">IF(OR(N22='Tabla Impacto'!$C$11,N22='Tabla Impacto'!$D$11),"Leve",IF(OR(N22='Tabla Impacto'!$C$12,N22='Tabla Impacto'!$D$12),"Menor",IF(OR(N22='Tabla Impacto'!$C$13,N22='Tabla Impacto'!$D$13),"Moderado",IF(OR(N22='Tabla Impacto'!$C$14,N22='Tabla Impacto'!$D$14),"Mayor",IF(OR(N22='Tabla Impacto'!$C$15,N22='Tabla Impacto'!$D$15),"Catastrófico","")))))</f>
        <v>Moderado</v>
      </c>
      <c r="P22" s="313">
        <f ca="1">IF(O22="","",IF(O22="Leve",0.2,IF(O22="Menor",0.4,IF(O22="Moderado",0.6,IF(O22="Mayor",0.8,IF(O22="Catastrófico",1,))))))</f>
        <v>0.6</v>
      </c>
      <c r="Q22" s="354" t="str">
        <f ca="1">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Moderado</v>
      </c>
      <c r="R22" s="101">
        <v>1</v>
      </c>
      <c r="S22" s="82" t="s">
        <v>333</v>
      </c>
      <c r="T22" s="102" t="str">
        <f t="shared" si="5"/>
        <v>Probabilidad</v>
      </c>
      <c r="U22" s="103" t="s">
        <v>14</v>
      </c>
      <c r="V22" s="103" t="s">
        <v>9</v>
      </c>
      <c r="W22" s="104" t="str">
        <f t="shared" si="6"/>
        <v>40%</v>
      </c>
      <c r="X22" s="103" t="s">
        <v>19</v>
      </c>
      <c r="Y22" s="103" t="s">
        <v>22</v>
      </c>
      <c r="Z22" s="103" t="s">
        <v>110</v>
      </c>
      <c r="AA22" s="105">
        <f>IFERROR(IF(T22="Probabilidad",(L22-(+L22*W22)),IF(T22="Impacto",L22,"")),"")</f>
        <v>0.12</v>
      </c>
      <c r="AB22" s="106" t="str">
        <f t="shared" si="7"/>
        <v>Muy Baja</v>
      </c>
      <c r="AC22" s="107">
        <f t="shared" si="8"/>
        <v>0.12</v>
      </c>
      <c r="AD22" s="106" t="str">
        <f t="shared" ca="1" si="9"/>
        <v>Moderado</v>
      </c>
      <c r="AE22" s="107">
        <f t="shared" ca="1" si="10"/>
        <v>0.6</v>
      </c>
      <c r="AF22" s="108" t="str">
        <f t="shared" ca="1" si="11"/>
        <v>Moderado</v>
      </c>
      <c r="AG22" s="109" t="s">
        <v>122</v>
      </c>
      <c r="AH22" s="82" t="s">
        <v>334</v>
      </c>
      <c r="AI22" s="98" t="s">
        <v>361</v>
      </c>
      <c r="AJ22" s="99">
        <v>44927</v>
      </c>
      <c r="AK22" s="99">
        <v>45291</v>
      </c>
      <c r="AL22" s="82" t="s">
        <v>335</v>
      </c>
      <c r="AM22" s="120" t="s">
        <v>569</v>
      </c>
      <c r="AN22" s="120" t="s">
        <v>570</v>
      </c>
      <c r="AO22" s="191">
        <v>0.33329999999999999</v>
      </c>
      <c r="AP22" s="120" t="s">
        <v>571</v>
      </c>
      <c r="AQ22" s="190" t="s">
        <v>572</v>
      </c>
      <c r="AR22" s="191">
        <v>0.33329999999999999</v>
      </c>
      <c r="AS22" s="111"/>
      <c r="AT22" s="111" t="s">
        <v>527</v>
      </c>
      <c r="AU22" s="111" t="s">
        <v>536</v>
      </c>
      <c r="AV22" s="111" t="s">
        <v>536</v>
      </c>
      <c r="AW22" s="111" t="s">
        <v>536</v>
      </c>
      <c r="AX22" s="111" t="s">
        <v>676</v>
      </c>
    </row>
    <row r="23" spans="1:50" s="121" customFormat="1" ht="151.5" hidden="1" customHeight="1" x14ac:dyDescent="0.25">
      <c r="A23" s="346"/>
      <c r="B23" s="348"/>
      <c r="C23" s="351"/>
      <c r="D23" s="351"/>
      <c r="E23" s="304"/>
      <c r="F23" s="304" t="s">
        <v>227</v>
      </c>
      <c r="G23" s="304" t="s">
        <v>228</v>
      </c>
      <c r="H23" s="307"/>
      <c r="I23" s="304"/>
      <c r="J23" s="309"/>
      <c r="K23" s="311"/>
      <c r="L23" s="314"/>
      <c r="M23" s="317"/>
      <c r="N23" s="110"/>
      <c r="O23" s="311"/>
      <c r="P23" s="314"/>
      <c r="Q23" s="355"/>
      <c r="R23" s="101">
        <v>2</v>
      </c>
      <c r="S23" s="82"/>
      <c r="T23" s="102" t="str">
        <f t="shared" si="5"/>
        <v/>
      </c>
      <c r="U23" s="103"/>
      <c r="V23" s="103"/>
      <c r="W23" s="104"/>
      <c r="X23" s="103"/>
      <c r="Y23" s="103"/>
      <c r="Z23" s="103"/>
      <c r="AA23" s="105"/>
      <c r="AB23" s="106"/>
      <c r="AC23" s="107"/>
      <c r="AD23" s="106"/>
      <c r="AE23" s="107"/>
      <c r="AF23" s="108"/>
      <c r="AG23" s="109"/>
      <c r="AH23" s="82"/>
      <c r="AI23" s="98"/>
      <c r="AJ23" s="111"/>
      <c r="AK23" s="111"/>
      <c r="AL23" s="82"/>
      <c r="AM23" s="190"/>
      <c r="AN23" s="190"/>
      <c r="AO23" s="191"/>
      <c r="AP23" s="190"/>
      <c r="AQ23" s="190"/>
      <c r="AR23" s="191"/>
      <c r="AS23" s="111"/>
      <c r="AT23" s="111" t="s">
        <v>527</v>
      </c>
      <c r="AU23" s="111" t="s">
        <v>536</v>
      </c>
      <c r="AV23" s="111" t="s">
        <v>536</v>
      </c>
      <c r="AW23" s="111" t="s">
        <v>536</v>
      </c>
      <c r="AX23" s="111" t="s">
        <v>676</v>
      </c>
    </row>
    <row r="24" spans="1:50" s="121" customFormat="1" ht="151.5" hidden="1" customHeight="1" x14ac:dyDescent="0.25">
      <c r="A24" s="346"/>
      <c r="B24" s="349"/>
      <c r="C24" s="351"/>
      <c r="D24" s="351"/>
      <c r="E24" s="304"/>
      <c r="F24" s="304" t="s">
        <v>227</v>
      </c>
      <c r="G24" s="304" t="s">
        <v>228</v>
      </c>
      <c r="H24" s="307"/>
      <c r="I24" s="304"/>
      <c r="J24" s="309"/>
      <c r="K24" s="312"/>
      <c r="L24" s="315"/>
      <c r="M24" s="317"/>
      <c r="N24" s="110"/>
      <c r="O24" s="312"/>
      <c r="P24" s="315"/>
      <c r="Q24" s="356"/>
      <c r="R24" s="101">
        <v>3</v>
      </c>
      <c r="S24" s="82"/>
      <c r="T24" s="102" t="str">
        <f t="shared" si="5"/>
        <v/>
      </c>
      <c r="U24" s="103"/>
      <c r="V24" s="103"/>
      <c r="W24" s="104"/>
      <c r="X24" s="103"/>
      <c r="Y24" s="103"/>
      <c r="Z24" s="103"/>
      <c r="AA24" s="105"/>
      <c r="AB24" s="106"/>
      <c r="AC24" s="107"/>
      <c r="AD24" s="106"/>
      <c r="AE24" s="107"/>
      <c r="AF24" s="108"/>
      <c r="AG24" s="109"/>
      <c r="AH24" s="82"/>
      <c r="AI24" s="98"/>
      <c r="AJ24" s="111"/>
      <c r="AK24" s="111"/>
      <c r="AL24" s="82"/>
      <c r="AM24" s="190"/>
      <c r="AN24" s="190"/>
      <c r="AO24" s="191"/>
      <c r="AP24" s="190"/>
      <c r="AQ24" s="190"/>
      <c r="AR24" s="191"/>
      <c r="AS24" s="111"/>
      <c r="AT24" s="111" t="s">
        <v>527</v>
      </c>
      <c r="AU24" s="111" t="s">
        <v>536</v>
      </c>
      <c r="AV24" s="111" t="s">
        <v>536</v>
      </c>
      <c r="AW24" s="111" t="s">
        <v>536</v>
      </c>
      <c r="AX24" s="111" t="s">
        <v>676</v>
      </c>
    </row>
    <row r="25" spans="1:50" s="121" customFormat="1" ht="151.5" customHeight="1" x14ac:dyDescent="0.25">
      <c r="A25" s="346">
        <f>1+A22</f>
        <v>7</v>
      </c>
      <c r="B25" s="347" t="s">
        <v>229</v>
      </c>
      <c r="C25" s="350" t="s">
        <v>348</v>
      </c>
      <c r="D25" s="350" t="s">
        <v>236</v>
      </c>
      <c r="E25" s="303" t="s">
        <v>120</v>
      </c>
      <c r="F25" s="353" t="s">
        <v>230</v>
      </c>
      <c r="G25" s="353" t="s">
        <v>231</v>
      </c>
      <c r="H25" s="306" t="s">
        <v>347</v>
      </c>
      <c r="I25" s="303" t="s">
        <v>303</v>
      </c>
      <c r="J25" s="308">
        <v>12</v>
      </c>
      <c r="K25" s="310" t="str">
        <f>IF(J25&lt;=0,"",IF(J25&lt;=2,"Muy Baja",IF(J25&lt;=24,"Baja",IF(J25&lt;=500,"Media",IF(J25&lt;=5000,"Alta","Muy Alta")))))</f>
        <v>Baja</v>
      </c>
      <c r="L25" s="313">
        <f>IF(K25="","",IF(K25="Muy Baja",0.2,IF(K25="Baja",0.4,IF(K25="Media",0.6,IF(K25="Alta",0.8,IF(K25="Muy Alta",1,))))))</f>
        <v>0.4</v>
      </c>
      <c r="M25" s="316" t="s">
        <v>427</v>
      </c>
      <c r="N25" s="100" t="str">
        <f ca="1">IF(NOT(ISERROR(MATCH(M25,'Tabla Impacto'!$B$221:$B$223,0))),'Tabla Impacto'!$F$223&amp;"Por favor no seleccionar los criterios de impacto(Afectación Económica o presupuestal y Pérdida Reputacional)",M25)</f>
        <v xml:space="preserve"> El riesgo afecta la imagen de la entidad con algunos usuarios de relevancia frente al logro de los objetivos</v>
      </c>
      <c r="O25" s="310" t="str">
        <f ca="1">IF(OR(N25='Tabla Impacto'!$C$11,N25='Tabla Impacto'!$D$11),"Leve",IF(OR(N25='Tabla Impacto'!$C$12,N25='Tabla Impacto'!$D$12),"Menor",IF(OR(N25='Tabla Impacto'!$C$13,N25='Tabla Impacto'!$D$13),"Moderado",IF(OR(N25='Tabla Impacto'!$C$14,N25='Tabla Impacto'!$D$14),"Mayor",IF(OR(N25='Tabla Impacto'!$C$15,N25='Tabla Impacto'!$D$15),"Catastrófico","")))))</f>
        <v>Moderado</v>
      </c>
      <c r="P25" s="313">
        <f ca="1">IF(O25="","",IF(O25="Leve",0.2,IF(O25="Menor",0.4,IF(O25="Moderado",0.6,IF(O25="Mayor",0.8,IF(O25="Catastrófico",1,))))))</f>
        <v>0.6</v>
      </c>
      <c r="Q25" s="354" t="str">
        <f ca="1">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Moderado</v>
      </c>
      <c r="R25" s="101">
        <v>1</v>
      </c>
      <c r="S25" s="82" t="s">
        <v>232</v>
      </c>
      <c r="T25" s="102" t="str">
        <f t="shared" si="5"/>
        <v>Probabilidad</v>
      </c>
      <c r="U25" s="103" t="s">
        <v>14</v>
      </c>
      <c r="V25" s="103" t="s">
        <v>9</v>
      </c>
      <c r="W25" s="104" t="str">
        <f t="shared" si="6"/>
        <v>40%</v>
      </c>
      <c r="X25" s="103" t="s">
        <v>19</v>
      </c>
      <c r="Y25" s="103" t="s">
        <v>22</v>
      </c>
      <c r="Z25" s="103" t="s">
        <v>110</v>
      </c>
      <c r="AA25" s="105">
        <f>IFERROR(IF(T25="Probabilidad",(L25-(+L25*W25)),IF(T25="Impacto",L25,"")),"")</f>
        <v>0.24</v>
      </c>
      <c r="AB25" s="106" t="str">
        <f t="shared" si="7"/>
        <v>Baja</v>
      </c>
      <c r="AC25" s="107">
        <f t="shared" si="8"/>
        <v>0.24</v>
      </c>
      <c r="AD25" s="106" t="str">
        <f t="shared" ca="1" si="9"/>
        <v>Moderado</v>
      </c>
      <c r="AE25" s="107">
        <f t="shared" ca="1" si="10"/>
        <v>0.6</v>
      </c>
      <c r="AF25" s="108" t="str">
        <f t="shared" ca="1" si="11"/>
        <v>Moderado</v>
      </c>
      <c r="AG25" s="109" t="s">
        <v>122</v>
      </c>
      <c r="AH25" s="82" t="s">
        <v>233</v>
      </c>
      <c r="AI25" s="98" t="s">
        <v>201</v>
      </c>
      <c r="AJ25" s="111">
        <v>44562</v>
      </c>
      <c r="AK25" s="111">
        <v>44926</v>
      </c>
      <c r="AL25" s="82" t="s">
        <v>234</v>
      </c>
      <c r="AM25" s="120" t="s">
        <v>528</v>
      </c>
      <c r="AN25" s="120" t="s">
        <v>529</v>
      </c>
      <c r="AO25" s="191">
        <v>0.33329999999999999</v>
      </c>
      <c r="AP25" s="120" t="s">
        <v>530</v>
      </c>
      <c r="AQ25" s="120" t="s">
        <v>531</v>
      </c>
      <c r="AR25" s="191">
        <v>0.33329999999999999</v>
      </c>
      <c r="AS25" s="111"/>
      <c r="AT25" s="111" t="s">
        <v>527</v>
      </c>
      <c r="AU25" s="111" t="s">
        <v>536</v>
      </c>
      <c r="AV25" s="111" t="s">
        <v>536</v>
      </c>
      <c r="AW25" s="111" t="s">
        <v>536</v>
      </c>
      <c r="AX25" s="111" t="s">
        <v>676</v>
      </c>
    </row>
    <row r="26" spans="1:50" s="121" customFormat="1" ht="151.5" customHeight="1" x14ac:dyDescent="0.25">
      <c r="A26" s="346"/>
      <c r="B26" s="348"/>
      <c r="C26" s="351"/>
      <c r="D26" s="352"/>
      <c r="E26" s="304"/>
      <c r="F26" s="304"/>
      <c r="G26" s="304"/>
      <c r="H26" s="307"/>
      <c r="I26" s="304"/>
      <c r="J26" s="309"/>
      <c r="K26" s="311"/>
      <c r="L26" s="314"/>
      <c r="M26" s="317"/>
      <c r="N26" s="110"/>
      <c r="O26" s="311"/>
      <c r="P26" s="314"/>
      <c r="Q26" s="355"/>
      <c r="R26" s="101">
        <v>2</v>
      </c>
      <c r="S26" s="82" t="s">
        <v>203</v>
      </c>
      <c r="T26" s="102" t="str">
        <f t="shared" si="5"/>
        <v>Probabilidad</v>
      </c>
      <c r="U26" s="103" t="s">
        <v>14</v>
      </c>
      <c r="V26" s="103" t="s">
        <v>9</v>
      </c>
      <c r="W26" s="104" t="str">
        <f t="shared" si="6"/>
        <v>40%</v>
      </c>
      <c r="X26" s="103" t="s">
        <v>19</v>
      </c>
      <c r="Y26" s="103" t="s">
        <v>22</v>
      </c>
      <c r="Z26" s="103" t="s">
        <v>110</v>
      </c>
      <c r="AA26" s="116">
        <f>IFERROR(IF(T26="Probabilidad",(AA25-(+AA25*W26)),IF(T26="Impacto",L26,"")),"")</f>
        <v>0.14399999999999999</v>
      </c>
      <c r="AB26" s="106" t="str">
        <f t="shared" si="7"/>
        <v>Muy Baja</v>
      </c>
      <c r="AC26" s="107">
        <f t="shared" si="8"/>
        <v>0.14399999999999999</v>
      </c>
      <c r="AD26" s="106" t="str">
        <f t="shared" si="9"/>
        <v>Moderado</v>
      </c>
      <c r="AE26" s="107">
        <v>0.6</v>
      </c>
      <c r="AF26" s="108" t="str">
        <f t="shared" si="11"/>
        <v>Moderado</v>
      </c>
      <c r="AG26" s="109" t="s">
        <v>122</v>
      </c>
      <c r="AH26" s="82" t="s">
        <v>235</v>
      </c>
      <c r="AI26" s="98" t="s">
        <v>201</v>
      </c>
      <c r="AJ26" s="111">
        <v>44562</v>
      </c>
      <c r="AK26" s="111">
        <v>44926</v>
      </c>
      <c r="AL26" s="82" t="s">
        <v>234</v>
      </c>
      <c r="AM26" s="190" t="s">
        <v>528</v>
      </c>
      <c r="AN26" s="190" t="s">
        <v>529</v>
      </c>
      <c r="AO26" s="191">
        <v>0.33329999999999999</v>
      </c>
      <c r="AP26" s="190" t="s">
        <v>532</v>
      </c>
      <c r="AQ26" s="190" t="s">
        <v>531</v>
      </c>
      <c r="AR26" s="191">
        <v>0.33329999999999999</v>
      </c>
      <c r="AS26" s="111"/>
      <c r="AT26" s="111" t="s">
        <v>527</v>
      </c>
      <c r="AU26" s="111" t="s">
        <v>536</v>
      </c>
      <c r="AV26" s="111" t="s">
        <v>536</v>
      </c>
      <c r="AW26" s="111" t="s">
        <v>536</v>
      </c>
      <c r="AX26" s="111" t="s">
        <v>676</v>
      </c>
    </row>
    <row r="27" spans="1:50" s="121" customFormat="1" ht="151.5" hidden="1" customHeight="1" x14ac:dyDescent="0.25">
      <c r="A27" s="346"/>
      <c r="B27" s="349"/>
      <c r="C27" s="351"/>
      <c r="D27" s="352"/>
      <c r="E27" s="304"/>
      <c r="F27" s="304"/>
      <c r="G27" s="304"/>
      <c r="H27" s="307"/>
      <c r="I27" s="304"/>
      <c r="J27" s="309"/>
      <c r="K27" s="312"/>
      <c r="L27" s="315"/>
      <c r="M27" s="317"/>
      <c r="N27" s="110"/>
      <c r="O27" s="312"/>
      <c r="P27" s="315"/>
      <c r="Q27" s="356"/>
      <c r="R27" s="101">
        <v>3</v>
      </c>
      <c r="S27" s="82"/>
      <c r="T27" s="102" t="str">
        <f t="shared" si="5"/>
        <v/>
      </c>
      <c r="U27" s="103"/>
      <c r="V27" s="103"/>
      <c r="W27" s="104"/>
      <c r="X27" s="103"/>
      <c r="Y27" s="103"/>
      <c r="Z27" s="103"/>
      <c r="AA27" s="105" t="str">
        <f>IFERROR(IF(T27="Probabilidad",(AA26-(+AA26*W27)),IF(T27="Impacto",L27,"")),"")</f>
        <v/>
      </c>
      <c r="AB27" s="106" t="str">
        <f t="shared" si="7"/>
        <v/>
      </c>
      <c r="AC27" s="107" t="str">
        <f t="shared" si="8"/>
        <v/>
      </c>
      <c r="AD27" s="106" t="str">
        <f t="shared" si="9"/>
        <v/>
      </c>
      <c r="AE27" s="107" t="str">
        <f t="shared" si="10"/>
        <v/>
      </c>
      <c r="AF27" s="108" t="str">
        <f t="shared" si="11"/>
        <v/>
      </c>
      <c r="AG27" s="109"/>
      <c r="AH27" s="82"/>
      <c r="AI27" s="98"/>
      <c r="AJ27" s="111"/>
      <c r="AK27" s="111"/>
      <c r="AL27" s="82"/>
      <c r="AM27" s="190"/>
      <c r="AN27" s="190"/>
      <c r="AO27" s="191"/>
      <c r="AP27" s="190"/>
      <c r="AQ27" s="190"/>
      <c r="AR27" s="191"/>
      <c r="AS27" s="111"/>
      <c r="AT27" s="111" t="s">
        <v>527</v>
      </c>
      <c r="AU27" s="111" t="s">
        <v>536</v>
      </c>
      <c r="AV27" s="111" t="s">
        <v>536</v>
      </c>
      <c r="AW27" s="111" t="s">
        <v>536</v>
      </c>
      <c r="AX27" s="111" t="s">
        <v>676</v>
      </c>
    </row>
    <row r="28" spans="1:50" s="121" customFormat="1" ht="151.5" customHeight="1" x14ac:dyDescent="0.25">
      <c r="A28" s="346">
        <f>1+A25</f>
        <v>8</v>
      </c>
      <c r="B28" s="347" t="s">
        <v>229</v>
      </c>
      <c r="C28" s="350" t="s">
        <v>348</v>
      </c>
      <c r="D28" s="350" t="s">
        <v>236</v>
      </c>
      <c r="E28" s="303" t="s">
        <v>120</v>
      </c>
      <c r="F28" s="303" t="s">
        <v>237</v>
      </c>
      <c r="G28" s="353" t="s">
        <v>238</v>
      </c>
      <c r="H28" s="306" t="s">
        <v>239</v>
      </c>
      <c r="I28" s="303" t="s">
        <v>303</v>
      </c>
      <c r="J28" s="308">
        <v>900</v>
      </c>
      <c r="K28" s="310" t="str">
        <f>IF(J28&lt;=0,"",IF(J28&lt;=2,"Muy Baja",IF(J28&lt;=24,"Baja",IF(J28&lt;=500,"Media",IF(J28&lt;=5000,"Alta","Muy Alta")))))</f>
        <v>Alta</v>
      </c>
      <c r="L28" s="313">
        <f>IF(K28="","",IF(K28="Muy Baja",0.2,IF(K28="Baja",0.4,IF(K28="Media",0.6,IF(K28="Alta",0.8,IF(K28="Muy Alta",1,))))))</f>
        <v>0.8</v>
      </c>
      <c r="M28" s="316" t="s">
        <v>427</v>
      </c>
      <c r="N28" s="100" t="str">
        <f ca="1">IF(NOT(ISERROR(MATCH(M28,'Tabla Impacto'!$B$221:$B$223,0))),'Tabla Impacto'!$F$223&amp;"Por favor no seleccionar los criterios de impacto(Afectación Económica o presupuestal y Pérdida Reputacional)",M28)</f>
        <v xml:space="preserve"> El riesgo afecta la imagen de la entidad con algunos usuarios de relevancia frente al logro de los objetivos</v>
      </c>
      <c r="O28" s="310" t="str">
        <f ca="1">IF(OR(N28='Tabla Impacto'!$C$11,N28='Tabla Impacto'!$D$11),"Leve",IF(OR(N28='Tabla Impacto'!$C$12,N28='Tabla Impacto'!$D$12),"Menor",IF(OR(N28='Tabla Impacto'!$C$13,N28='Tabla Impacto'!$D$13),"Moderado",IF(OR(N28='Tabla Impacto'!$C$14,N28='Tabla Impacto'!$D$14),"Mayor",IF(OR(N28='Tabla Impacto'!$C$15,N28='Tabla Impacto'!$D$15),"Catastrófico","")))))</f>
        <v>Moderado</v>
      </c>
      <c r="P28" s="313">
        <f ca="1">IF(O28="","",IF(O28="Leve",0.2,IF(O28="Menor",0.4,IF(O28="Moderado",0.6,IF(O28="Mayor",0.8,IF(O28="Catastrófico",1,))))))</f>
        <v>0.6</v>
      </c>
      <c r="Q28" s="354" t="str">
        <f ca="1">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01">
        <v>1</v>
      </c>
      <c r="S28" s="82" t="s">
        <v>240</v>
      </c>
      <c r="T28" s="102" t="str">
        <f t="shared" ref="T28:T40" si="12">IF(OR(U28="Preventivo",U28="Detectivo"),"Probabilidad",IF(U28="Correctivo","Impacto",""))</f>
        <v>Probabilidad</v>
      </c>
      <c r="U28" s="103" t="s">
        <v>14</v>
      </c>
      <c r="V28" s="103" t="s">
        <v>9</v>
      </c>
      <c r="W28" s="104" t="str">
        <f>IF(AND(U28="Preventivo",V28="Automático"),"50%",IF(AND(U28="Preventivo",V28="Manual"),"40%",IF(AND(U28="Detectivo",V28="Automático"),"40%",IF(AND(U28="Detectivo",V28="Manual"),"30%",IF(AND(U28="Correctivo",V28="Automático"),"35%",IF(AND(U28="Correctivo",V28="Manual"),"25%",""))))))</f>
        <v>40%</v>
      </c>
      <c r="X28" s="103" t="s">
        <v>19</v>
      </c>
      <c r="Y28" s="103" t="s">
        <v>22</v>
      </c>
      <c r="Z28" s="103" t="s">
        <v>110</v>
      </c>
      <c r="AA28" s="105">
        <f>IFERROR(IF(T28="Probabilidad",(L28-(+L28*W28)),IF(T28="Impacto",L28,"")),"")</f>
        <v>0.48</v>
      </c>
      <c r="AB28" s="106" t="str">
        <f t="shared" ref="AB28:AB40" si="13">IFERROR(IF(AA28="","",IF(AA28&lt;=0.2,"Muy Baja",IF(AA28&lt;=0.4,"Baja",IF(AA28&lt;=0.6,"Media",IF(AA28&lt;=0.8,"Alta","Muy Alta"))))),"")</f>
        <v>Media</v>
      </c>
      <c r="AC28" s="107">
        <f t="shared" ref="AC28:AC40" si="14">+AA28</f>
        <v>0.48</v>
      </c>
      <c r="AD28" s="106" t="str">
        <f t="shared" ref="AD28:AD40" ca="1" si="15">IFERROR(IF(AE28="","",IF(AE28&lt;=0.2,"Leve",IF(AE28&lt;=0.4,"Menor",IF(AE28&lt;=0.6,"Moderado",IF(AE28&lt;=0.8,"Mayor","Catastrófico"))))),"")</f>
        <v>Moderado</v>
      </c>
      <c r="AE28" s="107">
        <f t="shared" ref="AE28:AE34" ca="1" si="16">IFERROR(IF(T28="Impacto",(P28-(+P28*W28)),IF(T28="Probabilidad",P28,"")),"")</f>
        <v>0.6</v>
      </c>
      <c r="AF28" s="108" t="str">
        <f t="shared" ref="AF28:AF40" ca="1" si="17">IFERROR(IF(OR(AND(AB28="Muy Baja",AD28="Leve"),AND(AB28="Muy Baja",AD28="Menor"),AND(AB28="Baja",AD28="Leve")),"Bajo",IF(OR(AND(AB28="Muy baja",AD28="Moderado"),AND(AB28="Baja",AD28="Menor"),AND(AB28="Baja",AD28="Moderado"),AND(AB28="Media",AD28="Leve"),AND(AB28="Media",AD28="Menor"),AND(AB28="Media",AD28="Moderado"),AND(AB28="Alta",AD28="Leve"),AND(AB28="Alta",AD28="Menor")),"Moderado",IF(OR(AND(AB28="Muy Baja",AD28="Mayor"),AND(AB28="Baja",AD28="Mayor"),AND(AB28="Media",AD28="Mayor"),AND(AB28="Alta",AD28="Moderado"),AND(AB28="Alta",AD28="Mayor"),AND(AB28="Muy Alta",AD28="Leve"),AND(AB28="Muy Alta",AD28="Menor"),AND(AB28="Muy Alta",AD28="Moderado"),AND(AB28="Muy Alta",AD28="Mayor")),"Alto",IF(OR(AND(AB28="Muy Baja",AD28="Catastrófico"),AND(AB28="Baja",AD28="Catastrófico"),AND(AB28="Media",AD28="Catastrófico"),AND(AB28="Alta",AD28="Catastrófico"),AND(AB28="Muy Alta",AD28="Catastrófico")),"Extremo","")))),"")</f>
        <v>Moderado</v>
      </c>
      <c r="AG28" s="109" t="s">
        <v>122</v>
      </c>
      <c r="AH28" s="82" t="s">
        <v>241</v>
      </c>
      <c r="AI28" s="98" t="s">
        <v>201</v>
      </c>
      <c r="AJ28" s="111">
        <v>44562</v>
      </c>
      <c r="AK28" s="111">
        <v>44926</v>
      </c>
      <c r="AL28" s="82" t="s">
        <v>242</v>
      </c>
      <c r="AM28" s="190" t="s">
        <v>533</v>
      </c>
      <c r="AN28" s="190" t="s">
        <v>534</v>
      </c>
      <c r="AO28" s="191">
        <v>0.33329999999999999</v>
      </c>
      <c r="AP28" s="120" t="s">
        <v>535</v>
      </c>
      <c r="AQ28" s="120" t="s">
        <v>536</v>
      </c>
      <c r="AR28" s="191">
        <v>0.33329999999999999</v>
      </c>
      <c r="AS28" s="111"/>
      <c r="AT28" s="111" t="s">
        <v>527</v>
      </c>
      <c r="AU28" s="111" t="s">
        <v>536</v>
      </c>
      <c r="AV28" s="111" t="s">
        <v>536</v>
      </c>
      <c r="AW28" s="111" t="s">
        <v>536</v>
      </c>
      <c r="AX28" s="111" t="s">
        <v>676</v>
      </c>
    </row>
    <row r="29" spans="1:50" s="121" customFormat="1" ht="151.5" hidden="1" customHeight="1" x14ac:dyDescent="0.25">
      <c r="A29" s="346"/>
      <c r="B29" s="348"/>
      <c r="C29" s="351"/>
      <c r="D29" s="352"/>
      <c r="E29" s="304"/>
      <c r="F29" s="304"/>
      <c r="G29" s="304"/>
      <c r="H29" s="307"/>
      <c r="I29" s="304"/>
      <c r="J29" s="309"/>
      <c r="K29" s="311"/>
      <c r="L29" s="314"/>
      <c r="M29" s="317"/>
      <c r="N29" s="110"/>
      <c r="O29" s="311"/>
      <c r="P29" s="314"/>
      <c r="Q29" s="355"/>
      <c r="R29" s="101">
        <v>2</v>
      </c>
      <c r="S29" s="82"/>
      <c r="T29" s="102" t="str">
        <f t="shared" si="12"/>
        <v/>
      </c>
      <c r="U29" s="103"/>
      <c r="V29" s="103"/>
      <c r="W29" s="104"/>
      <c r="X29" s="103"/>
      <c r="Y29" s="103"/>
      <c r="Z29" s="103"/>
      <c r="AA29" s="105" t="str">
        <f>IFERROR(IF(T29="Probabilidad",(AA28-(+AA28*W29)),IF(T29="Impacto",L29,"")),"")</f>
        <v/>
      </c>
      <c r="AB29" s="106" t="str">
        <f t="shared" si="13"/>
        <v/>
      </c>
      <c r="AC29" s="107" t="str">
        <f t="shared" si="14"/>
        <v/>
      </c>
      <c r="AD29" s="106" t="str">
        <f t="shared" si="15"/>
        <v/>
      </c>
      <c r="AE29" s="107" t="str">
        <f t="shared" si="16"/>
        <v/>
      </c>
      <c r="AF29" s="108" t="str">
        <f t="shared" si="17"/>
        <v/>
      </c>
      <c r="AG29" s="109"/>
      <c r="AH29" s="82"/>
      <c r="AI29" s="98"/>
      <c r="AJ29" s="111"/>
      <c r="AK29" s="111"/>
      <c r="AL29" s="82"/>
      <c r="AM29" s="120"/>
      <c r="AN29" s="120"/>
      <c r="AO29" s="191">
        <v>0.33329999999999999</v>
      </c>
      <c r="AP29" s="120"/>
      <c r="AQ29" s="120"/>
      <c r="AR29" s="191">
        <v>0.33329999999999999</v>
      </c>
      <c r="AS29" s="111"/>
      <c r="AT29" s="111" t="s">
        <v>527</v>
      </c>
      <c r="AU29" s="111" t="s">
        <v>536</v>
      </c>
      <c r="AV29" s="111" t="s">
        <v>536</v>
      </c>
      <c r="AW29" s="111" t="s">
        <v>536</v>
      </c>
      <c r="AX29" s="111" t="s">
        <v>676</v>
      </c>
    </row>
    <row r="30" spans="1:50" s="121" customFormat="1" ht="151.5" hidden="1" customHeight="1" x14ac:dyDescent="0.25">
      <c r="A30" s="346"/>
      <c r="B30" s="349"/>
      <c r="C30" s="351"/>
      <c r="D30" s="352"/>
      <c r="E30" s="304"/>
      <c r="F30" s="304"/>
      <c r="G30" s="304"/>
      <c r="H30" s="307"/>
      <c r="I30" s="304"/>
      <c r="J30" s="309"/>
      <c r="K30" s="312"/>
      <c r="L30" s="315"/>
      <c r="M30" s="317"/>
      <c r="N30" s="110"/>
      <c r="O30" s="312"/>
      <c r="P30" s="315"/>
      <c r="Q30" s="356"/>
      <c r="R30" s="101">
        <v>3</v>
      </c>
      <c r="S30" s="82"/>
      <c r="T30" s="102" t="str">
        <f t="shared" si="12"/>
        <v/>
      </c>
      <c r="U30" s="103"/>
      <c r="V30" s="103"/>
      <c r="W30" s="104"/>
      <c r="X30" s="103"/>
      <c r="Y30" s="103"/>
      <c r="Z30" s="103"/>
      <c r="AA30" s="105" t="str">
        <f>IFERROR(IF(T30="Probabilidad",(AA29-(+AA29*W30)),IF(T30="Impacto",L30,"")),"")</f>
        <v/>
      </c>
      <c r="AB30" s="106" t="str">
        <f t="shared" si="13"/>
        <v/>
      </c>
      <c r="AC30" s="107" t="str">
        <f t="shared" si="14"/>
        <v/>
      </c>
      <c r="AD30" s="106" t="str">
        <f t="shared" si="15"/>
        <v/>
      </c>
      <c r="AE30" s="107" t="str">
        <f t="shared" si="16"/>
        <v/>
      </c>
      <c r="AF30" s="108" t="str">
        <f t="shared" si="17"/>
        <v/>
      </c>
      <c r="AG30" s="109"/>
      <c r="AH30" s="82"/>
      <c r="AI30" s="98"/>
      <c r="AJ30" s="111"/>
      <c r="AK30" s="111"/>
      <c r="AL30" s="82"/>
      <c r="AM30" s="120"/>
      <c r="AN30" s="120"/>
      <c r="AO30" s="191"/>
      <c r="AP30" s="120"/>
      <c r="AQ30" s="120"/>
      <c r="AR30" s="191"/>
      <c r="AS30" s="111"/>
      <c r="AT30" s="111" t="s">
        <v>527</v>
      </c>
      <c r="AU30" s="111" t="s">
        <v>536</v>
      </c>
      <c r="AV30" s="111" t="s">
        <v>536</v>
      </c>
      <c r="AW30" s="111" t="s">
        <v>536</v>
      </c>
      <c r="AX30" s="111" t="s">
        <v>676</v>
      </c>
    </row>
    <row r="31" spans="1:50" s="121" customFormat="1" ht="151.5" customHeight="1" x14ac:dyDescent="0.25">
      <c r="A31" s="346">
        <f>1+A28</f>
        <v>9</v>
      </c>
      <c r="B31" s="347" t="s">
        <v>229</v>
      </c>
      <c r="C31" s="350" t="s">
        <v>348</v>
      </c>
      <c r="D31" s="350" t="s">
        <v>236</v>
      </c>
      <c r="E31" s="303" t="s">
        <v>120</v>
      </c>
      <c r="F31" s="303" t="s">
        <v>396</v>
      </c>
      <c r="G31" s="303" t="s">
        <v>246</v>
      </c>
      <c r="H31" s="306" t="s">
        <v>245</v>
      </c>
      <c r="I31" s="303" t="s">
        <v>303</v>
      </c>
      <c r="J31" s="308" t="s">
        <v>243</v>
      </c>
      <c r="K31" s="310" t="str">
        <f>IF(J31&lt;=0,"",IF(J31&lt;=2,"Muy Baja",IF(J31&lt;=24,"Baja",IF(J31&lt;=500,"Media",IF(J31&lt;=5000,"Alta","Muy Alta")))))</f>
        <v>Muy Alta</v>
      </c>
      <c r="L31" s="313">
        <f>IF(K31="","",IF(K31="Muy Baja",0.2,IF(K31="Baja",0.4,IF(K31="Media",0.6,IF(K31="Alta",0.8,IF(K31="Muy Alta",1,))))))</f>
        <v>1</v>
      </c>
      <c r="M31" s="316" t="s">
        <v>434</v>
      </c>
      <c r="N31" s="100" t="str">
        <f ca="1">IF(NOT(ISERROR(MATCH(M31,'Tabla Impacto'!$B$221:$B$223,0))),'Tabla Impacto'!$F$223&amp;"Por favor no seleccionar los criterios de impacto(Afectación Económica o presupuestal y Pérdida Reputacional)",M31)</f>
        <v xml:space="preserve"> El riesgo afecta la imagen de la entidad con efecto publicitario sostenido a nivel de sector administrativo, nivel departamental o municipal</v>
      </c>
      <c r="O31" s="310" t="str">
        <f ca="1">IF(OR(N31='Tabla Impacto'!$C$11,N31='Tabla Impacto'!$D$11),"Leve",IF(OR(N31='Tabla Impacto'!$C$12,N31='Tabla Impacto'!$D$12),"Menor",IF(OR(N31='Tabla Impacto'!$C$13,N31='Tabla Impacto'!$D$13),"Moderado",IF(OR(N31='Tabla Impacto'!$C$14,N31='Tabla Impacto'!$D$14),"Mayor",IF(OR(N31='Tabla Impacto'!$C$15,N31='Tabla Impacto'!$D$15),"Catastrófico","")))))</f>
        <v>Mayor</v>
      </c>
      <c r="P31" s="313">
        <f ca="1">IF(O31="","",IF(O31="Leve",0.2,IF(O31="Menor",0.4,IF(O31="Moderado",0.6,IF(O31="Mayor",0.8,IF(O31="Catastrófico",1,))))))</f>
        <v>0.8</v>
      </c>
      <c r="Q31" s="354" t="str">
        <f ca="1">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01">
        <v>1</v>
      </c>
      <c r="S31" s="82" t="s">
        <v>247</v>
      </c>
      <c r="T31" s="102" t="str">
        <f t="shared" si="12"/>
        <v>Probabilidad</v>
      </c>
      <c r="U31" s="103" t="s">
        <v>14</v>
      </c>
      <c r="V31" s="103" t="s">
        <v>9</v>
      </c>
      <c r="W31" s="104" t="str">
        <f>IF(AND(U31="Preventivo",V31="Automático"),"50%",IF(AND(U31="Preventivo",V31="Manual"),"40%",IF(AND(U31="Detectivo",V31="Automático"),"40%",IF(AND(U31="Detectivo",V31="Manual"),"30%",IF(AND(U31="Correctivo",V31="Automático"),"35%",IF(AND(U31="Correctivo",V31="Manual"),"25%",""))))))</f>
        <v>40%</v>
      </c>
      <c r="X31" s="103" t="s">
        <v>19</v>
      </c>
      <c r="Y31" s="103" t="s">
        <v>22</v>
      </c>
      <c r="Z31" s="103" t="s">
        <v>110</v>
      </c>
      <c r="AA31" s="105">
        <f>IFERROR(IF(T31="Probabilidad",(L31-(+L31*W31)),IF(T31="Impacto",L31,"")),"")</f>
        <v>0.6</v>
      </c>
      <c r="AB31" s="106" t="str">
        <f t="shared" si="13"/>
        <v>Media</v>
      </c>
      <c r="AC31" s="107">
        <f t="shared" si="14"/>
        <v>0.6</v>
      </c>
      <c r="AD31" s="106" t="str">
        <f t="shared" ca="1" si="15"/>
        <v>Mayor</v>
      </c>
      <c r="AE31" s="107">
        <f t="shared" ca="1" si="16"/>
        <v>0.8</v>
      </c>
      <c r="AF31" s="108" t="str">
        <f t="shared" ca="1" si="17"/>
        <v>Alto</v>
      </c>
      <c r="AG31" s="109" t="s">
        <v>122</v>
      </c>
      <c r="AH31" s="82" t="s">
        <v>457</v>
      </c>
      <c r="AI31" s="98" t="s">
        <v>201</v>
      </c>
      <c r="AJ31" s="111">
        <v>44562</v>
      </c>
      <c r="AK31" s="111">
        <v>44926</v>
      </c>
      <c r="AL31" s="97" t="s">
        <v>248</v>
      </c>
      <c r="AM31" s="197" t="s">
        <v>625</v>
      </c>
      <c r="AN31" s="190" t="s">
        <v>537</v>
      </c>
      <c r="AO31" s="191">
        <v>0.33329999999999999</v>
      </c>
      <c r="AP31" s="120" t="s">
        <v>535</v>
      </c>
      <c r="AQ31" s="120" t="s">
        <v>536</v>
      </c>
      <c r="AR31" s="191">
        <v>0.33329999999999999</v>
      </c>
      <c r="AS31" s="111"/>
      <c r="AT31" s="111" t="s">
        <v>527</v>
      </c>
      <c r="AU31" s="111" t="s">
        <v>536</v>
      </c>
      <c r="AV31" s="111" t="s">
        <v>536</v>
      </c>
      <c r="AW31" s="111" t="s">
        <v>536</v>
      </c>
      <c r="AX31" s="111" t="s">
        <v>676</v>
      </c>
    </row>
    <row r="32" spans="1:50" s="121" customFormat="1" ht="151.5" hidden="1" customHeight="1" x14ac:dyDescent="0.25">
      <c r="A32" s="346"/>
      <c r="B32" s="348"/>
      <c r="C32" s="351"/>
      <c r="D32" s="352"/>
      <c r="E32" s="304"/>
      <c r="F32" s="304"/>
      <c r="G32" s="304"/>
      <c r="H32" s="307"/>
      <c r="I32" s="304"/>
      <c r="J32" s="309"/>
      <c r="K32" s="311"/>
      <c r="L32" s="314"/>
      <c r="M32" s="317"/>
      <c r="N32" s="110"/>
      <c r="O32" s="311"/>
      <c r="P32" s="314"/>
      <c r="Q32" s="355"/>
      <c r="R32" s="101">
        <v>2</v>
      </c>
      <c r="S32" s="82"/>
      <c r="T32" s="102" t="str">
        <f t="shared" si="12"/>
        <v/>
      </c>
      <c r="U32" s="103"/>
      <c r="V32" s="103"/>
      <c r="W32" s="104"/>
      <c r="X32" s="103"/>
      <c r="Y32" s="103"/>
      <c r="Z32" s="103"/>
      <c r="AA32" s="105" t="str">
        <f>IFERROR(IF(T32="Probabilidad",(AA31-(+AA31*W32)),IF(T32="Impacto",L32,"")),"")</f>
        <v/>
      </c>
      <c r="AB32" s="106" t="str">
        <f t="shared" si="13"/>
        <v/>
      </c>
      <c r="AC32" s="107" t="str">
        <f t="shared" si="14"/>
        <v/>
      </c>
      <c r="AD32" s="106" t="str">
        <f t="shared" si="15"/>
        <v/>
      </c>
      <c r="AE32" s="107" t="str">
        <f t="shared" si="16"/>
        <v/>
      </c>
      <c r="AF32" s="108" t="str">
        <f t="shared" si="17"/>
        <v/>
      </c>
      <c r="AG32" s="109"/>
      <c r="AH32" s="82"/>
      <c r="AI32" s="98"/>
      <c r="AJ32" s="111"/>
      <c r="AK32" s="111"/>
      <c r="AL32" s="82"/>
      <c r="AM32" s="190"/>
      <c r="AN32" s="190"/>
      <c r="AO32" s="191">
        <v>0.33329999999999999</v>
      </c>
      <c r="AP32" s="190"/>
      <c r="AQ32" s="190"/>
      <c r="AR32" s="191"/>
      <c r="AS32" s="111"/>
      <c r="AT32" s="111" t="s">
        <v>527</v>
      </c>
      <c r="AU32" s="111" t="s">
        <v>536</v>
      </c>
      <c r="AV32" s="111" t="s">
        <v>536</v>
      </c>
      <c r="AW32" s="111" t="s">
        <v>536</v>
      </c>
      <c r="AX32" s="111" t="s">
        <v>676</v>
      </c>
    </row>
    <row r="33" spans="1:50" s="121" customFormat="1" ht="151.5" hidden="1" customHeight="1" x14ac:dyDescent="0.25">
      <c r="A33" s="346"/>
      <c r="B33" s="349"/>
      <c r="C33" s="351"/>
      <c r="D33" s="352"/>
      <c r="E33" s="304"/>
      <c r="F33" s="304"/>
      <c r="G33" s="304"/>
      <c r="H33" s="307"/>
      <c r="I33" s="304"/>
      <c r="J33" s="309"/>
      <c r="K33" s="312"/>
      <c r="L33" s="315"/>
      <c r="M33" s="317"/>
      <c r="N33" s="110"/>
      <c r="O33" s="312"/>
      <c r="P33" s="315"/>
      <c r="Q33" s="356"/>
      <c r="R33" s="101">
        <v>3</v>
      </c>
      <c r="S33" s="82"/>
      <c r="T33" s="102" t="str">
        <f t="shared" si="12"/>
        <v/>
      </c>
      <c r="U33" s="103"/>
      <c r="V33" s="103"/>
      <c r="W33" s="104"/>
      <c r="X33" s="103"/>
      <c r="Y33" s="103"/>
      <c r="Z33" s="103"/>
      <c r="AA33" s="105" t="str">
        <f>IFERROR(IF(T33="Probabilidad",(AA32-(+AA32*W33)),IF(T33="Impacto",L33,"")),"")</f>
        <v/>
      </c>
      <c r="AB33" s="106" t="str">
        <f t="shared" si="13"/>
        <v/>
      </c>
      <c r="AC33" s="107" t="str">
        <f t="shared" si="14"/>
        <v/>
      </c>
      <c r="AD33" s="106" t="str">
        <f t="shared" si="15"/>
        <v/>
      </c>
      <c r="AE33" s="107" t="str">
        <f t="shared" si="16"/>
        <v/>
      </c>
      <c r="AF33" s="108" t="str">
        <f t="shared" si="17"/>
        <v/>
      </c>
      <c r="AG33" s="109"/>
      <c r="AH33" s="82"/>
      <c r="AI33" s="98"/>
      <c r="AJ33" s="111"/>
      <c r="AK33" s="111"/>
      <c r="AL33" s="82"/>
      <c r="AM33" s="190"/>
      <c r="AN33" s="190"/>
      <c r="AO33" s="191"/>
      <c r="AP33" s="190"/>
      <c r="AQ33" s="190"/>
      <c r="AR33" s="191"/>
      <c r="AS33" s="111"/>
      <c r="AT33" s="111" t="s">
        <v>527</v>
      </c>
      <c r="AU33" s="111" t="s">
        <v>536</v>
      </c>
      <c r="AV33" s="111" t="s">
        <v>536</v>
      </c>
      <c r="AW33" s="111" t="s">
        <v>536</v>
      </c>
      <c r="AX33" s="111" t="s">
        <v>676</v>
      </c>
    </row>
    <row r="34" spans="1:50" s="121" customFormat="1" ht="151.5" customHeight="1" x14ac:dyDescent="0.25">
      <c r="A34" s="346">
        <f>1+A31</f>
        <v>10</v>
      </c>
      <c r="B34" s="347" t="s">
        <v>229</v>
      </c>
      <c r="C34" s="350" t="s">
        <v>348</v>
      </c>
      <c r="D34" s="350" t="s">
        <v>236</v>
      </c>
      <c r="E34" s="303" t="s">
        <v>120</v>
      </c>
      <c r="F34" s="303" t="s">
        <v>397</v>
      </c>
      <c r="G34" s="303" t="s">
        <v>250</v>
      </c>
      <c r="H34" s="306" t="s">
        <v>249</v>
      </c>
      <c r="I34" s="303" t="s">
        <v>303</v>
      </c>
      <c r="J34" s="308">
        <v>60</v>
      </c>
      <c r="K34" s="310" t="str">
        <f>IF(J34&lt;=0,"",IF(J34&lt;=2,"Muy Baja",IF(J34&lt;=24,"Baja",IF(J34&lt;=500,"Media",IF(J34&lt;=5000,"Alta","Muy Alta")))))</f>
        <v>Media</v>
      </c>
      <c r="L34" s="313">
        <f>IF(K34="","",IF(K34="Muy Baja",0.2,IF(K34="Baja",0.4,IF(K34="Media",0.6,IF(K34="Alta",0.8,IF(K34="Muy Alta",1,))))))</f>
        <v>0.6</v>
      </c>
      <c r="M34" s="316" t="s">
        <v>427</v>
      </c>
      <c r="N34" s="100" t="str">
        <f ca="1">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310" t="str">
        <f ca="1">IF(OR(N34='Tabla Impacto'!$C$11,N34='Tabla Impacto'!$D$11),"Leve",IF(OR(N34='Tabla Impacto'!$C$12,N34='Tabla Impacto'!$D$12),"Menor",IF(OR(N34='Tabla Impacto'!$C$13,N34='Tabla Impacto'!$D$13),"Moderado",IF(OR(N34='Tabla Impacto'!$C$14,N34='Tabla Impacto'!$D$14),"Mayor",IF(OR(N34='Tabla Impacto'!$C$15,N34='Tabla Impacto'!$D$15),"Catastrófico","")))))</f>
        <v>Moderado</v>
      </c>
      <c r="P34" s="313">
        <f ca="1">IF(O34="","",IF(O34="Leve",0.2,IF(O34="Menor",0.4,IF(O34="Moderado",0.6,IF(O34="Mayor",0.8,IF(O34="Catastrófico",1,))))))</f>
        <v>0.6</v>
      </c>
      <c r="Q34" s="354" t="str">
        <f ca="1">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Moderado</v>
      </c>
      <c r="R34" s="101">
        <v>1</v>
      </c>
      <c r="S34" s="82" t="s">
        <v>251</v>
      </c>
      <c r="T34" s="102" t="str">
        <f t="shared" si="12"/>
        <v>Probabilidad</v>
      </c>
      <c r="U34" s="103" t="s">
        <v>15</v>
      </c>
      <c r="V34" s="103" t="s">
        <v>9</v>
      </c>
      <c r="W34" s="104" t="str">
        <f>IF(AND(U34="Preventivo",V34="Automático"),"50%",IF(AND(U34="Preventivo",V34="Manual"),"40%",IF(AND(U34="Detectivo",V34="Automático"),"40%",IF(AND(U34="Detectivo",V34="Manual"),"30%",IF(AND(U34="Correctivo",V34="Automático"),"35%",IF(AND(U34="Correctivo",V34="Manual"),"25%",""))))))</f>
        <v>30%</v>
      </c>
      <c r="X34" s="103" t="s">
        <v>19</v>
      </c>
      <c r="Y34" s="103" t="s">
        <v>22</v>
      </c>
      <c r="Z34" s="103" t="s">
        <v>110</v>
      </c>
      <c r="AA34" s="105">
        <f>IFERROR(IF(T34="Probabilidad",(L34-(+L34*W34)),IF(T34="Impacto",L34,"")),"")</f>
        <v>0.42</v>
      </c>
      <c r="AB34" s="106" t="str">
        <f t="shared" si="13"/>
        <v>Media</v>
      </c>
      <c r="AC34" s="107">
        <f t="shared" si="14"/>
        <v>0.42</v>
      </c>
      <c r="AD34" s="106" t="str">
        <f t="shared" ca="1" si="15"/>
        <v>Moderado</v>
      </c>
      <c r="AE34" s="107">
        <f t="shared" ca="1" si="16"/>
        <v>0.6</v>
      </c>
      <c r="AF34" s="108" t="str">
        <f t="shared" ca="1" si="17"/>
        <v>Moderado</v>
      </c>
      <c r="AG34" s="109" t="s">
        <v>122</v>
      </c>
      <c r="AH34" s="82" t="s">
        <v>253</v>
      </c>
      <c r="AI34" s="112" t="s">
        <v>254</v>
      </c>
      <c r="AJ34" s="111">
        <v>44562</v>
      </c>
      <c r="AK34" s="111">
        <v>44926</v>
      </c>
      <c r="AL34" s="82" t="s">
        <v>255</v>
      </c>
      <c r="AM34" s="197" t="s">
        <v>538</v>
      </c>
      <c r="AN34" s="190" t="s">
        <v>537</v>
      </c>
      <c r="AO34" s="191">
        <v>0.33329999999999999</v>
      </c>
      <c r="AP34" s="190" t="s">
        <v>626</v>
      </c>
      <c r="AQ34" s="190" t="s">
        <v>537</v>
      </c>
      <c r="AR34" s="191">
        <v>0.33329999999999999</v>
      </c>
      <c r="AS34" s="111"/>
      <c r="AT34" s="111" t="s">
        <v>527</v>
      </c>
      <c r="AU34" s="111" t="s">
        <v>536</v>
      </c>
      <c r="AV34" s="111" t="s">
        <v>536</v>
      </c>
      <c r="AW34" s="111" t="s">
        <v>536</v>
      </c>
      <c r="AX34" s="111" t="s">
        <v>676</v>
      </c>
    </row>
    <row r="35" spans="1:50" s="121" customFormat="1" ht="151.5" customHeight="1" x14ac:dyDescent="0.25">
      <c r="A35" s="346"/>
      <c r="B35" s="348"/>
      <c r="C35" s="351"/>
      <c r="D35" s="352"/>
      <c r="E35" s="304"/>
      <c r="F35" s="304"/>
      <c r="G35" s="304"/>
      <c r="H35" s="307"/>
      <c r="I35" s="304"/>
      <c r="J35" s="309"/>
      <c r="K35" s="311"/>
      <c r="L35" s="314"/>
      <c r="M35" s="317"/>
      <c r="N35" s="110"/>
      <c r="O35" s="311"/>
      <c r="P35" s="314"/>
      <c r="Q35" s="355"/>
      <c r="R35" s="101">
        <v>2</v>
      </c>
      <c r="S35" s="82" t="s">
        <v>252</v>
      </c>
      <c r="T35" s="102" t="str">
        <f t="shared" si="12"/>
        <v>Probabilidad</v>
      </c>
      <c r="U35" s="103" t="s">
        <v>15</v>
      </c>
      <c r="V35" s="103" t="s">
        <v>9</v>
      </c>
      <c r="W35" s="104" t="str">
        <f>IF(AND(U35="Preventivo",V35="Automático"),"50%",IF(AND(U35="Preventivo",V35="Manual"),"40%",IF(AND(U35="Detectivo",V35="Automático"),"40%",IF(AND(U35="Detectivo",V35="Manual"),"30%",IF(AND(U35="Correctivo",V35="Automático"),"35%",IF(AND(U35="Correctivo",V35="Manual"),"25%",""))))))</f>
        <v>30%</v>
      </c>
      <c r="X35" s="103" t="s">
        <v>19</v>
      </c>
      <c r="Y35" s="103" t="s">
        <v>22</v>
      </c>
      <c r="Z35" s="103" t="s">
        <v>110</v>
      </c>
      <c r="AA35" s="105">
        <f>IFERROR(IF(T35="Probabilidad",(AA34-(+AA34*W35)),IF(T35="Impacto",L35,"")),"")</f>
        <v>0.29399999999999998</v>
      </c>
      <c r="AB35" s="106" t="str">
        <f t="shared" si="13"/>
        <v>Baja</v>
      </c>
      <c r="AC35" s="107">
        <f t="shared" si="14"/>
        <v>0.29399999999999998</v>
      </c>
      <c r="AD35" s="106" t="str">
        <f t="shared" si="15"/>
        <v>Moderado</v>
      </c>
      <c r="AE35" s="107">
        <v>0.6</v>
      </c>
      <c r="AF35" s="108" t="str">
        <f t="shared" si="17"/>
        <v>Moderado</v>
      </c>
      <c r="AG35" s="109" t="s">
        <v>122</v>
      </c>
      <c r="AH35" s="82" t="s">
        <v>253</v>
      </c>
      <c r="AI35" s="112" t="s">
        <v>254</v>
      </c>
      <c r="AJ35" s="111">
        <v>44562</v>
      </c>
      <c r="AK35" s="111">
        <v>44926</v>
      </c>
      <c r="AL35" s="82" t="s">
        <v>255</v>
      </c>
      <c r="AM35" s="190" t="s">
        <v>539</v>
      </c>
      <c r="AN35" s="190" t="s">
        <v>537</v>
      </c>
      <c r="AO35" s="191">
        <v>0.33329999999999999</v>
      </c>
      <c r="AP35" s="190" t="s">
        <v>626</v>
      </c>
      <c r="AQ35" s="190" t="s">
        <v>537</v>
      </c>
      <c r="AR35" s="191">
        <v>0.33329999999999999</v>
      </c>
      <c r="AS35" s="111"/>
      <c r="AT35" s="111" t="s">
        <v>527</v>
      </c>
      <c r="AU35" s="111" t="s">
        <v>536</v>
      </c>
      <c r="AV35" s="111" t="s">
        <v>536</v>
      </c>
      <c r="AW35" s="111" t="s">
        <v>536</v>
      </c>
      <c r="AX35" s="111" t="s">
        <v>676</v>
      </c>
    </row>
    <row r="36" spans="1:50" s="121" customFormat="1" ht="151.5" hidden="1" customHeight="1" x14ac:dyDescent="0.25">
      <c r="A36" s="346"/>
      <c r="B36" s="349"/>
      <c r="C36" s="351"/>
      <c r="D36" s="352"/>
      <c r="E36" s="304"/>
      <c r="F36" s="304"/>
      <c r="G36" s="304"/>
      <c r="H36" s="307"/>
      <c r="I36" s="304"/>
      <c r="J36" s="309"/>
      <c r="K36" s="312"/>
      <c r="L36" s="315"/>
      <c r="M36" s="317"/>
      <c r="N36" s="110"/>
      <c r="O36" s="312"/>
      <c r="P36" s="315"/>
      <c r="Q36" s="356"/>
      <c r="R36" s="101">
        <v>3</v>
      </c>
      <c r="S36" s="82"/>
      <c r="T36" s="102" t="str">
        <f t="shared" si="12"/>
        <v/>
      </c>
      <c r="U36" s="103"/>
      <c r="V36" s="103"/>
      <c r="W36" s="104"/>
      <c r="X36" s="103"/>
      <c r="Y36" s="103"/>
      <c r="Z36" s="103"/>
      <c r="AA36" s="105" t="str">
        <f>IFERROR(IF(T36="Probabilidad",(AA35-(+AA35*W36)),IF(T36="Impacto",L36,"")),"")</f>
        <v/>
      </c>
      <c r="AB36" s="106" t="str">
        <f t="shared" si="13"/>
        <v/>
      </c>
      <c r="AC36" s="107" t="str">
        <f t="shared" si="14"/>
        <v/>
      </c>
      <c r="AD36" s="106" t="str">
        <f t="shared" si="15"/>
        <v/>
      </c>
      <c r="AE36" s="107" t="str">
        <f t="shared" ref="AE36:AE40" si="18">IFERROR(IF(T36="Impacto",(P36-(+P36*W36)),IF(T36="Probabilidad",P36,"")),"")</f>
        <v/>
      </c>
      <c r="AF36" s="108" t="str">
        <f t="shared" si="17"/>
        <v/>
      </c>
      <c r="AG36" s="109"/>
      <c r="AH36" s="82"/>
      <c r="AI36" s="98"/>
      <c r="AJ36" s="111"/>
      <c r="AK36" s="111"/>
      <c r="AL36" s="82"/>
      <c r="AM36" s="190"/>
      <c r="AN36" s="190"/>
      <c r="AO36" s="191"/>
      <c r="AP36" s="190"/>
      <c r="AQ36" s="190"/>
      <c r="AR36" s="191"/>
      <c r="AS36" s="111"/>
      <c r="AT36" s="111" t="s">
        <v>527</v>
      </c>
      <c r="AU36" s="111" t="s">
        <v>536</v>
      </c>
      <c r="AV36" s="111" t="s">
        <v>536</v>
      </c>
      <c r="AW36" s="111" t="s">
        <v>536</v>
      </c>
      <c r="AX36" s="111" t="s">
        <v>676</v>
      </c>
    </row>
    <row r="37" spans="1:50" s="121" customFormat="1" ht="151.5" customHeight="1" x14ac:dyDescent="0.25">
      <c r="A37" s="346">
        <f>1+A34</f>
        <v>11</v>
      </c>
      <c r="B37" s="347" t="s">
        <v>256</v>
      </c>
      <c r="C37" s="350" t="s">
        <v>257</v>
      </c>
      <c r="D37" s="350" t="s">
        <v>350</v>
      </c>
      <c r="E37" s="303" t="s">
        <v>120</v>
      </c>
      <c r="F37" s="303" t="s">
        <v>258</v>
      </c>
      <c r="G37" s="303" t="s">
        <v>259</v>
      </c>
      <c r="H37" s="306" t="s">
        <v>398</v>
      </c>
      <c r="I37" s="303" t="s">
        <v>117</v>
      </c>
      <c r="J37" s="308">
        <v>360</v>
      </c>
      <c r="K37" s="310" t="str">
        <f>IF(J37&lt;=0,"",IF(J37&lt;=2,"Muy Baja",IF(J37&lt;=24,"Baja",IF(J37&lt;=500,"Media",IF(J37&lt;=5000,"Alta","Muy Alta")))))</f>
        <v>Media</v>
      </c>
      <c r="L37" s="313">
        <f>IF(K37="","",IF(K37="Muy Baja",0.2,IF(K37="Baja",0.4,IF(K37="Media",0.6,IF(K37="Alta",0.8,IF(K37="Muy Alta",1,))))))</f>
        <v>0.6</v>
      </c>
      <c r="M37" s="316" t="s">
        <v>427</v>
      </c>
      <c r="N37" s="100" t="str">
        <f ca="1">IF(NOT(ISERROR(MATCH(M37,'Tabla Impacto'!$B$221:$B$223,0))),'Tabla Impacto'!$F$223&amp;"Por favor no seleccionar los criterios de impacto(Afectación Económica o presupuestal y Pérdida Reputacional)",M37)</f>
        <v xml:space="preserve"> El riesgo afecta la imagen de la entidad con algunos usuarios de relevancia frente al logro de los objetivos</v>
      </c>
      <c r="O37" s="310" t="str">
        <f ca="1">IF(OR(N37='Tabla Impacto'!$C$11,N37='Tabla Impacto'!$D$11),"Leve",IF(OR(N37='Tabla Impacto'!$C$12,N37='Tabla Impacto'!$D$12),"Menor",IF(OR(N37='Tabla Impacto'!$C$13,N37='Tabla Impacto'!$D$13),"Moderado",IF(OR(N37='Tabla Impacto'!$C$14,N37='Tabla Impacto'!$D$14),"Mayor",IF(OR(N37='Tabla Impacto'!$C$15,N37='Tabla Impacto'!$D$15),"Catastrófico","")))))</f>
        <v>Moderado</v>
      </c>
      <c r="P37" s="313">
        <f ca="1">IF(O37="","",IF(O37="Leve",0.2,IF(O37="Menor",0.4,IF(O37="Moderado",0.6,IF(O37="Mayor",0.8,IF(O37="Catastrófico",1,))))))</f>
        <v>0.6</v>
      </c>
      <c r="Q37" s="354" t="str">
        <f ca="1">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101">
        <v>1</v>
      </c>
      <c r="S37" s="82" t="s">
        <v>260</v>
      </c>
      <c r="T37" s="102" t="str">
        <f t="shared" si="12"/>
        <v>Probabilidad</v>
      </c>
      <c r="U37" s="103" t="s">
        <v>15</v>
      </c>
      <c r="V37" s="103" t="s">
        <v>9</v>
      </c>
      <c r="W37" s="104" t="str">
        <f>IF(AND(U37="Preventivo",V37="Automático"),"50%",IF(AND(U37="Preventivo",V37="Manual"),"40%",IF(AND(U37="Detectivo",V37="Automático"),"40%",IF(AND(U37="Detectivo",V37="Manual"),"30%",IF(AND(U37="Correctivo",V37="Automático"),"35%",IF(AND(U37="Correctivo",V37="Manual"),"25%",""))))))</f>
        <v>30%</v>
      </c>
      <c r="X37" s="103" t="s">
        <v>20</v>
      </c>
      <c r="Y37" s="103" t="s">
        <v>22</v>
      </c>
      <c r="Z37" s="103" t="s">
        <v>110</v>
      </c>
      <c r="AA37" s="105">
        <f>IFERROR(IF(T37="Probabilidad",(L37-(+L37*W37)),IF(T37="Impacto",L37,"")),"")</f>
        <v>0.42</v>
      </c>
      <c r="AB37" s="106" t="str">
        <f t="shared" si="13"/>
        <v>Media</v>
      </c>
      <c r="AC37" s="107">
        <f t="shared" si="14"/>
        <v>0.42</v>
      </c>
      <c r="AD37" s="106" t="str">
        <f t="shared" ca="1" si="15"/>
        <v>Moderado</v>
      </c>
      <c r="AE37" s="107">
        <f t="shared" ca="1" si="18"/>
        <v>0.6</v>
      </c>
      <c r="AF37" s="108" t="str">
        <f t="shared" ca="1" si="17"/>
        <v>Moderado</v>
      </c>
      <c r="AG37" s="109" t="s">
        <v>122</v>
      </c>
      <c r="AH37" s="82" t="s">
        <v>349</v>
      </c>
      <c r="AI37" s="98" t="s">
        <v>196</v>
      </c>
      <c r="AJ37" s="111">
        <v>44562</v>
      </c>
      <c r="AK37" s="111">
        <v>44926</v>
      </c>
      <c r="AL37" s="82" t="s">
        <v>261</v>
      </c>
      <c r="AM37" s="197" t="s">
        <v>627</v>
      </c>
      <c r="AN37" s="197" t="s">
        <v>547</v>
      </c>
      <c r="AO37" s="191">
        <v>0.33</v>
      </c>
      <c r="AP37" s="197" t="s">
        <v>548</v>
      </c>
      <c r="AQ37" s="197" t="s">
        <v>549</v>
      </c>
      <c r="AR37" s="191">
        <v>0.33329999999999999</v>
      </c>
      <c r="AS37" s="111"/>
      <c r="AT37" s="111" t="s">
        <v>527</v>
      </c>
      <c r="AU37" s="111" t="s">
        <v>536</v>
      </c>
      <c r="AV37" s="111" t="s">
        <v>536</v>
      </c>
      <c r="AW37" s="111" t="s">
        <v>536</v>
      </c>
      <c r="AX37" s="111" t="s">
        <v>676</v>
      </c>
    </row>
    <row r="38" spans="1:50" s="121" customFormat="1" ht="151.5" hidden="1" customHeight="1" x14ac:dyDescent="0.25">
      <c r="A38" s="346"/>
      <c r="B38" s="348"/>
      <c r="C38" s="352"/>
      <c r="D38" s="351"/>
      <c r="E38" s="304"/>
      <c r="F38" s="304"/>
      <c r="G38" s="304"/>
      <c r="H38" s="307"/>
      <c r="I38" s="304"/>
      <c r="J38" s="309"/>
      <c r="K38" s="311"/>
      <c r="L38" s="314"/>
      <c r="M38" s="317"/>
      <c r="N38" s="110"/>
      <c r="O38" s="311"/>
      <c r="P38" s="314"/>
      <c r="Q38" s="355"/>
      <c r="R38" s="101">
        <v>2</v>
      </c>
      <c r="S38" s="82"/>
      <c r="T38" s="102" t="str">
        <f t="shared" si="12"/>
        <v/>
      </c>
      <c r="U38" s="103"/>
      <c r="V38" s="103"/>
      <c r="W38" s="104"/>
      <c r="X38" s="103"/>
      <c r="Y38" s="103"/>
      <c r="Z38" s="103"/>
      <c r="AA38" s="105" t="str">
        <f>IFERROR(IF(T38="Probabilidad",(AA37-(+AA37*W38)),IF(T38="Impacto",L38,"")),"")</f>
        <v/>
      </c>
      <c r="AB38" s="106" t="str">
        <f t="shared" si="13"/>
        <v/>
      </c>
      <c r="AC38" s="107" t="str">
        <f t="shared" si="14"/>
        <v/>
      </c>
      <c r="AD38" s="106" t="str">
        <f t="shared" si="15"/>
        <v/>
      </c>
      <c r="AE38" s="107" t="str">
        <f t="shared" si="18"/>
        <v/>
      </c>
      <c r="AF38" s="108" t="str">
        <f t="shared" si="17"/>
        <v/>
      </c>
      <c r="AG38" s="109"/>
      <c r="AH38" s="82"/>
      <c r="AI38" s="98"/>
      <c r="AJ38" s="111"/>
      <c r="AK38" s="111"/>
      <c r="AL38" s="82"/>
      <c r="AM38" s="190"/>
      <c r="AN38" s="190"/>
      <c r="AO38" s="191"/>
      <c r="AP38" s="190"/>
      <c r="AQ38" s="190"/>
      <c r="AR38" s="191"/>
      <c r="AS38" s="111"/>
      <c r="AT38" s="111" t="s">
        <v>527</v>
      </c>
      <c r="AU38" s="111" t="s">
        <v>536</v>
      </c>
      <c r="AV38" s="111" t="s">
        <v>536</v>
      </c>
      <c r="AW38" s="111" t="s">
        <v>536</v>
      </c>
      <c r="AX38" s="111" t="s">
        <v>676</v>
      </c>
    </row>
    <row r="39" spans="1:50" s="121" customFormat="1" ht="151.5" hidden="1" customHeight="1" x14ac:dyDescent="0.25">
      <c r="A39" s="346"/>
      <c r="B39" s="349"/>
      <c r="C39" s="352"/>
      <c r="D39" s="351"/>
      <c r="E39" s="304"/>
      <c r="F39" s="304"/>
      <c r="G39" s="304"/>
      <c r="H39" s="307"/>
      <c r="I39" s="304"/>
      <c r="J39" s="309"/>
      <c r="K39" s="312"/>
      <c r="L39" s="315"/>
      <c r="M39" s="361"/>
      <c r="N39" s="110"/>
      <c r="O39" s="312"/>
      <c r="P39" s="315"/>
      <c r="Q39" s="356"/>
      <c r="R39" s="101">
        <v>3</v>
      </c>
      <c r="S39" s="82"/>
      <c r="T39" s="102" t="str">
        <f t="shared" si="12"/>
        <v/>
      </c>
      <c r="U39" s="103"/>
      <c r="V39" s="103"/>
      <c r="W39" s="104"/>
      <c r="X39" s="103"/>
      <c r="Y39" s="103"/>
      <c r="Z39" s="103"/>
      <c r="AA39" s="105" t="str">
        <f>IFERROR(IF(T39="Probabilidad",(AA38-(+AA38*W39)),IF(T39="Impacto",L39,"")),"")</f>
        <v/>
      </c>
      <c r="AB39" s="106" t="str">
        <f t="shared" si="13"/>
        <v/>
      </c>
      <c r="AC39" s="107" t="str">
        <f t="shared" si="14"/>
        <v/>
      </c>
      <c r="AD39" s="106" t="str">
        <f t="shared" si="15"/>
        <v/>
      </c>
      <c r="AE39" s="107" t="str">
        <f t="shared" si="18"/>
        <v/>
      </c>
      <c r="AF39" s="108" t="str">
        <f t="shared" si="17"/>
        <v/>
      </c>
      <c r="AG39" s="109"/>
      <c r="AH39" s="82"/>
      <c r="AI39" s="98"/>
      <c r="AJ39" s="111"/>
      <c r="AK39" s="111"/>
      <c r="AL39" s="82"/>
      <c r="AM39" s="190"/>
      <c r="AN39" s="190"/>
      <c r="AO39" s="191"/>
      <c r="AP39" s="190"/>
      <c r="AQ39" s="190"/>
      <c r="AR39" s="191"/>
      <c r="AS39" s="111"/>
      <c r="AT39" s="111" t="s">
        <v>527</v>
      </c>
      <c r="AU39" s="111" t="s">
        <v>536</v>
      </c>
      <c r="AV39" s="111" t="s">
        <v>536</v>
      </c>
      <c r="AW39" s="111" t="s">
        <v>536</v>
      </c>
      <c r="AX39" s="111" t="s">
        <v>676</v>
      </c>
    </row>
    <row r="40" spans="1:50" s="121" customFormat="1" ht="151.5" customHeight="1" x14ac:dyDescent="0.25">
      <c r="A40" s="346">
        <f>1+A37</f>
        <v>12</v>
      </c>
      <c r="B40" s="347" t="s">
        <v>262</v>
      </c>
      <c r="C40" s="350" t="s">
        <v>327</v>
      </c>
      <c r="D40" s="350" t="s">
        <v>351</v>
      </c>
      <c r="E40" s="303" t="s">
        <v>120</v>
      </c>
      <c r="F40" s="353" t="s">
        <v>463</v>
      </c>
      <c r="G40" s="353" t="s">
        <v>464</v>
      </c>
      <c r="H40" s="306" t="s">
        <v>462</v>
      </c>
      <c r="I40" s="303" t="s">
        <v>305</v>
      </c>
      <c r="J40" s="308">
        <v>4</v>
      </c>
      <c r="K40" s="310" t="str">
        <f>IF(J40&lt;=0,"",IF(J40&lt;=2,"Muy Baja",IF(J40&lt;=24,"Baja",IF(J40&lt;=500,"Media",IF(J40&lt;=5000,"Alta","Muy Alta")))))</f>
        <v>Baja</v>
      </c>
      <c r="L40" s="313">
        <f>IF(K40="","",IF(K40="Muy Baja",0.2,IF(K40="Baja",0.4,IF(K40="Media",0.6,IF(K40="Alta",0.8,IF(K40="Muy Alta",1,))))))</f>
        <v>0.4</v>
      </c>
      <c r="M40" s="316" t="s">
        <v>423</v>
      </c>
      <c r="N40" s="100" t="str">
        <f ca="1">IF(NOT(ISERROR(MATCH(M40,'Tabla Impacto'!$B$221:$B$223,0))),'Tabla Impacto'!$F$223&amp;"Por favor no seleccionar los criterios de impacto(Afectación Económica o presupuestal y Pérdida Reputacional)",M40)</f>
        <v xml:space="preserve"> Afectación menor a 10 SMLMV .</v>
      </c>
      <c r="O40" s="310" t="str">
        <f ca="1">IF(OR(N40='Tabla Impacto'!$C$11,N40='Tabla Impacto'!$D$11),"Leve",IF(OR(N40='Tabla Impacto'!$C$12,N40='Tabla Impacto'!$D$12),"Menor",IF(OR(N40='Tabla Impacto'!$C$13,N40='Tabla Impacto'!$D$13),"Moderado",IF(OR(N40='Tabla Impacto'!$C$14,N40='Tabla Impacto'!$D$14),"Mayor",IF(OR(N40='Tabla Impacto'!$C$15,N40='Tabla Impacto'!$D$15),"Catastrófico","")))))</f>
        <v>Leve</v>
      </c>
      <c r="P40" s="313">
        <f ca="1">IF(O40="","",IF(O40="Leve",0.2,IF(O40="Menor",0.4,IF(O40="Moderado",0.6,IF(O40="Mayor",0.8,IF(O40="Catastrófico",1,))))))</f>
        <v>0.2</v>
      </c>
      <c r="Q40" s="354" t="str">
        <f ca="1">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Bajo</v>
      </c>
      <c r="R40" s="101">
        <v>1</v>
      </c>
      <c r="S40" s="82" t="s">
        <v>465</v>
      </c>
      <c r="T40" s="102" t="str">
        <f t="shared" si="12"/>
        <v>Probabilidad</v>
      </c>
      <c r="U40" s="103" t="s">
        <v>14</v>
      </c>
      <c r="V40" s="103" t="s">
        <v>9</v>
      </c>
      <c r="W40" s="104" t="str">
        <f>IF(AND(U40="Preventivo",V40="Automático"),"50%",IF(AND(U40="Preventivo",V40="Manual"),"40%",IF(AND(U40="Detectivo",V40="Automático"),"40%",IF(AND(U40="Detectivo",V40="Manual"),"30%",IF(AND(U40="Correctivo",V40="Automático"),"35%",IF(AND(U40="Correctivo",V40="Manual"),"25%",""))))))</f>
        <v>40%</v>
      </c>
      <c r="X40" s="103" t="s">
        <v>19</v>
      </c>
      <c r="Y40" s="103" t="s">
        <v>22</v>
      </c>
      <c r="Z40" s="103" t="s">
        <v>110</v>
      </c>
      <c r="AA40" s="105">
        <f>IFERROR(IF(T40="Probabilidad",(L40-(+L40*W40)),IF(T40="Impacto",L40,"")),"")</f>
        <v>0.24</v>
      </c>
      <c r="AB40" s="106" t="str">
        <f t="shared" si="13"/>
        <v>Baja</v>
      </c>
      <c r="AC40" s="107">
        <f t="shared" si="14"/>
        <v>0.24</v>
      </c>
      <c r="AD40" s="106" t="str">
        <f t="shared" ca="1" si="15"/>
        <v>Leve</v>
      </c>
      <c r="AE40" s="107">
        <f t="shared" ca="1" si="18"/>
        <v>0.2</v>
      </c>
      <c r="AF40" s="108" t="str">
        <f t="shared" ca="1" si="17"/>
        <v>Bajo</v>
      </c>
      <c r="AG40" s="109" t="s">
        <v>122</v>
      </c>
      <c r="AH40" s="82" t="s">
        <v>466</v>
      </c>
      <c r="AI40" s="98" t="s">
        <v>206</v>
      </c>
      <c r="AJ40" s="111" t="s">
        <v>267</v>
      </c>
      <c r="AK40" s="111" t="s">
        <v>268</v>
      </c>
      <c r="AL40" s="118" t="s">
        <v>470</v>
      </c>
      <c r="AM40" s="190" t="s">
        <v>628</v>
      </c>
      <c r="AN40" s="190" t="s">
        <v>677</v>
      </c>
      <c r="AO40" s="191">
        <v>0.33329999999999999</v>
      </c>
      <c r="AP40" s="190" t="s">
        <v>629</v>
      </c>
      <c r="AQ40" s="190" t="s">
        <v>630</v>
      </c>
      <c r="AR40" s="191">
        <v>0.33329999999999999</v>
      </c>
      <c r="AS40" s="111"/>
      <c r="AT40" s="111" t="s">
        <v>527</v>
      </c>
      <c r="AU40" s="111" t="s">
        <v>536</v>
      </c>
      <c r="AV40" s="111" t="s">
        <v>536</v>
      </c>
      <c r="AW40" s="111" t="s">
        <v>536</v>
      </c>
      <c r="AX40" s="111" t="s">
        <v>676</v>
      </c>
    </row>
    <row r="41" spans="1:50" s="121" customFormat="1" ht="151.5" hidden="1" customHeight="1" x14ac:dyDescent="0.25">
      <c r="A41" s="346"/>
      <c r="B41" s="348"/>
      <c r="C41" s="351"/>
      <c r="D41" s="351"/>
      <c r="E41" s="304"/>
      <c r="F41" s="304"/>
      <c r="G41" s="304"/>
      <c r="H41" s="307"/>
      <c r="I41" s="304"/>
      <c r="J41" s="309"/>
      <c r="K41" s="311"/>
      <c r="L41" s="314"/>
      <c r="M41" s="317"/>
      <c r="N41" s="110"/>
      <c r="O41" s="311"/>
      <c r="P41" s="314"/>
      <c r="Q41" s="355"/>
      <c r="R41" s="101">
        <v>2</v>
      </c>
      <c r="S41" s="82"/>
      <c r="T41" s="102"/>
      <c r="U41" s="103"/>
      <c r="V41" s="103"/>
      <c r="W41" s="104"/>
      <c r="X41" s="103"/>
      <c r="Y41" s="103"/>
      <c r="Z41" s="103"/>
      <c r="AA41" s="105"/>
      <c r="AB41" s="106"/>
      <c r="AC41" s="107"/>
      <c r="AD41" s="106"/>
      <c r="AE41" s="107"/>
      <c r="AF41" s="108"/>
      <c r="AG41" s="109"/>
      <c r="AH41" s="82"/>
      <c r="AI41" s="98"/>
      <c r="AJ41" s="111"/>
      <c r="AK41" s="111"/>
      <c r="AL41" s="118"/>
      <c r="AM41" s="190"/>
      <c r="AN41" s="190"/>
      <c r="AO41" s="191">
        <v>0.33329999999999999</v>
      </c>
      <c r="AP41" s="190"/>
      <c r="AQ41" s="190"/>
      <c r="AR41" s="198"/>
      <c r="AS41" s="111"/>
      <c r="AT41" s="111" t="s">
        <v>527</v>
      </c>
      <c r="AU41" s="111" t="s">
        <v>536</v>
      </c>
      <c r="AV41" s="111" t="s">
        <v>536</v>
      </c>
      <c r="AW41" s="111" t="s">
        <v>536</v>
      </c>
      <c r="AX41" s="111" t="s">
        <v>676</v>
      </c>
    </row>
    <row r="42" spans="1:50" s="121" customFormat="1" ht="151.5" hidden="1" customHeight="1" x14ac:dyDescent="0.25">
      <c r="A42" s="346"/>
      <c r="B42" s="349"/>
      <c r="C42" s="351"/>
      <c r="D42" s="351"/>
      <c r="E42" s="304"/>
      <c r="F42" s="304"/>
      <c r="G42" s="304"/>
      <c r="H42" s="307"/>
      <c r="I42" s="304"/>
      <c r="J42" s="309"/>
      <c r="K42" s="312"/>
      <c r="L42" s="315"/>
      <c r="M42" s="317"/>
      <c r="N42" s="110"/>
      <c r="O42" s="312"/>
      <c r="P42" s="315"/>
      <c r="Q42" s="356"/>
      <c r="R42" s="101">
        <v>3</v>
      </c>
      <c r="S42" s="82"/>
      <c r="T42" s="102" t="str">
        <f>IF(OR(U42="Preventivo",U42="Detectivo"),"Probabilidad",IF(U42="Correctivo","Impacto",""))</f>
        <v/>
      </c>
      <c r="U42" s="103"/>
      <c r="V42" s="103"/>
      <c r="W42" s="104"/>
      <c r="X42" s="103"/>
      <c r="Y42" s="103"/>
      <c r="Z42" s="103"/>
      <c r="AA42" s="105"/>
      <c r="AB42" s="106"/>
      <c r="AC42" s="107"/>
      <c r="AD42" s="106"/>
      <c r="AE42" s="107"/>
      <c r="AF42" s="108"/>
      <c r="AG42" s="109"/>
      <c r="AH42" s="82"/>
      <c r="AI42" s="98"/>
      <c r="AJ42" s="111"/>
      <c r="AK42" s="111"/>
      <c r="AL42" s="82"/>
      <c r="AM42" s="190"/>
      <c r="AN42" s="190"/>
      <c r="AO42" s="191"/>
      <c r="AP42" s="190"/>
      <c r="AQ42" s="190"/>
      <c r="AR42" s="191"/>
      <c r="AS42" s="111"/>
      <c r="AT42" s="111" t="s">
        <v>527</v>
      </c>
      <c r="AU42" s="111" t="s">
        <v>536</v>
      </c>
      <c r="AV42" s="111" t="s">
        <v>536</v>
      </c>
      <c r="AW42" s="111" t="s">
        <v>536</v>
      </c>
      <c r="AX42" s="111" t="s">
        <v>676</v>
      </c>
    </row>
    <row r="43" spans="1:50" s="121" customFormat="1" ht="151.5" customHeight="1" x14ac:dyDescent="0.25">
      <c r="A43" s="346">
        <f>1+A40</f>
        <v>13</v>
      </c>
      <c r="B43" s="347" t="s">
        <v>262</v>
      </c>
      <c r="C43" s="350" t="s">
        <v>327</v>
      </c>
      <c r="D43" s="350" t="s">
        <v>351</v>
      </c>
      <c r="E43" s="303" t="s">
        <v>118</v>
      </c>
      <c r="F43" s="303" t="s">
        <v>399</v>
      </c>
      <c r="G43" s="303" t="s">
        <v>265</v>
      </c>
      <c r="H43" s="306" t="s">
        <v>264</v>
      </c>
      <c r="I43" s="303" t="s">
        <v>303</v>
      </c>
      <c r="J43" s="308">
        <v>12</v>
      </c>
      <c r="K43" s="310" t="str">
        <f>IF(J43&lt;=0,"",IF(J43&lt;=2,"Muy Baja",IF(J43&lt;=24,"Baja",IF(J43&lt;=500,"Media",IF(J43&lt;=5000,"Alta","Muy Alta")))))</f>
        <v>Baja</v>
      </c>
      <c r="L43" s="313">
        <f>IF(K43="","",IF(K43="Muy Baja",0.2,IF(K43="Baja",0.4,IF(K43="Media",0.6,IF(K43="Alta",0.8,IF(K43="Muy Alta",1,))))))</f>
        <v>0.4</v>
      </c>
      <c r="M43" s="316" t="s">
        <v>432</v>
      </c>
      <c r="N43" s="100" t="str">
        <f ca="1">IF(NOT(ISERROR(MATCH(M43,'Tabla Impacto'!$B$221:$B$223,0))),'Tabla Impacto'!$F$223&amp;"Por favor no seleccionar los criterios de impacto(Afectación Económica o presupuestal y Pérdida Reputacional)",M43)</f>
        <v xml:space="preserve"> El riesgo afecta la imagen de la entidad internamente, de conocimiento general, nivel interno, de junta directiva y accionistas y/o de proveedores</v>
      </c>
      <c r="O43" s="310" t="str">
        <f ca="1">IF(OR(N43='Tabla Impacto'!$C$11,N43='Tabla Impacto'!$D$11),"Leve",IF(OR(N43='Tabla Impacto'!$C$12,N43='Tabla Impacto'!$D$12),"Menor",IF(OR(N43='Tabla Impacto'!$C$13,N43='Tabla Impacto'!$D$13),"Moderado",IF(OR(N43='Tabla Impacto'!$C$14,N43='Tabla Impacto'!$D$14),"Mayor",IF(OR(N43='Tabla Impacto'!$C$15,N43='Tabla Impacto'!$D$15),"Catastrófico","")))))</f>
        <v>Menor</v>
      </c>
      <c r="P43" s="313">
        <f ca="1">IF(O43="","",IF(O43="Leve",0.2,IF(O43="Menor",0.4,IF(O43="Moderado",0.6,IF(O43="Mayor",0.8,IF(O43="Catastrófico",1,))))))</f>
        <v>0.4</v>
      </c>
      <c r="Q43" s="354" t="str">
        <f ca="1">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Moderado</v>
      </c>
      <c r="R43" s="101">
        <v>1</v>
      </c>
      <c r="S43" s="82" t="s">
        <v>467</v>
      </c>
      <c r="T43" s="102" t="str">
        <f>IF(OR(U43="Preventivo",U43="Detectivo"),"Probabilidad",IF(U43="Correctivo","Impacto",""))</f>
        <v>Probabilidad</v>
      </c>
      <c r="U43" s="103" t="s">
        <v>15</v>
      </c>
      <c r="V43" s="103" t="s">
        <v>9</v>
      </c>
      <c r="W43" s="104" t="str">
        <f>IF(AND(U43="Preventivo",V43="Automático"),"50%",IF(AND(U43="Preventivo",V43="Manual"),"40%",IF(AND(U43="Detectivo",V43="Automático"),"40%",IF(AND(U43="Detectivo",V43="Manual"),"30%",IF(AND(U43="Correctivo",V43="Automático"),"35%",IF(AND(U43="Correctivo",V43="Manual"),"25%",""))))))</f>
        <v>30%</v>
      </c>
      <c r="X43" s="103" t="s">
        <v>19</v>
      </c>
      <c r="Y43" s="103" t="s">
        <v>22</v>
      </c>
      <c r="Z43" s="103" t="s">
        <v>110</v>
      </c>
      <c r="AA43" s="105">
        <f>IFERROR(IF(T43="Probabilidad",(L43-(+L43*W43)),IF(T43="Impacto",L43,"")),"")</f>
        <v>0.28000000000000003</v>
      </c>
      <c r="AB43" s="106" t="str">
        <f>IFERROR(IF(AA43="","",IF(AA43&lt;=0.2,"Muy Baja",IF(AA43&lt;=0.4,"Baja",IF(AA43&lt;=0.6,"Media",IF(AA43&lt;=0.8,"Alta","Muy Alta"))))),"")</f>
        <v>Baja</v>
      </c>
      <c r="AC43" s="107">
        <f>+AA43</f>
        <v>0.28000000000000003</v>
      </c>
      <c r="AD43" s="106" t="str">
        <f ca="1">IFERROR(IF(AE43="","",IF(AE43&lt;=0.2,"Leve",IF(AE43&lt;=0.4,"Menor",IF(AE43&lt;=0.6,"Moderado",IF(AE43&lt;=0.8,"Mayor","Catastrófico"))))),"")</f>
        <v>Menor</v>
      </c>
      <c r="AE43" s="107">
        <f ca="1">IFERROR(IF(T43="Impacto",(P43-(+P43*W43)),IF(T43="Probabilidad",P43,"")),"")</f>
        <v>0.4</v>
      </c>
      <c r="AF43" s="108" t="str">
        <f ca="1">IFERROR(IF(OR(AND(AB43="Muy Baja",AD43="Leve"),AND(AB43="Muy Baja",AD43="Menor"),AND(AB43="Baja",AD43="Leve")),"Bajo",IF(OR(AND(AB43="Muy baja",AD43="Moderado"),AND(AB43="Baja",AD43="Menor"),AND(AB43="Baja",AD43="Moderado"),AND(AB43="Media",AD43="Leve"),AND(AB43="Media",AD43="Menor"),AND(AB43="Media",AD43="Moderado"),AND(AB43="Alta",AD43="Leve"),AND(AB43="Alta",AD43="Menor")),"Moderado",IF(OR(AND(AB43="Muy Baja",AD43="Mayor"),AND(AB43="Baja",AD43="Mayor"),AND(AB43="Media",AD43="Mayor"),AND(AB43="Alta",AD43="Moderado"),AND(AB43="Alta",AD43="Mayor"),AND(AB43="Muy Alta",AD43="Leve"),AND(AB43="Muy Alta",AD43="Menor"),AND(AB43="Muy Alta",AD43="Moderado"),AND(AB43="Muy Alta",AD43="Mayor")),"Alto",IF(OR(AND(AB43="Muy Baja",AD43="Catastrófico"),AND(AB43="Baja",AD43="Catastrófico"),AND(AB43="Media",AD43="Catastrófico"),AND(AB43="Alta",AD43="Catastrófico"),AND(AB43="Muy Alta",AD43="Catastrófico")),"Extremo","")))),"")</f>
        <v>Moderado</v>
      </c>
      <c r="AG43" s="109" t="s">
        <v>122</v>
      </c>
      <c r="AH43" s="82" t="s">
        <v>468</v>
      </c>
      <c r="AI43" s="98" t="s">
        <v>244</v>
      </c>
      <c r="AJ43" s="111" t="s">
        <v>267</v>
      </c>
      <c r="AK43" s="111" t="s">
        <v>268</v>
      </c>
      <c r="AL43" s="82" t="s">
        <v>469</v>
      </c>
      <c r="AM43" s="190" t="s">
        <v>631</v>
      </c>
      <c r="AN43" s="190" t="s">
        <v>678</v>
      </c>
      <c r="AO43" s="191">
        <v>0.33329999999999999</v>
      </c>
      <c r="AP43" s="190" t="s">
        <v>679</v>
      </c>
      <c r="AQ43" s="190" t="s">
        <v>632</v>
      </c>
      <c r="AR43" s="191">
        <v>0.33329999999999999</v>
      </c>
      <c r="AS43" s="111"/>
      <c r="AT43" s="111" t="s">
        <v>527</v>
      </c>
      <c r="AU43" s="111" t="s">
        <v>536</v>
      </c>
      <c r="AV43" s="111" t="s">
        <v>536</v>
      </c>
      <c r="AW43" s="111" t="s">
        <v>536</v>
      </c>
      <c r="AX43" s="111" t="s">
        <v>676</v>
      </c>
    </row>
    <row r="44" spans="1:50" s="121" customFormat="1" ht="151.5" hidden="1" customHeight="1" x14ac:dyDescent="0.25">
      <c r="A44" s="346"/>
      <c r="B44" s="348"/>
      <c r="C44" s="351"/>
      <c r="D44" s="351"/>
      <c r="E44" s="304"/>
      <c r="F44" s="304"/>
      <c r="G44" s="304"/>
      <c r="H44" s="307"/>
      <c r="I44" s="304"/>
      <c r="J44" s="309"/>
      <c r="K44" s="311"/>
      <c r="L44" s="314"/>
      <c r="M44" s="317"/>
      <c r="N44" s="110"/>
      <c r="O44" s="311"/>
      <c r="P44" s="314"/>
      <c r="Q44" s="355"/>
      <c r="R44" s="101">
        <v>2</v>
      </c>
      <c r="S44" s="82"/>
      <c r="T44" s="102"/>
      <c r="U44" s="103"/>
      <c r="V44" s="103"/>
      <c r="W44" s="104"/>
      <c r="X44" s="103"/>
      <c r="Y44" s="103"/>
      <c r="Z44" s="103"/>
      <c r="AA44" s="105"/>
      <c r="AB44" s="106"/>
      <c r="AC44" s="107"/>
      <c r="AD44" s="106"/>
      <c r="AE44" s="107"/>
      <c r="AF44" s="108"/>
      <c r="AG44" s="109"/>
      <c r="AH44" s="82"/>
      <c r="AI44" s="98"/>
      <c r="AJ44" s="111"/>
      <c r="AK44" s="111"/>
      <c r="AL44" s="82"/>
      <c r="AM44" s="190"/>
      <c r="AN44" s="190"/>
      <c r="AO44" s="191">
        <v>0.33329999999999999</v>
      </c>
      <c r="AP44" s="190"/>
      <c r="AQ44" s="190"/>
      <c r="AR44" s="191"/>
      <c r="AS44" s="111"/>
      <c r="AT44" s="111" t="s">
        <v>527</v>
      </c>
      <c r="AU44" s="111" t="s">
        <v>536</v>
      </c>
      <c r="AV44" s="111" t="s">
        <v>536</v>
      </c>
      <c r="AW44" s="111" t="s">
        <v>536</v>
      </c>
      <c r="AX44" s="111" t="s">
        <v>676</v>
      </c>
    </row>
    <row r="45" spans="1:50" s="121" customFormat="1" ht="151.5" hidden="1" customHeight="1" x14ac:dyDescent="0.25">
      <c r="A45" s="346"/>
      <c r="B45" s="349"/>
      <c r="C45" s="351"/>
      <c r="D45" s="351"/>
      <c r="E45" s="304"/>
      <c r="F45" s="304"/>
      <c r="G45" s="304"/>
      <c r="H45" s="307"/>
      <c r="I45" s="304"/>
      <c r="J45" s="309"/>
      <c r="K45" s="312"/>
      <c r="L45" s="315"/>
      <c r="M45" s="317"/>
      <c r="N45" s="110"/>
      <c r="O45" s="312"/>
      <c r="P45" s="315"/>
      <c r="Q45" s="356"/>
      <c r="R45" s="101">
        <v>3</v>
      </c>
      <c r="S45" s="82"/>
      <c r="T45" s="102"/>
      <c r="U45" s="103"/>
      <c r="V45" s="103"/>
      <c r="W45" s="104"/>
      <c r="X45" s="103"/>
      <c r="Y45" s="103"/>
      <c r="Z45" s="103"/>
      <c r="AA45" s="105"/>
      <c r="AB45" s="106"/>
      <c r="AC45" s="107"/>
      <c r="AD45" s="106"/>
      <c r="AE45" s="107"/>
      <c r="AF45" s="108"/>
      <c r="AG45" s="109"/>
      <c r="AH45" s="82"/>
      <c r="AI45" s="98"/>
      <c r="AJ45" s="111"/>
      <c r="AK45" s="111"/>
      <c r="AL45" s="82"/>
      <c r="AM45" s="190"/>
      <c r="AN45" s="190"/>
      <c r="AO45" s="191"/>
      <c r="AP45" s="190"/>
      <c r="AQ45" s="190"/>
      <c r="AR45" s="191"/>
      <c r="AS45" s="111"/>
      <c r="AT45" s="111" t="s">
        <v>527</v>
      </c>
      <c r="AU45" s="111" t="s">
        <v>536</v>
      </c>
      <c r="AV45" s="111" t="s">
        <v>536</v>
      </c>
      <c r="AW45" s="111" t="s">
        <v>536</v>
      </c>
      <c r="AX45" s="111" t="s">
        <v>676</v>
      </c>
    </row>
    <row r="46" spans="1:50" s="121" customFormat="1" ht="151.5" customHeight="1" x14ac:dyDescent="0.25">
      <c r="A46" s="346">
        <f>1+A43</f>
        <v>14</v>
      </c>
      <c r="B46" s="347" t="s">
        <v>266</v>
      </c>
      <c r="C46" s="350" t="s">
        <v>352</v>
      </c>
      <c r="D46" s="350" t="s">
        <v>353</v>
      </c>
      <c r="E46" s="303" t="s">
        <v>118</v>
      </c>
      <c r="F46" s="303" t="s">
        <v>269</v>
      </c>
      <c r="G46" s="303" t="s">
        <v>400</v>
      </c>
      <c r="H46" s="306" t="s">
        <v>354</v>
      </c>
      <c r="I46" s="303" t="s">
        <v>303</v>
      </c>
      <c r="J46" s="308">
        <v>12</v>
      </c>
      <c r="K46" s="310" t="str">
        <f>IF(J46&lt;=0,"",IF(J46&lt;=2,"Muy Baja",IF(J46&lt;=24,"Baja",IF(J46&lt;=500,"Media",IF(J46&lt;=5000,"Alta","Muy Alta")))))</f>
        <v>Baja</v>
      </c>
      <c r="L46" s="313">
        <f>IF(K46="","",IF(K46="Muy Baja",0.2,IF(K46="Baja",0.4,IF(K46="Media",0.6,IF(K46="Alta",0.8,IF(K46="Muy Alta",1,))))))</f>
        <v>0.4</v>
      </c>
      <c r="M46" s="316" t="s">
        <v>427</v>
      </c>
      <c r="N46" s="100" t="str">
        <f ca="1">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310" t="str">
        <f ca="1">IF(OR(N46='Tabla Impacto'!$C$11,N46='Tabla Impacto'!$D$11),"Leve",IF(OR(N46='Tabla Impacto'!$C$12,N46='Tabla Impacto'!$D$12),"Menor",IF(OR(N46='Tabla Impacto'!$C$13,N46='Tabla Impacto'!$D$13),"Moderado",IF(OR(N46='Tabla Impacto'!$C$14,N46='Tabla Impacto'!$D$14),"Mayor",IF(OR(N46='Tabla Impacto'!$C$15,N46='Tabla Impacto'!$D$15),"Catastrófico","")))))</f>
        <v>Moderado</v>
      </c>
      <c r="P46" s="313">
        <f ca="1">IF(O46="","",IF(O46="Leve",0.2,IF(O46="Menor",0.4,IF(O46="Moderado",0.6,IF(O46="Mayor",0.8,IF(O46="Catastrófico",1,))))))</f>
        <v>0.6</v>
      </c>
      <c r="Q46" s="354" t="str">
        <f ca="1">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Moderado</v>
      </c>
      <c r="R46" s="101">
        <v>1</v>
      </c>
      <c r="S46" s="82" t="s">
        <v>473</v>
      </c>
      <c r="T46" s="102" t="str">
        <f t="shared" ref="T46" si="19">IF(OR(U46="Preventivo",U46="Detectivo"),"Probabilidad",IF(U46="Correctivo","Impacto",""))</f>
        <v>Probabilidad</v>
      </c>
      <c r="U46" s="103" t="s">
        <v>14</v>
      </c>
      <c r="V46" s="103" t="s">
        <v>9</v>
      </c>
      <c r="W46" s="104" t="str">
        <f t="shared" ref="W46" si="20">IF(AND(U46="Preventivo",V46="Automático"),"50%",IF(AND(U46="Preventivo",V46="Manual"),"40%",IF(AND(U46="Detectivo",V46="Automático"),"40%",IF(AND(U46="Detectivo",V46="Manual"),"30%",IF(AND(U46="Correctivo",V46="Automático"),"35%",IF(AND(U46="Correctivo",V46="Manual"),"25%",""))))))</f>
        <v>40%</v>
      </c>
      <c r="X46" s="103" t="s">
        <v>19</v>
      </c>
      <c r="Y46" s="103" t="s">
        <v>22</v>
      </c>
      <c r="Z46" s="103" t="s">
        <v>110</v>
      </c>
      <c r="AA46" s="105">
        <f>IFERROR(IF(T46="Probabilidad",(L46-(+L46*W46)),IF(T46="Impacto",L46,"")),"")</f>
        <v>0.24</v>
      </c>
      <c r="AB46" s="106" t="str">
        <f t="shared" ref="AB46" si="21">IFERROR(IF(AA46="","",IF(AA46&lt;=0.2,"Muy Baja",IF(AA46&lt;=0.4,"Baja",IF(AA46&lt;=0.6,"Media",IF(AA46&lt;=0.8,"Alta","Muy Alta"))))),"")</f>
        <v>Baja</v>
      </c>
      <c r="AC46" s="107">
        <f t="shared" ref="AC46" si="22">+AA46</f>
        <v>0.24</v>
      </c>
      <c r="AD46" s="106" t="str">
        <f t="shared" ref="AD46" ca="1" si="23">IFERROR(IF(AE46="","",IF(AE46&lt;=0.2,"Leve",IF(AE46&lt;=0.4,"Menor",IF(AE46&lt;=0.6,"Moderado",IF(AE46&lt;=0.8,"Mayor","Catastrófico"))))),"")</f>
        <v>Moderado</v>
      </c>
      <c r="AE46" s="107">
        <f ca="1">IFERROR(IF(T46="Impacto",(P46-(+P46*W46)),IF(T46="Probabilidad",P46,"")),"")</f>
        <v>0.6</v>
      </c>
      <c r="AF46" s="108" t="str">
        <f t="shared" ref="AF46" ca="1" si="24">IFERROR(IF(OR(AND(AB46="Muy Baja",AD46="Leve"),AND(AB46="Muy Baja",AD46="Menor"),AND(AB46="Baja",AD46="Leve")),"Bajo",IF(OR(AND(AB46="Muy baja",AD46="Moderado"),AND(AB46="Baja",AD46="Menor"),AND(AB46="Baja",AD46="Moderado"),AND(AB46="Media",AD46="Leve"),AND(AB46="Media",AD46="Menor"),AND(AB46="Media",AD46="Moderado"),AND(AB46="Alta",AD46="Leve"),AND(AB46="Alta",AD46="Menor")),"Moderado",IF(OR(AND(AB46="Muy Baja",AD46="Mayor"),AND(AB46="Baja",AD46="Mayor"),AND(AB46="Media",AD46="Mayor"),AND(AB46="Alta",AD46="Moderado"),AND(AB46="Alta",AD46="Mayor"),AND(AB46="Muy Alta",AD46="Leve"),AND(AB46="Muy Alta",AD46="Menor"),AND(AB46="Muy Alta",AD46="Moderado"),AND(AB46="Muy Alta",AD46="Mayor")),"Alto",IF(OR(AND(AB46="Muy Baja",AD46="Catastrófico"),AND(AB46="Baja",AD46="Catastrófico"),AND(AB46="Media",AD46="Catastrófico"),AND(AB46="Alta",AD46="Catastrófico"),AND(AB46="Muy Alta",AD46="Catastrófico")),"Extremo","")))),"")</f>
        <v>Moderado</v>
      </c>
      <c r="AG46" s="109" t="s">
        <v>122</v>
      </c>
      <c r="AH46" s="82" t="s">
        <v>355</v>
      </c>
      <c r="AI46" s="98" t="s">
        <v>196</v>
      </c>
      <c r="AJ46" s="111" t="s">
        <v>197</v>
      </c>
      <c r="AK46" s="111" t="s">
        <v>197</v>
      </c>
      <c r="AL46" s="82" t="s">
        <v>270</v>
      </c>
      <c r="AM46" s="199" t="s">
        <v>578</v>
      </c>
      <c r="AN46" s="190" t="s">
        <v>633</v>
      </c>
      <c r="AO46" s="191">
        <v>0.33329999999999999</v>
      </c>
      <c r="AP46" s="190" t="s">
        <v>576</v>
      </c>
      <c r="AQ46" s="190" t="s">
        <v>577</v>
      </c>
      <c r="AR46" s="191">
        <v>0.33329999999999999</v>
      </c>
      <c r="AS46" s="111"/>
      <c r="AT46" s="111" t="s">
        <v>527</v>
      </c>
      <c r="AU46" s="111" t="s">
        <v>536</v>
      </c>
      <c r="AV46" s="111" t="s">
        <v>536</v>
      </c>
      <c r="AW46" s="111" t="s">
        <v>536</v>
      </c>
      <c r="AX46" s="111" t="s">
        <v>676</v>
      </c>
    </row>
    <row r="47" spans="1:50" s="121" customFormat="1" ht="151.5" hidden="1" customHeight="1" x14ac:dyDescent="0.25">
      <c r="A47" s="346"/>
      <c r="B47" s="348"/>
      <c r="C47" s="352"/>
      <c r="D47" s="351"/>
      <c r="E47" s="304"/>
      <c r="F47" s="304"/>
      <c r="G47" s="304"/>
      <c r="H47" s="307"/>
      <c r="I47" s="304"/>
      <c r="J47" s="309"/>
      <c r="K47" s="311"/>
      <c r="L47" s="314"/>
      <c r="M47" s="317"/>
      <c r="N47" s="110"/>
      <c r="O47" s="311"/>
      <c r="P47" s="314"/>
      <c r="Q47" s="355"/>
      <c r="R47" s="101">
        <v>2</v>
      </c>
      <c r="S47" s="82"/>
      <c r="T47" s="102" t="str">
        <f t="shared" ref="T47:T52" si="25">IF(OR(U47="Preventivo",U47="Detectivo"),"Probabilidad",IF(U47="Correctivo","Impacto",""))</f>
        <v/>
      </c>
      <c r="U47" s="103"/>
      <c r="V47" s="103"/>
      <c r="W47" s="104"/>
      <c r="X47" s="103"/>
      <c r="Y47" s="103"/>
      <c r="Z47" s="103"/>
      <c r="AA47" s="105" t="str">
        <f>IFERROR(IF(T47="Probabilidad",(AA46-(+AA46*W47)),IF(T47="Impacto",L47,"")),"")</f>
        <v/>
      </c>
      <c r="AB47" s="106" t="str">
        <f t="shared" ref="AB47:AB52" si="26">IFERROR(IF(AA47="","",IF(AA47&lt;=0.2,"Muy Baja",IF(AA47&lt;=0.4,"Baja",IF(AA47&lt;=0.6,"Media",IF(AA47&lt;=0.8,"Alta","Muy Alta"))))),"")</f>
        <v/>
      </c>
      <c r="AC47" s="107" t="str">
        <f t="shared" ref="AC47:AC52" si="27">+AA47</f>
        <v/>
      </c>
      <c r="AD47" s="106" t="str">
        <f t="shared" ref="AD47:AD52" si="28">IFERROR(IF(AE47="","",IF(AE47&lt;=0.2,"Leve",IF(AE47&lt;=0.4,"Menor",IF(AE47&lt;=0.6,"Moderado",IF(AE47&lt;=0.8,"Mayor","Catastrófico"))))),"")</f>
        <v/>
      </c>
      <c r="AE47" s="107" t="str">
        <f>IFERROR(IF(T47="Impacto",(P47-(+P47*W47)),IF(T47="Probabilidad",P47,"")),"")</f>
        <v/>
      </c>
      <c r="AF47" s="108" t="str">
        <f t="shared" ref="AF47:AF52" si="29">IFERROR(IF(OR(AND(AB47="Muy Baja",AD47="Leve"),AND(AB47="Muy Baja",AD47="Menor"),AND(AB47="Baja",AD47="Leve")),"Bajo",IF(OR(AND(AB47="Muy baja",AD47="Moderado"),AND(AB47="Baja",AD47="Menor"),AND(AB47="Baja",AD47="Moderado"),AND(AB47="Media",AD47="Leve"),AND(AB47="Media",AD47="Menor"),AND(AB47="Media",AD47="Moderado"),AND(AB47="Alta",AD47="Leve"),AND(AB47="Alta",AD47="Menor")),"Moderado",IF(OR(AND(AB47="Muy Baja",AD47="Mayor"),AND(AB47="Baja",AD47="Mayor"),AND(AB47="Media",AD47="Mayor"),AND(AB47="Alta",AD47="Moderado"),AND(AB47="Alta",AD47="Mayor"),AND(AB47="Muy Alta",AD47="Leve"),AND(AB47="Muy Alta",AD47="Menor"),AND(AB47="Muy Alta",AD47="Moderado"),AND(AB47="Muy Alta",AD47="Mayor")),"Alto",IF(OR(AND(AB47="Muy Baja",AD47="Catastrófico"),AND(AB47="Baja",AD47="Catastrófico"),AND(AB47="Media",AD47="Catastrófico"),AND(AB47="Alta",AD47="Catastrófico"),AND(AB47="Muy Alta",AD47="Catastrófico")),"Extremo","")))),"")</f>
        <v/>
      </c>
      <c r="AG47" s="109"/>
      <c r="AH47" s="82"/>
      <c r="AI47" s="98"/>
      <c r="AJ47" s="111"/>
      <c r="AK47" s="111"/>
      <c r="AL47" s="82"/>
      <c r="AM47" s="190"/>
      <c r="AN47" s="190"/>
      <c r="AO47" s="191">
        <v>0.33329999999999999</v>
      </c>
      <c r="AP47" s="190"/>
      <c r="AQ47" s="190"/>
      <c r="AR47" s="191"/>
      <c r="AS47" s="111"/>
      <c r="AT47" s="111" t="s">
        <v>527</v>
      </c>
      <c r="AU47" s="111" t="s">
        <v>536</v>
      </c>
      <c r="AV47" s="111" t="s">
        <v>536</v>
      </c>
      <c r="AW47" s="111" t="s">
        <v>536</v>
      </c>
      <c r="AX47" s="111" t="s">
        <v>676</v>
      </c>
    </row>
    <row r="48" spans="1:50" s="121" customFormat="1" ht="151.5" hidden="1" customHeight="1" x14ac:dyDescent="0.25">
      <c r="A48" s="346"/>
      <c r="B48" s="349"/>
      <c r="C48" s="352"/>
      <c r="D48" s="351"/>
      <c r="E48" s="304"/>
      <c r="F48" s="304"/>
      <c r="G48" s="304"/>
      <c r="H48" s="307"/>
      <c r="I48" s="304"/>
      <c r="J48" s="309"/>
      <c r="K48" s="312"/>
      <c r="L48" s="315"/>
      <c r="M48" s="317"/>
      <c r="N48" s="110"/>
      <c r="O48" s="312"/>
      <c r="P48" s="315"/>
      <c r="Q48" s="356"/>
      <c r="R48" s="101">
        <v>3</v>
      </c>
      <c r="S48" s="82"/>
      <c r="T48" s="102" t="str">
        <f t="shared" si="25"/>
        <v/>
      </c>
      <c r="U48" s="103"/>
      <c r="V48" s="103"/>
      <c r="W48" s="104"/>
      <c r="X48" s="103"/>
      <c r="Y48" s="103"/>
      <c r="Z48" s="103"/>
      <c r="AA48" s="105" t="str">
        <f>IFERROR(IF(T48="Probabilidad",(AA47-(+AA47*W48)),IF(T48="Impacto",L48,"")),"")</f>
        <v/>
      </c>
      <c r="AB48" s="106" t="str">
        <f t="shared" si="26"/>
        <v/>
      </c>
      <c r="AC48" s="107" t="str">
        <f t="shared" si="27"/>
        <v/>
      </c>
      <c r="AD48" s="106" t="str">
        <f t="shared" si="28"/>
        <v/>
      </c>
      <c r="AE48" s="107" t="str">
        <f>IFERROR(IF(T48="Impacto",(P48-(+P48*W48)),IF(T48="Probabilidad",P48,"")),"")</f>
        <v/>
      </c>
      <c r="AF48" s="108" t="str">
        <f t="shared" si="29"/>
        <v/>
      </c>
      <c r="AG48" s="109"/>
      <c r="AH48" s="82"/>
      <c r="AI48" s="98"/>
      <c r="AJ48" s="111"/>
      <c r="AK48" s="111"/>
      <c r="AL48" s="82"/>
      <c r="AM48" s="190"/>
      <c r="AN48" s="190"/>
      <c r="AO48" s="191"/>
      <c r="AP48" s="190"/>
      <c r="AQ48" s="190"/>
      <c r="AR48" s="191"/>
      <c r="AS48" s="111"/>
      <c r="AT48" s="111" t="s">
        <v>527</v>
      </c>
      <c r="AU48" s="111" t="s">
        <v>536</v>
      </c>
      <c r="AV48" s="111" t="s">
        <v>536</v>
      </c>
      <c r="AW48" s="111" t="s">
        <v>536</v>
      </c>
      <c r="AX48" s="111" t="s">
        <v>676</v>
      </c>
    </row>
    <row r="49" spans="1:50" s="121" customFormat="1" ht="151.5" customHeight="1" x14ac:dyDescent="0.25">
      <c r="A49" s="346">
        <f>1+A46</f>
        <v>15</v>
      </c>
      <c r="B49" s="347" t="s">
        <v>266</v>
      </c>
      <c r="C49" s="350" t="s">
        <v>352</v>
      </c>
      <c r="D49" s="350" t="s">
        <v>353</v>
      </c>
      <c r="E49" s="303" t="s">
        <v>120</v>
      </c>
      <c r="F49" s="303" t="s">
        <v>402</v>
      </c>
      <c r="G49" s="303" t="s">
        <v>401</v>
      </c>
      <c r="H49" s="306" t="s">
        <v>359</v>
      </c>
      <c r="I49" s="303" t="s">
        <v>303</v>
      </c>
      <c r="J49" s="308">
        <v>12</v>
      </c>
      <c r="K49" s="310" t="str">
        <f>IF(J49&lt;=0,"",IF(J49&lt;=2,"Muy Baja",IF(J49&lt;=24,"Baja",IF(J49&lt;=500,"Media",IF(J49&lt;=5000,"Alta","Muy Alta")))))</f>
        <v>Baja</v>
      </c>
      <c r="L49" s="313">
        <f>IF(K49="","",IF(K49="Muy Baja",0.2,IF(K49="Baja",0.4,IF(K49="Media",0.6,IF(K49="Alta",0.8,IF(K49="Muy Alta",1,))))))</f>
        <v>0.4</v>
      </c>
      <c r="M49" s="316" t="s">
        <v>427</v>
      </c>
      <c r="N49" s="100" t="str">
        <f ca="1">IF(NOT(ISERROR(MATCH(M49,'Tabla Impacto'!$B$221:$B$223,0))),'Tabla Impacto'!$F$223&amp;"Por favor no seleccionar los criterios de impacto(Afectación Económica o presupuestal y Pérdida Reputacional)",M49)</f>
        <v xml:space="preserve"> El riesgo afecta la imagen de la entidad con algunos usuarios de relevancia frente al logro de los objetivos</v>
      </c>
      <c r="O49" s="310" t="str">
        <f ca="1">IF(OR(N49='Tabla Impacto'!$C$11,N49='Tabla Impacto'!$D$11),"Leve",IF(OR(N49='Tabla Impacto'!$C$12,N49='Tabla Impacto'!$D$12),"Menor",IF(OR(N49='Tabla Impacto'!$C$13,N49='Tabla Impacto'!$D$13),"Moderado",IF(OR(N49='Tabla Impacto'!$C$14,N49='Tabla Impacto'!$D$14),"Mayor",IF(OR(N49='Tabla Impacto'!$C$15,N49='Tabla Impacto'!$D$15),"Catastrófico","")))))</f>
        <v>Moderado</v>
      </c>
      <c r="P49" s="313">
        <f ca="1">IF(O49="","",IF(O49="Leve",0.2,IF(O49="Menor",0.4,IF(O49="Moderado",0.6,IF(O49="Mayor",0.8,IF(O49="Catastrófico",1,))))))</f>
        <v>0.6</v>
      </c>
      <c r="Q49" s="354" t="str">
        <f ca="1">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Moderado</v>
      </c>
      <c r="R49" s="101">
        <v>1</v>
      </c>
      <c r="S49" s="82" t="s">
        <v>313</v>
      </c>
      <c r="T49" s="102" t="str">
        <f t="shared" si="25"/>
        <v>Probabilidad</v>
      </c>
      <c r="U49" s="103" t="s">
        <v>14</v>
      </c>
      <c r="V49" s="103" t="s">
        <v>9</v>
      </c>
      <c r="W49" s="104" t="str">
        <f t="shared" ref="W49:W52" si="30">IF(AND(U49="Preventivo",V49="Automático"),"50%",IF(AND(U49="Preventivo",V49="Manual"),"40%",IF(AND(U49="Detectivo",V49="Automático"),"40%",IF(AND(U49="Detectivo",V49="Manual"),"30%",IF(AND(U49="Correctivo",V49="Automático"),"35%",IF(AND(U49="Correctivo",V49="Manual"),"25%",""))))))</f>
        <v>40%</v>
      </c>
      <c r="X49" s="103" t="s">
        <v>19</v>
      </c>
      <c r="Y49" s="103" t="s">
        <v>22</v>
      </c>
      <c r="Z49" s="103" t="s">
        <v>110</v>
      </c>
      <c r="AA49" s="105">
        <f>IFERROR(IF(T49="Probabilidad",(L49-(+L49*W49)),IF(T49="Impacto",L49,"")),"")</f>
        <v>0.24</v>
      </c>
      <c r="AB49" s="106" t="str">
        <f t="shared" si="26"/>
        <v>Baja</v>
      </c>
      <c r="AC49" s="107">
        <f t="shared" si="27"/>
        <v>0.24</v>
      </c>
      <c r="AD49" s="106" t="str">
        <f t="shared" ca="1" si="28"/>
        <v>Moderado</v>
      </c>
      <c r="AE49" s="107">
        <f ca="1">IFERROR(IF(T49="Impacto",(P49-(+P49*W49)),IF(T49="Probabilidad",P49,"")),"")</f>
        <v>0.6</v>
      </c>
      <c r="AF49" s="108" t="str">
        <f t="shared" ca="1" si="29"/>
        <v>Moderado</v>
      </c>
      <c r="AG49" s="109" t="s">
        <v>122</v>
      </c>
      <c r="AH49" s="82" t="s">
        <v>271</v>
      </c>
      <c r="AI49" s="112" t="s">
        <v>244</v>
      </c>
      <c r="AJ49" s="111" t="s">
        <v>267</v>
      </c>
      <c r="AK49" s="111" t="s">
        <v>268</v>
      </c>
      <c r="AL49" s="82" t="s">
        <v>272</v>
      </c>
      <c r="AM49" s="190" t="s">
        <v>579</v>
      </c>
      <c r="AN49" s="190" t="s">
        <v>634</v>
      </c>
      <c r="AO49" s="191">
        <v>0.33329999999999999</v>
      </c>
      <c r="AP49" s="200" t="s">
        <v>635</v>
      </c>
      <c r="AQ49" s="200" t="s">
        <v>636</v>
      </c>
      <c r="AR49" s="191">
        <v>0.33329999999999999</v>
      </c>
      <c r="AS49" s="111"/>
      <c r="AT49" s="111" t="s">
        <v>527</v>
      </c>
      <c r="AU49" s="111" t="s">
        <v>536</v>
      </c>
      <c r="AV49" s="111" t="s">
        <v>536</v>
      </c>
      <c r="AW49" s="111" t="s">
        <v>536</v>
      </c>
      <c r="AX49" s="111" t="s">
        <v>676</v>
      </c>
    </row>
    <row r="50" spans="1:50" s="121" customFormat="1" ht="151.5" customHeight="1" x14ac:dyDescent="0.25">
      <c r="A50" s="346"/>
      <c r="B50" s="348"/>
      <c r="C50" s="352"/>
      <c r="D50" s="351"/>
      <c r="E50" s="304"/>
      <c r="F50" s="304"/>
      <c r="G50" s="304"/>
      <c r="H50" s="307"/>
      <c r="I50" s="304"/>
      <c r="J50" s="309"/>
      <c r="K50" s="311"/>
      <c r="L50" s="314"/>
      <c r="M50" s="317"/>
      <c r="N50" s="110"/>
      <c r="O50" s="311"/>
      <c r="P50" s="314"/>
      <c r="Q50" s="355"/>
      <c r="R50" s="101">
        <v>2</v>
      </c>
      <c r="S50" s="82" t="s">
        <v>356</v>
      </c>
      <c r="T50" s="102" t="str">
        <f t="shared" si="25"/>
        <v>Probabilidad</v>
      </c>
      <c r="U50" s="103" t="s">
        <v>15</v>
      </c>
      <c r="V50" s="103" t="s">
        <v>9</v>
      </c>
      <c r="W50" s="104" t="str">
        <f t="shared" si="30"/>
        <v>30%</v>
      </c>
      <c r="X50" s="103" t="s">
        <v>20</v>
      </c>
      <c r="Y50" s="103" t="s">
        <v>23</v>
      </c>
      <c r="Z50" s="103" t="s">
        <v>110</v>
      </c>
      <c r="AA50" s="105">
        <f>IFERROR(IF(T50="Probabilidad",(AA49-(+AA49*W50)),IF(T50="Impacto",L50,"")),"")</f>
        <v>0.16799999999999998</v>
      </c>
      <c r="AB50" s="106" t="str">
        <f t="shared" si="26"/>
        <v>Muy Baja</v>
      </c>
      <c r="AC50" s="107">
        <f t="shared" si="27"/>
        <v>0.16799999999999998</v>
      </c>
      <c r="AD50" s="106" t="str">
        <f t="shared" si="28"/>
        <v>Moderado</v>
      </c>
      <c r="AE50" s="107">
        <v>0.6</v>
      </c>
      <c r="AF50" s="108" t="str">
        <f t="shared" si="29"/>
        <v>Moderado</v>
      </c>
      <c r="AG50" s="109" t="s">
        <v>122</v>
      </c>
      <c r="AH50" s="82" t="s">
        <v>357</v>
      </c>
      <c r="AI50" s="112" t="s">
        <v>244</v>
      </c>
      <c r="AJ50" s="111" t="s">
        <v>267</v>
      </c>
      <c r="AK50" s="111" t="s">
        <v>268</v>
      </c>
      <c r="AL50" s="82" t="s">
        <v>272</v>
      </c>
      <c r="AM50" s="190" t="s">
        <v>580</v>
      </c>
      <c r="AN50" s="190" t="s">
        <v>581</v>
      </c>
      <c r="AO50" s="191">
        <v>0.33329999999999999</v>
      </c>
      <c r="AP50" s="190" t="s">
        <v>582</v>
      </c>
      <c r="AQ50" s="190" t="s">
        <v>583</v>
      </c>
      <c r="AR50" s="191">
        <v>0.33329999999999999</v>
      </c>
      <c r="AS50" s="111"/>
      <c r="AT50" s="111" t="s">
        <v>527</v>
      </c>
      <c r="AU50" s="111" t="s">
        <v>536</v>
      </c>
      <c r="AV50" s="111" t="s">
        <v>536</v>
      </c>
      <c r="AW50" s="111" t="s">
        <v>536</v>
      </c>
      <c r="AX50" s="111" t="s">
        <v>676</v>
      </c>
    </row>
    <row r="51" spans="1:50" s="121" customFormat="1" ht="151.5" customHeight="1" x14ac:dyDescent="0.25">
      <c r="A51" s="346"/>
      <c r="B51" s="349"/>
      <c r="C51" s="352"/>
      <c r="D51" s="351"/>
      <c r="E51" s="304"/>
      <c r="F51" s="304"/>
      <c r="G51" s="304"/>
      <c r="H51" s="307"/>
      <c r="I51" s="304"/>
      <c r="J51" s="309"/>
      <c r="K51" s="312"/>
      <c r="L51" s="315"/>
      <c r="M51" s="317"/>
      <c r="N51" s="110"/>
      <c r="O51" s="312"/>
      <c r="P51" s="315"/>
      <c r="Q51" s="356"/>
      <c r="R51" s="101">
        <v>3</v>
      </c>
      <c r="S51" s="82" t="s">
        <v>314</v>
      </c>
      <c r="T51" s="102" t="str">
        <f t="shared" si="25"/>
        <v>Probabilidad</v>
      </c>
      <c r="U51" s="103" t="s">
        <v>14</v>
      </c>
      <c r="V51" s="103" t="s">
        <v>9</v>
      </c>
      <c r="W51" s="104" t="str">
        <f t="shared" si="30"/>
        <v>40%</v>
      </c>
      <c r="X51" s="103" t="s">
        <v>19</v>
      </c>
      <c r="Y51" s="103" t="s">
        <v>22</v>
      </c>
      <c r="Z51" s="103" t="s">
        <v>110</v>
      </c>
      <c r="AA51" s="105">
        <f>IFERROR(IF(T51="Probabilidad",(AA50-(+AA50*W51)),IF(T51="Impacto",L51,"")),"")</f>
        <v>0.10079999999999999</v>
      </c>
      <c r="AB51" s="106" t="str">
        <f t="shared" si="26"/>
        <v>Muy Baja</v>
      </c>
      <c r="AC51" s="107">
        <f t="shared" si="27"/>
        <v>0.10079999999999999</v>
      </c>
      <c r="AD51" s="106" t="str">
        <f t="shared" si="28"/>
        <v>Moderado</v>
      </c>
      <c r="AE51" s="107">
        <v>0.6</v>
      </c>
      <c r="AF51" s="108" t="str">
        <f t="shared" si="29"/>
        <v>Moderado</v>
      </c>
      <c r="AG51" s="109" t="s">
        <v>122</v>
      </c>
      <c r="AH51" s="82" t="s">
        <v>358</v>
      </c>
      <c r="AI51" s="112" t="s">
        <v>244</v>
      </c>
      <c r="AJ51" s="111" t="s">
        <v>267</v>
      </c>
      <c r="AK51" s="111" t="s">
        <v>268</v>
      </c>
      <c r="AL51" s="82" t="s">
        <v>272</v>
      </c>
      <c r="AM51" s="190" t="s">
        <v>584</v>
      </c>
      <c r="AN51" s="190" t="s">
        <v>585</v>
      </c>
      <c r="AO51" s="191">
        <v>0.33329999999999999</v>
      </c>
      <c r="AP51" s="190" t="s">
        <v>586</v>
      </c>
      <c r="AQ51" s="190" t="s">
        <v>587</v>
      </c>
      <c r="AR51" s="191">
        <v>0.33329999999999999</v>
      </c>
      <c r="AS51" s="111"/>
      <c r="AT51" s="111" t="s">
        <v>527</v>
      </c>
      <c r="AU51" s="111" t="s">
        <v>536</v>
      </c>
      <c r="AV51" s="111" t="s">
        <v>536</v>
      </c>
      <c r="AW51" s="111" t="s">
        <v>536</v>
      </c>
      <c r="AX51" s="111" t="s">
        <v>676</v>
      </c>
    </row>
    <row r="52" spans="1:50" s="121" customFormat="1" ht="151.5" customHeight="1" x14ac:dyDescent="0.25">
      <c r="A52" s="346">
        <f>1+A49</f>
        <v>16</v>
      </c>
      <c r="B52" s="372" t="s">
        <v>273</v>
      </c>
      <c r="C52" s="350" t="s">
        <v>328</v>
      </c>
      <c r="D52" s="350" t="s">
        <v>360</v>
      </c>
      <c r="E52" s="303" t="s">
        <v>118</v>
      </c>
      <c r="F52" s="303" t="s">
        <v>403</v>
      </c>
      <c r="G52" s="303" t="s">
        <v>404</v>
      </c>
      <c r="H52" s="306" t="s">
        <v>405</v>
      </c>
      <c r="I52" s="303" t="s">
        <v>303</v>
      </c>
      <c r="J52" s="308">
        <v>10</v>
      </c>
      <c r="K52" s="310" t="str">
        <f>IF(J52&lt;=0,"",IF(J52&lt;=2,"Muy Baja",IF(J52&lt;=24,"Baja",IF(J52&lt;=500,"Media",IF(J52&lt;=5000,"Alta","Muy Alta")))))</f>
        <v>Baja</v>
      </c>
      <c r="L52" s="313">
        <f>IF(K52="","",IF(K52="Muy Baja",0.2,IF(K52="Baja",0.4,IF(K52="Media",0.6,IF(K52="Alta",0.8,IF(K52="Muy Alta",1,))))))</f>
        <v>0.4</v>
      </c>
      <c r="M52" s="316" t="s">
        <v>427</v>
      </c>
      <c r="N52" s="100" t="str">
        <f ca="1">IF(NOT(ISERROR(MATCH(M52,'Tabla Impacto'!$B$221:$B$223,0))),'Tabla Impacto'!$F$223&amp;"Por favor no seleccionar los criterios de impacto(Afectación Económica o presupuestal y Pérdida Reputacional)",M52)</f>
        <v xml:space="preserve"> El riesgo afecta la imagen de la entidad con algunos usuarios de relevancia frente al logro de los objetivos</v>
      </c>
      <c r="O52" s="310" t="str">
        <f ca="1">IF(OR(N52='Tabla Impacto'!$C$11,N52='Tabla Impacto'!$D$11),"Leve",IF(OR(N52='Tabla Impacto'!$C$12,N52='Tabla Impacto'!$D$12),"Menor",IF(OR(N52='Tabla Impacto'!$C$13,N52='Tabla Impacto'!$D$13),"Moderado",IF(OR(N52='Tabla Impacto'!$C$14,N52='Tabla Impacto'!$D$14),"Mayor",IF(OR(N52='Tabla Impacto'!$C$15,N52='Tabla Impacto'!$D$15),"Catastrófico","")))))</f>
        <v>Moderado</v>
      </c>
      <c r="P52" s="313">
        <f ca="1">IF(O52="","",IF(O52="Leve",0.2,IF(O52="Menor",0.4,IF(O52="Moderado",0.6,IF(O52="Mayor",0.8,IF(O52="Catastrófico",1,))))))</f>
        <v>0.6</v>
      </c>
      <c r="Q52" s="354" t="str">
        <f ca="1">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Moderado</v>
      </c>
      <c r="R52" s="101">
        <v>1</v>
      </c>
      <c r="S52" s="82" t="s">
        <v>407</v>
      </c>
      <c r="T52" s="102" t="str">
        <f t="shared" si="25"/>
        <v>Probabilidad</v>
      </c>
      <c r="U52" s="103" t="s">
        <v>15</v>
      </c>
      <c r="V52" s="103" t="s">
        <v>9</v>
      </c>
      <c r="W52" s="104" t="str">
        <f t="shared" si="30"/>
        <v>30%</v>
      </c>
      <c r="X52" s="103" t="s">
        <v>20</v>
      </c>
      <c r="Y52" s="103" t="s">
        <v>23</v>
      </c>
      <c r="Z52" s="103" t="s">
        <v>111</v>
      </c>
      <c r="AA52" s="114">
        <f>IFERROR(IF(T52="Probabilidad",(L52-(+L52*W52)),IF(T52="Impacto",L52,"")),"")</f>
        <v>0.28000000000000003</v>
      </c>
      <c r="AB52" s="106" t="str">
        <f t="shared" si="26"/>
        <v>Baja</v>
      </c>
      <c r="AC52" s="107">
        <f t="shared" si="27"/>
        <v>0.28000000000000003</v>
      </c>
      <c r="AD52" s="106" t="str">
        <f t="shared" ca="1" si="28"/>
        <v>Moderado</v>
      </c>
      <c r="AE52" s="107">
        <f ca="1">IFERROR(IF(T52="Impacto",(P52-(+P52*W52)),IF(T52="Probabilidad",P52,"")),"")</f>
        <v>0.6</v>
      </c>
      <c r="AF52" s="108" t="str">
        <f t="shared" ca="1" si="29"/>
        <v>Moderado</v>
      </c>
      <c r="AG52" s="109" t="s">
        <v>122</v>
      </c>
      <c r="AH52" s="82" t="s">
        <v>472</v>
      </c>
      <c r="AI52" s="98" t="s">
        <v>196</v>
      </c>
      <c r="AJ52" s="99">
        <v>44562</v>
      </c>
      <c r="AK52" s="117" t="s">
        <v>336</v>
      </c>
      <c r="AL52" s="82" t="s">
        <v>406</v>
      </c>
      <c r="AM52" s="190" t="s">
        <v>566</v>
      </c>
      <c r="AN52" s="190" t="s">
        <v>567</v>
      </c>
      <c r="AO52" s="191">
        <v>0.33329999999999999</v>
      </c>
      <c r="AP52" s="190" t="s">
        <v>568</v>
      </c>
      <c r="AQ52" s="190" t="s">
        <v>637</v>
      </c>
      <c r="AR52" s="191">
        <v>0.33329999999999999</v>
      </c>
      <c r="AS52" s="111"/>
      <c r="AT52" s="111" t="s">
        <v>527</v>
      </c>
      <c r="AU52" s="111" t="s">
        <v>536</v>
      </c>
      <c r="AV52" s="111" t="s">
        <v>536</v>
      </c>
      <c r="AW52" s="111" t="s">
        <v>536</v>
      </c>
      <c r="AX52" s="111" t="s">
        <v>676</v>
      </c>
    </row>
    <row r="53" spans="1:50" s="121" customFormat="1" ht="151.5" hidden="1" customHeight="1" x14ac:dyDescent="0.25">
      <c r="A53" s="346"/>
      <c r="B53" s="373"/>
      <c r="C53" s="351"/>
      <c r="D53" s="351"/>
      <c r="E53" s="304"/>
      <c r="F53" s="304"/>
      <c r="G53" s="304"/>
      <c r="H53" s="307"/>
      <c r="I53" s="304"/>
      <c r="J53" s="309"/>
      <c r="K53" s="311"/>
      <c r="L53" s="314"/>
      <c r="M53" s="317"/>
      <c r="N53" s="110"/>
      <c r="O53" s="311"/>
      <c r="P53" s="314"/>
      <c r="Q53" s="355"/>
      <c r="R53" s="101">
        <v>2</v>
      </c>
      <c r="S53" s="82"/>
      <c r="T53" s="102"/>
      <c r="U53" s="103"/>
      <c r="V53" s="103"/>
      <c r="W53" s="104"/>
      <c r="X53" s="103"/>
      <c r="Y53" s="103"/>
      <c r="Z53" s="103"/>
      <c r="AA53" s="114"/>
      <c r="AB53" s="106"/>
      <c r="AC53" s="107"/>
      <c r="AD53" s="106"/>
      <c r="AE53" s="107"/>
      <c r="AF53" s="108"/>
      <c r="AG53" s="109"/>
      <c r="AH53" s="82"/>
      <c r="AI53" s="98"/>
      <c r="AJ53" s="99"/>
      <c r="AK53" s="117"/>
      <c r="AL53" s="82"/>
      <c r="AM53" s="111"/>
      <c r="AN53" s="111"/>
      <c r="AO53" s="198"/>
      <c r="AP53" s="111"/>
      <c r="AQ53" s="190"/>
      <c r="AR53" s="198"/>
      <c r="AS53" s="111"/>
      <c r="AT53" s="111" t="s">
        <v>527</v>
      </c>
      <c r="AU53" s="111" t="s">
        <v>536</v>
      </c>
      <c r="AV53" s="111" t="s">
        <v>536</v>
      </c>
      <c r="AW53" s="111" t="s">
        <v>536</v>
      </c>
      <c r="AX53" s="111" t="s">
        <v>676</v>
      </c>
    </row>
    <row r="54" spans="1:50" s="121" customFormat="1" ht="151.5" hidden="1" customHeight="1" x14ac:dyDescent="0.25">
      <c r="A54" s="346"/>
      <c r="B54" s="374"/>
      <c r="C54" s="351"/>
      <c r="D54" s="351"/>
      <c r="E54" s="304"/>
      <c r="F54" s="304"/>
      <c r="G54" s="304"/>
      <c r="H54" s="307"/>
      <c r="I54" s="304"/>
      <c r="J54" s="309"/>
      <c r="K54" s="312"/>
      <c r="L54" s="315"/>
      <c r="M54" s="317"/>
      <c r="N54" s="110"/>
      <c r="O54" s="312"/>
      <c r="P54" s="315"/>
      <c r="Q54" s="356"/>
      <c r="R54" s="101">
        <v>3</v>
      </c>
      <c r="S54" s="82"/>
      <c r="T54" s="102"/>
      <c r="U54" s="103"/>
      <c r="V54" s="103"/>
      <c r="W54" s="104"/>
      <c r="X54" s="103"/>
      <c r="Y54" s="103"/>
      <c r="Z54" s="103"/>
      <c r="AA54" s="114"/>
      <c r="AB54" s="106"/>
      <c r="AC54" s="107"/>
      <c r="AD54" s="106"/>
      <c r="AE54" s="107"/>
      <c r="AF54" s="108"/>
      <c r="AG54" s="109"/>
      <c r="AH54" s="82"/>
      <c r="AI54" s="98"/>
      <c r="AJ54" s="99"/>
      <c r="AK54" s="117"/>
      <c r="AL54" s="82"/>
      <c r="AM54" s="190"/>
      <c r="AN54" s="190"/>
      <c r="AO54" s="191"/>
      <c r="AP54" s="190"/>
      <c r="AQ54" s="190"/>
      <c r="AR54" s="191"/>
      <c r="AS54" s="111"/>
      <c r="AT54" s="111" t="s">
        <v>527</v>
      </c>
      <c r="AU54" s="111" t="s">
        <v>536</v>
      </c>
      <c r="AV54" s="111" t="s">
        <v>536</v>
      </c>
      <c r="AW54" s="111" t="s">
        <v>536</v>
      </c>
      <c r="AX54" s="111" t="s">
        <v>676</v>
      </c>
    </row>
    <row r="55" spans="1:50" s="121" customFormat="1" ht="176.45" customHeight="1" x14ac:dyDescent="0.25">
      <c r="A55" s="346">
        <f>1+A52</f>
        <v>17</v>
      </c>
      <c r="B55" s="347" t="s">
        <v>275</v>
      </c>
      <c r="C55" s="350" t="s">
        <v>274</v>
      </c>
      <c r="D55" s="350" t="s">
        <v>276</v>
      </c>
      <c r="E55" s="303" t="s">
        <v>118</v>
      </c>
      <c r="F55" s="303" t="s">
        <v>408</v>
      </c>
      <c r="G55" s="303" t="s">
        <v>409</v>
      </c>
      <c r="H55" s="306" t="s">
        <v>438</v>
      </c>
      <c r="I55" s="303" t="s">
        <v>303</v>
      </c>
      <c r="J55" s="308">
        <v>355</v>
      </c>
      <c r="K55" s="310" t="str">
        <f>IF(J55&lt;=0,"",IF(J55&lt;=2,"Muy Baja",IF(J55&lt;=24,"Baja",IF(J55&lt;=500,"Media",IF(J55&lt;=5000,"Alta","Muy Alta")))))</f>
        <v>Media</v>
      </c>
      <c r="L55" s="313">
        <f>IF(K55="","",IF(K55="Muy Baja",0.2,IF(K55="Baja",0.4,IF(K55="Media",0.6,IF(K55="Alta",0.8,IF(K55="Muy Alta",1,))))))</f>
        <v>0.6</v>
      </c>
      <c r="M55" s="316" t="s">
        <v>434</v>
      </c>
      <c r="N55" s="100" t="str">
        <f ca="1">IF(NOT(ISERROR(MATCH(M55,'Tabla Impacto'!$B$221:$B$223,0))),'Tabla Impacto'!$F$223&amp;"Por favor no seleccionar los criterios de impacto(Afectación Económica o presupuestal y Pérdida Reputacional)",M55)</f>
        <v xml:space="preserve"> El riesgo afecta la imagen de la entidad con efecto publicitario sostenido a nivel de sector administrativo, nivel departamental o municipal</v>
      </c>
      <c r="O55" s="310" t="str">
        <f ca="1">IF(OR(N55='Tabla Impacto'!$C$11,N55='Tabla Impacto'!$D$11),"Leve",IF(OR(N55='Tabla Impacto'!$C$12,N55='Tabla Impacto'!$D$12),"Menor",IF(OR(N55='Tabla Impacto'!$C$13,N55='Tabla Impacto'!$D$13),"Moderado",IF(OR(N55='Tabla Impacto'!$C$14,N55='Tabla Impacto'!$D$14),"Mayor",IF(OR(N55='Tabla Impacto'!$C$15,N55='Tabla Impacto'!$D$15),"Catastrófico","")))))</f>
        <v>Mayor</v>
      </c>
      <c r="P55" s="313">
        <f ca="1">IF(O55="","",IF(O55="Leve",0.2,IF(O55="Menor",0.4,IF(O55="Moderado",0.6,IF(O55="Mayor",0.8,IF(O55="Catastrófico",1,))))))</f>
        <v>0.8</v>
      </c>
      <c r="Q55" s="354" t="str">
        <f ca="1">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Alto</v>
      </c>
      <c r="R55" s="101">
        <v>1</v>
      </c>
      <c r="S55" s="82" t="s">
        <v>410</v>
      </c>
      <c r="T55" s="102" t="str">
        <f t="shared" ref="T55:T61" si="31">IF(OR(U55="Preventivo",U55="Detectivo"),"Probabilidad",IF(U55="Correctivo","Impacto",""))</f>
        <v>Probabilidad</v>
      </c>
      <c r="U55" s="103" t="s">
        <v>14</v>
      </c>
      <c r="V55" s="103" t="s">
        <v>9</v>
      </c>
      <c r="W55" s="104" t="str">
        <f>IF(AND(U55="Preventivo",V55="Automático"),"50%",IF(AND(U55="Preventivo",V55="Manual"),"40%",IF(AND(U55="Detectivo",V55="Automático"),"40%",IF(AND(U55="Detectivo",V55="Manual"),"30%",IF(AND(U55="Correctivo",V55="Automático"),"35%",IF(AND(U55="Correctivo",V55="Manual"),"25%",""))))))</f>
        <v>40%</v>
      </c>
      <c r="X55" s="103" t="s">
        <v>19</v>
      </c>
      <c r="Y55" s="103" t="s">
        <v>22</v>
      </c>
      <c r="Z55" s="103" t="s">
        <v>110</v>
      </c>
      <c r="AA55" s="119">
        <f>IFERROR(IF(T55="Probabilidad",(L55-(+L55*W55)),IF(T55="Impacto",L55,"")),"")</f>
        <v>0.36</v>
      </c>
      <c r="AB55" s="106" t="str">
        <f t="shared" ref="AB55:AB61" si="32">IFERROR(IF(AA55="","",IF(AA55&lt;=0.2,"Muy Baja",IF(AA55&lt;=0.4,"Baja",IF(AA55&lt;=0.6,"Media",IF(AA55&lt;=0.8,"Alta","Muy Alta"))))),"")</f>
        <v>Baja</v>
      </c>
      <c r="AC55" s="107">
        <f t="shared" ref="AC55:AC61" si="33">+AA55</f>
        <v>0.36</v>
      </c>
      <c r="AD55" s="106" t="str">
        <f t="shared" ref="AD55:AD61" ca="1" si="34">IFERROR(IF(AE55="","",IF(AE55&lt;=0.2,"Leve",IF(AE55&lt;=0.4,"Menor",IF(AE55&lt;=0.6,"Moderado",IF(AE55&lt;=0.8,"Mayor","Catastrófico"))))),"")</f>
        <v>Mayor</v>
      </c>
      <c r="AE55" s="107">
        <f t="shared" ref="AE55:AE58" ca="1" si="35">IFERROR(IF(T55="Impacto",(P55-(+P55*W55)),IF(T55="Probabilidad",P55,"")),"")</f>
        <v>0.8</v>
      </c>
      <c r="AF55" s="108" t="str">
        <f t="shared" ref="AF55:AF61" ca="1" si="36">IFERROR(IF(OR(AND(AB55="Muy Baja",AD55="Leve"),AND(AB55="Muy Baja",AD55="Menor"),AND(AB55="Baja",AD55="Leve")),"Bajo",IF(OR(AND(AB55="Muy baja",AD55="Moderado"),AND(AB55="Baja",AD55="Menor"),AND(AB55="Baja",AD55="Moderado"),AND(AB55="Media",AD55="Leve"),AND(AB55="Media",AD55="Menor"),AND(AB55="Media",AD55="Moderado"),AND(AB55="Alta",AD55="Leve"),AND(AB55="Alta",AD55="Menor")),"Moderado",IF(OR(AND(AB55="Muy Baja",AD55="Mayor"),AND(AB55="Baja",AD55="Mayor"),AND(AB55="Media",AD55="Mayor"),AND(AB55="Alta",AD55="Moderado"),AND(AB55="Alta",AD55="Mayor"),AND(AB55="Muy Alta",AD55="Leve"),AND(AB55="Muy Alta",AD55="Menor"),AND(AB55="Muy Alta",AD55="Moderado"),AND(AB55="Muy Alta",AD55="Mayor")),"Alto",IF(OR(AND(AB55="Muy Baja",AD55="Catastrófico"),AND(AB55="Baja",AD55="Catastrófico"),AND(AB55="Media",AD55="Catastrófico"),AND(AB55="Alta",AD55="Catastrófico"),AND(AB55="Muy Alta",AD55="Catastrófico")),"Extremo","")))),"")</f>
        <v>Alto</v>
      </c>
      <c r="AG55" s="109" t="s">
        <v>122</v>
      </c>
      <c r="AH55" s="82" t="s">
        <v>277</v>
      </c>
      <c r="AI55" s="92" t="s">
        <v>244</v>
      </c>
      <c r="AJ55" s="99" t="s">
        <v>197</v>
      </c>
      <c r="AK55" s="99" t="s">
        <v>197</v>
      </c>
      <c r="AL55" s="97" t="s">
        <v>362</v>
      </c>
      <c r="AM55" s="190" t="s">
        <v>588</v>
      </c>
      <c r="AN55" s="201" t="s">
        <v>589</v>
      </c>
      <c r="AO55" s="191">
        <v>0.33329999999999999</v>
      </c>
      <c r="AP55" s="190" t="s">
        <v>638</v>
      </c>
      <c r="AQ55" s="190" t="s">
        <v>590</v>
      </c>
      <c r="AR55" s="191">
        <v>0.33329999999999999</v>
      </c>
      <c r="AS55" s="111"/>
      <c r="AT55" s="111" t="s">
        <v>527</v>
      </c>
      <c r="AU55" s="111" t="s">
        <v>536</v>
      </c>
      <c r="AV55" s="111" t="s">
        <v>536</v>
      </c>
      <c r="AW55" s="111" t="s">
        <v>536</v>
      </c>
      <c r="AX55" s="111" t="s">
        <v>676</v>
      </c>
    </row>
    <row r="56" spans="1:50" s="121" customFormat="1" ht="151.5" customHeight="1" x14ac:dyDescent="0.25">
      <c r="A56" s="346"/>
      <c r="B56" s="348"/>
      <c r="C56" s="352"/>
      <c r="D56" s="352"/>
      <c r="E56" s="304"/>
      <c r="F56" s="304"/>
      <c r="G56" s="304"/>
      <c r="H56" s="307"/>
      <c r="I56" s="304"/>
      <c r="J56" s="309"/>
      <c r="K56" s="311"/>
      <c r="L56" s="314"/>
      <c r="M56" s="317"/>
      <c r="N56" s="100"/>
      <c r="O56" s="311"/>
      <c r="P56" s="314"/>
      <c r="Q56" s="355"/>
      <c r="R56" s="101">
        <v>2</v>
      </c>
      <c r="S56" s="82" t="s">
        <v>315</v>
      </c>
      <c r="T56" s="102" t="str">
        <f t="shared" si="31"/>
        <v>Probabilidad</v>
      </c>
      <c r="U56" s="103" t="s">
        <v>15</v>
      </c>
      <c r="V56" s="103" t="s">
        <v>9</v>
      </c>
      <c r="W56" s="104" t="str">
        <f>IF(AND(U56="Preventivo",V56="Automático"),"50%",IF(AND(U56="Preventivo",V56="Manual"),"40%",IF(AND(U56="Detectivo",V56="Automático"),"40%",IF(AND(U56="Detectivo",V56="Manual"),"30%",IF(AND(U56="Correctivo",V56="Automático"),"35%",IF(AND(U56="Correctivo",V56="Manual"),"25%",""))))))</f>
        <v>30%</v>
      </c>
      <c r="X56" s="103" t="s">
        <v>20</v>
      </c>
      <c r="Y56" s="103" t="s">
        <v>22</v>
      </c>
      <c r="Z56" s="103" t="s">
        <v>110</v>
      </c>
      <c r="AA56" s="119">
        <f>IFERROR(IF(T56="Probabilidad",(L56-(+L56*W56)),IF(T56="Impacto",L56,"")),"")</f>
        <v>0</v>
      </c>
      <c r="AB56" s="106" t="str">
        <f t="shared" si="32"/>
        <v>Muy Baja</v>
      </c>
      <c r="AC56" s="107">
        <f t="shared" si="33"/>
        <v>0</v>
      </c>
      <c r="AD56" s="106" t="str">
        <f t="shared" si="34"/>
        <v>Leve</v>
      </c>
      <c r="AE56" s="107">
        <f t="shared" si="35"/>
        <v>0</v>
      </c>
      <c r="AF56" s="108" t="str">
        <f t="shared" si="36"/>
        <v>Bajo</v>
      </c>
      <c r="AG56" s="109" t="s">
        <v>122</v>
      </c>
      <c r="AH56" s="82" t="s">
        <v>277</v>
      </c>
      <c r="AI56" s="92" t="s">
        <v>244</v>
      </c>
      <c r="AJ56" s="99" t="s">
        <v>197</v>
      </c>
      <c r="AK56" s="99" t="s">
        <v>197</v>
      </c>
      <c r="AL56" s="97" t="s">
        <v>362</v>
      </c>
      <c r="AM56" s="202" t="s">
        <v>591</v>
      </c>
      <c r="AN56" s="121" t="s">
        <v>592</v>
      </c>
      <c r="AO56" s="191">
        <v>0.33329999999999999</v>
      </c>
      <c r="AP56" s="190" t="s">
        <v>639</v>
      </c>
      <c r="AQ56" s="190" t="s">
        <v>542</v>
      </c>
      <c r="AR56" s="191" t="s">
        <v>542</v>
      </c>
      <c r="AS56" s="111"/>
      <c r="AT56" s="111" t="s">
        <v>527</v>
      </c>
      <c r="AU56" s="111" t="s">
        <v>536</v>
      </c>
      <c r="AV56" s="111" t="s">
        <v>536</v>
      </c>
      <c r="AW56" s="111" t="s">
        <v>536</v>
      </c>
      <c r="AX56" s="111" t="s">
        <v>676</v>
      </c>
    </row>
    <row r="57" spans="1:50" s="121" customFormat="1" ht="151.5" hidden="1" customHeight="1" x14ac:dyDescent="0.25">
      <c r="A57" s="346"/>
      <c r="B57" s="349"/>
      <c r="C57" s="383"/>
      <c r="D57" s="352"/>
      <c r="E57" s="304"/>
      <c r="F57" s="304"/>
      <c r="G57" s="304"/>
      <c r="H57" s="307"/>
      <c r="I57" s="304"/>
      <c r="J57" s="309"/>
      <c r="K57" s="312"/>
      <c r="L57" s="315"/>
      <c r="M57" s="317"/>
      <c r="N57" s="100"/>
      <c r="O57" s="312"/>
      <c r="P57" s="315"/>
      <c r="Q57" s="356"/>
      <c r="R57" s="101">
        <v>3</v>
      </c>
      <c r="S57" s="82"/>
      <c r="T57" s="102" t="str">
        <f t="shared" si="31"/>
        <v/>
      </c>
      <c r="U57" s="103"/>
      <c r="V57" s="103"/>
      <c r="W57" s="104"/>
      <c r="X57" s="103"/>
      <c r="Y57" s="103"/>
      <c r="Z57" s="103"/>
      <c r="AA57" s="105" t="str">
        <f>IFERROR(IF(T57="Probabilidad",(AA56-(+AA56*W57)),IF(T57="Impacto",L57,"")),"")</f>
        <v/>
      </c>
      <c r="AB57" s="106" t="str">
        <f t="shared" si="32"/>
        <v/>
      </c>
      <c r="AC57" s="107" t="str">
        <f t="shared" si="33"/>
        <v/>
      </c>
      <c r="AD57" s="106" t="str">
        <f t="shared" si="34"/>
        <v/>
      </c>
      <c r="AE57" s="107" t="str">
        <f t="shared" si="35"/>
        <v/>
      </c>
      <c r="AF57" s="108" t="str">
        <f t="shared" si="36"/>
        <v/>
      </c>
      <c r="AG57" s="109"/>
      <c r="AH57" s="82"/>
      <c r="AI57" s="98"/>
      <c r="AJ57" s="111"/>
      <c r="AK57" s="111"/>
      <c r="AL57" s="82"/>
      <c r="AM57" s="190"/>
      <c r="AN57" s="190"/>
      <c r="AO57" s="191"/>
      <c r="AP57" s="190"/>
      <c r="AQ57" s="190"/>
      <c r="AR57" s="191"/>
      <c r="AS57" s="111"/>
      <c r="AT57" s="111" t="s">
        <v>527</v>
      </c>
      <c r="AU57" s="111" t="s">
        <v>536</v>
      </c>
      <c r="AV57" s="111" t="s">
        <v>536</v>
      </c>
      <c r="AW57" s="111" t="s">
        <v>536</v>
      </c>
      <c r="AX57" s="111" t="s">
        <v>676</v>
      </c>
    </row>
    <row r="58" spans="1:50" s="121" customFormat="1" ht="151.5" customHeight="1" x14ac:dyDescent="0.25">
      <c r="A58" s="346">
        <f>1+A55</f>
        <v>18</v>
      </c>
      <c r="B58" s="347" t="s">
        <v>278</v>
      </c>
      <c r="C58" s="350" t="s">
        <v>329</v>
      </c>
      <c r="D58" s="350" t="s">
        <v>363</v>
      </c>
      <c r="E58" s="303" t="s">
        <v>120</v>
      </c>
      <c r="F58" s="353" t="s">
        <v>412</v>
      </c>
      <c r="G58" s="353" t="s">
        <v>411</v>
      </c>
      <c r="H58" s="306" t="s">
        <v>279</v>
      </c>
      <c r="I58" s="303" t="s">
        <v>303</v>
      </c>
      <c r="J58" s="308">
        <v>850</v>
      </c>
      <c r="K58" s="310" t="str">
        <f>IF(J58&lt;=0,"",IF(J58&lt;=2,"Muy Baja",IF(J58&lt;=24,"Baja",IF(J58&lt;=500,"Media",IF(J58&lt;=5000,"Alta","Muy Alta")))))</f>
        <v>Alta</v>
      </c>
      <c r="L58" s="313">
        <f>IF(K58="","",IF(K58="Muy Baja",0.2,IF(K58="Baja",0.4,IF(K58="Media",0.6,IF(K58="Alta",0.8,IF(K58="Muy Alta",1,))))))</f>
        <v>0.8</v>
      </c>
      <c r="M58" s="316" t="s">
        <v>434</v>
      </c>
      <c r="N58" s="100" t="str">
        <f ca="1">IF(NOT(ISERROR(MATCH(M58,'Tabla Impacto'!$B$221:$B$223,0))),'Tabla Impacto'!$F$223&amp;"Por favor no seleccionar los criterios de impacto(Afectación Económica o presupuestal y Pérdida Reputacional)",M58)</f>
        <v xml:space="preserve"> El riesgo afecta la imagen de la entidad con efecto publicitario sostenido a nivel de sector administrativo, nivel departamental o municipal</v>
      </c>
      <c r="O58" s="310" t="str">
        <f ca="1">IF(OR(N58='Tabla Impacto'!$C$11,N58='Tabla Impacto'!$D$11),"Leve",IF(OR(N58='Tabla Impacto'!$C$12,N58='Tabla Impacto'!$D$12),"Menor",IF(OR(N58='Tabla Impacto'!$C$13,N58='Tabla Impacto'!$D$13),"Moderado",IF(OR(N58='Tabla Impacto'!$C$14,N58='Tabla Impacto'!$D$14),"Mayor",IF(OR(N58='Tabla Impacto'!$C$15,N58='Tabla Impacto'!$D$15),"Catastrófico","")))))</f>
        <v>Mayor</v>
      </c>
      <c r="P58" s="313">
        <f ca="1">IF(O58="","",IF(O58="Leve",0.2,IF(O58="Menor",0.4,IF(O58="Moderado",0.6,IF(O58="Mayor",0.8,IF(O58="Catastrófico",1,))))))</f>
        <v>0.8</v>
      </c>
      <c r="Q58" s="354" t="str">
        <f ca="1">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Alto</v>
      </c>
      <c r="R58" s="101">
        <v>1</v>
      </c>
      <c r="S58" s="82" t="s">
        <v>280</v>
      </c>
      <c r="T58" s="102" t="str">
        <f t="shared" si="31"/>
        <v>Probabilidad</v>
      </c>
      <c r="U58" s="103" t="s">
        <v>14</v>
      </c>
      <c r="V58" s="103" t="s">
        <v>9</v>
      </c>
      <c r="W58" s="104" t="str">
        <f>IF(AND(U58="Preventivo",V58="Automático"),"50%",IF(AND(U58="Preventivo",V58="Manual"),"40%",IF(AND(U58="Detectivo",V58="Automático"),"40%",IF(AND(U58="Detectivo",V58="Manual"),"30%",IF(AND(U58="Correctivo",V58="Automático"),"35%",IF(AND(U58="Correctivo",V58="Manual"),"25%",""))))))</f>
        <v>40%</v>
      </c>
      <c r="X58" s="103" t="s">
        <v>20</v>
      </c>
      <c r="Y58" s="103" t="s">
        <v>22</v>
      </c>
      <c r="Z58" s="103" t="s">
        <v>110</v>
      </c>
      <c r="AA58" s="105">
        <f>IFERROR(IF(T58="Probabilidad",(L58-(+L58*W58)),IF(T58="Impacto",L58,"")),"")</f>
        <v>0.48</v>
      </c>
      <c r="AB58" s="106" t="str">
        <f t="shared" si="32"/>
        <v>Media</v>
      </c>
      <c r="AC58" s="107">
        <f t="shared" si="33"/>
        <v>0.48</v>
      </c>
      <c r="AD58" s="106" t="str">
        <f t="shared" ca="1" si="34"/>
        <v>Mayor</v>
      </c>
      <c r="AE58" s="107">
        <f t="shared" ca="1" si="35"/>
        <v>0.8</v>
      </c>
      <c r="AF58" s="108" t="str">
        <f t="shared" ca="1" si="36"/>
        <v>Alto</v>
      </c>
      <c r="AG58" s="109" t="s">
        <v>122</v>
      </c>
      <c r="AH58" s="120" t="s">
        <v>282</v>
      </c>
      <c r="AI58" s="98" t="s">
        <v>196</v>
      </c>
      <c r="AJ58" s="99">
        <v>44562</v>
      </c>
      <c r="AK58" s="99" t="s">
        <v>336</v>
      </c>
      <c r="AL58" s="82" t="s">
        <v>283</v>
      </c>
      <c r="AM58" s="190" t="s">
        <v>593</v>
      </c>
      <c r="AN58" s="190" t="s">
        <v>594</v>
      </c>
      <c r="AO58" s="191">
        <v>0.33329999999999999</v>
      </c>
      <c r="AP58" s="190" t="s">
        <v>640</v>
      </c>
      <c r="AQ58" s="190" t="s">
        <v>595</v>
      </c>
      <c r="AR58" s="191">
        <v>0.33329999999999999</v>
      </c>
      <c r="AS58" s="111"/>
      <c r="AT58" s="111" t="s">
        <v>527</v>
      </c>
      <c r="AU58" s="111" t="s">
        <v>536</v>
      </c>
      <c r="AV58" s="111" t="s">
        <v>536</v>
      </c>
      <c r="AW58" s="111" t="s">
        <v>536</v>
      </c>
      <c r="AX58" s="111" t="s">
        <v>676</v>
      </c>
    </row>
    <row r="59" spans="1:50" s="121" customFormat="1" ht="151.5" customHeight="1" x14ac:dyDescent="0.25">
      <c r="A59" s="346"/>
      <c r="B59" s="348"/>
      <c r="C59" s="352"/>
      <c r="D59" s="352"/>
      <c r="E59" s="304"/>
      <c r="F59" s="304"/>
      <c r="G59" s="304"/>
      <c r="H59" s="307"/>
      <c r="I59" s="304"/>
      <c r="J59" s="309"/>
      <c r="K59" s="311"/>
      <c r="L59" s="314"/>
      <c r="M59" s="317"/>
      <c r="N59" s="110"/>
      <c r="O59" s="311"/>
      <c r="P59" s="314"/>
      <c r="Q59" s="355"/>
      <c r="R59" s="101">
        <v>2</v>
      </c>
      <c r="S59" s="82" t="s">
        <v>281</v>
      </c>
      <c r="T59" s="102" t="str">
        <f t="shared" si="31"/>
        <v>Probabilidad</v>
      </c>
      <c r="U59" s="103" t="s">
        <v>14</v>
      </c>
      <c r="V59" s="103" t="s">
        <v>9</v>
      </c>
      <c r="W59" s="104" t="str">
        <f>IF(AND(U59="Preventivo",V59="Automático"),"50%",IF(AND(U59="Preventivo",V59="Manual"),"40%",IF(AND(U59="Detectivo",V59="Automático"),"40%",IF(AND(U59="Detectivo",V59="Manual"),"30%",IF(AND(U59="Correctivo",V59="Automático"),"35%",IF(AND(U59="Correctivo",V59="Manual"),"25%",""))))))</f>
        <v>40%</v>
      </c>
      <c r="X59" s="103" t="s">
        <v>20</v>
      </c>
      <c r="Y59" s="103" t="s">
        <v>22</v>
      </c>
      <c r="Z59" s="103" t="s">
        <v>110</v>
      </c>
      <c r="AA59" s="105">
        <f>IFERROR(IF(T59="Probabilidad",(AA58-(+AA58*W59)),IF(T59="Impacto",L59,"")),"")</f>
        <v>0.28799999999999998</v>
      </c>
      <c r="AB59" s="106" t="str">
        <f t="shared" si="32"/>
        <v>Baja</v>
      </c>
      <c r="AC59" s="107">
        <f t="shared" si="33"/>
        <v>0.28799999999999998</v>
      </c>
      <c r="AD59" s="106" t="str">
        <f t="shared" si="34"/>
        <v>Mayor</v>
      </c>
      <c r="AE59" s="107">
        <v>0.8</v>
      </c>
      <c r="AF59" s="108" t="str">
        <f t="shared" si="36"/>
        <v>Alto</v>
      </c>
      <c r="AG59" s="109" t="s">
        <v>122</v>
      </c>
      <c r="AH59" s="97" t="s">
        <v>284</v>
      </c>
      <c r="AI59" s="92" t="s">
        <v>196</v>
      </c>
      <c r="AJ59" s="99">
        <v>44562</v>
      </c>
      <c r="AK59" s="99" t="s">
        <v>336</v>
      </c>
      <c r="AL59" s="97" t="s">
        <v>283</v>
      </c>
      <c r="AM59" s="190" t="s">
        <v>596</v>
      </c>
      <c r="AN59" s="190" t="s">
        <v>680</v>
      </c>
      <c r="AO59" s="191">
        <v>0.33329999999999999</v>
      </c>
      <c r="AP59" s="190" t="s">
        <v>597</v>
      </c>
      <c r="AQ59" s="190" t="s">
        <v>681</v>
      </c>
      <c r="AR59" s="191">
        <v>0.33329999999999999</v>
      </c>
      <c r="AS59" s="111"/>
      <c r="AT59" s="111" t="s">
        <v>527</v>
      </c>
      <c r="AU59" s="111" t="s">
        <v>536</v>
      </c>
      <c r="AV59" s="111" t="s">
        <v>536</v>
      </c>
      <c r="AW59" s="111" t="s">
        <v>536</v>
      </c>
      <c r="AX59" s="111" t="s">
        <v>676</v>
      </c>
    </row>
    <row r="60" spans="1:50" s="121" customFormat="1" ht="151.5" hidden="1" customHeight="1" x14ac:dyDescent="0.25">
      <c r="A60" s="346"/>
      <c r="B60" s="349"/>
      <c r="C60" s="352"/>
      <c r="D60" s="352"/>
      <c r="E60" s="304"/>
      <c r="F60" s="304"/>
      <c r="G60" s="304"/>
      <c r="H60" s="307"/>
      <c r="I60" s="304"/>
      <c r="J60" s="309"/>
      <c r="K60" s="312"/>
      <c r="L60" s="315"/>
      <c r="M60" s="317"/>
      <c r="N60" s="110"/>
      <c r="O60" s="312"/>
      <c r="P60" s="315"/>
      <c r="Q60" s="356"/>
      <c r="R60" s="101">
        <v>3</v>
      </c>
      <c r="S60" s="82"/>
      <c r="T60" s="102" t="str">
        <f t="shared" si="31"/>
        <v/>
      </c>
      <c r="U60" s="103"/>
      <c r="V60" s="103"/>
      <c r="W60" s="104"/>
      <c r="X60" s="103"/>
      <c r="Y60" s="103"/>
      <c r="Z60" s="103"/>
      <c r="AA60" s="105" t="str">
        <f>IFERROR(IF(T60="Probabilidad",(AA59-(+AA59*W60)),IF(T60="Impacto",L60,"")),"")</f>
        <v/>
      </c>
      <c r="AB60" s="106" t="str">
        <f t="shared" si="32"/>
        <v/>
      </c>
      <c r="AC60" s="107" t="str">
        <f t="shared" si="33"/>
        <v/>
      </c>
      <c r="AD60" s="106" t="str">
        <f t="shared" si="34"/>
        <v/>
      </c>
      <c r="AE60" s="107" t="str">
        <f>IFERROR(IF(T60="Impacto",(P60-(+P60*W60)),IF(T60="Probabilidad",P60,"")),"")</f>
        <v/>
      </c>
      <c r="AF60" s="108" t="str">
        <f t="shared" si="36"/>
        <v/>
      </c>
      <c r="AG60" s="109"/>
      <c r="AH60" s="82"/>
      <c r="AI60" s="98"/>
      <c r="AJ60" s="111"/>
      <c r="AK60" s="111"/>
      <c r="AL60" s="82"/>
      <c r="AM60" s="190"/>
      <c r="AN60" s="190"/>
      <c r="AO60" s="191"/>
      <c r="AP60" s="190"/>
      <c r="AQ60" s="190"/>
      <c r="AR60" s="191"/>
      <c r="AS60" s="111"/>
      <c r="AT60" s="111" t="s">
        <v>527</v>
      </c>
      <c r="AU60" s="111" t="s">
        <v>536</v>
      </c>
      <c r="AV60" s="111" t="s">
        <v>536</v>
      </c>
      <c r="AW60" s="111" t="s">
        <v>536</v>
      </c>
      <c r="AX60" s="111" t="s">
        <v>676</v>
      </c>
    </row>
    <row r="61" spans="1:50" s="121" customFormat="1" ht="151.5" customHeight="1" x14ac:dyDescent="0.25">
      <c r="A61" s="346">
        <f>1+A58</f>
        <v>19</v>
      </c>
      <c r="B61" s="372" t="s">
        <v>285</v>
      </c>
      <c r="C61" s="370" t="s">
        <v>330</v>
      </c>
      <c r="D61" s="370" t="s">
        <v>364</v>
      </c>
      <c r="E61" s="359" t="s">
        <v>118</v>
      </c>
      <c r="F61" s="378" t="s">
        <v>487</v>
      </c>
      <c r="G61" s="378" t="s">
        <v>419</v>
      </c>
      <c r="H61" s="375" t="s">
        <v>488</v>
      </c>
      <c r="I61" s="359" t="s">
        <v>303</v>
      </c>
      <c r="J61" s="357">
        <v>12</v>
      </c>
      <c r="K61" s="362" t="str">
        <f>IF(J61&lt;=0,"",IF(J61&lt;=2,"Muy Baja",IF(J61&lt;=24,"Baja",IF(J61&lt;=500,"Media",IF(J61&lt;=5000,"Alta","Muy Alta")))))</f>
        <v>Baja</v>
      </c>
      <c r="L61" s="365">
        <f>IF(K61="","",IF(K61="Muy Baja",0.2,IF(K61="Baja",0.4,IF(K61="Media",0.6,IF(K61="Alta",0.8,IF(K61="Muy Alta",1,))))))</f>
        <v>0.4</v>
      </c>
      <c r="M61" s="368" t="s">
        <v>427</v>
      </c>
      <c r="N61" s="135" t="str">
        <f ca="1">IF(NOT(ISERROR(MATCH(M61,'Tabla Impacto'!$B$221:$B$223,0))),'Tabla Impacto'!$F$223&amp;"Por favor no seleccionar los criterios de impacto(Afectación Económica o presupuestal y Pérdida Reputacional)",M61)</f>
        <v xml:space="preserve"> El riesgo afecta la imagen de la entidad con algunos usuarios de relevancia frente al logro de los objetivos</v>
      </c>
      <c r="O61" s="362" t="str">
        <f ca="1">IF(OR(N61='Tabla Impacto'!$C$11,N61='Tabla Impacto'!$D$11),"Leve",IF(OR(N61='Tabla Impacto'!$C$12,N61='Tabla Impacto'!$D$12),"Menor",IF(OR(N61='Tabla Impacto'!$C$13,N61='Tabla Impacto'!$D$13),"Moderado",IF(OR(N61='Tabla Impacto'!$C$14,N61='Tabla Impacto'!$D$14),"Mayor",IF(OR(N61='Tabla Impacto'!$C$15,N61='Tabla Impacto'!$D$15),"Catastrófico","")))))</f>
        <v>Moderado</v>
      </c>
      <c r="P61" s="365">
        <f ca="1">IF(O61="","",IF(O61="Leve",0.2,IF(O61="Menor",0.4,IF(O61="Moderado",0.6,IF(O61="Mayor",0.8,IF(O61="Catastrófico",1,))))))</f>
        <v>0.6</v>
      </c>
      <c r="Q61" s="380" t="str">
        <f ca="1">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Moderado</v>
      </c>
      <c r="R61" s="131">
        <v>1</v>
      </c>
      <c r="S61" s="132" t="s">
        <v>482</v>
      </c>
      <c r="T61" s="133" t="str">
        <f t="shared" si="31"/>
        <v>Probabilidad</v>
      </c>
      <c r="U61" s="136" t="s">
        <v>14</v>
      </c>
      <c r="V61" s="136" t="s">
        <v>9</v>
      </c>
      <c r="W61" s="137" t="str">
        <f>IF(AND(U61="Preventivo",V61="Automático"),"50%",IF(AND(U61="Preventivo",V61="Manual"),"40%",IF(AND(U61="Detectivo",V61="Automático"),"40%",IF(AND(U61="Detectivo",V61="Manual"),"30%",IF(AND(U61="Correctivo",V61="Automático"),"35%",IF(AND(U61="Correctivo",V61="Manual"),"25%",""))))))</f>
        <v>40%</v>
      </c>
      <c r="X61" s="136" t="s">
        <v>19</v>
      </c>
      <c r="Y61" s="136" t="s">
        <v>22</v>
      </c>
      <c r="Z61" s="136" t="s">
        <v>110</v>
      </c>
      <c r="AA61" s="116">
        <f>IFERROR(IF(T61="Probabilidad",(L61-(+L61*W61)),IF(T61="Impacto",L61,"")),"")</f>
        <v>0.24</v>
      </c>
      <c r="AB61" s="126" t="str">
        <f t="shared" si="32"/>
        <v>Baja</v>
      </c>
      <c r="AC61" s="127">
        <f t="shared" si="33"/>
        <v>0.24</v>
      </c>
      <c r="AD61" s="126" t="str">
        <f t="shared" ca="1" si="34"/>
        <v>Moderado</v>
      </c>
      <c r="AE61" s="127">
        <f ca="1">IFERROR(IF(T61="Impacto",(P61-(+P61*W61)),IF(T61="Probabilidad",P61,"")),"")</f>
        <v>0.6</v>
      </c>
      <c r="AF61" s="128" t="str">
        <f t="shared" ca="1" si="36"/>
        <v>Moderado</v>
      </c>
      <c r="AG61" s="129" t="s">
        <v>122</v>
      </c>
      <c r="AH61" s="148" t="s">
        <v>484</v>
      </c>
      <c r="AI61" s="122" t="s">
        <v>483</v>
      </c>
      <c r="AJ61" s="123" t="s">
        <v>267</v>
      </c>
      <c r="AK61" s="123" t="s">
        <v>268</v>
      </c>
      <c r="AL61" s="132" t="s">
        <v>489</v>
      </c>
      <c r="AM61" s="190" t="s">
        <v>543</v>
      </c>
      <c r="AN61" s="190" t="s">
        <v>641</v>
      </c>
      <c r="AO61" s="191">
        <v>0.33329999999999999</v>
      </c>
      <c r="AP61" s="190" t="s">
        <v>642</v>
      </c>
      <c r="AQ61" s="190" t="s">
        <v>544</v>
      </c>
      <c r="AR61" s="191">
        <v>0.33329999999999999</v>
      </c>
      <c r="AS61" s="111"/>
      <c r="AT61" s="111" t="s">
        <v>527</v>
      </c>
      <c r="AU61" s="111" t="s">
        <v>536</v>
      </c>
      <c r="AV61" s="111" t="s">
        <v>536</v>
      </c>
      <c r="AW61" s="111" t="s">
        <v>536</v>
      </c>
      <c r="AX61" s="111" t="s">
        <v>676</v>
      </c>
    </row>
    <row r="62" spans="1:50" s="121" customFormat="1" ht="151.5" hidden="1" customHeight="1" x14ac:dyDescent="0.25">
      <c r="A62" s="346"/>
      <c r="B62" s="373"/>
      <c r="C62" s="371"/>
      <c r="D62" s="371"/>
      <c r="E62" s="360"/>
      <c r="F62" s="384"/>
      <c r="G62" s="384"/>
      <c r="H62" s="376"/>
      <c r="I62" s="360"/>
      <c r="J62" s="358"/>
      <c r="K62" s="363"/>
      <c r="L62" s="366"/>
      <c r="M62" s="369"/>
      <c r="N62" s="141"/>
      <c r="O62" s="363"/>
      <c r="P62" s="366"/>
      <c r="Q62" s="381"/>
      <c r="R62" s="131">
        <v>2</v>
      </c>
      <c r="S62" s="132"/>
      <c r="T62" s="133"/>
      <c r="U62" s="136"/>
      <c r="V62" s="136"/>
      <c r="W62" s="137"/>
      <c r="X62" s="136"/>
      <c r="Y62" s="136"/>
      <c r="Z62" s="136"/>
      <c r="AA62" s="116"/>
      <c r="AB62" s="126"/>
      <c r="AC62" s="127"/>
      <c r="AD62" s="126"/>
      <c r="AE62" s="127"/>
      <c r="AF62" s="128"/>
      <c r="AG62" s="129"/>
      <c r="AH62" s="148"/>
      <c r="AI62" s="149"/>
      <c r="AJ62" s="123"/>
      <c r="AK62" s="123"/>
      <c r="AL62" s="132"/>
      <c r="AM62" s="190"/>
      <c r="AN62" s="190"/>
      <c r="AO62" s="191">
        <v>0.33329999999999999</v>
      </c>
      <c r="AP62" s="190"/>
      <c r="AQ62" s="190"/>
      <c r="AR62" s="191"/>
      <c r="AS62" s="111"/>
      <c r="AT62" s="111" t="s">
        <v>527</v>
      </c>
      <c r="AU62" s="111" t="s">
        <v>536</v>
      </c>
      <c r="AV62" s="111" t="s">
        <v>536</v>
      </c>
      <c r="AW62" s="111" t="s">
        <v>536</v>
      </c>
      <c r="AX62" s="111" t="s">
        <v>676</v>
      </c>
    </row>
    <row r="63" spans="1:50" s="121" customFormat="1" ht="151.5" hidden="1" customHeight="1" x14ac:dyDescent="0.25">
      <c r="A63" s="346"/>
      <c r="B63" s="373"/>
      <c r="C63" s="377"/>
      <c r="D63" s="377"/>
      <c r="E63" s="360"/>
      <c r="F63" s="360"/>
      <c r="G63" s="360"/>
      <c r="H63" s="376"/>
      <c r="I63" s="360"/>
      <c r="J63" s="358"/>
      <c r="K63" s="363"/>
      <c r="L63" s="366"/>
      <c r="M63" s="369"/>
      <c r="N63" s="141"/>
      <c r="O63" s="363"/>
      <c r="P63" s="366"/>
      <c r="Q63" s="381"/>
      <c r="R63" s="161">
        <v>3</v>
      </c>
      <c r="S63" s="132"/>
      <c r="T63" s="133"/>
      <c r="U63" s="136"/>
      <c r="V63" s="136"/>
      <c r="W63" s="137"/>
      <c r="X63" s="136"/>
      <c r="Y63" s="136"/>
      <c r="Z63" s="136"/>
      <c r="AA63" s="116"/>
      <c r="AB63" s="126"/>
      <c r="AC63" s="127"/>
      <c r="AD63" s="126"/>
      <c r="AE63" s="127"/>
      <c r="AF63" s="128"/>
      <c r="AG63" s="129"/>
      <c r="AH63" s="148"/>
      <c r="AI63" s="122"/>
      <c r="AJ63" s="123"/>
      <c r="AK63" s="123"/>
      <c r="AL63" s="132"/>
      <c r="AM63" s="190"/>
      <c r="AN63" s="190"/>
      <c r="AO63" s="191"/>
      <c r="AP63" s="190"/>
      <c r="AQ63" s="190"/>
      <c r="AR63" s="191"/>
      <c r="AS63" s="111"/>
      <c r="AT63" s="111" t="s">
        <v>527</v>
      </c>
      <c r="AU63" s="111" t="s">
        <v>536</v>
      </c>
      <c r="AV63" s="111" t="s">
        <v>536</v>
      </c>
      <c r="AW63" s="111" t="s">
        <v>536</v>
      </c>
      <c r="AX63" s="111" t="s">
        <v>676</v>
      </c>
    </row>
    <row r="64" spans="1:50" s="121" customFormat="1" ht="151.5" customHeight="1" x14ac:dyDescent="0.25">
      <c r="A64" s="346">
        <f>1+A61</f>
        <v>20</v>
      </c>
      <c r="B64" s="372" t="s">
        <v>285</v>
      </c>
      <c r="C64" s="372" t="s">
        <v>325</v>
      </c>
      <c r="D64" s="372" t="s">
        <v>364</v>
      </c>
      <c r="E64" s="359" t="s">
        <v>118</v>
      </c>
      <c r="F64" s="359" t="s">
        <v>458</v>
      </c>
      <c r="G64" s="359" t="s">
        <v>459</v>
      </c>
      <c r="H64" s="375" t="s">
        <v>460</v>
      </c>
      <c r="I64" s="375" t="s">
        <v>303</v>
      </c>
      <c r="J64" s="396">
        <v>1096</v>
      </c>
      <c r="K64" s="362" t="str">
        <f>IF(J64&lt;=0,"",IF(J64&lt;=2,"Muy Baja",IF(J64&lt;=24,"Baja",IF(J64&lt;=500,"Media",IF(J64&lt;=5000,"Alta","Muy Alta")))))</f>
        <v>Alta</v>
      </c>
      <c r="L64" s="365">
        <f>IF(K64="","",IF(K64="Muy Baja",0.2,IF(K64="Baja",0.4,IF(K64="Media",0.6,IF(K64="Alta",0.8,IF(K64="Muy Alta",1,))))))</f>
        <v>0.8</v>
      </c>
      <c r="M64" s="385" t="s">
        <v>427</v>
      </c>
      <c r="N64" s="365" t="str">
        <f>IF(NOT(ISERROR(MATCH(M64,'[1]Tabla Impacto'!$B$221:$B$223,0))),'[1]Tabla Impacto'!$F$223&amp;"Por favor no seleccionar los criterios de impacto(Afectación Económica o presupuestal y Pérdida Reputacional)",M64)</f>
        <v xml:space="preserve"> El riesgo afecta la imagen de la entidad con algunos usuarios de relevancia frente al logro de los objetivos</v>
      </c>
      <c r="O64" s="362" t="str">
        <f>IF(OR(N64='[1]Tabla Impacto'!$C$11,N64='[1]Tabla Impacto'!$D$11),"Leve",IF(OR(N64='[1]Tabla Impacto'!$C$12,N64='[1]Tabla Impacto'!$D$12),"Menor",IF(OR(N64='[1]Tabla Impacto'!$C$13,N64='[1]Tabla Impacto'!$D$13),"Moderado",IF(OR(N64='[1]Tabla Impacto'!$C$14,N64='[1]Tabla Impacto'!$D$14),"Mayor",IF(OR(N64='[1]Tabla Impacto'!$C$15,N64='[1]Tabla Impacto'!$D$15),"Catastrófico","")))))</f>
        <v>Moderado</v>
      </c>
      <c r="P64" s="365">
        <f>IF(O64="","",IF(O64="Leve",0.2,IF(O64="Menor",0.4,IF(O64="Moderado",0.6,IF(O64="Mayor",0.8,IF(O64="Catastrófico",1,))))))</f>
        <v>0.6</v>
      </c>
      <c r="Q64" s="380" t="str">
        <f>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Alto</v>
      </c>
      <c r="R64" s="131">
        <v>1</v>
      </c>
      <c r="S64" s="132" t="s">
        <v>485</v>
      </c>
      <c r="T64" s="153" t="str">
        <f>IF(OR(U64="Preventivo",U64="Detectivo"),"Probabilidad",IF(U64="Correctivo","Impacto",""))</f>
        <v>Probabilidad</v>
      </c>
      <c r="U64" s="154" t="s">
        <v>14</v>
      </c>
      <c r="V64" s="154" t="s">
        <v>9</v>
      </c>
      <c r="W64" s="155" t="str">
        <f>IF(AND(U64="Preventivo",V64="Automático"),"50%",IF(AND(U64="Preventivo",V64="Manual"),"40%",IF(AND(U64="Detectivo",V64="Automático"),"40%",IF(AND(U64="Detectivo",V64="Manual"),"30%",IF(AND(U64="Correctivo",V64="Automático"),"35%",IF(AND(U64="Correctivo",V64="Manual"),"25%",""))))))</f>
        <v>40%</v>
      </c>
      <c r="X64" s="154" t="s">
        <v>20</v>
      </c>
      <c r="Y64" s="154" t="s">
        <v>22</v>
      </c>
      <c r="Z64" s="154" t="s">
        <v>110</v>
      </c>
      <c r="AA64" s="156">
        <f>IFERROR(IF(T64="Probabilidad",(L64-(+L64*W64)),IF(T64="Impacto",L64,"")),"")</f>
        <v>0.48</v>
      </c>
      <c r="AB64" s="157" t="str">
        <f>IFERROR(IF(AA64="","",IF(AA64&lt;=0.2,"Muy Baja",IF(AA64&lt;=0.4,"Baja",IF(AA64&lt;=0.6,"Media",IF(AA64&lt;=0.8,"Alta","Muy Alta"))))),"")</f>
        <v>Media</v>
      </c>
      <c r="AC64" s="158">
        <f>+AA64</f>
        <v>0.48</v>
      </c>
      <c r="AD64" s="157" t="str">
        <f>IFERROR(IF(AE64="","",IF(AE64&lt;=0.2,"Leve",IF(AE64&lt;=0.4,"Menor",IF(AE64&lt;=0.6,"Moderado",IF(AE64&lt;=0.8,"Mayor","Catastrófico"))))),"")</f>
        <v>Moderado</v>
      </c>
      <c r="AE64" s="158">
        <f>IFERROR(IF(T64="Impacto",(P64-(+P64*W64)),IF(T64="Probabilidad",P64,"")),"")</f>
        <v>0.6</v>
      </c>
      <c r="AF64" s="159" t="str">
        <f>IFERROR(IF(OR(AND(AB64="Muy Baja",AD64="Leve"),AND(AB64="Muy Baja",AD64="Menor"),AND(AB64="Baja",AD64="Leve")),"Bajo",IF(OR(AND(AB64="Muy baja",AD64="Moderado"),AND(AB64="Baja",AD64="Menor"),AND(AB64="Baja",AD64="Moderado"),AND(AB64="Media",AD64="Leve"),AND(AB64="Media",AD64="Menor"),AND(AB64="Media",AD64="Moderado"),AND(AB64="Alta",AD64="Leve"),AND(AB64="Alta",AD64="Menor")),"Moderado",IF(OR(AND(AB64="Muy Baja",AD64="Mayor"),AND(AB64="Baja",AD64="Mayor"),AND(AB64="Media",AD64="Mayor"),AND(AB64="Alta",AD64="Moderado"),AND(AB64="Alta",AD64="Mayor"),AND(AB64="Muy Alta",AD64="Leve"),AND(AB64="Muy Alta",AD64="Menor"),AND(AB64="Muy Alta",AD64="Moderado"),AND(AB64="Muy Alta",AD64="Mayor")),"Alto",IF(OR(AND(AB64="Muy Baja",AD64="Catastrófico"),AND(AB64="Baja",AD64="Catastrófico"),AND(AB64="Media",AD64="Catastrófico"),AND(AB64="Alta",AD64="Catastrófico"),AND(AB64="Muy Alta",AD64="Catastrófico")),"Extremo","")))),"")</f>
        <v>Moderado</v>
      </c>
      <c r="AG64" s="160" t="s">
        <v>122</v>
      </c>
      <c r="AH64" s="130" t="s">
        <v>486</v>
      </c>
      <c r="AI64" s="122" t="s">
        <v>483</v>
      </c>
      <c r="AJ64" s="123" t="s">
        <v>267</v>
      </c>
      <c r="AK64" s="123" t="s">
        <v>268</v>
      </c>
      <c r="AL64" s="124" t="s">
        <v>420</v>
      </c>
      <c r="AM64" s="190" t="s">
        <v>643</v>
      </c>
      <c r="AN64" s="190" t="s">
        <v>545</v>
      </c>
      <c r="AO64" s="191">
        <v>0.33329999999999999</v>
      </c>
      <c r="AP64" s="190" t="s">
        <v>644</v>
      </c>
      <c r="AQ64" s="190" t="s">
        <v>546</v>
      </c>
      <c r="AR64" s="191">
        <v>0.33329999999999999</v>
      </c>
      <c r="AS64" s="111"/>
      <c r="AT64" s="111" t="s">
        <v>527</v>
      </c>
      <c r="AU64" s="111" t="s">
        <v>536</v>
      </c>
      <c r="AV64" s="111" t="s">
        <v>536</v>
      </c>
      <c r="AW64" s="111" t="s">
        <v>536</v>
      </c>
      <c r="AX64" s="111" t="s">
        <v>676</v>
      </c>
    </row>
    <row r="65" spans="1:50" s="121" customFormat="1" ht="151.5" hidden="1" customHeight="1" x14ac:dyDescent="0.25">
      <c r="A65" s="346"/>
      <c r="B65" s="373"/>
      <c r="C65" s="373"/>
      <c r="D65" s="373"/>
      <c r="E65" s="360"/>
      <c r="F65" s="360"/>
      <c r="G65" s="360"/>
      <c r="H65" s="376"/>
      <c r="I65" s="376"/>
      <c r="J65" s="397"/>
      <c r="K65" s="363"/>
      <c r="L65" s="366"/>
      <c r="M65" s="386"/>
      <c r="N65" s="366"/>
      <c r="O65" s="363"/>
      <c r="P65" s="366"/>
      <c r="Q65" s="381"/>
      <c r="R65" s="131">
        <v>2</v>
      </c>
      <c r="S65" s="132"/>
      <c r="T65" s="133"/>
      <c r="U65" s="125"/>
      <c r="V65" s="125"/>
      <c r="W65" s="134"/>
      <c r="X65" s="125"/>
      <c r="Y65" s="125"/>
      <c r="Z65" s="125"/>
      <c r="AA65" s="116"/>
      <c r="AB65" s="126"/>
      <c r="AC65" s="127"/>
      <c r="AD65" s="126"/>
      <c r="AE65" s="127"/>
      <c r="AF65" s="128"/>
      <c r="AG65" s="129"/>
      <c r="AH65" s="130"/>
      <c r="AI65" s="122"/>
      <c r="AJ65" s="123"/>
      <c r="AK65" s="123"/>
      <c r="AL65" s="124"/>
      <c r="AM65" s="190"/>
      <c r="AN65" s="190"/>
      <c r="AO65" s="191">
        <v>0.33329999999999999</v>
      </c>
      <c r="AP65" s="190"/>
      <c r="AQ65" s="190"/>
      <c r="AR65" s="191"/>
      <c r="AS65" s="111"/>
      <c r="AT65" s="111" t="s">
        <v>527</v>
      </c>
      <c r="AU65" s="111" t="s">
        <v>536</v>
      </c>
      <c r="AV65" s="111" t="s">
        <v>536</v>
      </c>
      <c r="AW65" s="111" t="s">
        <v>536</v>
      </c>
      <c r="AX65" s="111" t="s">
        <v>676</v>
      </c>
    </row>
    <row r="66" spans="1:50" s="121" customFormat="1" ht="151.5" hidden="1" customHeight="1" x14ac:dyDescent="0.25">
      <c r="A66" s="346"/>
      <c r="B66" s="374"/>
      <c r="C66" s="374"/>
      <c r="D66" s="374"/>
      <c r="E66" s="390"/>
      <c r="F66" s="390"/>
      <c r="G66" s="390"/>
      <c r="H66" s="391"/>
      <c r="I66" s="391"/>
      <c r="J66" s="398"/>
      <c r="K66" s="364"/>
      <c r="L66" s="367"/>
      <c r="M66" s="387"/>
      <c r="N66" s="367"/>
      <c r="O66" s="364"/>
      <c r="P66" s="367"/>
      <c r="Q66" s="382"/>
      <c r="R66" s="131">
        <v>3</v>
      </c>
      <c r="S66" s="132"/>
      <c r="T66" s="133"/>
      <c r="U66" s="125"/>
      <c r="V66" s="125"/>
      <c r="W66" s="134"/>
      <c r="X66" s="125"/>
      <c r="Y66" s="125"/>
      <c r="Z66" s="125"/>
      <c r="AA66" s="116"/>
      <c r="AB66" s="126"/>
      <c r="AC66" s="127"/>
      <c r="AD66" s="126"/>
      <c r="AE66" s="127"/>
      <c r="AF66" s="128"/>
      <c r="AG66" s="129"/>
      <c r="AH66" s="130"/>
      <c r="AI66" s="122"/>
      <c r="AJ66" s="123"/>
      <c r="AK66" s="123"/>
      <c r="AL66" s="124"/>
      <c r="AM66" s="190"/>
      <c r="AN66" s="190"/>
      <c r="AO66" s="191"/>
      <c r="AP66" s="190"/>
      <c r="AQ66" s="190"/>
      <c r="AR66" s="191"/>
      <c r="AS66" s="111"/>
      <c r="AT66" s="111" t="s">
        <v>527</v>
      </c>
      <c r="AU66" s="111" t="s">
        <v>536</v>
      </c>
      <c r="AV66" s="111" t="s">
        <v>536</v>
      </c>
      <c r="AW66" s="111" t="s">
        <v>536</v>
      </c>
      <c r="AX66" s="111" t="s">
        <v>676</v>
      </c>
    </row>
    <row r="67" spans="1:50" s="121" customFormat="1" ht="151.5" customHeight="1" x14ac:dyDescent="0.25">
      <c r="A67" s="346">
        <f>1+A64</f>
        <v>21</v>
      </c>
      <c r="B67" s="372" t="s">
        <v>286</v>
      </c>
      <c r="C67" s="370" t="s">
        <v>331</v>
      </c>
      <c r="D67" s="370" t="s">
        <v>365</v>
      </c>
      <c r="E67" s="359" t="s">
        <v>118</v>
      </c>
      <c r="F67" s="359" t="s">
        <v>287</v>
      </c>
      <c r="G67" s="359" t="s">
        <v>414</v>
      </c>
      <c r="H67" s="375" t="s">
        <v>413</v>
      </c>
      <c r="I67" s="359" t="s">
        <v>117</v>
      </c>
      <c r="J67" s="357">
        <v>365</v>
      </c>
      <c r="K67" s="362" t="str">
        <f>IF(J67&lt;=0,"",IF(J67&lt;=2,"Muy Baja",IF(J67&lt;=24,"Baja",IF(J67&lt;=500,"Media",IF(J67&lt;=5000,"Alta","Muy Alta")))))</f>
        <v>Media</v>
      </c>
      <c r="L67" s="365">
        <f>IF(K67="","",IF(K67="Muy Baja",0.2,IF(K67="Baja",0.4,IF(K67="Media",0.6,IF(K67="Alta",0.8,IF(K67="Muy Alta",1,))))))</f>
        <v>0.6</v>
      </c>
      <c r="M67" s="368" t="s">
        <v>427</v>
      </c>
      <c r="N67" s="135" t="str">
        <f ca="1">IF(NOT(ISERROR(MATCH(M67,'Tabla Impacto'!$B$221:$B$223,0))),'Tabla Impacto'!$F$223&amp;"Por favor no seleccionar los criterios de impacto(Afectación Económica o presupuestal y Pérdida Reputacional)",M67)</f>
        <v xml:space="preserve"> El riesgo afecta la imagen de la entidad con algunos usuarios de relevancia frente al logro de los objetivos</v>
      </c>
      <c r="O67" s="362" t="str">
        <f ca="1">IF(OR(N67='Tabla Impacto'!$C$11,N67='Tabla Impacto'!$D$11),"Leve",IF(OR(N67='Tabla Impacto'!$C$12,N67='Tabla Impacto'!$D$12),"Menor",IF(OR(N67='Tabla Impacto'!$C$13,N67='Tabla Impacto'!$D$13),"Moderado",IF(OR(N67='Tabla Impacto'!$C$14,N67='Tabla Impacto'!$D$14),"Mayor",IF(OR(N67='Tabla Impacto'!$C$15,N67='Tabla Impacto'!$D$15),"Catastrófico","")))))</f>
        <v>Moderado</v>
      </c>
      <c r="P67" s="365">
        <f ca="1">IF(O67="","",IF(O67="Leve",0.2,IF(O67="Menor",0.4,IF(O67="Moderado",0.6,IF(O67="Mayor",0.8,IF(O67="Catastrófico",1,))))))</f>
        <v>0.6</v>
      </c>
      <c r="Q67" s="380" t="str">
        <f ca="1">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Moderado</v>
      </c>
      <c r="R67" s="131">
        <v>1</v>
      </c>
      <c r="S67" s="132" t="s">
        <v>316</v>
      </c>
      <c r="T67" s="133" t="str">
        <f t="shared" ref="T67:T75" si="37">IF(OR(U67="Preventivo",U67="Detectivo"),"Probabilidad",IF(U67="Correctivo","Impacto",""))</f>
        <v>Probabilidad</v>
      </c>
      <c r="U67" s="136" t="s">
        <v>15</v>
      </c>
      <c r="V67" s="136" t="s">
        <v>9</v>
      </c>
      <c r="W67" s="137" t="str">
        <f>IF(AND(U67="Preventivo",V67="Automático"),"50%",IF(AND(U67="Preventivo",V67="Manual"),"40%",IF(AND(U67="Detectivo",V67="Automático"),"40%",IF(AND(U67="Detectivo",V67="Manual"),"30%",IF(AND(U67="Correctivo",V67="Automático"),"35%",IF(AND(U67="Correctivo",V67="Manual"),"25%",""))))))</f>
        <v>30%</v>
      </c>
      <c r="X67" s="136" t="s">
        <v>19</v>
      </c>
      <c r="Y67" s="136" t="s">
        <v>22</v>
      </c>
      <c r="Z67" s="136" t="s">
        <v>110</v>
      </c>
      <c r="AA67" s="116">
        <f>IFERROR(IF(T67="Probabilidad",(L67-(+L67*W67)),IF(T67="Impacto",L67,"")),"")</f>
        <v>0.42</v>
      </c>
      <c r="AB67" s="126" t="str">
        <f t="shared" ref="AB67:AB75" si="38">IFERROR(IF(AA67="","",IF(AA67&lt;=0.2,"Muy Baja",IF(AA67&lt;=0.4,"Baja",IF(AA67&lt;=0.6,"Media",IF(AA67&lt;=0.8,"Alta","Muy Alta"))))),"")</f>
        <v>Media</v>
      </c>
      <c r="AC67" s="127">
        <f t="shared" ref="AC67:AC75" si="39">+AA67</f>
        <v>0.42</v>
      </c>
      <c r="AD67" s="126" t="str">
        <f t="shared" ref="AD67:AD75" ca="1" si="40">IFERROR(IF(AE67="","",IF(AE67&lt;=0.2,"Leve",IF(AE67&lt;=0.4,"Menor",IF(AE67&lt;=0.6,"Moderado",IF(AE67&lt;=0.8,"Mayor","Catastrófico"))))),"")</f>
        <v>Moderado</v>
      </c>
      <c r="AE67" s="127">
        <f ca="1">IFERROR(IF(T67="Impacto",(P67-(+P67*W67)),IF(T67="Probabilidad",P67,"")),"")</f>
        <v>0.6</v>
      </c>
      <c r="AF67" s="128" t="str">
        <f t="shared" ref="AF67:AF75" ca="1" si="41">IFERROR(IF(OR(AND(AB67="Muy Baja",AD67="Leve"),AND(AB67="Muy Baja",AD67="Menor"),AND(AB67="Baja",AD67="Leve")),"Bajo",IF(OR(AND(AB67="Muy baja",AD67="Moderado"),AND(AB67="Baja",AD67="Menor"),AND(AB67="Baja",AD67="Moderado"),AND(AB67="Media",AD67="Leve"),AND(AB67="Media",AD67="Menor"),AND(AB67="Media",AD67="Moderado"),AND(AB67="Alta",AD67="Leve"),AND(AB67="Alta",AD67="Menor")),"Moderado",IF(OR(AND(AB67="Muy Baja",AD67="Mayor"),AND(AB67="Baja",AD67="Mayor"),AND(AB67="Media",AD67="Mayor"),AND(AB67="Alta",AD67="Moderado"),AND(AB67="Alta",AD67="Mayor"),AND(AB67="Muy Alta",AD67="Leve"),AND(AB67="Muy Alta",AD67="Menor"),AND(AB67="Muy Alta",AD67="Moderado"),AND(AB67="Muy Alta",AD67="Mayor")),"Alto",IF(OR(AND(AB67="Muy Baja",AD67="Catastrófico"),AND(AB67="Baja",AD67="Catastrófico"),AND(AB67="Media",AD67="Catastrófico"),AND(AB67="Alta",AD67="Catastrófico"),AND(AB67="Muy Alta",AD67="Catastrófico")),"Extremo","")))),"")</f>
        <v>Moderado</v>
      </c>
      <c r="AG67" s="129" t="s">
        <v>122</v>
      </c>
      <c r="AH67" s="130" t="s">
        <v>366</v>
      </c>
      <c r="AI67" s="122" t="s">
        <v>201</v>
      </c>
      <c r="AJ67" s="123" t="s">
        <v>197</v>
      </c>
      <c r="AK67" s="123" t="s">
        <v>197</v>
      </c>
      <c r="AL67" s="124" t="s">
        <v>368</v>
      </c>
      <c r="AM67" s="190" t="s">
        <v>598</v>
      </c>
      <c r="AN67" s="190" t="s">
        <v>599</v>
      </c>
      <c r="AO67" s="191">
        <v>0.33329999999999999</v>
      </c>
      <c r="AP67" s="190" t="s">
        <v>600</v>
      </c>
      <c r="AQ67" s="190" t="s">
        <v>601</v>
      </c>
      <c r="AR67" s="191">
        <v>0.33329999999999999</v>
      </c>
      <c r="AS67" s="111"/>
      <c r="AT67" s="111" t="s">
        <v>527</v>
      </c>
      <c r="AU67" s="111" t="s">
        <v>536</v>
      </c>
      <c r="AV67" s="111" t="s">
        <v>536</v>
      </c>
      <c r="AW67" s="111" t="s">
        <v>536</v>
      </c>
      <c r="AX67" s="111" t="s">
        <v>676</v>
      </c>
    </row>
    <row r="68" spans="1:50" s="121" customFormat="1" ht="151.5" customHeight="1" x14ac:dyDescent="0.25">
      <c r="A68" s="346"/>
      <c r="B68" s="373"/>
      <c r="C68" s="377"/>
      <c r="D68" s="377"/>
      <c r="E68" s="360"/>
      <c r="F68" s="360"/>
      <c r="G68" s="360"/>
      <c r="H68" s="376"/>
      <c r="I68" s="360"/>
      <c r="J68" s="358"/>
      <c r="K68" s="363"/>
      <c r="L68" s="366"/>
      <c r="M68" s="369"/>
      <c r="N68" s="141"/>
      <c r="O68" s="363"/>
      <c r="P68" s="366"/>
      <c r="Q68" s="381"/>
      <c r="R68" s="131">
        <v>2</v>
      </c>
      <c r="S68" s="132" t="s">
        <v>322</v>
      </c>
      <c r="T68" s="133" t="str">
        <f t="shared" si="37"/>
        <v>Probabilidad</v>
      </c>
      <c r="U68" s="136" t="s">
        <v>14</v>
      </c>
      <c r="V68" s="136" t="s">
        <v>9</v>
      </c>
      <c r="W68" s="137" t="str">
        <f>IF(AND(U68="Preventivo",V68="Automático"),"50%",IF(AND(U68="Preventivo",V68="Manual"),"40%",IF(AND(U68="Detectivo",V68="Automático"),"40%",IF(AND(U68="Detectivo",V68="Manual"),"30%",IF(AND(U68="Correctivo",V68="Automático"),"35%",IF(AND(U68="Correctivo",V68="Manual"),"25%",""))))))</f>
        <v>40%</v>
      </c>
      <c r="X68" s="136" t="s">
        <v>19</v>
      </c>
      <c r="Y68" s="136" t="s">
        <v>23</v>
      </c>
      <c r="Z68" s="136" t="s">
        <v>110</v>
      </c>
      <c r="AA68" s="116">
        <f>IFERROR(IF(T68="Probabilidad",(AA67-(+AA67*W68)),IF(T68="Impacto",L68,"")),"")</f>
        <v>0.252</v>
      </c>
      <c r="AB68" s="126" t="str">
        <f t="shared" si="38"/>
        <v>Baja</v>
      </c>
      <c r="AC68" s="127">
        <f t="shared" si="39"/>
        <v>0.252</v>
      </c>
      <c r="AD68" s="126" t="str">
        <f t="shared" si="40"/>
        <v>Moderado</v>
      </c>
      <c r="AE68" s="127">
        <v>0.6</v>
      </c>
      <c r="AF68" s="128" t="str">
        <f t="shared" si="41"/>
        <v>Moderado</v>
      </c>
      <c r="AG68" s="129" t="s">
        <v>122</v>
      </c>
      <c r="AH68" s="138" t="s">
        <v>288</v>
      </c>
      <c r="AI68" s="139" t="s">
        <v>206</v>
      </c>
      <c r="AJ68" s="140" t="s">
        <v>197</v>
      </c>
      <c r="AK68" s="140" t="s">
        <v>197</v>
      </c>
      <c r="AL68" s="138" t="s">
        <v>367</v>
      </c>
      <c r="AM68" s="202" t="s">
        <v>602</v>
      </c>
      <c r="AN68" s="121" t="s">
        <v>603</v>
      </c>
      <c r="AO68" s="191">
        <v>0.33329999999999999</v>
      </c>
      <c r="AP68" s="121" t="s">
        <v>604</v>
      </c>
      <c r="AQ68" s="121" t="s">
        <v>682</v>
      </c>
      <c r="AR68" s="191">
        <v>0.33329999999999999</v>
      </c>
      <c r="AS68" s="111"/>
      <c r="AT68" s="111" t="s">
        <v>527</v>
      </c>
      <c r="AU68" s="111" t="s">
        <v>536</v>
      </c>
      <c r="AV68" s="111" t="s">
        <v>536</v>
      </c>
      <c r="AW68" s="111" t="s">
        <v>536</v>
      </c>
      <c r="AX68" s="111" t="s">
        <v>676</v>
      </c>
    </row>
    <row r="69" spans="1:50" s="121" customFormat="1" ht="99.75" hidden="1" customHeight="1" x14ac:dyDescent="0.25">
      <c r="A69" s="346"/>
      <c r="B69" s="374"/>
      <c r="C69" s="377"/>
      <c r="D69" s="377"/>
      <c r="E69" s="360"/>
      <c r="F69" s="360"/>
      <c r="G69" s="360"/>
      <c r="H69" s="376"/>
      <c r="I69" s="360"/>
      <c r="J69" s="358"/>
      <c r="K69" s="364"/>
      <c r="L69" s="367"/>
      <c r="M69" s="369"/>
      <c r="N69" s="141"/>
      <c r="O69" s="364"/>
      <c r="P69" s="367"/>
      <c r="Q69" s="382"/>
      <c r="R69" s="131">
        <v>3</v>
      </c>
      <c r="S69" s="132"/>
      <c r="T69" s="133" t="str">
        <f t="shared" si="37"/>
        <v/>
      </c>
      <c r="U69" s="136"/>
      <c r="V69" s="136"/>
      <c r="W69" s="137"/>
      <c r="X69" s="136"/>
      <c r="Y69" s="136"/>
      <c r="Z69" s="136"/>
      <c r="AA69" s="116" t="str">
        <f>IFERROR(IF(T69="Probabilidad",(AA68-(+AA68*W69)),IF(T69="Impacto",L69,"")),"")</f>
        <v/>
      </c>
      <c r="AB69" s="126" t="str">
        <f t="shared" si="38"/>
        <v/>
      </c>
      <c r="AC69" s="127" t="str">
        <f t="shared" si="39"/>
        <v/>
      </c>
      <c r="AD69" s="126" t="str">
        <f t="shared" si="40"/>
        <v/>
      </c>
      <c r="AE69" s="127" t="str">
        <f>IFERROR(IF(T69="Impacto",(P69-(+P69*W69)),IF(T69="Probabilidad",P69,"")),"")</f>
        <v/>
      </c>
      <c r="AF69" s="128" t="str">
        <f t="shared" si="41"/>
        <v/>
      </c>
      <c r="AG69" s="129"/>
      <c r="AH69" s="132"/>
      <c r="AI69" s="122"/>
      <c r="AJ69" s="123"/>
      <c r="AK69" s="123"/>
      <c r="AL69" s="132"/>
      <c r="AM69" s="190"/>
      <c r="AN69" s="190"/>
      <c r="AO69" s="191"/>
      <c r="AP69" s="190"/>
      <c r="AQ69" s="190"/>
      <c r="AR69" s="191"/>
      <c r="AS69" s="111"/>
      <c r="AT69" s="111" t="s">
        <v>527</v>
      </c>
      <c r="AU69" s="111" t="s">
        <v>536</v>
      </c>
      <c r="AV69" s="111" t="s">
        <v>536</v>
      </c>
      <c r="AW69" s="111" t="s">
        <v>536</v>
      </c>
      <c r="AX69" s="111" t="s">
        <v>676</v>
      </c>
    </row>
    <row r="70" spans="1:50" s="121" customFormat="1" ht="151.5" customHeight="1" x14ac:dyDescent="0.25">
      <c r="A70" s="346">
        <f>1+A67</f>
        <v>22</v>
      </c>
      <c r="B70" s="372" t="s">
        <v>286</v>
      </c>
      <c r="C70" s="370" t="s">
        <v>331</v>
      </c>
      <c r="D70" s="370" t="s">
        <v>365</v>
      </c>
      <c r="E70" s="359" t="s">
        <v>118</v>
      </c>
      <c r="F70" s="359" t="s">
        <v>289</v>
      </c>
      <c r="G70" s="359" t="s">
        <v>306</v>
      </c>
      <c r="H70" s="375" t="s">
        <v>369</v>
      </c>
      <c r="I70" s="359" t="s">
        <v>303</v>
      </c>
      <c r="J70" s="357">
        <v>365</v>
      </c>
      <c r="K70" s="362" t="str">
        <f>IF(J70&lt;=0,"",IF(J70&lt;=2,"Muy Baja",IF(J70&lt;=24,"Baja",IF(J70&lt;=500,"Media",IF(J70&lt;=5000,"Alta","Muy Alta")))))</f>
        <v>Media</v>
      </c>
      <c r="L70" s="365">
        <f>IF(K70="","",IF(K70="Muy Baja",0.2,IF(K70="Baja",0.4,IF(K70="Media",0.6,IF(K70="Alta",0.8,IF(K70="Muy Alta",1,))))))</f>
        <v>0.6</v>
      </c>
      <c r="M70" s="368" t="s">
        <v>427</v>
      </c>
      <c r="N70" s="135" t="str">
        <f ca="1">IF(NOT(ISERROR(MATCH(M70,'Tabla Impacto'!$B$221:$B$223,0))),'Tabla Impacto'!$F$223&amp;"Por favor no seleccionar los criterios de impacto(Afectación Económica o presupuestal y Pérdida Reputacional)",M70)</f>
        <v xml:space="preserve"> El riesgo afecta la imagen de la entidad con algunos usuarios de relevancia frente al logro de los objetivos</v>
      </c>
      <c r="O70" s="362" t="str">
        <f ca="1">IF(OR(N70='Tabla Impacto'!$C$11,N70='Tabla Impacto'!$D$11),"Leve",IF(OR(N70='Tabla Impacto'!$C$12,N70='Tabla Impacto'!$D$12),"Menor",IF(OR(N70='Tabla Impacto'!$C$13,N70='Tabla Impacto'!$D$13),"Moderado",IF(OR(N70='Tabla Impacto'!$C$14,N70='Tabla Impacto'!$D$14),"Mayor",IF(OR(N70='Tabla Impacto'!$C$15,N70='Tabla Impacto'!$D$15),"Catastrófico","")))))</f>
        <v>Moderado</v>
      </c>
      <c r="P70" s="365">
        <f ca="1">IF(O70="","",IF(O70="Leve",0.2,IF(O70="Menor",0.4,IF(O70="Moderado",0.6,IF(O70="Mayor",0.8,IF(O70="Catastrófico",1,))))))</f>
        <v>0.6</v>
      </c>
      <c r="Q70" s="380" t="str">
        <f ca="1">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Moderado</v>
      </c>
      <c r="R70" s="131">
        <v>1</v>
      </c>
      <c r="S70" s="132" t="s">
        <v>307</v>
      </c>
      <c r="T70" s="133" t="str">
        <f t="shared" si="37"/>
        <v>Probabilidad</v>
      </c>
      <c r="U70" s="136" t="s">
        <v>14</v>
      </c>
      <c r="V70" s="136" t="s">
        <v>9</v>
      </c>
      <c r="W70" s="137" t="str">
        <f>IF(AND(U70="Preventivo",V70="Automático"),"50%",IF(AND(U70="Preventivo",V70="Manual"),"40%",IF(AND(U70="Detectivo",V70="Automático"),"40%",IF(AND(U70="Detectivo",V70="Manual"),"30%",IF(AND(U70="Correctivo",V70="Automático"),"35%",IF(AND(U70="Correctivo",V70="Manual"),"25%",""))))))</f>
        <v>40%</v>
      </c>
      <c r="X70" s="136" t="s">
        <v>19</v>
      </c>
      <c r="Y70" s="136" t="s">
        <v>23</v>
      </c>
      <c r="Z70" s="136" t="s">
        <v>110</v>
      </c>
      <c r="AA70" s="116">
        <f>IFERROR(IF(T70="Probabilidad",(L70-(+L70*W70)),IF(T70="Impacto",L70,"")),"")</f>
        <v>0.36</v>
      </c>
      <c r="AB70" s="126" t="str">
        <f t="shared" si="38"/>
        <v>Baja</v>
      </c>
      <c r="AC70" s="127">
        <f t="shared" si="39"/>
        <v>0.36</v>
      </c>
      <c r="AD70" s="126" t="str">
        <f t="shared" ca="1" si="40"/>
        <v>Moderado</v>
      </c>
      <c r="AE70" s="127">
        <f ca="1">IFERROR(IF(T70="Impacto",(P70-(+P70*W70)),IF(T70="Probabilidad",P70,"")),"")</f>
        <v>0.6</v>
      </c>
      <c r="AF70" s="128" t="str">
        <f t="shared" ca="1" si="41"/>
        <v>Moderado</v>
      </c>
      <c r="AG70" s="129" t="s">
        <v>122</v>
      </c>
      <c r="AH70" s="138" t="s">
        <v>308</v>
      </c>
      <c r="AI70" s="139" t="s">
        <v>263</v>
      </c>
      <c r="AJ70" s="140" t="s">
        <v>197</v>
      </c>
      <c r="AK70" s="140" t="s">
        <v>197</v>
      </c>
      <c r="AL70" s="138" t="s">
        <v>370</v>
      </c>
      <c r="AM70" s="190" t="s">
        <v>605</v>
      </c>
      <c r="AN70" s="190" t="s">
        <v>645</v>
      </c>
      <c r="AO70" s="191">
        <v>0.33329999999999999</v>
      </c>
      <c r="AP70" s="190" t="s">
        <v>646</v>
      </c>
      <c r="AQ70" s="190" t="s">
        <v>683</v>
      </c>
      <c r="AR70" s="191">
        <v>0.33329999999999999</v>
      </c>
      <c r="AS70" s="111"/>
      <c r="AT70" s="111" t="s">
        <v>527</v>
      </c>
      <c r="AU70" s="111" t="s">
        <v>536</v>
      </c>
      <c r="AV70" s="111" t="s">
        <v>536</v>
      </c>
      <c r="AW70" s="111" t="s">
        <v>536</v>
      </c>
      <c r="AX70" s="111" t="s">
        <v>676</v>
      </c>
    </row>
    <row r="71" spans="1:50" s="121" customFormat="1" ht="151.5" customHeight="1" x14ac:dyDescent="0.25">
      <c r="A71" s="346"/>
      <c r="B71" s="373"/>
      <c r="C71" s="377"/>
      <c r="D71" s="377"/>
      <c r="E71" s="360"/>
      <c r="F71" s="360"/>
      <c r="G71" s="360"/>
      <c r="H71" s="376"/>
      <c r="I71" s="360"/>
      <c r="J71" s="358"/>
      <c r="K71" s="363"/>
      <c r="L71" s="366"/>
      <c r="M71" s="369"/>
      <c r="N71" s="141"/>
      <c r="O71" s="363"/>
      <c r="P71" s="366"/>
      <c r="Q71" s="381"/>
      <c r="R71" s="131">
        <v>2</v>
      </c>
      <c r="S71" s="132" t="s">
        <v>317</v>
      </c>
      <c r="T71" s="133" t="str">
        <f t="shared" si="37"/>
        <v>Probabilidad</v>
      </c>
      <c r="U71" s="136" t="s">
        <v>14</v>
      </c>
      <c r="V71" s="136" t="s">
        <v>9</v>
      </c>
      <c r="W71" s="137" t="str">
        <f>IF(AND(U71="Preventivo",V71="Automático"),"50%",IF(AND(U71="Preventivo",V71="Manual"),"40%",IF(AND(U71="Detectivo",V71="Automático"),"40%",IF(AND(U71="Detectivo",V71="Manual"),"30%",IF(AND(U71="Correctivo",V71="Automático"),"35%",IF(AND(U71="Correctivo",V71="Manual"),"25%",""))))))</f>
        <v>40%</v>
      </c>
      <c r="X71" s="136" t="s">
        <v>20</v>
      </c>
      <c r="Y71" s="136" t="s">
        <v>22</v>
      </c>
      <c r="Z71" s="136" t="s">
        <v>110</v>
      </c>
      <c r="AA71" s="116">
        <f>IFERROR(IF(T71="Probabilidad",(AA70-(+AA70*W71)),IF(T71="Impacto",L71,"")),"")</f>
        <v>0.216</v>
      </c>
      <c r="AB71" s="126" t="str">
        <f t="shared" si="38"/>
        <v>Baja</v>
      </c>
      <c r="AC71" s="127">
        <f t="shared" si="39"/>
        <v>0.216</v>
      </c>
      <c r="AD71" s="126" t="str">
        <f t="shared" si="40"/>
        <v>Moderado</v>
      </c>
      <c r="AE71" s="127">
        <v>0.6</v>
      </c>
      <c r="AF71" s="128" t="str">
        <f t="shared" si="41"/>
        <v>Moderado</v>
      </c>
      <c r="AG71" s="129" t="s">
        <v>122</v>
      </c>
      <c r="AH71" s="138" t="s">
        <v>366</v>
      </c>
      <c r="AI71" s="139" t="s">
        <v>201</v>
      </c>
      <c r="AJ71" s="140" t="s">
        <v>197</v>
      </c>
      <c r="AK71" s="140" t="s">
        <v>197</v>
      </c>
      <c r="AL71" s="138" t="s">
        <v>368</v>
      </c>
      <c r="AM71" s="190" t="s">
        <v>606</v>
      </c>
      <c r="AN71" s="195" t="s">
        <v>684</v>
      </c>
      <c r="AO71" s="191">
        <v>0.33329999999999999</v>
      </c>
      <c r="AP71" s="202" t="s">
        <v>647</v>
      </c>
      <c r="AQ71" s="190" t="s">
        <v>685</v>
      </c>
      <c r="AR71" s="191">
        <v>0.33329999999999999</v>
      </c>
      <c r="AS71" s="111"/>
      <c r="AT71" s="111" t="s">
        <v>527</v>
      </c>
      <c r="AU71" s="111" t="s">
        <v>536</v>
      </c>
      <c r="AV71" s="111" t="s">
        <v>536</v>
      </c>
      <c r="AW71" s="111" t="s">
        <v>536</v>
      </c>
      <c r="AX71" s="111" t="s">
        <v>676</v>
      </c>
    </row>
    <row r="72" spans="1:50" s="121" customFormat="1" ht="151.5" hidden="1" customHeight="1" x14ac:dyDescent="0.25">
      <c r="A72" s="346"/>
      <c r="B72" s="374"/>
      <c r="C72" s="377"/>
      <c r="D72" s="377"/>
      <c r="E72" s="360"/>
      <c r="F72" s="360"/>
      <c r="G72" s="360"/>
      <c r="H72" s="376"/>
      <c r="I72" s="360"/>
      <c r="J72" s="358"/>
      <c r="K72" s="364"/>
      <c r="L72" s="367"/>
      <c r="M72" s="369"/>
      <c r="N72" s="141"/>
      <c r="O72" s="364"/>
      <c r="P72" s="367"/>
      <c r="Q72" s="382"/>
      <c r="R72" s="131">
        <v>3</v>
      </c>
      <c r="S72" s="132"/>
      <c r="T72" s="133" t="str">
        <f t="shared" si="37"/>
        <v/>
      </c>
      <c r="U72" s="136"/>
      <c r="V72" s="136"/>
      <c r="W72" s="137"/>
      <c r="X72" s="136"/>
      <c r="Y72" s="136"/>
      <c r="Z72" s="136"/>
      <c r="AA72" s="116" t="str">
        <f>IFERROR(IF(T72="Probabilidad",(AA71-(+AA71*W72)),IF(T72="Impacto",L72,"")),"")</f>
        <v/>
      </c>
      <c r="AB72" s="126" t="str">
        <f t="shared" si="38"/>
        <v/>
      </c>
      <c r="AC72" s="127" t="str">
        <f t="shared" si="39"/>
        <v/>
      </c>
      <c r="AD72" s="126" t="str">
        <f t="shared" si="40"/>
        <v/>
      </c>
      <c r="AE72" s="127" t="str">
        <f>IFERROR(IF(T72="Impacto",(P72-(+P72*W72)),IF(T72="Probabilidad",P72,"")),"")</f>
        <v/>
      </c>
      <c r="AF72" s="128" t="str">
        <f t="shared" si="41"/>
        <v/>
      </c>
      <c r="AG72" s="129"/>
      <c r="AH72" s="132"/>
      <c r="AI72" s="122"/>
      <c r="AJ72" s="123"/>
      <c r="AK72" s="123"/>
      <c r="AL72" s="132"/>
      <c r="AM72" s="190"/>
      <c r="AN72" s="190"/>
      <c r="AO72" s="191"/>
      <c r="AP72" s="190"/>
      <c r="AQ72" s="190"/>
      <c r="AR72" s="191"/>
      <c r="AS72" s="111"/>
      <c r="AT72" s="111" t="s">
        <v>527</v>
      </c>
      <c r="AU72" s="111" t="s">
        <v>536</v>
      </c>
      <c r="AV72" s="111" t="s">
        <v>536</v>
      </c>
      <c r="AW72" s="111" t="s">
        <v>536</v>
      </c>
      <c r="AX72" s="111" t="s">
        <v>676</v>
      </c>
    </row>
    <row r="73" spans="1:50" s="121" customFormat="1" ht="151.5" customHeight="1" x14ac:dyDescent="0.25">
      <c r="A73" s="346">
        <f>1+A70</f>
        <v>23</v>
      </c>
      <c r="B73" s="372" t="s">
        <v>286</v>
      </c>
      <c r="C73" s="370" t="s">
        <v>331</v>
      </c>
      <c r="D73" s="370" t="s">
        <v>365</v>
      </c>
      <c r="E73" s="359" t="s">
        <v>120</v>
      </c>
      <c r="F73" s="359" t="s">
        <v>291</v>
      </c>
      <c r="G73" s="359" t="s">
        <v>292</v>
      </c>
      <c r="H73" s="375" t="s">
        <v>290</v>
      </c>
      <c r="I73" s="359" t="s">
        <v>309</v>
      </c>
      <c r="J73" s="357">
        <v>365</v>
      </c>
      <c r="K73" s="362" t="str">
        <f>IF(J73&lt;=0,"",IF(J73&lt;=2,"Muy Baja",IF(J73&lt;=24,"Baja",IF(J73&lt;=500,"Media",IF(J73&lt;=5000,"Alta","Muy Alta")))))</f>
        <v>Media</v>
      </c>
      <c r="L73" s="365">
        <f>IF(K73="","",IF(K73="Muy Baja",0.2,IF(K73="Baja",0.4,IF(K73="Media",0.6,IF(K73="Alta",0.8,IF(K73="Muy Alta",1,))))))</f>
        <v>0.6</v>
      </c>
      <c r="M73" s="368" t="s">
        <v>434</v>
      </c>
      <c r="N73" s="135" t="str">
        <f ca="1">IF(NOT(ISERROR(MATCH(M73,'Tabla Impacto'!$B$221:$B$223,0))),'Tabla Impacto'!$F$223&amp;"Por favor no seleccionar los criterios de impacto(Afectación Económica o presupuestal y Pérdida Reputacional)",M73)</f>
        <v xml:space="preserve"> El riesgo afecta la imagen de la entidad con efecto publicitario sostenido a nivel de sector administrativo, nivel departamental o municipal</v>
      </c>
      <c r="O73" s="362" t="str">
        <f ca="1">IF(OR(N73='Tabla Impacto'!$C$11,N73='Tabla Impacto'!$D$11),"Leve",IF(OR(N73='Tabla Impacto'!$C$12,N73='Tabla Impacto'!$D$12),"Menor",IF(OR(N73='Tabla Impacto'!$C$13,N73='Tabla Impacto'!$D$13),"Moderado",IF(OR(N73='Tabla Impacto'!$C$14,N73='Tabla Impacto'!$D$14),"Mayor",IF(OR(N73='Tabla Impacto'!$C$15,N73='Tabla Impacto'!$D$15),"Catastrófico","")))))</f>
        <v>Mayor</v>
      </c>
      <c r="P73" s="365">
        <f ca="1">IF(O73="","",IF(O73="Leve",0.2,IF(O73="Menor",0.4,IF(O73="Moderado",0.6,IF(O73="Mayor",0.8,IF(O73="Catastrófico",1,))))))</f>
        <v>0.8</v>
      </c>
      <c r="Q73" s="380" t="str">
        <f ca="1">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Alto</v>
      </c>
      <c r="R73" s="131">
        <v>1</v>
      </c>
      <c r="S73" s="132" t="s">
        <v>323</v>
      </c>
      <c r="T73" s="133" t="str">
        <f t="shared" si="37"/>
        <v>Probabilidad</v>
      </c>
      <c r="U73" s="136" t="s">
        <v>14</v>
      </c>
      <c r="V73" s="136" t="s">
        <v>9</v>
      </c>
      <c r="W73" s="137" t="str">
        <f>IF(AND(U73="Preventivo",V73="Automático"),"50%",IF(AND(U73="Preventivo",V73="Manual"),"40%",IF(AND(U73="Detectivo",V73="Automático"),"40%",IF(AND(U73="Detectivo",V73="Manual"),"30%",IF(AND(U73="Correctivo",V73="Automático"),"35%",IF(AND(U73="Correctivo",V73="Manual"),"25%",""))))))</f>
        <v>40%</v>
      </c>
      <c r="X73" s="136" t="s">
        <v>19</v>
      </c>
      <c r="Y73" s="136" t="s">
        <v>22</v>
      </c>
      <c r="Z73" s="136" t="s">
        <v>110</v>
      </c>
      <c r="AA73" s="116">
        <f>IFERROR(IF(T73="Probabilidad",(L73-(+L73*W73)),IF(T73="Impacto",L73,"")),"")</f>
        <v>0.36</v>
      </c>
      <c r="AB73" s="126" t="str">
        <f t="shared" si="38"/>
        <v>Baja</v>
      </c>
      <c r="AC73" s="127">
        <f t="shared" si="39"/>
        <v>0.36</v>
      </c>
      <c r="AD73" s="126" t="str">
        <f t="shared" ca="1" si="40"/>
        <v>Mayor</v>
      </c>
      <c r="AE73" s="127">
        <f ca="1">IFERROR(IF(T73="Impacto",(P73-(+P73*W73)),IF(T73="Probabilidad",P73,"")),"")</f>
        <v>0.8</v>
      </c>
      <c r="AF73" s="128" t="str">
        <f t="shared" ca="1" si="41"/>
        <v>Alto</v>
      </c>
      <c r="AG73" s="129" t="s">
        <v>122</v>
      </c>
      <c r="AH73" s="138" t="s">
        <v>288</v>
      </c>
      <c r="AI73" s="139" t="s">
        <v>206</v>
      </c>
      <c r="AJ73" s="140" t="s">
        <v>197</v>
      </c>
      <c r="AK73" s="140" t="s">
        <v>197</v>
      </c>
      <c r="AL73" s="138" t="s">
        <v>367</v>
      </c>
      <c r="AM73" s="190" t="s">
        <v>607</v>
      </c>
      <c r="AN73" s="111" t="s">
        <v>542</v>
      </c>
      <c r="AO73" s="191" t="s">
        <v>542</v>
      </c>
      <c r="AP73" s="190" t="s">
        <v>608</v>
      </c>
      <c r="AQ73" s="190" t="s">
        <v>609</v>
      </c>
      <c r="AR73" s="191">
        <v>0.33329999999999999</v>
      </c>
      <c r="AS73" s="111"/>
      <c r="AT73" s="111" t="s">
        <v>527</v>
      </c>
      <c r="AU73" s="111" t="s">
        <v>536</v>
      </c>
      <c r="AV73" s="111" t="s">
        <v>536</v>
      </c>
      <c r="AW73" s="111" t="s">
        <v>536</v>
      </c>
      <c r="AX73" s="111" t="s">
        <v>676</v>
      </c>
    </row>
    <row r="74" spans="1:50" s="121" customFormat="1" ht="151.5" customHeight="1" x14ac:dyDescent="0.25">
      <c r="A74" s="346"/>
      <c r="B74" s="373"/>
      <c r="C74" s="377"/>
      <c r="D74" s="377"/>
      <c r="E74" s="360"/>
      <c r="F74" s="360"/>
      <c r="G74" s="360"/>
      <c r="H74" s="376"/>
      <c r="I74" s="360"/>
      <c r="J74" s="358"/>
      <c r="K74" s="363"/>
      <c r="L74" s="366"/>
      <c r="M74" s="369"/>
      <c r="N74" s="141"/>
      <c r="O74" s="363"/>
      <c r="P74" s="366"/>
      <c r="Q74" s="381"/>
      <c r="R74" s="131">
        <v>2</v>
      </c>
      <c r="S74" s="132" t="s">
        <v>318</v>
      </c>
      <c r="T74" s="133" t="str">
        <f t="shared" si="37"/>
        <v>Probabilidad</v>
      </c>
      <c r="U74" s="136" t="s">
        <v>15</v>
      </c>
      <c r="V74" s="136" t="s">
        <v>10</v>
      </c>
      <c r="W74" s="137" t="str">
        <f>IF(AND(U74="Preventivo",V74="Automático"),"50%",IF(AND(U74="Preventivo",V74="Manual"),"40%",IF(AND(U74="Detectivo",V74="Automático"),"40%",IF(AND(U74="Detectivo",V74="Manual"),"30%",IF(AND(U74="Correctivo",V74="Automático"),"35%",IF(AND(U74="Correctivo",V74="Manual"),"25%",""))))))</f>
        <v>40%</v>
      </c>
      <c r="X74" s="136" t="s">
        <v>19</v>
      </c>
      <c r="Y74" s="136" t="s">
        <v>22</v>
      </c>
      <c r="Z74" s="136" t="s">
        <v>110</v>
      </c>
      <c r="AA74" s="116">
        <f>IFERROR(IF(T74="Probabilidad",(AA73-(+AA73*W74)),IF(T74="Impacto",L74,"")),"")</f>
        <v>0.216</v>
      </c>
      <c r="AB74" s="126" t="str">
        <f t="shared" si="38"/>
        <v>Baja</v>
      </c>
      <c r="AC74" s="127">
        <f t="shared" si="39"/>
        <v>0.216</v>
      </c>
      <c r="AD74" s="126" t="str">
        <f t="shared" si="40"/>
        <v>Mayor</v>
      </c>
      <c r="AE74" s="127">
        <v>0.8</v>
      </c>
      <c r="AF74" s="128" t="str">
        <f t="shared" si="41"/>
        <v>Alto</v>
      </c>
      <c r="AG74" s="129" t="s">
        <v>122</v>
      </c>
      <c r="AH74" s="142" t="s">
        <v>371</v>
      </c>
      <c r="AI74" s="139" t="s">
        <v>201</v>
      </c>
      <c r="AJ74" s="140" t="s">
        <v>197</v>
      </c>
      <c r="AK74" s="140" t="s">
        <v>197</v>
      </c>
      <c r="AL74" s="138" t="s">
        <v>372</v>
      </c>
      <c r="AM74" s="203" t="s">
        <v>648</v>
      </c>
      <c r="AN74" s="121" t="s">
        <v>686</v>
      </c>
      <c r="AO74" s="191">
        <v>0.33329999999999999</v>
      </c>
      <c r="AP74" s="204" t="s">
        <v>649</v>
      </c>
      <c r="AQ74" s="121" t="s">
        <v>687</v>
      </c>
      <c r="AR74" s="191">
        <v>0.33329999999999999</v>
      </c>
      <c r="AS74" s="111"/>
      <c r="AT74" s="111" t="s">
        <v>527</v>
      </c>
      <c r="AU74" s="111" t="s">
        <v>536</v>
      </c>
      <c r="AV74" s="111" t="s">
        <v>536</v>
      </c>
      <c r="AW74" s="111" t="s">
        <v>536</v>
      </c>
      <c r="AX74" s="111" t="s">
        <v>676</v>
      </c>
    </row>
    <row r="75" spans="1:50" s="121" customFormat="1" ht="151.5" hidden="1" customHeight="1" x14ac:dyDescent="0.25">
      <c r="A75" s="346"/>
      <c r="B75" s="374"/>
      <c r="C75" s="377"/>
      <c r="D75" s="377"/>
      <c r="E75" s="360"/>
      <c r="F75" s="360"/>
      <c r="G75" s="360"/>
      <c r="H75" s="376"/>
      <c r="I75" s="360"/>
      <c r="J75" s="358"/>
      <c r="K75" s="364"/>
      <c r="L75" s="367"/>
      <c r="M75" s="369"/>
      <c r="N75" s="141"/>
      <c r="O75" s="364"/>
      <c r="P75" s="367"/>
      <c r="Q75" s="382"/>
      <c r="R75" s="131">
        <v>3</v>
      </c>
      <c r="S75" s="132"/>
      <c r="T75" s="133" t="str">
        <f t="shared" si="37"/>
        <v/>
      </c>
      <c r="U75" s="136"/>
      <c r="V75" s="136"/>
      <c r="W75" s="137"/>
      <c r="X75" s="136"/>
      <c r="Y75" s="136"/>
      <c r="Z75" s="136"/>
      <c r="AA75" s="116" t="str">
        <f>IFERROR(IF(T75="Probabilidad",(AA74-(+AA74*W75)),IF(T75="Impacto",L75,"")),"")</f>
        <v/>
      </c>
      <c r="AB75" s="126" t="str">
        <f t="shared" si="38"/>
        <v/>
      </c>
      <c r="AC75" s="127" t="str">
        <f t="shared" si="39"/>
        <v/>
      </c>
      <c r="AD75" s="126" t="str">
        <f t="shared" si="40"/>
        <v/>
      </c>
      <c r="AE75" s="127" t="str">
        <f>IFERROR(IF(T75="Impacto",(P75-(+P75*W75)),IF(T75="Probabilidad",P75,"")),"")</f>
        <v/>
      </c>
      <c r="AF75" s="128" t="str">
        <f t="shared" si="41"/>
        <v/>
      </c>
      <c r="AG75" s="129"/>
      <c r="AH75" s="132"/>
      <c r="AI75" s="122"/>
      <c r="AJ75" s="123"/>
      <c r="AK75" s="123"/>
      <c r="AL75" s="132"/>
      <c r="AM75" s="190"/>
      <c r="AN75" s="190"/>
      <c r="AO75" s="191"/>
      <c r="AP75" s="190"/>
      <c r="AQ75" s="190"/>
      <c r="AR75" s="191"/>
      <c r="AS75" s="111"/>
      <c r="AT75" s="111" t="s">
        <v>527</v>
      </c>
      <c r="AU75" s="111" t="s">
        <v>536</v>
      </c>
      <c r="AV75" s="111" t="s">
        <v>536</v>
      </c>
      <c r="AW75" s="111" t="s">
        <v>536</v>
      </c>
      <c r="AX75" s="111" t="s">
        <v>676</v>
      </c>
    </row>
    <row r="76" spans="1:50" s="121" customFormat="1" ht="151.5" customHeight="1" x14ac:dyDescent="0.25">
      <c r="A76" s="346">
        <f>1+A73</f>
        <v>24</v>
      </c>
      <c r="B76" s="372" t="s">
        <v>293</v>
      </c>
      <c r="C76" s="370" t="s">
        <v>324</v>
      </c>
      <c r="D76" s="370" t="s">
        <v>373</v>
      </c>
      <c r="E76" s="359" t="s">
        <v>120</v>
      </c>
      <c r="F76" s="359" t="s">
        <v>415</v>
      </c>
      <c r="G76" s="359" t="s">
        <v>416</v>
      </c>
      <c r="H76" s="375" t="s">
        <v>374</v>
      </c>
      <c r="I76" s="359" t="s">
        <v>303</v>
      </c>
      <c r="J76" s="357">
        <v>35</v>
      </c>
      <c r="K76" s="362" t="str">
        <f>IF(J76&lt;=0,"",IF(J76&lt;=2,"Muy Baja",IF(J76&lt;=24,"Baja",IF(J76&lt;=500,"Media",IF(J76&lt;=5000,"Alta","Muy Alta")))))</f>
        <v>Media</v>
      </c>
      <c r="L76" s="365">
        <f>IF(K76="","",IF(K76="Muy Baja",0.2,IF(K76="Baja",0.4,IF(K76="Media",0.6,IF(K76="Alta",0.8,IF(K76="Muy Alta",1,))))))</f>
        <v>0.6</v>
      </c>
      <c r="M76" s="368" t="s">
        <v>432</v>
      </c>
      <c r="N76" s="135" t="str">
        <f ca="1">IF(NOT(ISERROR(MATCH(M76,'Tabla Impacto'!$B$221:$B$223,0))),'Tabla Impacto'!$F$223&amp;"Por favor no seleccionar los criterios de impacto(Afectación Económica o presupuestal y Pérdida Reputacional)",M76)</f>
        <v xml:space="preserve"> El riesgo afecta la imagen de la entidad internamente, de conocimiento general, nivel interno, de junta directiva y accionistas y/o de proveedores</v>
      </c>
      <c r="O76" s="362" t="str">
        <f ca="1">IF(OR(N76='Tabla Impacto'!$C$11,N76='Tabla Impacto'!$D$11),"Leve",IF(OR(N76='Tabla Impacto'!$C$12,N76='Tabla Impacto'!$D$12),"Menor",IF(OR(N76='Tabla Impacto'!$C$13,N76='Tabla Impacto'!$D$13),"Moderado",IF(OR(N76='Tabla Impacto'!$C$14,N76='Tabla Impacto'!$D$14),"Mayor",IF(OR(N76='Tabla Impacto'!$C$15,N76='Tabla Impacto'!$D$15),"Catastrófico","")))))</f>
        <v>Menor</v>
      </c>
      <c r="P76" s="365">
        <f ca="1">IF(O76="","",IF(O76="Leve",0.2,IF(O76="Menor",0.4,IF(O76="Moderado",0.6,IF(O76="Mayor",0.8,IF(O76="Catastrófico",1,))))))</f>
        <v>0.4</v>
      </c>
      <c r="Q76" s="380" t="str">
        <f ca="1">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31">
        <v>1</v>
      </c>
      <c r="S76" s="132" t="s">
        <v>310</v>
      </c>
      <c r="T76" s="133" t="str">
        <f t="shared" ref="T76:T84" si="42">IF(OR(U76="Preventivo",U76="Detectivo"),"Probabilidad",IF(U76="Correctivo","Impacto",""))</f>
        <v>Probabilidad</v>
      </c>
      <c r="U76" s="136" t="s">
        <v>14</v>
      </c>
      <c r="V76" s="136" t="s">
        <v>9</v>
      </c>
      <c r="W76" s="137" t="str">
        <f t="shared" ref="W76:W83" si="43">IF(AND(U76="Preventivo",V76="Automático"),"50%",IF(AND(U76="Preventivo",V76="Manual"),"40%",IF(AND(U76="Detectivo",V76="Automático"),"40%",IF(AND(U76="Detectivo",V76="Manual"),"30%",IF(AND(U76="Correctivo",V76="Automático"),"35%",IF(AND(U76="Correctivo",V76="Manual"),"25%",""))))))</f>
        <v>40%</v>
      </c>
      <c r="X76" s="136" t="s">
        <v>19</v>
      </c>
      <c r="Y76" s="136" t="s">
        <v>22</v>
      </c>
      <c r="Z76" s="136" t="s">
        <v>110</v>
      </c>
      <c r="AA76" s="116">
        <f>IFERROR(IF(T76="Probabilidad",(L76-(+L76*W76)),IF(T76="Impacto",L76,"")),"")</f>
        <v>0.36</v>
      </c>
      <c r="AB76" s="126" t="str">
        <f t="shared" ref="AB76:AB83" si="44">IFERROR(IF(AA76="","",IF(AA76&lt;=0.2,"Muy Baja",IF(AA76&lt;=0.4,"Baja",IF(AA76&lt;=0.6,"Media",IF(AA76&lt;=0.8,"Alta","Muy Alta"))))),"")</f>
        <v>Baja</v>
      </c>
      <c r="AC76" s="127">
        <f t="shared" ref="AC76:AC83" si="45">+AA76</f>
        <v>0.36</v>
      </c>
      <c r="AD76" s="126" t="str">
        <f t="shared" ref="AD76:AD83" ca="1" si="46">IFERROR(IF(AE76="","",IF(AE76&lt;=0.2,"Leve",IF(AE76&lt;=0.4,"Menor",IF(AE76&lt;=0.6,"Moderado",IF(AE76&lt;=0.8,"Mayor","Catastrófico"))))),"")</f>
        <v>Menor</v>
      </c>
      <c r="AE76" s="127">
        <f t="shared" ref="AE76:AE83" ca="1" si="47">IFERROR(IF(T76="Impacto",(P76-(+P76*W76)),IF(T76="Probabilidad",P76,"")),"")</f>
        <v>0.4</v>
      </c>
      <c r="AF76" s="128" t="str">
        <f t="shared" ref="AF76:AF83" ca="1" si="48">IFERROR(IF(OR(AND(AB76="Muy Baja",AD76="Leve"),AND(AB76="Muy Baja",AD76="Menor"),AND(AB76="Baja",AD76="Leve")),"Bajo",IF(OR(AND(AB76="Muy baja",AD76="Moderado"),AND(AB76="Baja",AD76="Menor"),AND(AB76="Baja",AD76="Moderado"),AND(AB76="Media",AD76="Leve"),AND(AB76="Media",AD76="Menor"),AND(AB76="Media",AD76="Moderado"),AND(AB76="Alta",AD76="Leve"),AND(AB76="Alta",AD76="Menor")),"Moderado",IF(OR(AND(AB76="Muy Baja",AD76="Mayor"),AND(AB76="Baja",AD76="Mayor"),AND(AB76="Media",AD76="Mayor"),AND(AB76="Alta",AD76="Moderado"),AND(AB76="Alta",AD76="Mayor"),AND(AB76="Muy Alta",AD76="Leve"),AND(AB76="Muy Alta",AD76="Menor"),AND(AB76="Muy Alta",AD76="Moderado"),AND(AB76="Muy Alta",AD76="Mayor")),"Alto",IF(OR(AND(AB76="Muy Baja",AD76="Catastrófico"),AND(AB76="Baja",AD76="Catastrófico"),AND(AB76="Media",AD76="Catastrófico"),AND(AB76="Alta",AD76="Catastrófico"),AND(AB76="Muy Alta",AD76="Catastrófico")),"Extremo","")))),"")</f>
        <v>Moderado</v>
      </c>
      <c r="AG76" s="129" t="s">
        <v>122</v>
      </c>
      <c r="AH76" s="132" t="s">
        <v>453</v>
      </c>
      <c r="AI76" s="122" t="s">
        <v>244</v>
      </c>
      <c r="AJ76" s="123">
        <v>44563</v>
      </c>
      <c r="AK76" s="123" t="s">
        <v>336</v>
      </c>
      <c r="AL76" s="132" t="s">
        <v>375</v>
      </c>
      <c r="AM76" s="190" t="s">
        <v>610</v>
      </c>
      <c r="AN76" s="190" t="s">
        <v>650</v>
      </c>
      <c r="AO76" s="191">
        <v>0.33329999999999999</v>
      </c>
      <c r="AP76" s="190" t="s">
        <v>611</v>
      </c>
      <c r="AQ76" s="190" t="s">
        <v>651</v>
      </c>
      <c r="AR76" s="191">
        <v>0.33329999999999999</v>
      </c>
      <c r="AS76" s="111"/>
      <c r="AT76" s="111" t="s">
        <v>527</v>
      </c>
      <c r="AU76" s="111" t="s">
        <v>536</v>
      </c>
      <c r="AV76" s="111" t="s">
        <v>536</v>
      </c>
      <c r="AW76" s="111" t="s">
        <v>536</v>
      </c>
      <c r="AX76" s="111" t="s">
        <v>676</v>
      </c>
    </row>
    <row r="77" spans="1:50" s="121" customFormat="1" ht="151.5" customHeight="1" x14ac:dyDescent="0.25">
      <c r="A77" s="346"/>
      <c r="B77" s="373"/>
      <c r="C77" s="371"/>
      <c r="D77" s="377"/>
      <c r="E77" s="360"/>
      <c r="F77" s="360"/>
      <c r="G77" s="360"/>
      <c r="H77" s="376"/>
      <c r="I77" s="360"/>
      <c r="J77" s="358"/>
      <c r="K77" s="363"/>
      <c r="L77" s="366"/>
      <c r="M77" s="369"/>
      <c r="N77" s="141"/>
      <c r="O77" s="363"/>
      <c r="P77" s="366"/>
      <c r="Q77" s="381"/>
      <c r="R77" s="131">
        <v>2</v>
      </c>
      <c r="S77" s="132" t="s">
        <v>319</v>
      </c>
      <c r="T77" s="133" t="str">
        <f t="shared" si="42"/>
        <v>Probabilidad</v>
      </c>
      <c r="U77" s="136" t="s">
        <v>15</v>
      </c>
      <c r="V77" s="136" t="s">
        <v>9</v>
      </c>
      <c r="W77" s="137" t="str">
        <f t="shared" si="43"/>
        <v>30%</v>
      </c>
      <c r="X77" s="136" t="s">
        <v>19</v>
      </c>
      <c r="Y77" s="136" t="s">
        <v>22</v>
      </c>
      <c r="Z77" s="136" t="s">
        <v>110</v>
      </c>
      <c r="AA77" s="116">
        <f>IFERROR(IF(T77="Probabilidad",(AA76-(+AA76*W77)),IF(T77="Impacto",L77,"")),"")</f>
        <v>0.252</v>
      </c>
      <c r="AB77" s="126" t="str">
        <f t="shared" si="44"/>
        <v>Baja</v>
      </c>
      <c r="AC77" s="127">
        <f t="shared" si="45"/>
        <v>0.252</v>
      </c>
      <c r="AD77" s="126" t="str">
        <f t="shared" si="46"/>
        <v>Menor</v>
      </c>
      <c r="AE77" s="127">
        <v>0.4</v>
      </c>
      <c r="AF77" s="128" t="str">
        <f t="shared" si="48"/>
        <v>Moderado</v>
      </c>
      <c r="AG77" s="129" t="s">
        <v>122</v>
      </c>
      <c r="AH77" s="132" t="s">
        <v>453</v>
      </c>
      <c r="AI77" s="122" t="s">
        <v>244</v>
      </c>
      <c r="AJ77" s="123">
        <v>44563</v>
      </c>
      <c r="AK77" s="123" t="s">
        <v>336</v>
      </c>
      <c r="AL77" s="132" t="s">
        <v>375</v>
      </c>
      <c r="AM77" s="190" t="s">
        <v>612</v>
      </c>
      <c r="AN77" s="190" t="s">
        <v>613</v>
      </c>
      <c r="AO77" s="191">
        <v>0.33329999999999999</v>
      </c>
      <c r="AP77" s="190" t="s">
        <v>652</v>
      </c>
      <c r="AQ77" s="190" t="s">
        <v>688</v>
      </c>
      <c r="AR77" s="191">
        <v>0.33329999999999999</v>
      </c>
      <c r="AS77" s="111"/>
      <c r="AT77" s="111" t="s">
        <v>527</v>
      </c>
      <c r="AU77" s="111" t="s">
        <v>536</v>
      </c>
      <c r="AV77" s="111" t="s">
        <v>536</v>
      </c>
      <c r="AW77" s="111" t="s">
        <v>536</v>
      </c>
      <c r="AX77" s="111" t="s">
        <v>676</v>
      </c>
    </row>
    <row r="78" spans="1:50" s="121" customFormat="1" ht="151.5" hidden="1" customHeight="1" x14ac:dyDescent="0.25">
      <c r="A78" s="346"/>
      <c r="B78" s="374"/>
      <c r="C78" s="371"/>
      <c r="D78" s="377"/>
      <c r="E78" s="360"/>
      <c r="F78" s="360"/>
      <c r="G78" s="360"/>
      <c r="H78" s="376"/>
      <c r="I78" s="360"/>
      <c r="J78" s="358"/>
      <c r="K78" s="364"/>
      <c r="L78" s="367"/>
      <c r="M78" s="369"/>
      <c r="N78" s="141"/>
      <c r="O78" s="364"/>
      <c r="P78" s="367"/>
      <c r="Q78" s="382"/>
      <c r="R78" s="131">
        <v>3</v>
      </c>
      <c r="S78" s="132"/>
      <c r="T78" s="133" t="str">
        <f t="shared" si="42"/>
        <v/>
      </c>
      <c r="U78" s="136"/>
      <c r="V78" s="136"/>
      <c r="W78" s="137"/>
      <c r="X78" s="136"/>
      <c r="Y78" s="136"/>
      <c r="Z78" s="136"/>
      <c r="AA78" s="116" t="str">
        <f>IFERROR(IF(T78="Probabilidad",(AA77-(+AA77*W78)),IF(T78="Impacto",L78,"")),"")</f>
        <v/>
      </c>
      <c r="AB78" s="126" t="str">
        <f t="shared" si="44"/>
        <v/>
      </c>
      <c r="AC78" s="127" t="str">
        <f t="shared" si="45"/>
        <v/>
      </c>
      <c r="AD78" s="126" t="str">
        <f t="shared" si="46"/>
        <v/>
      </c>
      <c r="AE78" s="127" t="str">
        <f t="shared" si="47"/>
        <v/>
      </c>
      <c r="AF78" s="128" t="str">
        <f t="shared" si="48"/>
        <v/>
      </c>
      <c r="AG78" s="129"/>
      <c r="AH78" s="132"/>
      <c r="AI78" s="122"/>
      <c r="AJ78" s="123"/>
      <c r="AK78" s="123"/>
      <c r="AL78" s="132"/>
      <c r="AM78" s="190"/>
      <c r="AN78" s="190"/>
      <c r="AO78" s="191"/>
      <c r="AP78" s="190"/>
      <c r="AQ78" s="190"/>
      <c r="AR78" s="191"/>
      <c r="AS78" s="111"/>
      <c r="AT78" s="111" t="s">
        <v>527</v>
      </c>
      <c r="AU78" s="111" t="s">
        <v>536</v>
      </c>
      <c r="AV78" s="111" t="s">
        <v>536</v>
      </c>
      <c r="AW78" s="111" t="s">
        <v>536</v>
      </c>
      <c r="AX78" s="111" t="s">
        <v>676</v>
      </c>
    </row>
    <row r="79" spans="1:50" s="121" customFormat="1" ht="151.5" customHeight="1" x14ac:dyDescent="0.25">
      <c r="A79" s="346">
        <f>1+A76</f>
        <v>25</v>
      </c>
      <c r="B79" s="372" t="s">
        <v>293</v>
      </c>
      <c r="C79" s="370" t="s">
        <v>324</v>
      </c>
      <c r="D79" s="370" t="s">
        <v>373</v>
      </c>
      <c r="E79" s="359" t="s">
        <v>120</v>
      </c>
      <c r="F79" s="359" t="s">
        <v>417</v>
      </c>
      <c r="G79" s="359" t="s">
        <v>418</v>
      </c>
      <c r="H79" s="375" t="s">
        <v>311</v>
      </c>
      <c r="I79" s="359" t="s">
        <v>303</v>
      </c>
      <c r="J79" s="357">
        <v>12</v>
      </c>
      <c r="K79" s="362" t="str">
        <f>IF(J79&lt;=0,"",IF(J79&lt;=2,"Muy Baja",IF(J79&lt;=24,"Baja",IF(J79&lt;=500,"Media",IF(J79&lt;=5000,"Alta","Muy Alta")))))</f>
        <v>Baja</v>
      </c>
      <c r="L79" s="365">
        <f>IF(K79="","",IF(K79="Muy Baja",0.2,IF(K79="Baja",0.4,IF(K79="Media",0.6,IF(K79="Alta",0.8,IF(K79="Muy Alta",1,))))))</f>
        <v>0.4</v>
      </c>
      <c r="M79" s="368" t="s">
        <v>432</v>
      </c>
      <c r="N79" s="135" t="str">
        <f ca="1">IF(NOT(ISERROR(MATCH(M79,'Tabla Impacto'!$B$221:$B$223,0))),'Tabla Impacto'!$F$223&amp;"Por favor no seleccionar los criterios de impacto(Afectación Económica o presupuestal y Pérdida Reputacional)",M79)</f>
        <v xml:space="preserve"> El riesgo afecta la imagen de la entidad internamente, de conocimiento general, nivel interno, de junta directiva y accionistas y/o de proveedores</v>
      </c>
      <c r="O79" s="362" t="str">
        <f ca="1">IF(OR(N79='Tabla Impacto'!$C$11,N79='Tabla Impacto'!$D$11),"Leve",IF(OR(N79='Tabla Impacto'!$C$12,N79='Tabla Impacto'!$D$12),"Menor",IF(OR(N79='Tabla Impacto'!$C$13,N79='Tabla Impacto'!$D$13),"Moderado",IF(OR(N79='Tabla Impacto'!$C$14,N79='Tabla Impacto'!$D$14),"Mayor",IF(OR(N79='Tabla Impacto'!$C$15,N79='Tabla Impacto'!$D$15),"Catastrófico","")))))</f>
        <v>Menor</v>
      </c>
      <c r="P79" s="365">
        <f ca="1">IF(O79="","",IF(O79="Leve",0.2,IF(O79="Menor",0.4,IF(O79="Moderado",0.6,IF(O79="Mayor",0.8,IF(O79="Catastrófico",1,))))))</f>
        <v>0.4</v>
      </c>
      <c r="Q79" s="380" t="str">
        <f ca="1">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31">
        <v>1</v>
      </c>
      <c r="S79" s="132" t="s">
        <v>454</v>
      </c>
      <c r="T79" s="133" t="str">
        <f t="shared" si="42"/>
        <v>Probabilidad</v>
      </c>
      <c r="U79" s="136" t="s">
        <v>14</v>
      </c>
      <c r="V79" s="136" t="s">
        <v>9</v>
      </c>
      <c r="W79" s="137" t="str">
        <f t="shared" si="43"/>
        <v>40%</v>
      </c>
      <c r="X79" s="136" t="s">
        <v>19</v>
      </c>
      <c r="Y79" s="136" t="s">
        <v>22</v>
      </c>
      <c r="Z79" s="136" t="s">
        <v>110</v>
      </c>
      <c r="AA79" s="116">
        <f>IFERROR(IF(T79="Probabilidad",(L79-(+L79*W79)),IF(T79="Impacto",L79,"")),"")</f>
        <v>0.24</v>
      </c>
      <c r="AB79" s="126" t="str">
        <f t="shared" si="44"/>
        <v>Baja</v>
      </c>
      <c r="AC79" s="127">
        <f t="shared" si="45"/>
        <v>0.24</v>
      </c>
      <c r="AD79" s="126" t="str">
        <f t="shared" ca="1" si="46"/>
        <v>Menor</v>
      </c>
      <c r="AE79" s="127">
        <f t="shared" ca="1" si="47"/>
        <v>0.4</v>
      </c>
      <c r="AF79" s="128" t="str">
        <f t="shared" ca="1" si="48"/>
        <v>Moderado</v>
      </c>
      <c r="AG79" s="129" t="s">
        <v>122</v>
      </c>
      <c r="AH79" s="132" t="s">
        <v>455</v>
      </c>
      <c r="AI79" s="122" t="s">
        <v>201</v>
      </c>
      <c r="AJ79" s="123">
        <v>44568</v>
      </c>
      <c r="AK79" s="123" t="s">
        <v>336</v>
      </c>
      <c r="AL79" s="132" t="s">
        <v>376</v>
      </c>
      <c r="AM79" s="190" t="s">
        <v>696</v>
      </c>
      <c r="AN79" s="190" t="s">
        <v>697</v>
      </c>
      <c r="AO79" s="191">
        <v>0.33329999999999999</v>
      </c>
      <c r="AP79" s="190" t="s">
        <v>698</v>
      </c>
      <c r="AQ79" s="190" t="s">
        <v>699</v>
      </c>
      <c r="AR79" s="191">
        <v>0.33329999999999999</v>
      </c>
      <c r="AS79" s="111"/>
      <c r="AT79" s="111" t="s">
        <v>527</v>
      </c>
      <c r="AU79" s="111" t="s">
        <v>536</v>
      </c>
      <c r="AV79" s="111" t="s">
        <v>536</v>
      </c>
      <c r="AW79" s="111" t="s">
        <v>536</v>
      </c>
      <c r="AX79" s="501" t="s">
        <v>676</v>
      </c>
    </row>
    <row r="80" spans="1:50" s="121" customFormat="1" ht="151.5" customHeight="1" x14ac:dyDescent="0.25">
      <c r="A80" s="346"/>
      <c r="B80" s="373"/>
      <c r="C80" s="371"/>
      <c r="D80" s="377"/>
      <c r="E80" s="360"/>
      <c r="F80" s="360"/>
      <c r="G80" s="360"/>
      <c r="H80" s="376"/>
      <c r="I80" s="360"/>
      <c r="J80" s="358"/>
      <c r="K80" s="363"/>
      <c r="L80" s="366"/>
      <c r="M80" s="369"/>
      <c r="N80" s="141"/>
      <c r="O80" s="363"/>
      <c r="P80" s="366"/>
      <c r="Q80" s="381"/>
      <c r="R80" s="131">
        <v>2</v>
      </c>
      <c r="S80" s="132" t="s">
        <v>332</v>
      </c>
      <c r="T80" s="133" t="str">
        <f t="shared" si="42"/>
        <v>Probabilidad</v>
      </c>
      <c r="U80" s="136" t="s">
        <v>15</v>
      </c>
      <c r="V80" s="136" t="s">
        <v>9</v>
      </c>
      <c r="W80" s="137" t="str">
        <f t="shared" si="43"/>
        <v>30%</v>
      </c>
      <c r="X80" s="136" t="s">
        <v>19</v>
      </c>
      <c r="Y80" s="136" t="s">
        <v>22</v>
      </c>
      <c r="Z80" s="136" t="s">
        <v>110</v>
      </c>
      <c r="AA80" s="116">
        <f>IFERROR(IF(T80="Probabilidad",(AA79-(+AA79*W80)),IF(T80="Impacto",L80,"")),"")</f>
        <v>0.16799999999999998</v>
      </c>
      <c r="AB80" s="126" t="str">
        <f t="shared" si="44"/>
        <v>Muy Baja</v>
      </c>
      <c r="AC80" s="127">
        <f t="shared" si="45"/>
        <v>0.16799999999999998</v>
      </c>
      <c r="AD80" s="126" t="str">
        <f t="shared" si="46"/>
        <v>Menor</v>
      </c>
      <c r="AE80" s="127">
        <v>0.4</v>
      </c>
      <c r="AF80" s="128" t="str">
        <f t="shared" si="48"/>
        <v>Bajo</v>
      </c>
      <c r="AG80" s="129" t="s">
        <v>122</v>
      </c>
      <c r="AH80" s="132" t="s">
        <v>456</v>
      </c>
      <c r="AI80" s="122" t="s">
        <v>201</v>
      </c>
      <c r="AJ80" s="123">
        <v>44564</v>
      </c>
      <c r="AK80" s="123" t="s">
        <v>336</v>
      </c>
      <c r="AL80" s="132" t="s">
        <v>376</v>
      </c>
      <c r="AM80" s="190" t="s">
        <v>612</v>
      </c>
      <c r="AN80" s="190" t="s">
        <v>689</v>
      </c>
      <c r="AO80" s="191">
        <v>0.33329999999999999</v>
      </c>
      <c r="AP80" s="190" t="s">
        <v>652</v>
      </c>
      <c r="AQ80" s="190" t="s">
        <v>690</v>
      </c>
      <c r="AR80" s="191">
        <v>0.33329999999999999</v>
      </c>
      <c r="AS80" s="111"/>
      <c r="AT80" s="111" t="s">
        <v>527</v>
      </c>
      <c r="AU80" s="111" t="s">
        <v>536</v>
      </c>
      <c r="AV80" s="111" t="s">
        <v>536</v>
      </c>
      <c r="AW80" s="111" t="s">
        <v>536</v>
      </c>
      <c r="AX80" s="111" t="s">
        <v>676</v>
      </c>
    </row>
    <row r="81" spans="1:50" s="121" customFormat="1" ht="151.5" hidden="1" customHeight="1" x14ac:dyDescent="0.25">
      <c r="A81" s="346"/>
      <c r="B81" s="374"/>
      <c r="C81" s="371"/>
      <c r="D81" s="377"/>
      <c r="E81" s="360"/>
      <c r="F81" s="360"/>
      <c r="G81" s="360"/>
      <c r="H81" s="376"/>
      <c r="I81" s="360"/>
      <c r="J81" s="358"/>
      <c r="K81" s="364"/>
      <c r="L81" s="367"/>
      <c r="M81" s="369"/>
      <c r="N81" s="141"/>
      <c r="O81" s="364"/>
      <c r="P81" s="367"/>
      <c r="Q81" s="382"/>
      <c r="R81" s="131">
        <v>3</v>
      </c>
      <c r="S81" s="132"/>
      <c r="T81" s="133" t="str">
        <f t="shared" si="42"/>
        <v/>
      </c>
      <c r="U81" s="136"/>
      <c r="V81" s="136"/>
      <c r="W81" s="137"/>
      <c r="X81" s="136"/>
      <c r="Y81" s="136"/>
      <c r="Z81" s="136"/>
      <c r="AA81" s="116" t="str">
        <f>IFERROR(IF(T81="Probabilidad",(AA80-(+AA80*W81)),IF(T81="Impacto",L81,"")),"")</f>
        <v/>
      </c>
      <c r="AB81" s="126" t="str">
        <f t="shared" si="44"/>
        <v/>
      </c>
      <c r="AC81" s="127" t="str">
        <f t="shared" si="45"/>
        <v/>
      </c>
      <c r="AD81" s="126" t="str">
        <f t="shared" si="46"/>
        <v/>
      </c>
      <c r="AE81" s="127" t="str">
        <f t="shared" si="47"/>
        <v/>
      </c>
      <c r="AF81" s="128" t="str">
        <f t="shared" si="48"/>
        <v/>
      </c>
      <c r="AG81" s="129"/>
      <c r="AH81" s="132"/>
      <c r="AI81" s="122"/>
      <c r="AJ81" s="123"/>
      <c r="AK81" s="123"/>
      <c r="AL81" s="132"/>
      <c r="AM81" s="190"/>
      <c r="AN81" s="190"/>
      <c r="AO81" s="191"/>
      <c r="AP81" s="190"/>
      <c r="AQ81" s="190"/>
      <c r="AR81" s="191"/>
      <c r="AS81" s="111"/>
      <c r="AT81" s="111" t="s">
        <v>527</v>
      </c>
      <c r="AU81" s="111" t="s">
        <v>536</v>
      </c>
      <c r="AV81" s="111" t="s">
        <v>536</v>
      </c>
      <c r="AW81" s="111" t="s">
        <v>536</v>
      </c>
      <c r="AX81" s="111" t="s">
        <v>676</v>
      </c>
    </row>
    <row r="82" spans="1:50" s="121" customFormat="1" ht="151.5" customHeight="1" x14ac:dyDescent="0.25">
      <c r="A82" s="346">
        <f>1+A79</f>
        <v>26</v>
      </c>
      <c r="B82" s="372" t="s">
        <v>377</v>
      </c>
      <c r="C82" s="379" t="s">
        <v>378</v>
      </c>
      <c r="D82" s="370" t="s">
        <v>379</v>
      </c>
      <c r="E82" s="359" t="s">
        <v>120</v>
      </c>
      <c r="F82" s="378" t="s">
        <v>439</v>
      </c>
      <c r="G82" s="378" t="s">
        <v>380</v>
      </c>
      <c r="H82" s="375" t="s">
        <v>440</v>
      </c>
      <c r="I82" s="359" t="s">
        <v>303</v>
      </c>
      <c r="J82" s="357">
        <v>49</v>
      </c>
      <c r="K82" s="362" t="str">
        <f>IF(J82&lt;=0,"",IF(J82&lt;=2,"Muy Baja",IF(J82&lt;=24,"Baja",IF(J82&lt;=500,"Media",IF(J82&lt;=5000,"Alta","Muy Alta")))))</f>
        <v>Media</v>
      </c>
      <c r="L82" s="365">
        <f>IF(K82="","",IF(K82="Muy Baja",0.2,IF(K82="Baja",0.4,IF(K82="Media",0.6,IF(K82="Alta",0.8,IF(K82="Muy Alta",1,))))))</f>
        <v>0.6</v>
      </c>
      <c r="M82" s="368" t="s">
        <v>427</v>
      </c>
      <c r="N82" s="135" t="str">
        <f ca="1">IF(NOT(ISERROR(MATCH(M82,'Tabla Impacto'!$B$221:$B$223,0))),'Tabla Impacto'!$F$223&amp;"Por favor no seleccionar los criterios de impacto(Afectación Económica o presupuestal y Pérdida Reputacional)",M82)</f>
        <v xml:space="preserve"> El riesgo afecta la imagen de la entidad con algunos usuarios de relevancia frente al logro de los objetivos</v>
      </c>
      <c r="O82" s="362" t="str">
        <f ca="1">IF(OR(N82='Tabla Impacto'!$C$11,N82='Tabla Impacto'!$D$11),"Leve",IF(OR(N82='Tabla Impacto'!$C$12,N82='Tabla Impacto'!$D$12),"Menor",IF(OR(N82='Tabla Impacto'!$C$13,N82='Tabla Impacto'!$D$13),"Moderado",IF(OR(N82='Tabla Impacto'!$C$14,N82='Tabla Impacto'!$D$14),"Mayor",IF(OR(N82='Tabla Impacto'!$C$15,N82='Tabla Impacto'!$D$15),"Catastrófico","")))))</f>
        <v>Moderado</v>
      </c>
      <c r="P82" s="365">
        <f ca="1">IF(O82="","",IF(O82="Leve",0.2,IF(O82="Menor",0.4,IF(O82="Moderado",0.6,IF(O82="Mayor",0.8,IF(O82="Catastrófico",1,))))))</f>
        <v>0.6</v>
      </c>
      <c r="Q82" s="380" t="str">
        <f ca="1">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Moderado</v>
      </c>
      <c r="R82" s="131">
        <v>1</v>
      </c>
      <c r="S82" s="143" t="s">
        <v>441</v>
      </c>
      <c r="T82" s="133" t="str">
        <f t="shared" si="42"/>
        <v>Probabilidad</v>
      </c>
      <c r="U82" s="136" t="s">
        <v>14</v>
      </c>
      <c r="V82" s="136" t="s">
        <v>9</v>
      </c>
      <c r="W82" s="137" t="str">
        <f t="shared" si="43"/>
        <v>40%</v>
      </c>
      <c r="X82" s="136" t="s">
        <v>19</v>
      </c>
      <c r="Y82" s="136" t="s">
        <v>22</v>
      </c>
      <c r="Z82" s="136" t="s">
        <v>110</v>
      </c>
      <c r="AA82" s="116">
        <f>IFERROR(IF(T82="Probabilidad",(L82-(+L82*W82)),IF(T82="Impacto",L82,"")),"")</f>
        <v>0.36</v>
      </c>
      <c r="AB82" s="126" t="str">
        <f t="shared" si="44"/>
        <v>Baja</v>
      </c>
      <c r="AC82" s="127">
        <f t="shared" si="45"/>
        <v>0.36</v>
      </c>
      <c r="AD82" s="126" t="str">
        <f t="shared" ca="1" si="46"/>
        <v>Moderado</v>
      </c>
      <c r="AE82" s="127">
        <f t="shared" ca="1" si="47"/>
        <v>0.6</v>
      </c>
      <c r="AF82" s="128" t="str">
        <f t="shared" ca="1" si="48"/>
        <v>Moderado</v>
      </c>
      <c r="AG82" s="129" t="s">
        <v>122</v>
      </c>
      <c r="AH82" s="144" t="s">
        <v>382</v>
      </c>
      <c r="AI82" s="124" t="s">
        <v>381</v>
      </c>
      <c r="AJ82" s="123" t="s">
        <v>194</v>
      </c>
      <c r="AK82" s="123" t="s">
        <v>383</v>
      </c>
      <c r="AL82" s="130" t="s">
        <v>471</v>
      </c>
      <c r="AM82" s="190" t="s">
        <v>691</v>
      </c>
      <c r="AN82" s="190" t="s">
        <v>614</v>
      </c>
      <c r="AO82" s="191">
        <v>0.33329999999999999</v>
      </c>
      <c r="AP82" s="200" t="s">
        <v>653</v>
      </c>
      <c r="AQ82" s="205" t="s">
        <v>615</v>
      </c>
      <c r="AR82" s="191">
        <v>0.33329999999999999</v>
      </c>
      <c r="AS82" s="111"/>
      <c r="AT82" s="111" t="s">
        <v>527</v>
      </c>
      <c r="AU82" s="111" t="s">
        <v>536</v>
      </c>
      <c r="AV82" s="111" t="s">
        <v>536</v>
      </c>
      <c r="AW82" s="111" t="s">
        <v>536</v>
      </c>
      <c r="AX82" s="111" t="s">
        <v>676</v>
      </c>
    </row>
    <row r="83" spans="1:50" s="121" customFormat="1" ht="151.5" customHeight="1" x14ac:dyDescent="0.25">
      <c r="A83" s="346"/>
      <c r="B83" s="373"/>
      <c r="C83" s="377"/>
      <c r="D83" s="377"/>
      <c r="E83" s="360"/>
      <c r="F83" s="360"/>
      <c r="G83" s="360"/>
      <c r="H83" s="376"/>
      <c r="I83" s="360"/>
      <c r="J83" s="358"/>
      <c r="K83" s="363"/>
      <c r="L83" s="366"/>
      <c r="M83" s="369"/>
      <c r="N83" s="141"/>
      <c r="O83" s="363"/>
      <c r="P83" s="366"/>
      <c r="Q83" s="381"/>
      <c r="R83" s="131">
        <v>2</v>
      </c>
      <c r="S83" s="145" t="s">
        <v>461</v>
      </c>
      <c r="T83" s="133" t="str">
        <f t="shared" si="42"/>
        <v>Probabilidad</v>
      </c>
      <c r="U83" s="136" t="s">
        <v>15</v>
      </c>
      <c r="V83" s="136" t="s">
        <v>9</v>
      </c>
      <c r="W83" s="137" t="str">
        <f t="shared" si="43"/>
        <v>30%</v>
      </c>
      <c r="X83" s="136" t="s">
        <v>19</v>
      </c>
      <c r="Y83" s="136" t="s">
        <v>23</v>
      </c>
      <c r="Z83" s="136" t="s">
        <v>110</v>
      </c>
      <c r="AA83" s="116">
        <f>IFERROR(IF(T83="Probabilidad",(AA82-(+AA82*W83)),IF(T83="Impacto",L83,"")),"")</f>
        <v>0.252</v>
      </c>
      <c r="AB83" s="126" t="str">
        <f t="shared" si="44"/>
        <v>Baja</v>
      </c>
      <c r="AC83" s="127">
        <f t="shared" si="45"/>
        <v>0.252</v>
      </c>
      <c r="AD83" s="126" t="str">
        <f t="shared" si="46"/>
        <v>Leve</v>
      </c>
      <c r="AE83" s="127">
        <f t="shared" si="47"/>
        <v>0</v>
      </c>
      <c r="AF83" s="128" t="str">
        <f t="shared" si="48"/>
        <v>Bajo</v>
      </c>
      <c r="AG83" s="129" t="s">
        <v>122</v>
      </c>
      <c r="AH83" s="152" t="s">
        <v>442</v>
      </c>
      <c r="AI83" s="146" t="s">
        <v>201</v>
      </c>
      <c r="AJ83" s="123" t="s">
        <v>194</v>
      </c>
      <c r="AK83" s="123" t="s">
        <v>194</v>
      </c>
      <c r="AL83" s="144" t="s">
        <v>384</v>
      </c>
      <c r="AM83" s="190" t="s">
        <v>654</v>
      </c>
      <c r="AN83" s="190" t="s">
        <v>655</v>
      </c>
      <c r="AO83" s="191">
        <v>0.33329999999999999</v>
      </c>
      <c r="AP83" s="190" t="s">
        <v>656</v>
      </c>
      <c r="AQ83" s="190" t="s">
        <v>692</v>
      </c>
      <c r="AR83" s="191">
        <v>0.33329999999999999</v>
      </c>
      <c r="AS83" s="111"/>
      <c r="AT83" s="111" t="s">
        <v>527</v>
      </c>
      <c r="AU83" s="111" t="s">
        <v>536</v>
      </c>
      <c r="AV83" s="111" t="s">
        <v>536</v>
      </c>
      <c r="AW83" s="111" t="s">
        <v>536</v>
      </c>
      <c r="AX83" s="111" t="s">
        <v>676</v>
      </c>
    </row>
    <row r="84" spans="1:50" s="121" customFormat="1" ht="151.5" hidden="1" customHeight="1" x14ac:dyDescent="0.25">
      <c r="A84" s="346"/>
      <c r="B84" s="374"/>
      <c r="C84" s="377"/>
      <c r="D84" s="377"/>
      <c r="E84" s="360"/>
      <c r="F84" s="360"/>
      <c r="G84" s="360"/>
      <c r="H84" s="376"/>
      <c r="I84" s="360"/>
      <c r="J84" s="358"/>
      <c r="K84" s="364"/>
      <c r="L84" s="367"/>
      <c r="M84" s="369"/>
      <c r="N84" s="141"/>
      <c r="O84" s="364"/>
      <c r="P84" s="367"/>
      <c r="Q84" s="382"/>
      <c r="R84" s="131">
        <v>3</v>
      </c>
      <c r="S84" s="132"/>
      <c r="T84" s="133" t="str">
        <f t="shared" si="42"/>
        <v/>
      </c>
      <c r="U84" s="136"/>
      <c r="V84" s="136"/>
      <c r="W84" s="137"/>
      <c r="X84" s="136"/>
      <c r="Y84" s="136"/>
      <c r="Z84" s="136"/>
      <c r="AA84" s="116"/>
      <c r="AB84" s="126"/>
      <c r="AC84" s="127"/>
      <c r="AD84" s="126"/>
      <c r="AE84" s="127"/>
      <c r="AF84" s="128"/>
      <c r="AG84" s="129"/>
      <c r="AH84" s="132"/>
      <c r="AI84" s="122"/>
      <c r="AJ84" s="123"/>
      <c r="AK84" s="123"/>
      <c r="AL84" s="132"/>
      <c r="AM84" s="190"/>
      <c r="AN84" s="190"/>
      <c r="AO84" s="191">
        <v>0.33329999999999999</v>
      </c>
      <c r="AP84" s="190"/>
      <c r="AQ84" s="190"/>
      <c r="AR84" s="191"/>
      <c r="AS84" s="111"/>
      <c r="AT84" s="111" t="s">
        <v>527</v>
      </c>
      <c r="AU84" s="111" t="s">
        <v>536</v>
      </c>
      <c r="AV84" s="111" t="s">
        <v>536</v>
      </c>
      <c r="AW84" s="111" t="s">
        <v>536</v>
      </c>
      <c r="AX84" s="111" t="s">
        <v>676</v>
      </c>
    </row>
    <row r="85" spans="1:50" s="121" customFormat="1" ht="151.5" customHeight="1" x14ac:dyDescent="0.25">
      <c r="A85" s="346">
        <f>1+A82</f>
        <v>27</v>
      </c>
      <c r="B85" s="372" t="s">
        <v>377</v>
      </c>
      <c r="C85" s="379" t="s">
        <v>378</v>
      </c>
      <c r="D85" s="370" t="s">
        <v>379</v>
      </c>
      <c r="E85" s="359" t="s">
        <v>120</v>
      </c>
      <c r="F85" s="378" t="s">
        <v>443</v>
      </c>
      <c r="G85" s="378" t="s">
        <v>444</v>
      </c>
      <c r="H85" s="375" t="s">
        <v>445</v>
      </c>
      <c r="I85" s="359" t="s">
        <v>303</v>
      </c>
      <c r="J85" s="357">
        <v>60</v>
      </c>
      <c r="K85" s="362" t="str">
        <f>IF(J85&lt;=0,"",IF(J85&lt;=2,"Muy Baja",IF(J85&lt;=24,"Baja",IF(J85&lt;=500,"Media",IF(J85&lt;=5000,"Alta","Muy Alta")))))</f>
        <v>Media</v>
      </c>
      <c r="L85" s="365">
        <f>IF(K85="","",IF(K85="Muy Baja",0.2,IF(K85="Baja",0.4,IF(K85="Media",0.6,IF(K85="Alta",0.8,IF(K85="Muy Alta",1,))))))</f>
        <v>0.6</v>
      </c>
      <c r="M85" s="368" t="s">
        <v>427</v>
      </c>
      <c r="N85" s="135" t="str">
        <f ca="1">IF(NOT(ISERROR(MATCH(M85,'Tabla Impacto'!$B$221:$B$223,0))),'Tabla Impacto'!$F$223&amp;"Por favor no seleccionar los criterios de impacto(Afectación Económica o presupuestal y Pérdida Reputacional)",M85)</f>
        <v xml:space="preserve"> El riesgo afecta la imagen de la entidad con algunos usuarios de relevancia frente al logro de los objetivos</v>
      </c>
      <c r="O85" s="362" t="str">
        <f ca="1">IF(OR(N85='Tabla Impacto'!$C$11,N85='Tabla Impacto'!$D$11),"Leve",IF(OR(N85='Tabla Impacto'!$C$12,N85='Tabla Impacto'!$D$12),"Menor",IF(OR(N85='Tabla Impacto'!$C$13,N85='Tabla Impacto'!$D$13),"Moderado",IF(OR(N85='Tabla Impacto'!$C$14,N85='Tabla Impacto'!$D$14),"Mayor",IF(OR(N85='Tabla Impacto'!$C$15,N85='Tabla Impacto'!$D$15),"Catastrófico","")))))</f>
        <v>Moderado</v>
      </c>
      <c r="P85" s="365">
        <f ca="1">IF(O85="","",IF(O85="Leve",0.2,IF(O85="Menor",0.4,IF(O85="Moderado",0.6,IF(O85="Mayor",0.8,IF(O85="Catastrófico",1,))))))</f>
        <v>0.6</v>
      </c>
      <c r="Q85" s="380" t="str">
        <f ca="1">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Moderado</v>
      </c>
      <c r="R85" s="131">
        <v>1</v>
      </c>
      <c r="S85" s="132" t="s">
        <v>451</v>
      </c>
      <c r="T85" s="133" t="str">
        <f t="shared" ref="T85:T105" si="49">IF(OR(U85="Preventivo",U85="Detectivo"),"Probabilidad",IF(U85="Correctivo","Impacto",""))</f>
        <v>Probabilidad</v>
      </c>
      <c r="U85" s="136" t="s">
        <v>15</v>
      </c>
      <c r="V85" s="136" t="s">
        <v>9</v>
      </c>
      <c r="W85" s="137" t="str">
        <f t="shared" ref="W85:W105" si="50">IF(AND(U85="Preventivo",V85="Automático"),"50%",IF(AND(U85="Preventivo",V85="Manual"),"40%",IF(AND(U85="Detectivo",V85="Automático"),"40%",IF(AND(U85="Detectivo",V85="Manual"),"30%",IF(AND(U85="Correctivo",V85="Automático"),"35%",IF(AND(U85="Correctivo",V85="Manual"),"25%",""))))))</f>
        <v>30%</v>
      </c>
      <c r="X85" s="136" t="s">
        <v>20</v>
      </c>
      <c r="Y85" s="136" t="s">
        <v>23</v>
      </c>
      <c r="Z85" s="136" t="s">
        <v>111</v>
      </c>
      <c r="AA85" s="116">
        <f t="shared" ref="AA85:AA105" si="51">IFERROR(IF(T85="Probabilidad",(L85-(+L85*W85)),IF(T85="Impacto",L85,"")),"")</f>
        <v>0.42</v>
      </c>
      <c r="AB85" s="126" t="str">
        <f t="shared" ref="AB85:AB105" si="52">IFERROR(IF(AA85="","",IF(AA85&lt;=0.2,"Muy Baja",IF(AA85&lt;=0.4,"Baja",IF(AA85&lt;=0.6,"Media",IF(AA85&lt;=0.8,"Alta","Muy Alta"))))),"")</f>
        <v>Media</v>
      </c>
      <c r="AC85" s="127">
        <f t="shared" ref="AC85:AC105" si="53">+AA85</f>
        <v>0.42</v>
      </c>
      <c r="AD85" s="126" t="str">
        <f t="shared" ref="AD85:AD105" ca="1" si="54">IFERROR(IF(AE85="","",IF(AE85&lt;=0.2,"Leve",IF(AE85&lt;=0.4,"Menor",IF(AE85&lt;=0.6,"Moderado",IF(AE85&lt;=0.8,"Mayor","Catastrófico"))))),"")</f>
        <v>Moderado</v>
      </c>
      <c r="AE85" s="127">
        <f t="shared" ref="AE85:AE105" ca="1" si="55">IFERROR(IF(T85="Impacto",(P85-(+P85*W85)),IF(T85="Probabilidad",P85,"")),"")</f>
        <v>0.6</v>
      </c>
      <c r="AF85" s="128" t="str">
        <f t="shared" ref="AF85:AF105" ca="1" si="56">IFERROR(IF(OR(AND(AB85="Muy Baja",AD85="Leve"),AND(AB85="Muy Baja",AD85="Menor"),AND(AB85="Baja",AD85="Leve")),"Bajo",IF(OR(AND(AB85="Muy baja",AD85="Moderado"),AND(AB85="Baja",AD85="Menor"),AND(AB85="Baja",AD85="Moderado"),AND(AB85="Media",AD85="Leve"),AND(AB85="Media",AD85="Menor"),AND(AB85="Media",AD85="Moderado"),AND(AB85="Alta",AD85="Leve"),AND(AB85="Alta",AD85="Menor")),"Moderado",IF(OR(AND(AB85="Muy Baja",AD85="Mayor"),AND(AB85="Baja",AD85="Mayor"),AND(AB85="Media",AD85="Mayor"),AND(AB85="Alta",AD85="Moderado"),AND(AB85="Alta",AD85="Mayor"),AND(AB85="Muy Alta",AD85="Leve"),AND(AB85="Muy Alta",AD85="Menor"),AND(AB85="Muy Alta",AD85="Moderado"),AND(AB85="Muy Alta",AD85="Mayor")),"Alto",IF(OR(AND(AB85="Muy Baja",AD85="Catastrófico"),AND(AB85="Baja",AD85="Catastrófico"),AND(AB85="Media",AD85="Catastrófico"),AND(AB85="Alta",AD85="Catastrófico"),AND(AB85="Muy Alta",AD85="Catastrófico")),"Extremo","")))),"")</f>
        <v>Moderado</v>
      </c>
      <c r="AG85" s="129" t="s">
        <v>122</v>
      </c>
      <c r="AH85" s="132" t="s">
        <v>446</v>
      </c>
      <c r="AI85" s="122" t="s">
        <v>381</v>
      </c>
      <c r="AJ85" s="123" t="s">
        <v>194</v>
      </c>
      <c r="AK85" s="123" t="s">
        <v>194</v>
      </c>
      <c r="AL85" s="132" t="s">
        <v>385</v>
      </c>
      <c r="AM85" s="200" t="s">
        <v>657</v>
      </c>
      <c r="AN85" s="111" t="s">
        <v>658</v>
      </c>
      <c r="AO85" s="191">
        <v>0.33329999999999999</v>
      </c>
      <c r="AP85" s="199" t="s">
        <v>659</v>
      </c>
      <c r="AQ85" s="200" t="s">
        <v>693</v>
      </c>
      <c r="AR85" s="191">
        <v>0.33329999999999999</v>
      </c>
      <c r="AS85" s="111"/>
      <c r="AT85" s="111" t="s">
        <v>527</v>
      </c>
      <c r="AU85" s="111" t="s">
        <v>536</v>
      </c>
      <c r="AV85" s="111" t="s">
        <v>536</v>
      </c>
      <c r="AW85" s="111" t="s">
        <v>536</v>
      </c>
      <c r="AX85" s="111" t="s">
        <v>676</v>
      </c>
    </row>
    <row r="86" spans="1:50" s="121" customFormat="1" ht="151.5" hidden="1" customHeight="1" x14ac:dyDescent="0.25">
      <c r="A86" s="346"/>
      <c r="B86" s="373"/>
      <c r="C86" s="377"/>
      <c r="D86" s="377"/>
      <c r="E86" s="360"/>
      <c r="F86" s="360"/>
      <c r="G86" s="360"/>
      <c r="H86" s="376"/>
      <c r="I86" s="360"/>
      <c r="J86" s="358"/>
      <c r="K86" s="363"/>
      <c r="L86" s="366"/>
      <c r="M86" s="369"/>
      <c r="N86" s="141"/>
      <c r="O86" s="363"/>
      <c r="P86" s="366"/>
      <c r="Q86" s="381"/>
      <c r="R86" s="131">
        <v>2</v>
      </c>
      <c r="S86" s="132"/>
      <c r="T86" s="133" t="str">
        <f t="shared" si="49"/>
        <v/>
      </c>
      <c r="U86" s="136"/>
      <c r="V86" s="136"/>
      <c r="W86" s="137"/>
      <c r="X86" s="136"/>
      <c r="Y86" s="136"/>
      <c r="Z86" s="136"/>
      <c r="AA86" s="116" t="str">
        <f>IFERROR(IF(T86="Probabilidad",(AA85-(+AA85*W86)),IF(T86="Impacto",L86,"")),"")</f>
        <v/>
      </c>
      <c r="AB86" s="126" t="str">
        <f t="shared" si="52"/>
        <v/>
      </c>
      <c r="AC86" s="127" t="str">
        <f t="shared" si="53"/>
        <v/>
      </c>
      <c r="AD86" s="126" t="str">
        <f t="shared" si="54"/>
        <v/>
      </c>
      <c r="AE86" s="127" t="str">
        <f t="shared" si="55"/>
        <v/>
      </c>
      <c r="AF86" s="128" t="str">
        <f t="shared" si="56"/>
        <v/>
      </c>
      <c r="AG86" s="129"/>
      <c r="AH86" s="82"/>
      <c r="AI86" s="112"/>
      <c r="AJ86" s="111"/>
      <c r="AK86" s="111"/>
      <c r="AL86" s="82"/>
      <c r="AM86" s="190"/>
      <c r="AN86" s="190"/>
      <c r="AO86" s="191">
        <v>0.33329999999999999</v>
      </c>
      <c r="AP86" s="190"/>
      <c r="AQ86" s="190"/>
      <c r="AR86" s="191"/>
      <c r="AS86" s="111"/>
      <c r="AT86" s="111" t="s">
        <v>527</v>
      </c>
      <c r="AU86" s="111" t="s">
        <v>536</v>
      </c>
      <c r="AV86" s="111" t="s">
        <v>536</v>
      </c>
      <c r="AW86" s="111" t="s">
        <v>536</v>
      </c>
      <c r="AX86" s="111" t="s">
        <v>676</v>
      </c>
    </row>
    <row r="87" spans="1:50" s="121" customFormat="1" ht="151.5" hidden="1" customHeight="1" x14ac:dyDescent="0.25">
      <c r="A87" s="346"/>
      <c r="B87" s="374"/>
      <c r="C87" s="377"/>
      <c r="D87" s="377"/>
      <c r="E87" s="360"/>
      <c r="F87" s="360"/>
      <c r="G87" s="360"/>
      <c r="H87" s="376"/>
      <c r="I87" s="360"/>
      <c r="J87" s="358"/>
      <c r="K87" s="364"/>
      <c r="L87" s="367"/>
      <c r="M87" s="369"/>
      <c r="N87" s="141"/>
      <c r="O87" s="364"/>
      <c r="P87" s="367"/>
      <c r="Q87" s="382"/>
      <c r="R87" s="131">
        <v>3</v>
      </c>
      <c r="S87" s="132"/>
      <c r="T87" s="133" t="str">
        <f t="shared" si="49"/>
        <v/>
      </c>
      <c r="U87" s="136"/>
      <c r="V87" s="136"/>
      <c r="W87" s="137"/>
      <c r="X87" s="136"/>
      <c r="Y87" s="136"/>
      <c r="Z87" s="136"/>
      <c r="AA87" s="116" t="str">
        <f>IFERROR(IF(T87="Probabilidad",(AA86-(+AA86*W87)),IF(T87="Impacto",L87,"")),"")</f>
        <v/>
      </c>
      <c r="AB87" s="126" t="str">
        <f t="shared" si="52"/>
        <v/>
      </c>
      <c r="AC87" s="127" t="str">
        <f t="shared" si="53"/>
        <v/>
      </c>
      <c r="AD87" s="126" t="str">
        <f t="shared" si="54"/>
        <v/>
      </c>
      <c r="AE87" s="127" t="str">
        <f t="shared" si="55"/>
        <v/>
      </c>
      <c r="AF87" s="128" t="str">
        <f t="shared" si="56"/>
        <v/>
      </c>
      <c r="AG87" s="129"/>
      <c r="AH87" s="132"/>
      <c r="AI87" s="122"/>
      <c r="AJ87" s="123"/>
      <c r="AK87" s="123"/>
      <c r="AL87" s="132"/>
      <c r="AM87" s="190"/>
      <c r="AN87" s="190"/>
      <c r="AO87" s="191"/>
      <c r="AP87" s="190"/>
      <c r="AQ87" s="190"/>
      <c r="AR87" s="191"/>
      <c r="AS87" s="111"/>
      <c r="AT87" s="111" t="s">
        <v>527</v>
      </c>
      <c r="AU87" s="111" t="s">
        <v>536</v>
      </c>
      <c r="AV87" s="111" t="s">
        <v>536</v>
      </c>
      <c r="AW87" s="111" t="s">
        <v>536</v>
      </c>
      <c r="AX87" s="111" t="s">
        <v>676</v>
      </c>
    </row>
    <row r="88" spans="1:50" s="121" customFormat="1" ht="151.5" customHeight="1" x14ac:dyDescent="0.25">
      <c r="A88" s="346">
        <f>1+A85</f>
        <v>28</v>
      </c>
      <c r="B88" s="372" t="s">
        <v>377</v>
      </c>
      <c r="C88" s="379" t="s">
        <v>378</v>
      </c>
      <c r="D88" s="370" t="s">
        <v>379</v>
      </c>
      <c r="E88" s="359" t="s">
        <v>120</v>
      </c>
      <c r="F88" s="378" t="s">
        <v>386</v>
      </c>
      <c r="G88" s="359" t="s">
        <v>436</v>
      </c>
      <c r="H88" s="388" t="s">
        <v>437</v>
      </c>
      <c r="I88" s="359" t="s">
        <v>116</v>
      </c>
      <c r="J88" s="357">
        <v>13</v>
      </c>
      <c r="K88" s="362" t="str">
        <f>IF(J88&lt;=0,"",IF(J88&lt;=2,"Muy Baja",IF(J88&lt;=24,"Baja",IF(J88&lt;=500,"Media",IF(J88&lt;=5000,"Alta","Muy Alta")))))</f>
        <v>Baja</v>
      </c>
      <c r="L88" s="365">
        <f>IF(K88="","",IF(K88="Muy Baja",0.2,IF(K88="Baja",0.4,IF(K88="Media",0.6,IF(K88="Alta",0.8,IF(K88="Muy Alta",1,))))))</f>
        <v>0.4</v>
      </c>
      <c r="M88" s="368" t="s">
        <v>427</v>
      </c>
      <c r="N88" s="135" t="str">
        <f ca="1">IF(NOT(ISERROR(MATCH(M88,'Tabla Impacto'!$B$221:$B$223,0))),'Tabla Impacto'!$F$223&amp;"Por favor no seleccionar los criterios de impacto(Afectación Económica o presupuestal y Pérdida Reputacional)",M88)</f>
        <v xml:space="preserve"> El riesgo afecta la imagen de la entidad con algunos usuarios de relevancia frente al logro de los objetivos</v>
      </c>
      <c r="O88" s="362" t="str">
        <f ca="1">IF(OR(N88='Tabla Impacto'!$C$11,N88='Tabla Impacto'!$D$11),"Leve",IF(OR(N88='Tabla Impacto'!$C$12,N88='Tabla Impacto'!$D$12),"Menor",IF(OR(N88='Tabla Impacto'!$C$13,N88='Tabla Impacto'!$D$13),"Moderado",IF(OR(N88='Tabla Impacto'!$C$14,N88='Tabla Impacto'!$D$14),"Mayor",IF(OR(N88='Tabla Impacto'!$C$15,N88='Tabla Impacto'!$D$15),"Catastrófico","")))))</f>
        <v>Moderado</v>
      </c>
      <c r="P88" s="365">
        <f ca="1">IF(O88="","",IF(O88="Leve",0.2,IF(O88="Menor",0.4,IF(O88="Moderado",0.6,IF(O88="Mayor",0.8,IF(O88="Catastrófico",1,))))))</f>
        <v>0.6</v>
      </c>
      <c r="Q88" s="380" t="str">
        <f ca="1">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Moderado</v>
      </c>
      <c r="R88" s="131">
        <v>1</v>
      </c>
      <c r="S88" s="147" t="s">
        <v>447</v>
      </c>
      <c r="T88" s="133" t="str">
        <f t="shared" si="49"/>
        <v>Probabilidad</v>
      </c>
      <c r="U88" s="136" t="s">
        <v>15</v>
      </c>
      <c r="V88" s="136" t="s">
        <v>9</v>
      </c>
      <c r="W88" s="137" t="str">
        <f t="shared" si="50"/>
        <v>30%</v>
      </c>
      <c r="X88" s="136" t="s">
        <v>20</v>
      </c>
      <c r="Y88" s="136" t="s">
        <v>22</v>
      </c>
      <c r="Z88" s="136" t="s">
        <v>110</v>
      </c>
      <c r="AA88" s="116">
        <f t="shared" si="51"/>
        <v>0.28000000000000003</v>
      </c>
      <c r="AB88" s="126" t="str">
        <f t="shared" si="52"/>
        <v>Baja</v>
      </c>
      <c r="AC88" s="127">
        <f t="shared" si="53"/>
        <v>0.28000000000000003</v>
      </c>
      <c r="AD88" s="126" t="str">
        <f t="shared" ca="1" si="54"/>
        <v>Moderado</v>
      </c>
      <c r="AE88" s="127">
        <f t="shared" ca="1" si="55"/>
        <v>0.6</v>
      </c>
      <c r="AF88" s="128" t="str">
        <f t="shared" ca="1" si="56"/>
        <v>Moderado</v>
      </c>
      <c r="AG88" s="129" t="s">
        <v>122</v>
      </c>
      <c r="AH88" s="132" t="s">
        <v>448</v>
      </c>
      <c r="AI88" s="122" t="s">
        <v>206</v>
      </c>
      <c r="AJ88" s="123" t="s">
        <v>194</v>
      </c>
      <c r="AK88" s="123" t="s">
        <v>194</v>
      </c>
      <c r="AL88" s="132" t="s">
        <v>387</v>
      </c>
      <c r="AM88" s="190" t="s">
        <v>616</v>
      </c>
      <c r="AN88" s="200" t="s">
        <v>694</v>
      </c>
      <c r="AO88" s="191">
        <v>0.33329999999999999</v>
      </c>
      <c r="AP88" s="111" t="s">
        <v>617</v>
      </c>
      <c r="AQ88" s="200" t="s">
        <v>695</v>
      </c>
      <c r="AR88" s="191">
        <v>0.33329999999999999</v>
      </c>
      <c r="AS88" s="111"/>
      <c r="AT88" s="111" t="s">
        <v>527</v>
      </c>
      <c r="AU88" s="111" t="s">
        <v>536</v>
      </c>
      <c r="AV88" s="111" t="s">
        <v>536</v>
      </c>
      <c r="AW88" s="111" t="s">
        <v>536</v>
      </c>
      <c r="AX88" s="111" t="s">
        <v>676</v>
      </c>
    </row>
    <row r="89" spans="1:50" s="121" customFormat="1" ht="151.5" hidden="1" customHeight="1" x14ac:dyDescent="0.25">
      <c r="A89" s="346"/>
      <c r="B89" s="373"/>
      <c r="C89" s="377"/>
      <c r="D89" s="377"/>
      <c r="E89" s="360"/>
      <c r="F89" s="360"/>
      <c r="G89" s="360"/>
      <c r="H89" s="376"/>
      <c r="I89" s="360"/>
      <c r="J89" s="358"/>
      <c r="K89" s="363"/>
      <c r="L89" s="366"/>
      <c r="M89" s="369"/>
      <c r="N89" s="141"/>
      <c r="O89" s="363"/>
      <c r="P89" s="366"/>
      <c r="Q89" s="381"/>
      <c r="R89" s="131">
        <v>2</v>
      </c>
      <c r="S89" s="132"/>
      <c r="T89" s="133" t="str">
        <f t="shared" si="49"/>
        <v/>
      </c>
      <c r="U89" s="136"/>
      <c r="V89" s="136"/>
      <c r="W89" s="137"/>
      <c r="X89" s="136"/>
      <c r="Y89" s="136"/>
      <c r="Z89" s="136"/>
      <c r="AA89" s="116" t="str">
        <f>IFERROR(IF(T89="Probabilidad",(AA88-(+AA88*W89)),IF(T89="Impacto",L89,"")),"")</f>
        <v/>
      </c>
      <c r="AB89" s="126" t="str">
        <f t="shared" si="52"/>
        <v/>
      </c>
      <c r="AC89" s="127" t="str">
        <f t="shared" si="53"/>
        <v/>
      </c>
      <c r="AD89" s="126" t="str">
        <f t="shared" si="54"/>
        <v/>
      </c>
      <c r="AE89" s="127" t="str">
        <f t="shared" si="55"/>
        <v/>
      </c>
      <c r="AF89" s="128" t="str">
        <f t="shared" si="56"/>
        <v/>
      </c>
      <c r="AG89" s="129"/>
      <c r="AH89" s="132"/>
      <c r="AI89" s="122"/>
      <c r="AJ89" s="123"/>
      <c r="AK89" s="123"/>
      <c r="AL89" s="132"/>
      <c r="AM89" s="190"/>
      <c r="AN89" s="190"/>
      <c r="AO89" s="191">
        <v>0.33329999999999999</v>
      </c>
      <c r="AP89" s="190"/>
      <c r="AQ89" s="190"/>
      <c r="AR89" s="191"/>
      <c r="AS89" s="111"/>
      <c r="AT89" s="111" t="s">
        <v>527</v>
      </c>
      <c r="AU89" s="111" t="s">
        <v>536</v>
      </c>
      <c r="AV89" s="111" t="s">
        <v>536</v>
      </c>
      <c r="AW89" s="111" t="s">
        <v>536</v>
      </c>
      <c r="AX89" s="111" t="s">
        <v>676</v>
      </c>
    </row>
    <row r="90" spans="1:50" s="121" customFormat="1" ht="151.5" hidden="1" customHeight="1" x14ac:dyDescent="0.25">
      <c r="A90" s="346"/>
      <c r="B90" s="374"/>
      <c r="C90" s="377"/>
      <c r="D90" s="377"/>
      <c r="E90" s="360"/>
      <c r="F90" s="360"/>
      <c r="G90" s="360"/>
      <c r="H90" s="376"/>
      <c r="I90" s="360"/>
      <c r="J90" s="358"/>
      <c r="K90" s="364"/>
      <c r="L90" s="367"/>
      <c r="M90" s="369"/>
      <c r="N90" s="141"/>
      <c r="O90" s="364"/>
      <c r="P90" s="367"/>
      <c r="Q90" s="382"/>
      <c r="R90" s="131">
        <v>3</v>
      </c>
      <c r="S90" s="132"/>
      <c r="T90" s="133" t="str">
        <f t="shared" si="49"/>
        <v/>
      </c>
      <c r="U90" s="136"/>
      <c r="V90" s="136"/>
      <c r="W90" s="137"/>
      <c r="X90" s="136"/>
      <c r="Y90" s="136"/>
      <c r="Z90" s="136"/>
      <c r="AA90" s="116" t="str">
        <f>IFERROR(IF(T90="Probabilidad",(AA89-(+AA89*W90)),IF(T90="Impacto",L90,"")),"")</f>
        <v/>
      </c>
      <c r="AB90" s="126" t="str">
        <f t="shared" si="52"/>
        <v/>
      </c>
      <c r="AC90" s="127" t="str">
        <f t="shared" si="53"/>
        <v/>
      </c>
      <c r="AD90" s="126" t="str">
        <f t="shared" si="54"/>
        <v/>
      </c>
      <c r="AE90" s="127" t="str">
        <f t="shared" si="55"/>
        <v/>
      </c>
      <c r="AF90" s="128" t="str">
        <f t="shared" si="56"/>
        <v/>
      </c>
      <c r="AG90" s="129"/>
      <c r="AH90" s="132"/>
      <c r="AI90" s="122"/>
      <c r="AJ90" s="123"/>
      <c r="AK90" s="123"/>
      <c r="AL90" s="132"/>
      <c r="AM90" s="190"/>
      <c r="AN90" s="190"/>
      <c r="AO90" s="191"/>
      <c r="AP90" s="190"/>
      <c r="AQ90" s="190"/>
      <c r="AR90" s="191"/>
      <c r="AS90" s="111"/>
      <c r="AT90" s="111" t="s">
        <v>527</v>
      </c>
      <c r="AU90" s="111" t="s">
        <v>536</v>
      </c>
      <c r="AV90" s="111" t="s">
        <v>536</v>
      </c>
      <c r="AW90" s="111" t="s">
        <v>536</v>
      </c>
      <c r="AX90" s="111" t="s">
        <v>676</v>
      </c>
    </row>
    <row r="91" spans="1:50" s="121" customFormat="1" ht="151.5" customHeight="1" x14ac:dyDescent="0.25">
      <c r="A91" s="346">
        <f>1+A88</f>
        <v>29</v>
      </c>
      <c r="B91" s="372" t="s">
        <v>294</v>
      </c>
      <c r="C91" s="370" t="s">
        <v>295</v>
      </c>
      <c r="D91" s="370" t="s">
        <v>296</v>
      </c>
      <c r="E91" s="359" t="s">
        <v>120</v>
      </c>
      <c r="F91" s="378" t="s">
        <v>300</v>
      </c>
      <c r="G91" s="378" t="s">
        <v>388</v>
      </c>
      <c r="H91" s="375" t="s">
        <v>320</v>
      </c>
      <c r="I91" s="359" t="s">
        <v>303</v>
      </c>
      <c r="J91" s="357">
        <v>56</v>
      </c>
      <c r="K91" s="362" t="str">
        <f>IF(J91&lt;=0,"",IF(J91&lt;=2,"Muy Baja",IF(J91&lt;=24,"Baja",IF(J91&lt;=500,"Media",IF(J91&lt;=5000,"Alta","Muy Alta")))))</f>
        <v>Media</v>
      </c>
      <c r="L91" s="365">
        <f>IF(K91="","",IF(K91="Muy Baja",0.2,IF(K91="Baja",0.4,IF(K91="Media",0.6,IF(K91="Alta",0.8,IF(K91="Muy Alta",1,))))))</f>
        <v>0.6</v>
      </c>
      <c r="M91" s="368" t="s">
        <v>427</v>
      </c>
      <c r="N91" s="135" t="str">
        <f ca="1">IF(NOT(ISERROR(MATCH(M91,'Tabla Impacto'!$B$221:$B$223,0))),'Tabla Impacto'!$F$223&amp;"Por favor no seleccionar los criterios de impacto(Afectación Económica o presupuestal y Pérdida Reputacional)",M91)</f>
        <v xml:space="preserve"> El riesgo afecta la imagen de la entidad con algunos usuarios de relevancia frente al logro de los objetivos</v>
      </c>
      <c r="O91" s="362" t="str">
        <f ca="1">IF(OR(N91='Tabla Impacto'!$C$11,N91='Tabla Impacto'!$D$11),"Leve",IF(OR(N91='Tabla Impacto'!$C$12,N91='Tabla Impacto'!$D$12),"Menor",IF(OR(N91='Tabla Impacto'!$C$13,N91='Tabla Impacto'!$D$13),"Moderado",IF(OR(N91='Tabla Impacto'!$C$14,N91='Tabla Impacto'!$D$14),"Mayor",IF(OR(N91='Tabla Impacto'!$C$15,N91='Tabla Impacto'!$D$15),"Catastrófico","")))))</f>
        <v>Moderado</v>
      </c>
      <c r="P91" s="365">
        <f ca="1">IF(O91="","",IF(O91="Leve",0.2,IF(O91="Menor",0.4,IF(O91="Moderado",0.6,IF(O91="Mayor",0.8,IF(O91="Catastrófico",1,))))))</f>
        <v>0.6</v>
      </c>
      <c r="Q91" s="380" t="str">
        <f ca="1">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Moderado</v>
      </c>
      <c r="R91" s="131">
        <v>1</v>
      </c>
      <c r="S91" s="132" t="s">
        <v>297</v>
      </c>
      <c r="T91" s="133" t="str">
        <f t="shared" si="49"/>
        <v>Probabilidad</v>
      </c>
      <c r="U91" s="136" t="s">
        <v>15</v>
      </c>
      <c r="V91" s="136" t="s">
        <v>9</v>
      </c>
      <c r="W91" s="137" t="str">
        <f t="shared" si="50"/>
        <v>30%</v>
      </c>
      <c r="X91" s="136" t="s">
        <v>20</v>
      </c>
      <c r="Y91" s="136" t="s">
        <v>23</v>
      </c>
      <c r="Z91" s="136" t="s">
        <v>111</v>
      </c>
      <c r="AA91" s="116">
        <f t="shared" si="51"/>
        <v>0.42</v>
      </c>
      <c r="AB91" s="126" t="str">
        <f t="shared" si="52"/>
        <v>Media</v>
      </c>
      <c r="AC91" s="127">
        <f t="shared" si="53"/>
        <v>0.42</v>
      </c>
      <c r="AD91" s="126" t="str">
        <f t="shared" ca="1" si="54"/>
        <v>Moderado</v>
      </c>
      <c r="AE91" s="127">
        <f t="shared" ca="1" si="55"/>
        <v>0.6</v>
      </c>
      <c r="AF91" s="128" t="str">
        <f t="shared" ca="1" si="56"/>
        <v>Moderado</v>
      </c>
      <c r="AG91" s="129" t="s">
        <v>122</v>
      </c>
      <c r="AH91" s="132" t="s">
        <v>301</v>
      </c>
      <c r="AI91" s="124" t="s">
        <v>206</v>
      </c>
      <c r="AJ91" s="123" t="s">
        <v>383</v>
      </c>
      <c r="AK91" s="123" t="s">
        <v>383</v>
      </c>
      <c r="AL91" s="132" t="s">
        <v>421</v>
      </c>
      <c r="AM91" s="190" t="s">
        <v>660</v>
      </c>
      <c r="AN91" s="190" t="s">
        <v>618</v>
      </c>
      <c r="AO91" s="191">
        <v>0.33329999999999999</v>
      </c>
      <c r="AP91" s="190" t="s">
        <v>619</v>
      </c>
      <c r="AQ91" s="190" t="s">
        <v>619</v>
      </c>
      <c r="AR91" s="191" t="s">
        <v>542</v>
      </c>
      <c r="AS91" s="111"/>
      <c r="AT91" s="111" t="s">
        <v>527</v>
      </c>
      <c r="AU91" s="111" t="s">
        <v>536</v>
      </c>
      <c r="AV91" s="111" t="s">
        <v>536</v>
      </c>
      <c r="AW91" s="111" t="s">
        <v>536</v>
      </c>
      <c r="AX91" s="111" t="s">
        <v>676</v>
      </c>
    </row>
    <row r="92" spans="1:50" s="121" customFormat="1" ht="151.5" customHeight="1" x14ac:dyDescent="0.25">
      <c r="A92" s="346"/>
      <c r="B92" s="373"/>
      <c r="C92" s="371"/>
      <c r="D92" s="371"/>
      <c r="E92" s="360"/>
      <c r="F92" s="360"/>
      <c r="G92" s="360"/>
      <c r="H92" s="376"/>
      <c r="I92" s="360"/>
      <c r="J92" s="358"/>
      <c r="K92" s="363"/>
      <c r="L92" s="366"/>
      <c r="M92" s="369"/>
      <c r="N92" s="141"/>
      <c r="O92" s="363"/>
      <c r="P92" s="366"/>
      <c r="Q92" s="381"/>
      <c r="R92" s="131">
        <v>2</v>
      </c>
      <c r="S92" s="132" t="s">
        <v>298</v>
      </c>
      <c r="T92" s="133" t="str">
        <f t="shared" si="49"/>
        <v>Probabilidad</v>
      </c>
      <c r="U92" s="136" t="s">
        <v>15</v>
      </c>
      <c r="V92" s="136" t="s">
        <v>9</v>
      </c>
      <c r="W92" s="137" t="str">
        <f t="shared" si="50"/>
        <v>30%</v>
      </c>
      <c r="X92" s="136" t="s">
        <v>20</v>
      </c>
      <c r="Y92" s="136" t="s">
        <v>23</v>
      </c>
      <c r="Z92" s="136" t="s">
        <v>111</v>
      </c>
      <c r="AA92" s="116">
        <f>IFERROR(IF(T92="Probabilidad",(AA91-(+AA91*W92)),IF(T92="Impacto",L92,"")),"")</f>
        <v>0.29399999999999998</v>
      </c>
      <c r="AB92" s="126" t="str">
        <f t="shared" si="52"/>
        <v>Baja</v>
      </c>
      <c r="AC92" s="127">
        <f t="shared" si="53"/>
        <v>0.29399999999999998</v>
      </c>
      <c r="AD92" s="126" t="str">
        <f t="shared" si="54"/>
        <v>Moderado</v>
      </c>
      <c r="AE92" s="127">
        <v>0.6</v>
      </c>
      <c r="AF92" s="128" t="str">
        <f t="shared" si="56"/>
        <v>Moderado</v>
      </c>
      <c r="AG92" s="129" t="s">
        <v>122</v>
      </c>
      <c r="AH92" s="132" t="s">
        <v>449</v>
      </c>
      <c r="AI92" s="122" t="s">
        <v>201</v>
      </c>
      <c r="AJ92" s="123" t="s">
        <v>383</v>
      </c>
      <c r="AK92" s="123" t="s">
        <v>383</v>
      </c>
      <c r="AL92" s="132" t="s">
        <v>421</v>
      </c>
      <c r="AM92" s="82" t="s">
        <v>661</v>
      </c>
      <c r="AN92" s="190" t="s">
        <v>662</v>
      </c>
      <c r="AO92" s="191">
        <v>0.33329999999999999</v>
      </c>
      <c r="AP92" s="82" t="s">
        <v>621</v>
      </c>
      <c r="AQ92" s="82" t="s">
        <v>621</v>
      </c>
      <c r="AR92" s="191" t="s">
        <v>542</v>
      </c>
      <c r="AS92" s="111"/>
      <c r="AT92" s="111" t="s">
        <v>527</v>
      </c>
      <c r="AU92" s="111" t="s">
        <v>536</v>
      </c>
      <c r="AV92" s="111" t="s">
        <v>536</v>
      </c>
      <c r="AW92" s="111" t="s">
        <v>536</v>
      </c>
      <c r="AX92" s="111" t="s">
        <v>676</v>
      </c>
    </row>
    <row r="93" spans="1:50" s="121" customFormat="1" ht="151.5" customHeight="1" x14ac:dyDescent="0.25">
      <c r="A93" s="346"/>
      <c r="B93" s="374"/>
      <c r="C93" s="371"/>
      <c r="D93" s="371"/>
      <c r="E93" s="360"/>
      <c r="F93" s="360"/>
      <c r="G93" s="360"/>
      <c r="H93" s="376"/>
      <c r="I93" s="360"/>
      <c r="J93" s="358"/>
      <c r="K93" s="364"/>
      <c r="L93" s="367"/>
      <c r="M93" s="369"/>
      <c r="N93" s="141"/>
      <c r="O93" s="364"/>
      <c r="P93" s="367"/>
      <c r="Q93" s="382"/>
      <c r="R93" s="131">
        <v>3</v>
      </c>
      <c r="S93" s="132" t="s">
        <v>299</v>
      </c>
      <c r="T93" s="133" t="str">
        <f t="shared" si="49"/>
        <v>Probabilidad</v>
      </c>
      <c r="U93" s="136" t="s">
        <v>15</v>
      </c>
      <c r="V93" s="136" t="s">
        <v>9</v>
      </c>
      <c r="W93" s="137" t="str">
        <f t="shared" si="50"/>
        <v>30%</v>
      </c>
      <c r="X93" s="136" t="s">
        <v>20</v>
      </c>
      <c r="Y93" s="136" t="s">
        <v>23</v>
      </c>
      <c r="Z93" s="136" t="s">
        <v>111</v>
      </c>
      <c r="AA93" s="116">
        <f>IFERROR(IF(T93="Probabilidad",(AA92-(+AA92*W93)),IF(T93="Impacto",L93,"")),"")</f>
        <v>0.20579999999999998</v>
      </c>
      <c r="AB93" s="126" t="str">
        <f t="shared" si="52"/>
        <v>Baja</v>
      </c>
      <c r="AC93" s="127">
        <f t="shared" si="53"/>
        <v>0.20579999999999998</v>
      </c>
      <c r="AD93" s="126" t="str">
        <f t="shared" si="54"/>
        <v>Moderado</v>
      </c>
      <c r="AE93" s="127">
        <v>0.6</v>
      </c>
      <c r="AF93" s="128" t="str">
        <f t="shared" si="56"/>
        <v>Moderado</v>
      </c>
      <c r="AG93" s="129" t="s">
        <v>122</v>
      </c>
      <c r="AH93" s="132" t="s">
        <v>422</v>
      </c>
      <c r="AI93" s="122" t="s">
        <v>206</v>
      </c>
      <c r="AJ93" s="123" t="s">
        <v>383</v>
      </c>
      <c r="AK93" s="123" t="s">
        <v>383</v>
      </c>
      <c r="AL93" s="132" t="s">
        <v>421</v>
      </c>
      <c r="AM93" s="82" t="s">
        <v>620</v>
      </c>
      <c r="AN93" s="190" t="s">
        <v>663</v>
      </c>
      <c r="AO93" s="191">
        <v>0.33329999999999999</v>
      </c>
      <c r="AP93" s="190" t="s">
        <v>622</v>
      </c>
      <c r="AQ93" s="190" t="s">
        <v>623</v>
      </c>
      <c r="AR93" s="191">
        <v>0.33329999999999999</v>
      </c>
      <c r="AS93" s="111"/>
      <c r="AT93" s="111" t="s">
        <v>527</v>
      </c>
      <c r="AU93" s="111" t="s">
        <v>536</v>
      </c>
      <c r="AV93" s="111" t="s">
        <v>536</v>
      </c>
      <c r="AW93" s="111" t="s">
        <v>536</v>
      </c>
      <c r="AX93" s="111" t="s">
        <v>676</v>
      </c>
    </row>
    <row r="94" spans="1:50" s="121" customFormat="1" ht="151.5" customHeight="1" x14ac:dyDescent="0.25">
      <c r="A94" s="346">
        <f>1+A91</f>
        <v>30</v>
      </c>
      <c r="B94" s="372" t="s">
        <v>477</v>
      </c>
      <c r="C94" s="372" t="s">
        <v>476</v>
      </c>
      <c r="D94" s="372" t="s">
        <v>478</v>
      </c>
      <c r="E94" s="359" t="s">
        <v>118</v>
      </c>
      <c r="F94" s="359" t="s">
        <v>479</v>
      </c>
      <c r="G94" s="359" t="s">
        <v>480</v>
      </c>
      <c r="H94" s="375" t="s">
        <v>474</v>
      </c>
      <c r="I94" s="359" t="s">
        <v>303</v>
      </c>
      <c r="J94" s="357">
        <v>20</v>
      </c>
      <c r="K94" s="362" t="str">
        <f>IF(J94&lt;=0,"",IF(J94&lt;=2,"Muy Baja",IF(J94&lt;=24,"Baja",IF(J94&lt;=500,"Media",IF(J94&lt;=5000,"Alta","Muy Alta")))))</f>
        <v>Baja</v>
      </c>
      <c r="L94" s="365">
        <f>IF(K94="","",IF(K94="Muy Baja",0.2,IF(K94="Baja",0.4,IF(K94="Media",0.6,IF(K94="Alta",0.8,IF(K94="Muy Alta",1,))))))</f>
        <v>0.4</v>
      </c>
      <c r="M94" s="368" t="s">
        <v>427</v>
      </c>
      <c r="N94" s="135" t="str">
        <f ca="1">IF(NOT(ISERROR(MATCH(M94,'Tabla Impacto'!$B$221:$B$223,0))),'Tabla Impacto'!$F$223&amp;"Por favor no seleccionar los criterios de impacto(Afectación Económica o presupuestal y Pérdida Reputacional)",M94)</f>
        <v xml:space="preserve"> El riesgo afecta la imagen de la entidad con algunos usuarios de relevancia frente al logro de los objetivos</v>
      </c>
      <c r="O94" s="362" t="str">
        <f ca="1">IF(OR(N94='Tabla Impacto'!$C$11,N94='Tabla Impacto'!$D$11),"Leve",IF(OR(N94='Tabla Impacto'!$C$12,N94='Tabla Impacto'!$D$12),"Menor",IF(OR(N94='Tabla Impacto'!$C$13,N94='Tabla Impacto'!$D$13),"Moderado",IF(OR(N94='Tabla Impacto'!$C$14,N94='Tabla Impacto'!$D$14),"Mayor",IF(OR(N94='Tabla Impacto'!$C$15,N94='Tabla Impacto'!$D$15),"Catastrófico","")))))</f>
        <v>Moderado</v>
      </c>
      <c r="P94" s="365">
        <f ca="1">IF(O94="","",IF(O94="Leve",0.2,IF(O94="Menor",0.4,IF(O94="Moderado",0.6,IF(O94="Mayor",0.8,IF(O94="Catastrófico",1,))))))</f>
        <v>0.6</v>
      </c>
      <c r="Q94" s="380" t="str">
        <f ca="1">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Moderado</v>
      </c>
      <c r="R94" s="131">
        <v>1</v>
      </c>
      <c r="S94" s="132" t="s">
        <v>481</v>
      </c>
      <c r="T94" s="133" t="str">
        <f t="shared" si="49"/>
        <v>Probabilidad</v>
      </c>
      <c r="U94" s="136" t="s">
        <v>15</v>
      </c>
      <c r="V94" s="136" t="s">
        <v>9</v>
      </c>
      <c r="W94" s="137" t="str">
        <f t="shared" si="50"/>
        <v>30%</v>
      </c>
      <c r="X94" s="136" t="s">
        <v>19</v>
      </c>
      <c r="Y94" s="136" t="s">
        <v>22</v>
      </c>
      <c r="Z94" s="136" t="s">
        <v>110</v>
      </c>
      <c r="AA94" s="116">
        <f t="shared" si="51"/>
        <v>0.28000000000000003</v>
      </c>
      <c r="AB94" s="126" t="str">
        <f t="shared" si="52"/>
        <v>Baja</v>
      </c>
      <c r="AC94" s="127">
        <f t="shared" si="53"/>
        <v>0.28000000000000003</v>
      </c>
      <c r="AD94" s="126" t="str">
        <f t="shared" ca="1" si="54"/>
        <v>Moderado</v>
      </c>
      <c r="AE94" s="127">
        <f t="shared" ca="1" si="55"/>
        <v>0.6</v>
      </c>
      <c r="AF94" s="128" t="str">
        <f t="shared" ca="1" si="56"/>
        <v>Moderado</v>
      </c>
      <c r="AG94" s="129" t="s">
        <v>122</v>
      </c>
      <c r="AH94" s="124" t="s">
        <v>475</v>
      </c>
      <c r="AI94" s="122" t="s">
        <v>244</v>
      </c>
      <c r="AJ94" s="123" t="s">
        <v>267</v>
      </c>
      <c r="AK94" s="123" t="s">
        <v>268</v>
      </c>
      <c r="AL94" s="124" t="s">
        <v>490</v>
      </c>
      <c r="AM94" s="190" t="s">
        <v>664</v>
      </c>
      <c r="AN94" s="190" t="s">
        <v>540</v>
      </c>
      <c r="AO94" s="191">
        <v>0.33329999999999999</v>
      </c>
      <c r="AP94" s="190" t="s">
        <v>541</v>
      </c>
      <c r="AQ94" s="190" t="s">
        <v>665</v>
      </c>
      <c r="AR94" s="191">
        <v>0.33329999999999999</v>
      </c>
      <c r="AS94" s="111"/>
      <c r="AT94" s="111" t="s">
        <v>527</v>
      </c>
      <c r="AU94" s="111" t="s">
        <v>536</v>
      </c>
      <c r="AV94" s="111" t="s">
        <v>536</v>
      </c>
      <c r="AW94" s="111" t="s">
        <v>536</v>
      </c>
      <c r="AX94" s="111" t="s">
        <v>676</v>
      </c>
    </row>
    <row r="95" spans="1:50" s="121" customFormat="1" ht="151.5" hidden="1" customHeight="1" x14ac:dyDescent="0.25">
      <c r="A95" s="346"/>
      <c r="B95" s="373"/>
      <c r="C95" s="373"/>
      <c r="D95" s="373"/>
      <c r="E95" s="360"/>
      <c r="F95" s="360"/>
      <c r="G95" s="360"/>
      <c r="H95" s="376"/>
      <c r="I95" s="360"/>
      <c r="J95" s="358"/>
      <c r="K95" s="363"/>
      <c r="L95" s="366"/>
      <c r="M95" s="369"/>
      <c r="N95" s="141"/>
      <c r="O95" s="363"/>
      <c r="P95" s="366"/>
      <c r="Q95" s="381"/>
      <c r="R95" s="131">
        <v>2</v>
      </c>
      <c r="S95" s="132"/>
      <c r="T95" s="133" t="str">
        <f t="shared" si="49"/>
        <v/>
      </c>
      <c r="U95" s="136"/>
      <c r="V95" s="136"/>
      <c r="W95" s="137" t="str">
        <f t="shared" si="50"/>
        <v/>
      </c>
      <c r="X95" s="136"/>
      <c r="Y95" s="136"/>
      <c r="Z95" s="136"/>
      <c r="AA95" s="116" t="str">
        <f t="shared" si="51"/>
        <v/>
      </c>
      <c r="AB95" s="126" t="str">
        <f t="shared" si="52"/>
        <v/>
      </c>
      <c r="AC95" s="127" t="str">
        <f t="shared" si="53"/>
        <v/>
      </c>
      <c r="AD95" s="126" t="str">
        <f t="shared" si="54"/>
        <v/>
      </c>
      <c r="AE95" s="127" t="str">
        <f t="shared" si="55"/>
        <v/>
      </c>
      <c r="AF95" s="128" t="str">
        <f t="shared" si="56"/>
        <v/>
      </c>
      <c r="AG95" s="129"/>
      <c r="AH95" s="124"/>
      <c r="AI95" s="122"/>
      <c r="AJ95" s="123"/>
      <c r="AK95" s="123"/>
      <c r="AL95" s="124"/>
      <c r="AM95" s="190"/>
      <c r="AN95" s="190"/>
      <c r="AO95" s="191">
        <v>0.33329999999999999</v>
      </c>
      <c r="AP95" s="190"/>
      <c r="AQ95" s="190"/>
      <c r="AR95" s="191"/>
      <c r="AS95" s="111"/>
      <c r="AT95" s="111" t="s">
        <v>527</v>
      </c>
      <c r="AU95" s="111" t="s">
        <v>536</v>
      </c>
      <c r="AV95" s="111" t="s">
        <v>536</v>
      </c>
      <c r="AW95" s="111" t="s">
        <v>536</v>
      </c>
      <c r="AX95" s="111" t="s">
        <v>676</v>
      </c>
    </row>
    <row r="96" spans="1:50" s="121" customFormat="1" ht="151.5" hidden="1" customHeight="1" x14ac:dyDescent="0.25">
      <c r="A96" s="346"/>
      <c r="B96" s="374"/>
      <c r="C96" s="374"/>
      <c r="D96" s="374"/>
      <c r="E96" s="390"/>
      <c r="F96" s="390"/>
      <c r="G96" s="390"/>
      <c r="H96" s="391"/>
      <c r="I96" s="390"/>
      <c r="J96" s="392"/>
      <c r="K96" s="364"/>
      <c r="L96" s="367"/>
      <c r="M96" s="389"/>
      <c r="N96" s="141"/>
      <c r="O96" s="364"/>
      <c r="P96" s="367"/>
      <c r="Q96" s="382"/>
      <c r="R96" s="131">
        <v>3</v>
      </c>
      <c r="S96" s="132"/>
      <c r="T96" s="133" t="str">
        <f t="shared" si="49"/>
        <v/>
      </c>
      <c r="U96" s="136"/>
      <c r="V96" s="136"/>
      <c r="W96" s="137" t="str">
        <f t="shared" si="50"/>
        <v/>
      </c>
      <c r="X96" s="136"/>
      <c r="Y96" s="136"/>
      <c r="Z96" s="136"/>
      <c r="AA96" s="116" t="str">
        <f t="shared" si="51"/>
        <v/>
      </c>
      <c r="AB96" s="126" t="str">
        <f t="shared" si="52"/>
        <v/>
      </c>
      <c r="AC96" s="127" t="str">
        <f t="shared" si="53"/>
        <v/>
      </c>
      <c r="AD96" s="126" t="str">
        <f t="shared" si="54"/>
        <v/>
      </c>
      <c r="AE96" s="127" t="str">
        <f t="shared" si="55"/>
        <v/>
      </c>
      <c r="AF96" s="128" t="str">
        <f t="shared" si="56"/>
        <v/>
      </c>
      <c r="AG96" s="129"/>
      <c r="AH96" s="124"/>
      <c r="AI96" s="122"/>
      <c r="AJ96" s="123"/>
      <c r="AK96" s="123"/>
      <c r="AL96" s="124"/>
      <c r="AM96" s="190"/>
      <c r="AN96" s="190"/>
      <c r="AO96" s="191"/>
      <c r="AP96" s="190"/>
      <c r="AQ96" s="190"/>
      <c r="AR96" s="191"/>
      <c r="AS96" s="111"/>
      <c r="AT96" s="111" t="s">
        <v>527</v>
      </c>
      <c r="AU96" s="111" t="s">
        <v>536</v>
      </c>
      <c r="AV96" s="111" t="s">
        <v>536</v>
      </c>
      <c r="AW96" s="111" t="s">
        <v>536</v>
      </c>
      <c r="AX96" s="111" t="s">
        <v>676</v>
      </c>
    </row>
    <row r="97" spans="1:50" s="121" customFormat="1" ht="151.5" customHeight="1" x14ac:dyDescent="0.25">
      <c r="A97" s="346">
        <f>1+A94</f>
        <v>31</v>
      </c>
      <c r="B97" s="372" t="s">
        <v>491</v>
      </c>
      <c r="C97" s="372" t="s">
        <v>492</v>
      </c>
      <c r="D97" s="372" t="s">
        <v>493</v>
      </c>
      <c r="E97" s="359" t="s">
        <v>118</v>
      </c>
      <c r="F97" s="359" t="s">
        <v>494</v>
      </c>
      <c r="G97" s="359" t="s">
        <v>495</v>
      </c>
      <c r="H97" s="375" t="s">
        <v>496</v>
      </c>
      <c r="I97" s="359" t="s">
        <v>303</v>
      </c>
      <c r="J97" s="357">
        <v>12</v>
      </c>
      <c r="K97" s="362" t="str">
        <f>IF(J97&lt;=0,"",IF(J97&lt;=2,"Muy Baja",IF(J97&lt;=24,"Baja",IF(J97&lt;=500,"Media",IF(J97&lt;=5000,"Alta","Muy Alta")))))</f>
        <v>Baja</v>
      </c>
      <c r="L97" s="365">
        <f>IF(K97="","",IF(K97="Muy Baja",0.2,IF(K97="Baja",0.4,IF(K97="Media",0.6,IF(K97="Alta",0.8,IF(K97="Muy Alta",1,))))))</f>
        <v>0.4</v>
      </c>
      <c r="M97" s="368" t="s">
        <v>427</v>
      </c>
      <c r="N97" s="135" t="str">
        <f ca="1">IF(NOT(ISERROR(MATCH(M97,'Tabla Impacto'!$B$221:$B$223,0))),'Tabla Impacto'!$F$223&amp;"Por favor no seleccionar los criterios de impacto(Afectación Económica o presupuestal y Pérdida Reputacional)",M97)</f>
        <v xml:space="preserve"> El riesgo afecta la imagen de la entidad con algunos usuarios de relevancia frente al logro de los objetivos</v>
      </c>
      <c r="O97" s="362" t="str">
        <f ca="1">IF(OR(N97='Tabla Impacto'!$C$11,N97='Tabla Impacto'!$D$11),"Leve",IF(OR(N97='Tabla Impacto'!$C$12,N97='Tabla Impacto'!$D$12),"Menor",IF(OR(N97='Tabla Impacto'!$C$13,N97='Tabla Impacto'!$D$13),"Moderado",IF(OR(N97='Tabla Impacto'!$C$14,N97='Tabla Impacto'!$D$14),"Mayor",IF(OR(N97='Tabla Impacto'!$C$15,N97='Tabla Impacto'!$D$15),"Catastrófico","")))))</f>
        <v>Moderado</v>
      </c>
      <c r="P97" s="365">
        <f ca="1">IF(O97="","",IF(O97="Leve",0.2,IF(O97="Menor",0.4,IF(O97="Moderado",0.6,IF(O97="Mayor",0.8,IF(O97="Catastrófico",1,))))))</f>
        <v>0.6</v>
      </c>
      <c r="Q97" s="380" t="str">
        <f ca="1">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Moderado</v>
      </c>
      <c r="R97" s="131">
        <v>1</v>
      </c>
      <c r="S97" s="132" t="s">
        <v>509</v>
      </c>
      <c r="T97" s="133" t="str">
        <f t="shared" si="49"/>
        <v>Probabilidad</v>
      </c>
      <c r="U97" s="136" t="s">
        <v>15</v>
      </c>
      <c r="V97" s="136" t="s">
        <v>9</v>
      </c>
      <c r="W97" s="137" t="str">
        <f t="shared" si="50"/>
        <v>30%</v>
      </c>
      <c r="X97" s="136" t="s">
        <v>19</v>
      </c>
      <c r="Y97" s="136" t="s">
        <v>22</v>
      </c>
      <c r="Z97" s="136" t="s">
        <v>110</v>
      </c>
      <c r="AA97" s="116">
        <f t="shared" si="51"/>
        <v>0.28000000000000003</v>
      </c>
      <c r="AB97" s="126" t="str">
        <f t="shared" si="52"/>
        <v>Baja</v>
      </c>
      <c r="AC97" s="127">
        <f t="shared" si="53"/>
        <v>0.28000000000000003</v>
      </c>
      <c r="AD97" s="126" t="str">
        <f t="shared" ca="1" si="54"/>
        <v>Moderado</v>
      </c>
      <c r="AE97" s="127">
        <f t="shared" ca="1" si="55"/>
        <v>0.6</v>
      </c>
      <c r="AF97" s="128" t="str">
        <f t="shared" ca="1" si="56"/>
        <v>Moderado</v>
      </c>
      <c r="AG97" s="129" t="s">
        <v>122</v>
      </c>
      <c r="AH97" s="124" t="s">
        <v>666</v>
      </c>
      <c r="AI97" s="122" t="s">
        <v>197</v>
      </c>
      <c r="AJ97" s="123" t="s">
        <v>267</v>
      </c>
      <c r="AK97" s="123" t="s">
        <v>268</v>
      </c>
      <c r="AL97" s="124" t="s">
        <v>498</v>
      </c>
      <c r="AM97" s="82" t="s">
        <v>556</v>
      </c>
      <c r="AN97" s="190" t="s">
        <v>557</v>
      </c>
      <c r="AO97" s="191">
        <v>0.33329999999999999</v>
      </c>
      <c r="AP97" s="190" t="s">
        <v>558</v>
      </c>
      <c r="AQ97" s="190" t="s">
        <v>559</v>
      </c>
      <c r="AR97" s="191">
        <v>0.33329999999999999</v>
      </c>
      <c r="AS97" s="111"/>
      <c r="AT97" s="111" t="s">
        <v>527</v>
      </c>
      <c r="AU97" s="111" t="s">
        <v>536</v>
      </c>
      <c r="AV97" s="111" t="s">
        <v>536</v>
      </c>
      <c r="AW97" s="111" t="s">
        <v>536</v>
      </c>
      <c r="AX97" s="111" t="s">
        <v>676</v>
      </c>
    </row>
    <row r="98" spans="1:50" s="121" customFormat="1" ht="151.5" hidden="1" customHeight="1" x14ac:dyDescent="0.25">
      <c r="A98" s="346"/>
      <c r="B98" s="373"/>
      <c r="C98" s="373"/>
      <c r="D98" s="373"/>
      <c r="E98" s="360"/>
      <c r="F98" s="360"/>
      <c r="G98" s="360"/>
      <c r="H98" s="376"/>
      <c r="I98" s="360"/>
      <c r="J98" s="358"/>
      <c r="K98" s="363"/>
      <c r="L98" s="366"/>
      <c r="M98" s="369"/>
      <c r="N98" s="141"/>
      <c r="O98" s="363"/>
      <c r="P98" s="366"/>
      <c r="Q98" s="381"/>
      <c r="R98" s="131">
        <v>2</v>
      </c>
      <c r="S98" s="132"/>
      <c r="T98" s="133" t="str">
        <f t="shared" si="49"/>
        <v/>
      </c>
      <c r="U98" s="136"/>
      <c r="V98" s="136"/>
      <c r="W98" s="137" t="str">
        <f t="shared" si="50"/>
        <v/>
      </c>
      <c r="X98" s="136"/>
      <c r="Y98" s="136"/>
      <c r="Z98" s="136"/>
      <c r="AA98" s="116" t="str">
        <f t="shared" si="51"/>
        <v/>
      </c>
      <c r="AB98" s="126" t="str">
        <f t="shared" si="52"/>
        <v/>
      </c>
      <c r="AC98" s="127" t="str">
        <f t="shared" si="53"/>
        <v/>
      </c>
      <c r="AD98" s="126" t="str">
        <f t="shared" si="54"/>
        <v/>
      </c>
      <c r="AE98" s="127" t="str">
        <f t="shared" si="55"/>
        <v/>
      </c>
      <c r="AF98" s="128" t="str">
        <f t="shared" si="56"/>
        <v/>
      </c>
      <c r="AG98" s="129"/>
      <c r="AH98" s="124"/>
      <c r="AI98" s="122"/>
      <c r="AJ98" s="123"/>
      <c r="AK98" s="123"/>
      <c r="AL98" s="124"/>
      <c r="AM98" s="190"/>
      <c r="AN98" s="190"/>
      <c r="AO98" s="191">
        <v>0.33329999999999999</v>
      </c>
      <c r="AP98" s="190"/>
      <c r="AQ98" s="190"/>
      <c r="AR98" s="191"/>
      <c r="AS98" s="111"/>
      <c r="AT98" s="111" t="s">
        <v>527</v>
      </c>
      <c r="AU98" s="111" t="s">
        <v>536</v>
      </c>
      <c r="AV98" s="111" t="s">
        <v>536</v>
      </c>
      <c r="AW98" s="111" t="s">
        <v>536</v>
      </c>
      <c r="AX98" s="111" t="s">
        <v>676</v>
      </c>
    </row>
    <row r="99" spans="1:50" s="121" customFormat="1" ht="151.5" hidden="1" customHeight="1" x14ac:dyDescent="0.25">
      <c r="A99" s="346"/>
      <c r="B99" s="374"/>
      <c r="C99" s="374"/>
      <c r="D99" s="374"/>
      <c r="E99" s="390"/>
      <c r="F99" s="390"/>
      <c r="G99" s="390"/>
      <c r="H99" s="391"/>
      <c r="I99" s="390"/>
      <c r="J99" s="392"/>
      <c r="K99" s="364"/>
      <c r="L99" s="367"/>
      <c r="M99" s="389"/>
      <c r="N99" s="141"/>
      <c r="O99" s="364"/>
      <c r="P99" s="367"/>
      <c r="Q99" s="382"/>
      <c r="R99" s="131">
        <v>3</v>
      </c>
      <c r="S99" s="132"/>
      <c r="T99" s="133" t="str">
        <f t="shared" si="49"/>
        <v/>
      </c>
      <c r="U99" s="136"/>
      <c r="V99" s="136"/>
      <c r="W99" s="137" t="str">
        <f t="shared" si="50"/>
        <v/>
      </c>
      <c r="X99" s="136"/>
      <c r="Y99" s="136"/>
      <c r="Z99" s="136"/>
      <c r="AA99" s="116" t="str">
        <f t="shared" si="51"/>
        <v/>
      </c>
      <c r="AB99" s="126" t="str">
        <f t="shared" si="52"/>
        <v/>
      </c>
      <c r="AC99" s="127" t="str">
        <f t="shared" si="53"/>
        <v/>
      </c>
      <c r="AD99" s="126" t="str">
        <f t="shared" si="54"/>
        <v/>
      </c>
      <c r="AE99" s="127" t="str">
        <f t="shared" si="55"/>
        <v/>
      </c>
      <c r="AF99" s="128" t="str">
        <f t="shared" si="56"/>
        <v/>
      </c>
      <c r="AG99" s="129"/>
      <c r="AH99" s="124"/>
      <c r="AI99" s="122"/>
      <c r="AJ99" s="123"/>
      <c r="AK99" s="123"/>
      <c r="AL99" s="124"/>
      <c r="AM99" s="190"/>
      <c r="AN99" s="190"/>
      <c r="AO99" s="191"/>
      <c r="AP99" s="190"/>
      <c r="AQ99" s="190"/>
      <c r="AR99" s="191"/>
      <c r="AS99" s="111"/>
      <c r="AT99" s="111" t="s">
        <v>527</v>
      </c>
      <c r="AU99" s="111" t="s">
        <v>536</v>
      </c>
      <c r="AV99" s="111" t="s">
        <v>536</v>
      </c>
      <c r="AW99" s="111" t="s">
        <v>536</v>
      </c>
      <c r="AX99" s="111" t="s">
        <v>676</v>
      </c>
    </row>
    <row r="100" spans="1:50" s="121" customFormat="1" ht="151.5" customHeight="1" x14ac:dyDescent="0.25">
      <c r="A100" s="346">
        <f>1+A97</f>
        <v>32</v>
      </c>
      <c r="B100" s="372" t="s">
        <v>499</v>
      </c>
      <c r="C100" s="372" t="s">
        <v>500</v>
      </c>
      <c r="D100" s="372" t="s">
        <v>501</v>
      </c>
      <c r="E100" s="359" t="s">
        <v>118</v>
      </c>
      <c r="F100" s="359" t="s">
        <v>503</v>
      </c>
      <c r="G100" s="359" t="s">
        <v>504</v>
      </c>
      <c r="H100" s="375" t="s">
        <v>502</v>
      </c>
      <c r="I100" s="359" t="s">
        <v>117</v>
      </c>
      <c r="J100" s="357">
        <v>24</v>
      </c>
      <c r="K100" s="362" t="str">
        <f>IF(J100&lt;=0,"",IF(J100&lt;=2,"Muy Baja",IF(J100&lt;=24,"Baja",IF(J100&lt;=500,"Media",IF(J100&lt;=5000,"Alta","Muy Alta")))))</f>
        <v>Baja</v>
      </c>
      <c r="L100" s="365">
        <f>IF(K100="","",IF(K100="Muy Baja",0.2,IF(K100="Baja",0.4,IF(K100="Media",0.6,IF(K100="Alta",0.8,IF(K100="Muy Alta",1,))))))</f>
        <v>0.4</v>
      </c>
      <c r="M100" s="368" t="s">
        <v>427</v>
      </c>
      <c r="N100" s="135" t="str">
        <f ca="1">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362" t="str">
        <f ca="1">IF(OR(N100='Tabla Impacto'!$C$11,N100='Tabla Impacto'!$D$11),"Leve",IF(OR(N100='Tabla Impacto'!$C$12,N100='Tabla Impacto'!$D$12),"Menor",IF(OR(N100='Tabla Impacto'!$C$13,N100='Tabla Impacto'!$D$13),"Moderado",IF(OR(N100='Tabla Impacto'!$C$14,N100='Tabla Impacto'!$D$14),"Mayor",IF(OR(N100='Tabla Impacto'!$C$15,N100='Tabla Impacto'!$D$15),"Catastrófico","")))))</f>
        <v>Moderado</v>
      </c>
      <c r="P100" s="365">
        <f ca="1">IF(O100="","",IF(O100="Leve",0.2,IF(O100="Menor",0.4,IF(O100="Moderado",0.6,IF(O100="Mayor",0.8,IF(O100="Catastrófico",1,))))))</f>
        <v>0.6</v>
      </c>
      <c r="Q100" s="380" t="str">
        <f ca="1">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Moderado</v>
      </c>
      <c r="R100" s="131">
        <v>1</v>
      </c>
      <c r="S100" s="132" t="s">
        <v>667</v>
      </c>
      <c r="T100" s="133" t="str">
        <f t="shared" si="49"/>
        <v>Probabilidad</v>
      </c>
      <c r="U100" s="136" t="s">
        <v>15</v>
      </c>
      <c r="V100" s="136" t="s">
        <v>9</v>
      </c>
      <c r="W100" s="137" t="str">
        <f t="shared" si="50"/>
        <v>30%</v>
      </c>
      <c r="X100" s="136" t="s">
        <v>19</v>
      </c>
      <c r="Y100" s="136" t="s">
        <v>22</v>
      </c>
      <c r="Z100" s="136" t="s">
        <v>110</v>
      </c>
      <c r="AA100" s="116">
        <f t="shared" si="51"/>
        <v>0.28000000000000003</v>
      </c>
      <c r="AB100" s="126" t="str">
        <f t="shared" si="52"/>
        <v>Baja</v>
      </c>
      <c r="AC100" s="127">
        <f t="shared" si="53"/>
        <v>0.28000000000000003</v>
      </c>
      <c r="AD100" s="126" t="str">
        <f t="shared" ca="1" si="54"/>
        <v>Moderado</v>
      </c>
      <c r="AE100" s="127">
        <f t="shared" ca="1" si="55"/>
        <v>0.6</v>
      </c>
      <c r="AF100" s="128" t="str">
        <f t="shared" ca="1" si="56"/>
        <v>Moderado</v>
      </c>
      <c r="AG100" s="129" t="s">
        <v>122</v>
      </c>
      <c r="AH100" s="124" t="s">
        <v>505</v>
      </c>
      <c r="AI100" s="122" t="s">
        <v>196</v>
      </c>
      <c r="AJ100" s="123" t="s">
        <v>506</v>
      </c>
      <c r="AK100" s="123" t="s">
        <v>268</v>
      </c>
      <c r="AL100" s="124" t="s">
        <v>507</v>
      </c>
      <c r="AM100" s="190" t="s">
        <v>560</v>
      </c>
      <c r="AN100" s="190" t="s">
        <v>561</v>
      </c>
      <c r="AO100" s="191">
        <v>0.33329999999999999</v>
      </c>
      <c r="AP100" s="190" t="s">
        <v>562</v>
      </c>
      <c r="AQ100" s="190" t="s">
        <v>563</v>
      </c>
      <c r="AR100" s="191">
        <v>0.33329999999999999</v>
      </c>
      <c r="AS100" s="111"/>
      <c r="AT100" s="111" t="s">
        <v>527</v>
      </c>
      <c r="AU100" s="111" t="s">
        <v>536</v>
      </c>
      <c r="AV100" s="111" t="s">
        <v>536</v>
      </c>
      <c r="AW100" s="111" t="s">
        <v>536</v>
      </c>
      <c r="AX100" s="111" t="s">
        <v>676</v>
      </c>
    </row>
    <row r="101" spans="1:50" s="121" customFormat="1" ht="151.5" hidden="1" customHeight="1" x14ac:dyDescent="0.25">
      <c r="A101" s="346"/>
      <c r="B101" s="373"/>
      <c r="C101" s="373"/>
      <c r="D101" s="373"/>
      <c r="E101" s="360"/>
      <c r="F101" s="360"/>
      <c r="G101" s="360"/>
      <c r="H101" s="376"/>
      <c r="I101" s="360"/>
      <c r="J101" s="358"/>
      <c r="K101" s="363"/>
      <c r="L101" s="366"/>
      <c r="M101" s="369"/>
      <c r="N101" s="141"/>
      <c r="O101" s="363"/>
      <c r="P101" s="366"/>
      <c r="Q101" s="381"/>
      <c r="R101" s="131">
        <v>2</v>
      </c>
      <c r="S101" s="132"/>
      <c r="T101" s="133" t="str">
        <f t="shared" si="49"/>
        <v/>
      </c>
      <c r="U101" s="136"/>
      <c r="V101" s="136"/>
      <c r="W101" s="137" t="str">
        <f t="shared" si="50"/>
        <v/>
      </c>
      <c r="X101" s="136"/>
      <c r="Y101" s="136"/>
      <c r="Z101" s="136"/>
      <c r="AA101" s="116" t="str">
        <f t="shared" si="51"/>
        <v/>
      </c>
      <c r="AB101" s="126" t="str">
        <f t="shared" si="52"/>
        <v/>
      </c>
      <c r="AC101" s="127" t="str">
        <f t="shared" si="53"/>
        <v/>
      </c>
      <c r="AD101" s="126" t="str">
        <f t="shared" si="54"/>
        <v/>
      </c>
      <c r="AE101" s="127" t="str">
        <f t="shared" si="55"/>
        <v/>
      </c>
      <c r="AF101" s="128" t="str">
        <f t="shared" si="56"/>
        <v/>
      </c>
      <c r="AG101" s="129"/>
      <c r="AH101" s="124"/>
      <c r="AI101" s="122"/>
      <c r="AJ101" s="123"/>
      <c r="AK101" s="123"/>
      <c r="AL101" s="124"/>
    </row>
    <row r="102" spans="1:50" s="121" customFormat="1" ht="151.5" hidden="1" customHeight="1" x14ac:dyDescent="0.25">
      <c r="A102" s="346"/>
      <c r="B102" s="374"/>
      <c r="C102" s="374"/>
      <c r="D102" s="374"/>
      <c r="E102" s="390"/>
      <c r="F102" s="390"/>
      <c r="G102" s="390"/>
      <c r="H102" s="391"/>
      <c r="I102" s="390"/>
      <c r="J102" s="392"/>
      <c r="K102" s="364"/>
      <c r="L102" s="367"/>
      <c r="M102" s="389"/>
      <c r="N102" s="141"/>
      <c r="O102" s="364"/>
      <c r="P102" s="367"/>
      <c r="Q102" s="382"/>
      <c r="R102" s="131">
        <v>3</v>
      </c>
      <c r="S102" s="132"/>
      <c r="T102" s="133" t="str">
        <f t="shared" si="49"/>
        <v/>
      </c>
      <c r="U102" s="136"/>
      <c r="V102" s="136"/>
      <c r="W102" s="137" t="str">
        <f t="shared" si="50"/>
        <v/>
      </c>
      <c r="X102" s="136"/>
      <c r="Y102" s="136"/>
      <c r="Z102" s="136"/>
      <c r="AA102" s="116" t="str">
        <f t="shared" si="51"/>
        <v/>
      </c>
      <c r="AB102" s="126" t="str">
        <f t="shared" si="52"/>
        <v/>
      </c>
      <c r="AC102" s="127" t="str">
        <f t="shared" si="53"/>
        <v/>
      </c>
      <c r="AD102" s="126" t="str">
        <f t="shared" si="54"/>
        <v/>
      </c>
      <c r="AE102" s="127" t="str">
        <f t="shared" si="55"/>
        <v/>
      </c>
      <c r="AF102" s="128" t="str">
        <f t="shared" si="56"/>
        <v/>
      </c>
      <c r="AG102" s="129"/>
      <c r="AH102" s="124"/>
      <c r="AI102" s="122"/>
      <c r="AJ102" s="123"/>
      <c r="AK102" s="123"/>
      <c r="AL102" s="124"/>
    </row>
    <row r="103" spans="1:50" s="121" customFormat="1" ht="151.5" hidden="1" customHeight="1" x14ac:dyDescent="0.25">
      <c r="A103" s="346">
        <f>1+A100</f>
        <v>33</v>
      </c>
      <c r="B103" s="372"/>
      <c r="C103" s="393"/>
      <c r="D103" s="393"/>
      <c r="E103" s="359"/>
      <c r="F103" s="359"/>
      <c r="G103" s="359"/>
      <c r="H103" s="375"/>
      <c r="I103" s="359"/>
      <c r="J103" s="357"/>
      <c r="K103" s="362" t="str">
        <f>IF(J103&lt;=0,"",IF(J103&lt;=2,"Muy Baja",IF(J103&lt;=24,"Baja",IF(J103&lt;=500,"Media",IF(J103&lt;=5000,"Alta","Muy Alta")))))</f>
        <v/>
      </c>
      <c r="L103" s="365" t="str">
        <f>IF(K103="","",IF(K103="Muy Baja",0.2,IF(K103="Baja",0.4,IF(K103="Media",0.6,IF(K103="Alta",0.8,IF(K103="Muy Alta",1,))))))</f>
        <v/>
      </c>
      <c r="M103" s="368"/>
      <c r="N103" s="135">
        <f ca="1">IF(NOT(ISERROR(MATCH(M103,'Tabla Impacto'!$B$221:$B$223,0))),'Tabla Impacto'!$F$223&amp;"Por favor no seleccionar los criterios de impacto(Afectación Económica o presupuestal y Pérdida Reputacional)",M103)</f>
        <v>0</v>
      </c>
      <c r="O103" s="362" t="str">
        <f ca="1">IF(OR(N103='Tabla Impacto'!$C$11,N103='Tabla Impacto'!$D$11),"Leve",IF(OR(N103='Tabla Impacto'!$C$12,N103='Tabla Impacto'!$D$12),"Menor",IF(OR(N103='Tabla Impacto'!$C$13,N103='Tabla Impacto'!$D$13),"Moderado",IF(OR(N103='Tabla Impacto'!$C$14,N103='Tabla Impacto'!$D$14),"Mayor",IF(OR(N103='Tabla Impacto'!$C$15,N103='Tabla Impacto'!$D$15),"Catastrófico","")))))</f>
        <v/>
      </c>
      <c r="P103" s="365" t="str">
        <f ca="1">IF(O103="","",IF(O103="Leve",0.2,IF(O103="Menor",0.4,IF(O103="Moderado",0.6,IF(O103="Mayor",0.8,IF(O103="Catastrófico",1,))))))</f>
        <v/>
      </c>
      <c r="Q103" s="380" t="str">
        <f ca="1">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
      </c>
      <c r="R103" s="131">
        <v>1</v>
      </c>
      <c r="S103" s="132"/>
      <c r="T103" s="133" t="str">
        <f t="shared" si="49"/>
        <v/>
      </c>
      <c r="U103" s="136"/>
      <c r="V103" s="136"/>
      <c r="W103" s="137" t="str">
        <f t="shared" si="50"/>
        <v/>
      </c>
      <c r="X103" s="136"/>
      <c r="Y103" s="136"/>
      <c r="Z103" s="136"/>
      <c r="AA103" s="116" t="str">
        <f t="shared" si="51"/>
        <v/>
      </c>
      <c r="AB103" s="126" t="str">
        <f t="shared" si="52"/>
        <v/>
      </c>
      <c r="AC103" s="127" t="str">
        <f t="shared" si="53"/>
        <v/>
      </c>
      <c r="AD103" s="126" t="str">
        <f t="shared" si="54"/>
        <v/>
      </c>
      <c r="AE103" s="127" t="str">
        <f t="shared" si="55"/>
        <v/>
      </c>
      <c r="AF103" s="128" t="str">
        <f t="shared" si="56"/>
        <v/>
      </c>
      <c r="AG103" s="129"/>
      <c r="AH103" s="124"/>
      <c r="AI103" s="122"/>
      <c r="AJ103" s="123"/>
      <c r="AK103" s="123"/>
      <c r="AL103" s="124"/>
    </row>
    <row r="104" spans="1:50" s="121" customFormat="1" ht="151.5" hidden="1" customHeight="1" x14ac:dyDescent="0.25">
      <c r="A104" s="346"/>
      <c r="B104" s="373"/>
      <c r="C104" s="394"/>
      <c r="D104" s="394"/>
      <c r="E104" s="360"/>
      <c r="F104" s="360"/>
      <c r="G104" s="360"/>
      <c r="H104" s="376"/>
      <c r="I104" s="360"/>
      <c r="J104" s="358"/>
      <c r="K104" s="363"/>
      <c r="L104" s="366"/>
      <c r="M104" s="369"/>
      <c r="N104" s="141"/>
      <c r="O104" s="363"/>
      <c r="P104" s="366"/>
      <c r="Q104" s="381"/>
      <c r="R104" s="131">
        <v>2</v>
      </c>
      <c r="S104" s="132"/>
      <c r="T104" s="133" t="str">
        <f t="shared" si="49"/>
        <v/>
      </c>
      <c r="U104" s="136"/>
      <c r="V104" s="136"/>
      <c r="W104" s="137" t="str">
        <f t="shared" si="50"/>
        <v/>
      </c>
      <c r="X104" s="136"/>
      <c r="Y104" s="136"/>
      <c r="Z104" s="136"/>
      <c r="AA104" s="116" t="str">
        <f t="shared" si="51"/>
        <v/>
      </c>
      <c r="AB104" s="126" t="str">
        <f t="shared" si="52"/>
        <v/>
      </c>
      <c r="AC104" s="127" t="str">
        <f t="shared" si="53"/>
        <v/>
      </c>
      <c r="AD104" s="126" t="str">
        <f t="shared" si="54"/>
        <v/>
      </c>
      <c r="AE104" s="127" t="str">
        <f t="shared" si="55"/>
        <v/>
      </c>
      <c r="AF104" s="128" t="str">
        <f t="shared" si="56"/>
        <v/>
      </c>
      <c r="AG104" s="129"/>
      <c r="AH104" s="124"/>
      <c r="AI104" s="122"/>
      <c r="AJ104" s="123"/>
      <c r="AK104" s="123"/>
      <c r="AL104" s="124"/>
    </row>
    <row r="105" spans="1:50" s="121" customFormat="1" ht="151.5" hidden="1" customHeight="1" x14ac:dyDescent="0.25">
      <c r="A105" s="346"/>
      <c r="B105" s="374"/>
      <c r="C105" s="395"/>
      <c r="D105" s="395"/>
      <c r="E105" s="390"/>
      <c r="F105" s="390"/>
      <c r="G105" s="390"/>
      <c r="H105" s="391"/>
      <c r="I105" s="390"/>
      <c r="J105" s="392"/>
      <c r="K105" s="364"/>
      <c r="L105" s="367"/>
      <c r="M105" s="389"/>
      <c r="N105" s="141"/>
      <c r="O105" s="364"/>
      <c r="P105" s="367"/>
      <c r="Q105" s="382"/>
      <c r="R105" s="131">
        <v>3</v>
      </c>
      <c r="S105" s="132"/>
      <c r="T105" s="133" t="str">
        <f t="shared" si="49"/>
        <v/>
      </c>
      <c r="U105" s="136"/>
      <c r="V105" s="136"/>
      <c r="W105" s="137" t="str">
        <f t="shared" si="50"/>
        <v/>
      </c>
      <c r="X105" s="136"/>
      <c r="Y105" s="136"/>
      <c r="Z105" s="136"/>
      <c r="AA105" s="116" t="str">
        <f t="shared" si="51"/>
        <v/>
      </c>
      <c r="AB105" s="126" t="str">
        <f t="shared" si="52"/>
        <v/>
      </c>
      <c r="AC105" s="127" t="str">
        <f t="shared" si="53"/>
        <v/>
      </c>
      <c r="AD105" s="126" t="str">
        <f t="shared" si="54"/>
        <v/>
      </c>
      <c r="AE105" s="127" t="str">
        <f t="shared" si="55"/>
        <v/>
      </c>
      <c r="AF105" s="128" t="str">
        <f t="shared" si="56"/>
        <v/>
      </c>
      <c r="AG105" s="129"/>
      <c r="AH105" s="124"/>
      <c r="AI105" s="122"/>
      <c r="AJ105" s="123"/>
      <c r="AK105" s="123"/>
      <c r="AL105" s="124"/>
    </row>
    <row r="106" spans="1:50" ht="49.5" customHeight="1" x14ac:dyDescent="0.25">
      <c r="A106" s="3"/>
      <c r="B106" s="81"/>
      <c r="C106" s="81"/>
      <c r="D106" s="81"/>
      <c r="E106" s="327" t="s">
        <v>452</v>
      </c>
      <c r="F106" s="328"/>
      <c r="G106" s="328"/>
      <c r="H106" s="328"/>
      <c r="I106" s="328"/>
      <c r="J106" s="328"/>
      <c r="K106" s="328"/>
      <c r="L106" s="328"/>
      <c r="M106" s="328"/>
      <c r="N106" s="328"/>
      <c r="O106" s="328"/>
      <c r="P106" s="328"/>
      <c r="Q106" s="328"/>
      <c r="R106" s="328"/>
      <c r="S106" s="328"/>
      <c r="T106" s="328"/>
      <c r="U106" s="328"/>
      <c r="V106" s="328"/>
      <c r="W106" s="328"/>
      <c r="X106" s="328"/>
      <c r="Y106" s="328"/>
      <c r="Z106" s="328"/>
      <c r="AA106" s="328"/>
      <c r="AB106" s="328"/>
      <c r="AC106" s="328"/>
      <c r="AD106" s="328"/>
      <c r="AE106" s="328"/>
      <c r="AF106" s="328"/>
      <c r="AG106" s="328"/>
      <c r="AH106" s="328"/>
      <c r="AI106" s="328"/>
      <c r="AJ106" s="328"/>
      <c r="AK106" s="328"/>
      <c r="AL106" s="328"/>
      <c r="AN106" s="502" t="s">
        <v>700</v>
      </c>
      <c r="AO106" s="191">
        <f>AVERAGE(AO7:AO100)</f>
        <v>0.33324406779661025</v>
      </c>
      <c r="AQ106" s="502" t="s">
        <v>700</v>
      </c>
      <c r="AR106" s="191">
        <f>AVERAGE(AR7:AR100)</f>
        <v>0.33329999999999982</v>
      </c>
    </row>
    <row r="108" spans="1:50" x14ac:dyDescent="0.25">
      <c r="A108" s="2"/>
      <c r="B108" s="2"/>
      <c r="C108" s="2"/>
      <c r="D108" s="2"/>
      <c r="E108" s="20" t="s">
        <v>321</v>
      </c>
      <c r="F108" s="2"/>
      <c r="G108" s="2"/>
    </row>
  </sheetData>
  <autoFilter ref="A6:CO106" xr:uid="{00000000-0009-0000-0000-000002000000}"/>
  <dataConsolidate/>
  <mergeCells count="579">
    <mergeCell ref="AM4:AX4"/>
    <mergeCell ref="AM5:AO5"/>
    <mergeCell ref="AP5:AR5"/>
    <mergeCell ref="AS5:AU5"/>
    <mergeCell ref="AV5:AW5"/>
    <mergeCell ref="AX5:AX6"/>
    <mergeCell ref="O64:O66"/>
    <mergeCell ref="P64:P66"/>
    <mergeCell ref="Q64:Q66"/>
    <mergeCell ref="O61:O63"/>
    <mergeCell ref="P61:P63"/>
    <mergeCell ref="Q61:Q63"/>
    <mergeCell ref="P55:P57"/>
    <mergeCell ref="Q55:Q57"/>
    <mergeCell ref="O46:O48"/>
    <mergeCell ref="P46:P48"/>
    <mergeCell ref="Q46:Q48"/>
    <mergeCell ref="Q22:Q24"/>
    <mergeCell ref="Q52:Q54"/>
    <mergeCell ref="B64:B66"/>
    <mergeCell ref="C64:C66"/>
    <mergeCell ref="D64:D66"/>
    <mergeCell ref="E64:E66"/>
    <mergeCell ref="F64:F66"/>
    <mergeCell ref="G64:G66"/>
    <mergeCell ref="H64:H66"/>
    <mergeCell ref="I64:I66"/>
    <mergeCell ref="J64:J66"/>
    <mergeCell ref="K100:K102"/>
    <mergeCell ref="L100:L102"/>
    <mergeCell ref="M100:M102"/>
    <mergeCell ref="O100:O102"/>
    <mergeCell ref="P100:P102"/>
    <mergeCell ref="Q100:Q102"/>
    <mergeCell ref="A103:A105"/>
    <mergeCell ref="B103:B105"/>
    <mergeCell ref="C103:C105"/>
    <mergeCell ref="D103:D105"/>
    <mergeCell ref="E103:E105"/>
    <mergeCell ref="F103:F105"/>
    <mergeCell ref="G103:G105"/>
    <mergeCell ref="H103:H105"/>
    <mergeCell ref="I103:I105"/>
    <mergeCell ref="J103:J105"/>
    <mergeCell ref="K103:K105"/>
    <mergeCell ref="L103:L105"/>
    <mergeCell ref="M103:M105"/>
    <mergeCell ref="O103:O105"/>
    <mergeCell ref="P103:P105"/>
    <mergeCell ref="Q103:Q105"/>
    <mergeCell ref="A100:A102"/>
    <mergeCell ref="B100:B102"/>
    <mergeCell ref="C100:C102"/>
    <mergeCell ref="D100:D102"/>
    <mergeCell ref="E100:E102"/>
    <mergeCell ref="F100:F102"/>
    <mergeCell ref="G100:G102"/>
    <mergeCell ref="H100:H102"/>
    <mergeCell ref="I100:I102"/>
    <mergeCell ref="J94:J96"/>
    <mergeCell ref="C94:C96"/>
    <mergeCell ref="D94:D96"/>
    <mergeCell ref="E94:E96"/>
    <mergeCell ref="F94:F96"/>
    <mergeCell ref="G94:G96"/>
    <mergeCell ref="H94:H96"/>
    <mergeCell ref="I94:I96"/>
    <mergeCell ref="J100:J102"/>
    <mergeCell ref="J97:J99"/>
    <mergeCell ref="K97:K99"/>
    <mergeCell ref="L97:L99"/>
    <mergeCell ref="M97:M99"/>
    <mergeCell ref="O97:O99"/>
    <mergeCell ref="P97:P99"/>
    <mergeCell ref="Q97:Q99"/>
    <mergeCell ref="A94:A96"/>
    <mergeCell ref="B94:B96"/>
    <mergeCell ref="A97:A99"/>
    <mergeCell ref="B97:B99"/>
    <mergeCell ref="C97:C99"/>
    <mergeCell ref="D97:D99"/>
    <mergeCell ref="E97:E99"/>
    <mergeCell ref="F97:F99"/>
    <mergeCell ref="G97:G99"/>
    <mergeCell ref="H97:H99"/>
    <mergeCell ref="I97:I99"/>
    <mergeCell ref="K94:K96"/>
    <mergeCell ref="L94:L96"/>
    <mergeCell ref="M94:M96"/>
    <mergeCell ref="O94:O96"/>
    <mergeCell ref="P94:P96"/>
    <mergeCell ref="Q94:Q96"/>
    <mergeCell ref="M91:M93"/>
    <mergeCell ref="O91:O93"/>
    <mergeCell ref="P91:P93"/>
    <mergeCell ref="Q91:Q93"/>
    <mergeCell ref="J88:J90"/>
    <mergeCell ref="K88:K90"/>
    <mergeCell ref="L88:L90"/>
    <mergeCell ref="M88:M90"/>
    <mergeCell ref="O88:O90"/>
    <mergeCell ref="P88:P90"/>
    <mergeCell ref="Q88:Q90"/>
    <mergeCell ref="K91:K93"/>
    <mergeCell ref="L91:L93"/>
    <mergeCell ref="A88:A90"/>
    <mergeCell ref="A91:A93"/>
    <mergeCell ref="B91:B93"/>
    <mergeCell ref="J91:J93"/>
    <mergeCell ref="B88:B90"/>
    <mergeCell ref="C88:C90"/>
    <mergeCell ref="D88:D90"/>
    <mergeCell ref="E88:E90"/>
    <mergeCell ref="F88:F90"/>
    <mergeCell ref="G88:G90"/>
    <mergeCell ref="H88:H90"/>
    <mergeCell ref="I88:I90"/>
    <mergeCell ref="C91:C93"/>
    <mergeCell ref="D91:D93"/>
    <mergeCell ref="E91:E93"/>
    <mergeCell ref="F91:F93"/>
    <mergeCell ref="G91:G93"/>
    <mergeCell ref="H91:H93"/>
    <mergeCell ref="I91:I93"/>
    <mergeCell ref="Q73:Q75"/>
    <mergeCell ref="O76:O78"/>
    <mergeCell ref="P76:P78"/>
    <mergeCell ref="Q76:Q78"/>
    <mergeCell ref="O79:O81"/>
    <mergeCell ref="P79:P81"/>
    <mergeCell ref="Q79:Q81"/>
    <mergeCell ref="K73:K75"/>
    <mergeCell ref="L73:L75"/>
    <mergeCell ref="M73:M75"/>
    <mergeCell ref="O73:O75"/>
    <mergeCell ref="P73:P75"/>
    <mergeCell ref="M79:M81"/>
    <mergeCell ref="L79:L81"/>
    <mergeCell ref="K79:K81"/>
    <mergeCell ref="F73:F75"/>
    <mergeCell ref="G73:G75"/>
    <mergeCell ref="H73:H75"/>
    <mergeCell ref="I73:I75"/>
    <mergeCell ref="J73:J75"/>
    <mergeCell ref="A73:A75"/>
    <mergeCell ref="B73:B75"/>
    <mergeCell ref="C73:C75"/>
    <mergeCell ref="D73:D75"/>
    <mergeCell ref="E73:E75"/>
    <mergeCell ref="Q82:Q84"/>
    <mergeCell ref="P82:P84"/>
    <mergeCell ref="O82:O84"/>
    <mergeCell ref="M82:M84"/>
    <mergeCell ref="K82:K84"/>
    <mergeCell ref="L82:L84"/>
    <mergeCell ref="H82:H84"/>
    <mergeCell ref="I82:I84"/>
    <mergeCell ref="J82:J84"/>
    <mergeCell ref="K67:K69"/>
    <mergeCell ref="M70:M72"/>
    <mergeCell ref="O70:O72"/>
    <mergeCell ref="P70:P72"/>
    <mergeCell ref="Q70:Q72"/>
    <mergeCell ref="L67:L69"/>
    <mergeCell ref="M67:M69"/>
    <mergeCell ref="O67:O69"/>
    <mergeCell ref="P67:P69"/>
    <mergeCell ref="Q67:Q69"/>
    <mergeCell ref="B67:B69"/>
    <mergeCell ref="C67:C69"/>
    <mergeCell ref="D67:D69"/>
    <mergeCell ref="E67:E69"/>
    <mergeCell ref="F67:F69"/>
    <mergeCell ref="G67:G69"/>
    <mergeCell ref="H67:H69"/>
    <mergeCell ref="I67:I69"/>
    <mergeCell ref="J67:J69"/>
    <mergeCell ref="K64:K66"/>
    <mergeCell ref="L64:L66"/>
    <mergeCell ref="N64:N66"/>
    <mergeCell ref="M64:M66"/>
    <mergeCell ref="L61:L63"/>
    <mergeCell ref="M61:M63"/>
    <mergeCell ref="G61:G63"/>
    <mergeCell ref="H61:H63"/>
    <mergeCell ref="I61:I63"/>
    <mergeCell ref="J61:J63"/>
    <mergeCell ref="K61:K63"/>
    <mergeCell ref="Q58:Q60"/>
    <mergeCell ref="P58:P60"/>
    <mergeCell ref="O58:O60"/>
    <mergeCell ref="M58:M60"/>
    <mergeCell ref="L58:L60"/>
    <mergeCell ref="E58:E60"/>
    <mergeCell ref="D58:D60"/>
    <mergeCell ref="C58:C60"/>
    <mergeCell ref="B61:B63"/>
    <mergeCell ref="C61:C63"/>
    <mergeCell ref="D61:D63"/>
    <mergeCell ref="E61:E63"/>
    <mergeCell ref="F61:F63"/>
    <mergeCell ref="B58:B60"/>
    <mergeCell ref="K58:K60"/>
    <mergeCell ref="J58:J60"/>
    <mergeCell ref="I58:I60"/>
    <mergeCell ref="H58:H60"/>
    <mergeCell ref="G58:G60"/>
    <mergeCell ref="L55:L57"/>
    <mergeCell ref="M55:M57"/>
    <mergeCell ref="O55:O57"/>
    <mergeCell ref="G55:G57"/>
    <mergeCell ref="H55:H57"/>
    <mergeCell ref="I55:I57"/>
    <mergeCell ref="J55:J57"/>
    <mergeCell ref="K55:K57"/>
    <mergeCell ref="F58:F60"/>
    <mergeCell ref="B52:B54"/>
    <mergeCell ref="C52:C54"/>
    <mergeCell ref="D52:D54"/>
    <mergeCell ref="E52:E54"/>
    <mergeCell ref="F52:F54"/>
    <mergeCell ref="B55:B57"/>
    <mergeCell ref="C55:C57"/>
    <mergeCell ref="D55:D57"/>
    <mergeCell ref="E55:E57"/>
    <mergeCell ref="F55:F57"/>
    <mergeCell ref="M49:M51"/>
    <mergeCell ref="O49:O51"/>
    <mergeCell ref="P49:P51"/>
    <mergeCell ref="Q49:Q51"/>
    <mergeCell ref="G49:G51"/>
    <mergeCell ref="H49:H51"/>
    <mergeCell ref="I49:I51"/>
    <mergeCell ref="J49:J51"/>
    <mergeCell ref="K49:K51"/>
    <mergeCell ref="K43:K45"/>
    <mergeCell ref="L43:L45"/>
    <mergeCell ref="M43:M45"/>
    <mergeCell ref="D43:D45"/>
    <mergeCell ref="E43:E45"/>
    <mergeCell ref="F43:F45"/>
    <mergeCell ref="B49:B51"/>
    <mergeCell ref="C49:C51"/>
    <mergeCell ref="D49:D51"/>
    <mergeCell ref="E49:E51"/>
    <mergeCell ref="F49:F51"/>
    <mergeCell ref="B46:B48"/>
    <mergeCell ref="C46:C48"/>
    <mergeCell ref="D46:D48"/>
    <mergeCell ref="E46:E48"/>
    <mergeCell ref="F46:F48"/>
    <mergeCell ref="G46:G48"/>
    <mergeCell ref="H46:H48"/>
    <mergeCell ref="I46:I48"/>
    <mergeCell ref="J46:J48"/>
    <mergeCell ref="K46:K48"/>
    <mergeCell ref="L46:L48"/>
    <mergeCell ref="M46:M48"/>
    <mergeCell ref="L49:L51"/>
    <mergeCell ref="A40:A42"/>
    <mergeCell ref="B40:B42"/>
    <mergeCell ref="C40:C42"/>
    <mergeCell ref="B43:B45"/>
    <mergeCell ref="C43:C45"/>
    <mergeCell ref="G43:G45"/>
    <mergeCell ref="H43:H45"/>
    <mergeCell ref="I40:I42"/>
    <mergeCell ref="J40:J42"/>
    <mergeCell ref="D40:D42"/>
    <mergeCell ref="E40:E42"/>
    <mergeCell ref="F40:F42"/>
    <mergeCell ref="G40:G42"/>
    <mergeCell ref="H40:H42"/>
    <mergeCell ref="I43:I45"/>
    <mergeCell ref="J43:J45"/>
    <mergeCell ref="A49:A51"/>
    <mergeCell ref="A46:A48"/>
    <mergeCell ref="A67:A69"/>
    <mergeCell ref="A61:A63"/>
    <mergeCell ref="A58:A60"/>
    <mergeCell ref="A55:A57"/>
    <mergeCell ref="A52:A54"/>
    <mergeCell ref="A64:A66"/>
    <mergeCell ref="A43:A45"/>
    <mergeCell ref="M85:M87"/>
    <mergeCell ref="O85:O87"/>
    <mergeCell ref="P85:P87"/>
    <mergeCell ref="Q85:Q87"/>
    <mergeCell ref="A70:A72"/>
    <mergeCell ref="B70:B72"/>
    <mergeCell ref="C70:C72"/>
    <mergeCell ref="D70:D72"/>
    <mergeCell ref="E70:E72"/>
    <mergeCell ref="F70:F72"/>
    <mergeCell ref="G70:G72"/>
    <mergeCell ref="H70:H72"/>
    <mergeCell ref="I70:I72"/>
    <mergeCell ref="J70:J72"/>
    <mergeCell ref="K70:K72"/>
    <mergeCell ref="L70:L72"/>
    <mergeCell ref="H85:H87"/>
    <mergeCell ref="I85:I87"/>
    <mergeCell ref="J85:J87"/>
    <mergeCell ref="K85:K87"/>
    <mergeCell ref="L85:L87"/>
    <mergeCell ref="A85:A87"/>
    <mergeCell ref="B85:B87"/>
    <mergeCell ref="C85:C87"/>
    <mergeCell ref="D85:D87"/>
    <mergeCell ref="E85:E87"/>
    <mergeCell ref="F85:F87"/>
    <mergeCell ref="G85:G87"/>
    <mergeCell ref="F82:F84"/>
    <mergeCell ref="G82:G84"/>
    <mergeCell ref="A82:A84"/>
    <mergeCell ref="B82:B84"/>
    <mergeCell ref="C82:C84"/>
    <mergeCell ref="D82:D84"/>
    <mergeCell ref="E82:E84"/>
    <mergeCell ref="C79:C81"/>
    <mergeCell ref="B79:B81"/>
    <mergeCell ref="A79:A81"/>
    <mergeCell ref="A76:A78"/>
    <mergeCell ref="B76:B78"/>
    <mergeCell ref="C76:C78"/>
    <mergeCell ref="H79:H81"/>
    <mergeCell ref="G79:G81"/>
    <mergeCell ref="F79:F81"/>
    <mergeCell ref="E79:E81"/>
    <mergeCell ref="D79:D81"/>
    <mergeCell ref="D76:D78"/>
    <mergeCell ref="E76:E78"/>
    <mergeCell ref="F76:F78"/>
    <mergeCell ref="G76:G78"/>
    <mergeCell ref="H76:H78"/>
    <mergeCell ref="J79:J81"/>
    <mergeCell ref="I79:I81"/>
    <mergeCell ref="O37:O39"/>
    <mergeCell ref="P37:P39"/>
    <mergeCell ref="Q37:Q39"/>
    <mergeCell ref="O40:O42"/>
    <mergeCell ref="P40:P42"/>
    <mergeCell ref="Q40:Q42"/>
    <mergeCell ref="O43:O45"/>
    <mergeCell ref="I37:I39"/>
    <mergeCell ref="J37:J39"/>
    <mergeCell ref="K37:K39"/>
    <mergeCell ref="L37:L39"/>
    <mergeCell ref="M37:M39"/>
    <mergeCell ref="I76:I78"/>
    <mergeCell ref="J76:J78"/>
    <mergeCell ref="K76:K78"/>
    <mergeCell ref="L76:L78"/>
    <mergeCell ref="M76:M78"/>
    <mergeCell ref="K40:K42"/>
    <mergeCell ref="L40:L42"/>
    <mergeCell ref="M40:M42"/>
    <mergeCell ref="P43:P45"/>
    <mergeCell ref="Q43:Q45"/>
    <mergeCell ref="C34:C36"/>
    <mergeCell ref="B34:B36"/>
    <mergeCell ref="A34:A36"/>
    <mergeCell ref="A37:A39"/>
    <mergeCell ref="B37:B39"/>
    <mergeCell ref="C37:C39"/>
    <mergeCell ref="H34:H36"/>
    <mergeCell ref="G34:G36"/>
    <mergeCell ref="F34:F36"/>
    <mergeCell ref="E34:E36"/>
    <mergeCell ref="D34:D36"/>
    <mergeCell ref="I34:I36"/>
    <mergeCell ref="P31:P33"/>
    <mergeCell ref="Q31:Q33"/>
    <mergeCell ref="Q34:Q36"/>
    <mergeCell ref="P34:P36"/>
    <mergeCell ref="O34:O36"/>
    <mergeCell ref="D37:D39"/>
    <mergeCell ref="E37:E39"/>
    <mergeCell ref="F37:F39"/>
    <mergeCell ref="G37:G39"/>
    <mergeCell ref="H37:H39"/>
    <mergeCell ref="J31:J33"/>
    <mergeCell ref="K31:K33"/>
    <mergeCell ref="L31:L33"/>
    <mergeCell ref="M31:M33"/>
    <mergeCell ref="O31:O33"/>
    <mergeCell ref="M34:M36"/>
    <mergeCell ref="L34:L36"/>
    <mergeCell ref="K34:K36"/>
    <mergeCell ref="J34:J36"/>
    <mergeCell ref="I31:I33"/>
    <mergeCell ref="A31:A33"/>
    <mergeCell ref="B31:B33"/>
    <mergeCell ref="C31:C33"/>
    <mergeCell ref="D31:D33"/>
    <mergeCell ref="E31:E33"/>
    <mergeCell ref="F31:F33"/>
    <mergeCell ref="G31:G33"/>
    <mergeCell ref="H31:H33"/>
    <mergeCell ref="B28:B30"/>
    <mergeCell ref="C28:C30"/>
    <mergeCell ref="D28:D30"/>
    <mergeCell ref="E28:E30"/>
    <mergeCell ref="F28:F30"/>
    <mergeCell ref="G28:G30"/>
    <mergeCell ref="H28:H30"/>
    <mergeCell ref="K22:K24"/>
    <mergeCell ref="L22:L24"/>
    <mergeCell ref="M25:M27"/>
    <mergeCell ref="O25:O27"/>
    <mergeCell ref="P25:P27"/>
    <mergeCell ref="Q25:Q27"/>
    <mergeCell ref="J28:J30"/>
    <mergeCell ref="K28:K30"/>
    <mergeCell ref="L28:L30"/>
    <mergeCell ref="M28:M30"/>
    <mergeCell ref="O28:O30"/>
    <mergeCell ref="P28:P30"/>
    <mergeCell ref="Q28:Q30"/>
    <mergeCell ref="J25:J27"/>
    <mergeCell ref="L25:L27"/>
    <mergeCell ref="A28:A30"/>
    <mergeCell ref="A25:A27"/>
    <mergeCell ref="B25:B27"/>
    <mergeCell ref="C25:C27"/>
    <mergeCell ref="D25:D27"/>
    <mergeCell ref="E25:E27"/>
    <mergeCell ref="F25:F27"/>
    <mergeCell ref="G25:G27"/>
    <mergeCell ref="H25:H27"/>
    <mergeCell ref="I25:I27"/>
    <mergeCell ref="F22:F24"/>
    <mergeCell ref="G22:G24"/>
    <mergeCell ref="H22:H24"/>
    <mergeCell ref="I22:I24"/>
    <mergeCell ref="J22:J24"/>
    <mergeCell ref="G19:G21"/>
    <mergeCell ref="F19:F21"/>
    <mergeCell ref="A22:A24"/>
    <mergeCell ref="B22:B24"/>
    <mergeCell ref="C22:C24"/>
    <mergeCell ref="D22:D24"/>
    <mergeCell ref="E22:E24"/>
    <mergeCell ref="C19:C21"/>
    <mergeCell ref="B19:B21"/>
    <mergeCell ref="A19:A21"/>
    <mergeCell ref="J16:J18"/>
    <mergeCell ref="K16:K18"/>
    <mergeCell ref="L16:L18"/>
    <mergeCell ref="M16:M18"/>
    <mergeCell ref="O16:O18"/>
    <mergeCell ref="M19:M21"/>
    <mergeCell ref="L19:L21"/>
    <mergeCell ref="K19:K21"/>
    <mergeCell ref="J19:J21"/>
    <mergeCell ref="A16:A18"/>
    <mergeCell ref="B16:B18"/>
    <mergeCell ref="C16:C18"/>
    <mergeCell ref="D16:D18"/>
    <mergeCell ref="E16:E18"/>
    <mergeCell ref="F16:F18"/>
    <mergeCell ref="G16:G18"/>
    <mergeCell ref="H19:H21"/>
    <mergeCell ref="H16:H18"/>
    <mergeCell ref="I16:I18"/>
    <mergeCell ref="E19:E21"/>
    <mergeCell ref="D19:D21"/>
    <mergeCell ref="P10:P12"/>
    <mergeCell ref="P7:P9"/>
    <mergeCell ref="Q13:Q15"/>
    <mergeCell ref="A13:A15"/>
    <mergeCell ref="B13:B15"/>
    <mergeCell ref="C13:C15"/>
    <mergeCell ref="D13:D15"/>
    <mergeCell ref="E13:E15"/>
    <mergeCell ref="F13:F15"/>
    <mergeCell ref="G13:G15"/>
    <mergeCell ref="Q10:Q12"/>
    <mergeCell ref="I13:I15"/>
    <mergeCell ref="J13:J15"/>
    <mergeCell ref="K13:K15"/>
    <mergeCell ref="L13:L15"/>
    <mergeCell ref="M13:M15"/>
    <mergeCell ref="O13:O15"/>
    <mergeCell ref="P13:P15"/>
    <mergeCell ref="Q7:Q9"/>
    <mergeCell ref="H13:H15"/>
    <mergeCell ref="A7:A9"/>
    <mergeCell ref="B7:B9"/>
    <mergeCell ref="C7:C9"/>
    <mergeCell ref="D7:D9"/>
    <mergeCell ref="E7:E9"/>
    <mergeCell ref="F7:F9"/>
    <mergeCell ref="A10:A12"/>
    <mergeCell ref="B10:B12"/>
    <mergeCell ref="C10:C12"/>
    <mergeCell ref="D10:D12"/>
    <mergeCell ref="E10:E12"/>
    <mergeCell ref="F10:F12"/>
    <mergeCell ref="G10:G12"/>
    <mergeCell ref="H10:H12"/>
    <mergeCell ref="I10:I12"/>
    <mergeCell ref="J10:J12"/>
    <mergeCell ref="K10:K12"/>
    <mergeCell ref="L10:L12"/>
    <mergeCell ref="M10:M12"/>
    <mergeCell ref="O10:O12"/>
    <mergeCell ref="G7:G9"/>
    <mergeCell ref="H7:H9"/>
    <mergeCell ref="I7:I9"/>
    <mergeCell ref="J7:J9"/>
    <mergeCell ref="K7:K9"/>
    <mergeCell ref="L7:L9"/>
    <mergeCell ref="M7:M9"/>
    <mergeCell ref="O7:O9"/>
    <mergeCell ref="E106:AL106"/>
    <mergeCell ref="A1:AL2"/>
    <mergeCell ref="A4:J4"/>
    <mergeCell ref="K4:Q4"/>
    <mergeCell ref="R4:Z4"/>
    <mergeCell ref="AA4:AG4"/>
    <mergeCell ref="AH4:AL4"/>
    <mergeCell ref="R5:R6"/>
    <mergeCell ref="AF5:AF6"/>
    <mergeCell ref="AE5:AE6"/>
    <mergeCell ref="AA5:AA6"/>
    <mergeCell ref="S5:S6"/>
    <mergeCell ref="A5:A6"/>
    <mergeCell ref="I5:I6"/>
    <mergeCell ref="H5:H6"/>
    <mergeCell ref="G5:G6"/>
    <mergeCell ref="F5:F6"/>
    <mergeCell ref="U5:Z5"/>
    <mergeCell ref="AH5:AH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AN16:AN17"/>
    <mergeCell ref="AQ16:AQ17"/>
    <mergeCell ref="AN19:AN21"/>
    <mergeCell ref="AQ19:AQ21"/>
    <mergeCell ref="G52:G54"/>
    <mergeCell ref="H52:H54"/>
    <mergeCell ref="I52:I54"/>
    <mergeCell ref="J52:J54"/>
    <mergeCell ref="K52:K54"/>
    <mergeCell ref="L52:L54"/>
    <mergeCell ref="M52:M54"/>
    <mergeCell ref="O52:O54"/>
    <mergeCell ref="P52:P54"/>
    <mergeCell ref="I19:I21"/>
    <mergeCell ref="Q16:Q18"/>
    <mergeCell ref="P19:P21"/>
    <mergeCell ref="O19:O21"/>
    <mergeCell ref="Q19:Q21"/>
    <mergeCell ref="P16:P18"/>
    <mergeCell ref="M22:M24"/>
    <mergeCell ref="O22:O24"/>
    <mergeCell ref="P22:P24"/>
    <mergeCell ref="I28:I30"/>
    <mergeCell ref="K25:K27"/>
  </mergeCells>
  <conditionalFormatting sqref="K7">
    <cfRule type="cellIs" dxfId="477" priority="1858" operator="equal">
      <formula>"Muy Alta"</formula>
    </cfRule>
    <cfRule type="cellIs" dxfId="476" priority="1860" operator="equal">
      <formula>"Media"</formula>
    </cfRule>
    <cfRule type="cellIs" dxfId="475" priority="1861" operator="equal">
      <formula>"Baja"</formula>
    </cfRule>
    <cfRule type="cellIs" dxfId="474" priority="1859" operator="equal">
      <formula>"Alta"</formula>
    </cfRule>
    <cfRule type="cellIs" dxfId="473" priority="1862" operator="equal">
      <formula>"Muy Baja"</formula>
    </cfRule>
  </conditionalFormatting>
  <conditionalFormatting sqref="K10">
    <cfRule type="cellIs" dxfId="472" priority="1845" operator="equal">
      <formula>"Media"</formula>
    </cfRule>
    <cfRule type="cellIs" dxfId="471" priority="1846" operator="equal">
      <formula>"Baja"</formula>
    </cfRule>
    <cfRule type="cellIs" dxfId="470" priority="1847" operator="equal">
      <formula>"Muy Baja"</formula>
    </cfRule>
    <cfRule type="cellIs" dxfId="469" priority="1844" operator="equal">
      <formula>"Alta"</formula>
    </cfRule>
    <cfRule type="cellIs" dxfId="468" priority="1843" operator="equal">
      <formula>"Muy Alta"</formula>
    </cfRule>
  </conditionalFormatting>
  <conditionalFormatting sqref="K13">
    <cfRule type="cellIs" dxfId="467" priority="1783" operator="equal">
      <formula>"Muy Alta"</formula>
    </cfRule>
    <cfRule type="cellIs" dxfId="466" priority="1787" operator="equal">
      <formula>"Muy Baja"</formula>
    </cfRule>
    <cfRule type="cellIs" dxfId="465" priority="1784" operator="equal">
      <formula>"Alta"</formula>
    </cfRule>
    <cfRule type="cellIs" dxfId="464" priority="1785" operator="equal">
      <formula>"Media"</formula>
    </cfRule>
    <cfRule type="cellIs" dxfId="463" priority="1786" operator="equal">
      <formula>"Baja"</formula>
    </cfRule>
  </conditionalFormatting>
  <conditionalFormatting sqref="K16">
    <cfRule type="cellIs" dxfId="462" priority="1755" operator="equal">
      <formula>"Media"</formula>
    </cfRule>
    <cfRule type="cellIs" dxfId="461" priority="1753" operator="equal">
      <formula>"Muy Alta"</formula>
    </cfRule>
    <cfRule type="cellIs" dxfId="460" priority="1757" operator="equal">
      <formula>"Muy Baja"</formula>
    </cfRule>
    <cfRule type="cellIs" dxfId="459" priority="1756" operator="equal">
      <formula>"Baja"</formula>
    </cfRule>
    <cfRule type="cellIs" dxfId="458" priority="1754" operator="equal">
      <formula>"Alta"</formula>
    </cfRule>
  </conditionalFormatting>
  <conditionalFormatting sqref="K19">
    <cfRule type="cellIs" dxfId="457" priority="1740" operator="equal">
      <formula>"Media"</formula>
    </cfRule>
    <cfRule type="cellIs" dxfId="456" priority="1739" operator="equal">
      <formula>"Alta"</formula>
    </cfRule>
    <cfRule type="cellIs" dxfId="455" priority="1741" operator="equal">
      <formula>"Baja"</formula>
    </cfRule>
    <cfRule type="cellIs" dxfId="454" priority="1738" operator="equal">
      <formula>"Muy Alta"</formula>
    </cfRule>
    <cfRule type="cellIs" dxfId="453" priority="1742" operator="equal">
      <formula>"Muy Baja"</formula>
    </cfRule>
  </conditionalFormatting>
  <conditionalFormatting sqref="K22">
    <cfRule type="cellIs" dxfId="452" priority="1693" operator="equal">
      <formula>"Muy Alta"</formula>
    </cfRule>
    <cfRule type="cellIs" dxfId="451" priority="1697" operator="equal">
      <formula>"Muy Baja"</formula>
    </cfRule>
    <cfRule type="cellIs" dxfId="450" priority="1694" operator="equal">
      <formula>"Alta"</formula>
    </cfRule>
    <cfRule type="cellIs" dxfId="449" priority="1695" operator="equal">
      <formula>"Media"</formula>
    </cfRule>
    <cfRule type="cellIs" dxfId="448" priority="1696" operator="equal">
      <formula>"Baja"</formula>
    </cfRule>
  </conditionalFormatting>
  <conditionalFormatting sqref="K25">
    <cfRule type="cellIs" dxfId="447" priority="1664" operator="equal">
      <formula>"Alta"</formula>
    </cfRule>
    <cfRule type="cellIs" dxfId="446" priority="1663" operator="equal">
      <formula>"Muy Alta"</formula>
    </cfRule>
    <cfRule type="cellIs" dxfId="445" priority="1665" operator="equal">
      <formula>"Media"</formula>
    </cfRule>
    <cfRule type="cellIs" dxfId="444" priority="1666" operator="equal">
      <formula>"Baja"</formula>
    </cfRule>
    <cfRule type="cellIs" dxfId="443" priority="1667" operator="equal">
      <formula>"Muy Baja"</formula>
    </cfRule>
  </conditionalFormatting>
  <conditionalFormatting sqref="K28">
    <cfRule type="cellIs" dxfId="442" priority="1652" operator="equal">
      <formula>"Muy Baja"</formula>
    </cfRule>
    <cfRule type="cellIs" dxfId="441" priority="1651" operator="equal">
      <formula>"Baja"</formula>
    </cfRule>
    <cfRule type="cellIs" dxfId="440" priority="1650" operator="equal">
      <formula>"Media"</formula>
    </cfRule>
    <cfRule type="cellIs" dxfId="439" priority="1649" operator="equal">
      <formula>"Alta"</formula>
    </cfRule>
    <cfRule type="cellIs" dxfId="438" priority="1648" operator="equal">
      <formula>"Muy Alta"</formula>
    </cfRule>
  </conditionalFormatting>
  <conditionalFormatting sqref="K31">
    <cfRule type="cellIs" dxfId="437" priority="1621" operator="equal">
      <formula>"Baja"</formula>
    </cfRule>
    <cfRule type="cellIs" dxfId="436" priority="1619" operator="equal">
      <formula>"Alta"</formula>
    </cfRule>
    <cfRule type="cellIs" dxfId="435" priority="1618" operator="equal">
      <formula>"Muy Alta"</formula>
    </cfRule>
    <cfRule type="cellIs" dxfId="434" priority="1620" operator="equal">
      <formula>"Media"</formula>
    </cfRule>
    <cfRule type="cellIs" dxfId="433" priority="1622" operator="equal">
      <formula>"Muy Baja"</formula>
    </cfRule>
  </conditionalFormatting>
  <conditionalFormatting sqref="K34">
    <cfRule type="cellIs" dxfId="432" priority="1607" operator="equal">
      <formula>"Muy Baja"</formula>
    </cfRule>
    <cfRule type="cellIs" dxfId="431" priority="1606" operator="equal">
      <formula>"Baja"</formula>
    </cfRule>
    <cfRule type="cellIs" dxfId="430" priority="1605" operator="equal">
      <formula>"Media"</formula>
    </cfRule>
    <cfRule type="cellIs" dxfId="429" priority="1604" operator="equal">
      <formula>"Alta"</formula>
    </cfRule>
    <cfRule type="cellIs" dxfId="428" priority="1603" operator="equal">
      <formula>"Muy Alta"</formula>
    </cfRule>
  </conditionalFormatting>
  <conditionalFormatting sqref="K37">
    <cfRule type="cellIs" dxfId="427" priority="1588" operator="equal">
      <formula>"Muy Alta"</formula>
    </cfRule>
    <cfRule type="cellIs" dxfId="426" priority="1592" operator="equal">
      <formula>"Muy Baja"</formula>
    </cfRule>
    <cfRule type="cellIs" dxfId="425" priority="1591" operator="equal">
      <formula>"Baja"</formula>
    </cfRule>
    <cfRule type="cellIs" dxfId="424" priority="1590" operator="equal">
      <formula>"Media"</formula>
    </cfRule>
    <cfRule type="cellIs" dxfId="423" priority="1589" operator="equal">
      <formula>"Alta"</formula>
    </cfRule>
  </conditionalFormatting>
  <conditionalFormatting sqref="K40">
    <cfRule type="cellIs" dxfId="422" priority="1562" operator="equal">
      <formula>"Muy Baja"</formula>
    </cfRule>
    <cfRule type="cellIs" dxfId="421" priority="1561" operator="equal">
      <formula>"Baja"</formula>
    </cfRule>
    <cfRule type="cellIs" dxfId="420" priority="1560" operator="equal">
      <formula>"Media"</formula>
    </cfRule>
    <cfRule type="cellIs" dxfId="419" priority="1559" operator="equal">
      <formula>"Alta"</formula>
    </cfRule>
    <cfRule type="cellIs" dxfId="418" priority="1558" operator="equal">
      <formula>"Muy Alta"</formula>
    </cfRule>
  </conditionalFormatting>
  <conditionalFormatting sqref="K43">
    <cfRule type="cellIs" dxfId="417" priority="1547" operator="equal">
      <formula>"Muy Baja"</formula>
    </cfRule>
    <cfRule type="cellIs" dxfId="416" priority="1546" operator="equal">
      <formula>"Baja"</formula>
    </cfRule>
    <cfRule type="cellIs" dxfId="415" priority="1545" operator="equal">
      <formula>"Media"</formula>
    </cfRule>
    <cfRule type="cellIs" dxfId="414" priority="1544" operator="equal">
      <formula>"Alta"</formula>
    </cfRule>
    <cfRule type="cellIs" dxfId="413" priority="1543" operator="equal">
      <formula>"Muy Alta"</formula>
    </cfRule>
  </conditionalFormatting>
  <conditionalFormatting sqref="K46">
    <cfRule type="cellIs" dxfId="412" priority="1513" operator="equal">
      <formula>"Muy Alta"</formula>
    </cfRule>
    <cfRule type="cellIs" dxfId="411" priority="1514" operator="equal">
      <formula>"Alta"</formula>
    </cfRule>
    <cfRule type="cellIs" dxfId="410" priority="1515" operator="equal">
      <formula>"Media"</formula>
    </cfRule>
    <cfRule type="cellIs" dxfId="409" priority="1517" operator="equal">
      <formula>"Muy Baja"</formula>
    </cfRule>
    <cfRule type="cellIs" dxfId="408" priority="1516" operator="equal">
      <formula>"Baja"</formula>
    </cfRule>
  </conditionalFormatting>
  <conditionalFormatting sqref="K49">
    <cfRule type="cellIs" dxfId="407" priority="1498" operator="equal">
      <formula>"Muy Alta"</formula>
    </cfRule>
    <cfRule type="cellIs" dxfId="406" priority="1499" operator="equal">
      <formula>"Alta"</formula>
    </cfRule>
    <cfRule type="cellIs" dxfId="405" priority="1500" operator="equal">
      <formula>"Media"</formula>
    </cfRule>
    <cfRule type="cellIs" dxfId="404" priority="1501" operator="equal">
      <formula>"Baja"</formula>
    </cfRule>
    <cfRule type="cellIs" dxfId="403" priority="1502" operator="equal">
      <formula>"Muy Baja"</formula>
    </cfRule>
  </conditionalFormatting>
  <conditionalFormatting sqref="K52">
    <cfRule type="cellIs" dxfId="402" priority="171" operator="equal">
      <formula>"Baja"</formula>
    </cfRule>
    <cfRule type="cellIs" dxfId="401" priority="170" operator="equal">
      <formula>"Media"</formula>
    </cfRule>
    <cfRule type="cellIs" dxfId="400" priority="169" operator="equal">
      <formula>"Alta"</formula>
    </cfRule>
    <cfRule type="cellIs" dxfId="399" priority="168" operator="equal">
      <formula>"Muy Alta"</formula>
    </cfRule>
    <cfRule type="cellIs" dxfId="398" priority="172" operator="equal">
      <formula>"Muy Baja"</formula>
    </cfRule>
  </conditionalFormatting>
  <conditionalFormatting sqref="K55">
    <cfRule type="cellIs" dxfId="397" priority="1457" operator="equal">
      <formula>"Muy Baja"</formula>
    </cfRule>
    <cfRule type="cellIs" dxfId="396" priority="1453" operator="equal">
      <formula>"Muy Alta"</formula>
    </cfRule>
    <cfRule type="cellIs" dxfId="395" priority="1454" operator="equal">
      <formula>"Alta"</formula>
    </cfRule>
    <cfRule type="cellIs" dxfId="394" priority="1455" operator="equal">
      <formula>"Media"</formula>
    </cfRule>
    <cfRule type="cellIs" dxfId="393" priority="1456" operator="equal">
      <formula>"Baja"</formula>
    </cfRule>
  </conditionalFormatting>
  <conditionalFormatting sqref="K58">
    <cfRule type="cellIs" dxfId="392" priority="1438" operator="equal">
      <formula>"Muy Alta"</formula>
    </cfRule>
    <cfRule type="cellIs" dxfId="391" priority="1439" operator="equal">
      <formula>"Alta"</formula>
    </cfRule>
    <cfRule type="cellIs" dxfId="390" priority="1440" operator="equal">
      <formula>"Media"</formula>
    </cfRule>
    <cfRule type="cellIs" dxfId="389" priority="1441" operator="equal">
      <formula>"Baja"</formula>
    </cfRule>
    <cfRule type="cellIs" dxfId="388" priority="1442" operator="equal">
      <formula>"Muy Baja"</formula>
    </cfRule>
  </conditionalFormatting>
  <conditionalFormatting sqref="K61:K62">
    <cfRule type="cellIs" dxfId="387" priority="1424" operator="equal">
      <formula>"Alta"</formula>
    </cfRule>
    <cfRule type="cellIs" dxfId="386" priority="1425" operator="equal">
      <formula>"Media"</formula>
    </cfRule>
    <cfRule type="cellIs" dxfId="385" priority="1426" operator="equal">
      <formula>"Baja"</formula>
    </cfRule>
    <cfRule type="cellIs" dxfId="384" priority="1423" operator="equal">
      <formula>"Muy Alta"</formula>
    </cfRule>
    <cfRule type="cellIs" dxfId="383" priority="1427" operator="equal">
      <formula>"Muy Baja"</formula>
    </cfRule>
  </conditionalFormatting>
  <conditionalFormatting sqref="K64">
    <cfRule type="cellIs" dxfId="382" priority="84" operator="equal">
      <formula>"Alta"</formula>
    </cfRule>
    <cfRule type="cellIs" dxfId="381" priority="83" operator="equal">
      <formula>"Muy Alta"</formula>
    </cfRule>
    <cfRule type="cellIs" dxfId="380" priority="85" operator="equal">
      <formula>"Media"</formula>
    </cfRule>
    <cfRule type="cellIs" dxfId="379" priority="87" operator="equal">
      <formula>"Muy Baja"</formula>
    </cfRule>
    <cfRule type="cellIs" dxfId="378" priority="86" operator="equal">
      <formula>"Baja"</formula>
    </cfRule>
  </conditionalFormatting>
  <conditionalFormatting sqref="K67">
    <cfRule type="cellIs" dxfId="377" priority="1394" operator="equal">
      <formula>"Alta"</formula>
    </cfRule>
    <cfRule type="cellIs" dxfId="376" priority="1397" operator="equal">
      <formula>"Muy Baja"</formula>
    </cfRule>
    <cfRule type="cellIs" dxfId="375" priority="1396" operator="equal">
      <formula>"Baja"</formula>
    </cfRule>
    <cfRule type="cellIs" dxfId="374" priority="1395" operator="equal">
      <formula>"Media"</formula>
    </cfRule>
    <cfRule type="cellIs" dxfId="373" priority="1393" operator="equal">
      <formula>"Muy Alta"</formula>
    </cfRule>
  </conditionalFormatting>
  <conditionalFormatting sqref="K70">
    <cfRule type="cellIs" dxfId="372" priority="1382" operator="equal">
      <formula>"Muy Baja"</formula>
    </cfRule>
    <cfRule type="cellIs" dxfId="371" priority="1381" operator="equal">
      <formula>"Baja"</formula>
    </cfRule>
    <cfRule type="cellIs" dxfId="370" priority="1380" operator="equal">
      <formula>"Media"</formula>
    </cfRule>
    <cfRule type="cellIs" dxfId="369" priority="1378" operator="equal">
      <formula>"Muy Alta"</formula>
    </cfRule>
    <cfRule type="cellIs" dxfId="368" priority="1379" operator="equal">
      <formula>"Alta"</formula>
    </cfRule>
  </conditionalFormatting>
  <conditionalFormatting sqref="K73">
    <cfRule type="cellIs" dxfId="367" priority="1306" operator="equal">
      <formula>"Muy Alta"</formula>
    </cfRule>
    <cfRule type="cellIs" dxfId="366" priority="1308" operator="equal">
      <formula>"Media"</formula>
    </cfRule>
    <cfRule type="cellIs" dxfId="365" priority="1309" operator="equal">
      <formula>"Baja"</formula>
    </cfRule>
    <cfRule type="cellIs" dxfId="364" priority="1310" operator="equal">
      <formula>"Muy Baja"</formula>
    </cfRule>
    <cfRule type="cellIs" dxfId="363" priority="1307" operator="equal">
      <formula>"Alta"</formula>
    </cfRule>
  </conditionalFormatting>
  <conditionalFormatting sqref="K76">
    <cfRule type="cellIs" dxfId="362" priority="1250" operator="equal">
      <formula>"Alta"</formula>
    </cfRule>
    <cfRule type="cellIs" dxfId="361" priority="1253" operator="equal">
      <formula>"Muy Baja"</formula>
    </cfRule>
    <cfRule type="cellIs" dxfId="360" priority="1252" operator="equal">
      <formula>"Baja"</formula>
    </cfRule>
    <cfRule type="cellIs" dxfId="359" priority="1251" operator="equal">
      <formula>"Media"</formula>
    </cfRule>
    <cfRule type="cellIs" dxfId="358" priority="1249" operator="equal">
      <formula>"Muy Alta"</formula>
    </cfRule>
  </conditionalFormatting>
  <conditionalFormatting sqref="K79">
    <cfRule type="cellIs" dxfId="357" priority="1192" operator="equal">
      <formula>"Muy Alta"</formula>
    </cfRule>
    <cfRule type="cellIs" dxfId="356" priority="1193" operator="equal">
      <formula>"Alta"</formula>
    </cfRule>
    <cfRule type="cellIs" dxfId="355" priority="1195" operator="equal">
      <formula>"Baja"</formula>
    </cfRule>
    <cfRule type="cellIs" dxfId="354" priority="1194" operator="equal">
      <formula>"Media"</formula>
    </cfRule>
    <cfRule type="cellIs" dxfId="353" priority="1196" operator="equal">
      <formula>"Muy Baja"</formula>
    </cfRule>
  </conditionalFormatting>
  <conditionalFormatting sqref="K82">
    <cfRule type="cellIs" dxfId="352" priority="1078" operator="equal">
      <formula>"Muy Alta"</formula>
    </cfRule>
    <cfRule type="cellIs" dxfId="351" priority="1082" operator="equal">
      <formula>"Muy Baja"</formula>
    </cfRule>
    <cfRule type="cellIs" dxfId="350" priority="1081" operator="equal">
      <formula>"Baja"</formula>
    </cfRule>
    <cfRule type="cellIs" dxfId="349" priority="1080" operator="equal">
      <formula>"Media"</formula>
    </cfRule>
    <cfRule type="cellIs" dxfId="348" priority="1079" operator="equal">
      <formula>"Alta"</formula>
    </cfRule>
  </conditionalFormatting>
  <conditionalFormatting sqref="K85">
    <cfRule type="cellIs" dxfId="347" priority="1367" operator="equal">
      <formula>"Muy Baja"</formula>
    </cfRule>
    <cfRule type="cellIs" dxfId="346" priority="1366" operator="equal">
      <formula>"Baja"</formula>
    </cfRule>
    <cfRule type="cellIs" dxfId="345" priority="1365" operator="equal">
      <formula>"Media"</formula>
    </cfRule>
    <cfRule type="cellIs" dxfId="344" priority="1364" operator="equal">
      <formula>"Alta"</formula>
    </cfRule>
    <cfRule type="cellIs" dxfId="343" priority="1363" operator="equal">
      <formula>"Muy Alta"</formula>
    </cfRule>
  </conditionalFormatting>
  <conditionalFormatting sqref="K88">
    <cfRule type="cellIs" dxfId="342" priority="1021" operator="equal">
      <formula>"Muy Alta"</formula>
    </cfRule>
    <cfRule type="cellIs" dxfId="341" priority="1022" operator="equal">
      <formula>"Alta"</formula>
    </cfRule>
    <cfRule type="cellIs" dxfId="340" priority="1023" operator="equal">
      <formula>"Media"</formula>
    </cfRule>
    <cfRule type="cellIs" dxfId="339" priority="1024" operator="equal">
      <formula>"Baja"</formula>
    </cfRule>
    <cfRule type="cellIs" dxfId="338" priority="1025" operator="equal">
      <formula>"Muy Baja"</formula>
    </cfRule>
  </conditionalFormatting>
  <conditionalFormatting sqref="K91">
    <cfRule type="cellIs" dxfId="337" priority="881" operator="equal">
      <formula>"Muy Baja"</formula>
    </cfRule>
    <cfRule type="cellIs" dxfId="336" priority="880" operator="equal">
      <formula>"Baja"</formula>
    </cfRule>
    <cfRule type="cellIs" dxfId="335" priority="877" operator="equal">
      <formula>"Muy Alta"</formula>
    </cfRule>
    <cfRule type="cellIs" dxfId="334" priority="878" operator="equal">
      <formula>"Alta"</formula>
    </cfRule>
    <cfRule type="cellIs" dxfId="333" priority="879" operator="equal">
      <formula>"Media"</formula>
    </cfRule>
  </conditionalFormatting>
  <conditionalFormatting sqref="K94">
    <cfRule type="cellIs" dxfId="332" priority="593" operator="equal">
      <formula>"Muy Baja"</formula>
    </cfRule>
    <cfRule type="cellIs" dxfId="331" priority="589" operator="equal">
      <formula>"Muy Alta"</formula>
    </cfRule>
    <cfRule type="cellIs" dxfId="330" priority="590" operator="equal">
      <formula>"Alta"</formula>
    </cfRule>
    <cfRule type="cellIs" dxfId="329" priority="591" operator="equal">
      <formula>"Media"</formula>
    </cfRule>
    <cfRule type="cellIs" dxfId="328" priority="592" operator="equal">
      <formula>"Baja"</formula>
    </cfRule>
  </conditionalFormatting>
  <conditionalFormatting sqref="K97">
    <cfRule type="cellIs" dxfId="327" priority="517" operator="equal">
      <formula>"Muy Alta"</formula>
    </cfRule>
    <cfRule type="cellIs" dxfId="326" priority="518" operator="equal">
      <formula>"Alta"</formula>
    </cfRule>
    <cfRule type="cellIs" dxfId="325" priority="519" operator="equal">
      <formula>"Media"</formula>
    </cfRule>
    <cfRule type="cellIs" dxfId="324" priority="520" operator="equal">
      <formula>"Baja"</formula>
    </cfRule>
    <cfRule type="cellIs" dxfId="323" priority="521" operator="equal">
      <formula>"Muy Baja"</formula>
    </cfRule>
  </conditionalFormatting>
  <conditionalFormatting sqref="K100">
    <cfRule type="cellIs" dxfId="322" priority="448" operator="equal">
      <formula>"Baja"</formula>
    </cfRule>
    <cfRule type="cellIs" dxfId="321" priority="447" operator="equal">
      <formula>"Media"</formula>
    </cfRule>
    <cfRule type="cellIs" dxfId="320" priority="446" operator="equal">
      <formula>"Alta"</formula>
    </cfRule>
    <cfRule type="cellIs" dxfId="319" priority="445" operator="equal">
      <formula>"Muy Alta"</formula>
    </cfRule>
    <cfRule type="cellIs" dxfId="318" priority="449" operator="equal">
      <formula>"Muy Baja"</formula>
    </cfRule>
  </conditionalFormatting>
  <conditionalFormatting sqref="K103">
    <cfRule type="cellIs" dxfId="317" priority="375" operator="equal">
      <formula>"Media"</formula>
    </cfRule>
    <cfRule type="cellIs" dxfId="316" priority="373" operator="equal">
      <formula>"Muy Alta"</formula>
    </cfRule>
    <cfRule type="cellIs" dxfId="315" priority="374" operator="equal">
      <formula>"Alta"</formula>
    </cfRule>
    <cfRule type="cellIs" dxfId="314" priority="376" operator="equal">
      <formula>"Baja"</formula>
    </cfRule>
    <cfRule type="cellIs" dxfId="313" priority="377" operator="equal">
      <formula>"Muy Baja"</formula>
    </cfRule>
  </conditionalFormatting>
  <conditionalFormatting sqref="N7:N64">
    <cfRule type="containsText" dxfId="312" priority="58" operator="containsText" text="❌">
      <formula>NOT(ISERROR(SEARCH("❌",N7)))</formula>
    </cfRule>
  </conditionalFormatting>
  <conditionalFormatting sqref="N67:N105">
    <cfRule type="containsText" dxfId="311" priority="348" operator="containsText" text="❌">
      <formula>NOT(ISERROR(SEARCH("❌",N67)))</formula>
    </cfRule>
  </conditionalFormatting>
  <conditionalFormatting sqref="O7">
    <cfRule type="cellIs" dxfId="310" priority="1853" operator="equal">
      <formula>"Catastrófico"</formula>
    </cfRule>
    <cfRule type="cellIs" dxfId="309" priority="1854" operator="equal">
      <formula>"Mayor"</formula>
    </cfRule>
    <cfRule type="cellIs" dxfId="308" priority="1855" operator="equal">
      <formula>"Moderado"</formula>
    </cfRule>
    <cfRule type="cellIs" dxfId="307" priority="1856" operator="equal">
      <formula>"Menor"</formula>
    </cfRule>
    <cfRule type="cellIs" dxfId="306" priority="1857" operator="equal">
      <formula>"Leve"</formula>
    </cfRule>
  </conditionalFormatting>
  <conditionalFormatting sqref="O10">
    <cfRule type="cellIs" dxfId="305" priority="1842" operator="equal">
      <formula>"Leve"</formula>
    </cfRule>
    <cfRule type="cellIs" dxfId="304" priority="1841" operator="equal">
      <formula>"Menor"</formula>
    </cfRule>
    <cfRule type="cellIs" dxfId="303" priority="1840" operator="equal">
      <formula>"Moderado"</formula>
    </cfRule>
    <cfRule type="cellIs" dxfId="302" priority="1839" operator="equal">
      <formula>"Mayor"</formula>
    </cfRule>
    <cfRule type="cellIs" dxfId="301" priority="1838" operator="equal">
      <formula>"Catastrófico"</formula>
    </cfRule>
  </conditionalFormatting>
  <conditionalFormatting sqref="O13">
    <cfRule type="cellIs" dxfId="300" priority="1780" operator="equal">
      <formula>"Moderado"</formula>
    </cfRule>
    <cfRule type="cellIs" dxfId="299" priority="1779" operator="equal">
      <formula>"Mayor"</formula>
    </cfRule>
    <cfRule type="cellIs" dxfId="298" priority="1778" operator="equal">
      <formula>"Catastrófico"</formula>
    </cfRule>
    <cfRule type="cellIs" dxfId="297" priority="1781" operator="equal">
      <formula>"Menor"</formula>
    </cfRule>
    <cfRule type="cellIs" dxfId="296" priority="1782" operator="equal">
      <formula>"Leve"</formula>
    </cfRule>
  </conditionalFormatting>
  <conditionalFormatting sqref="O16">
    <cfRule type="cellIs" dxfId="295" priority="1750" operator="equal">
      <formula>"Moderado"</formula>
    </cfRule>
    <cfRule type="cellIs" dxfId="294" priority="1751" operator="equal">
      <formula>"Menor"</formula>
    </cfRule>
    <cfRule type="cellIs" dxfId="293" priority="1752" operator="equal">
      <formula>"Leve"</formula>
    </cfRule>
    <cfRule type="cellIs" dxfId="292" priority="1748" operator="equal">
      <formula>"Catastrófico"</formula>
    </cfRule>
    <cfRule type="cellIs" dxfId="291" priority="1749" operator="equal">
      <formula>"Mayor"</formula>
    </cfRule>
  </conditionalFormatting>
  <conditionalFormatting sqref="O19">
    <cfRule type="cellIs" dxfId="290" priority="1735" operator="equal">
      <formula>"Moderado"</formula>
    </cfRule>
    <cfRule type="cellIs" dxfId="289" priority="1734" operator="equal">
      <formula>"Mayor"</formula>
    </cfRule>
    <cfRule type="cellIs" dxfId="288" priority="1733" operator="equal">
      <formula>"Catastrófico"</formula>
    </cfRule>
    <cfRule type="cellIs" dxfId="287" priority="1736" operator="equal">
      <formula>"Menor"</formula>
    </cfRule>
    <cfRule type="cellIs" dxfId="286" priority="1737" operator="equal">
      <formula>"Leve"</formula>
    </cfRule>
  </conditionalFormatting>
  <conditionalFormatting sqref="O22">
    <cfRule type="cellIs" dxfId="285" priority="1688" operator="equal">
      <formula>"Catastrófico"</formula>
    </cfRule>
    <cfRule type="cellIs" dxfId="284" priority="1692" operator="equal">
      <formula>"Leve"</formula>
    </cfRule>
    <cfRule type="cellIs" dxfId="283" priority="1691" operator="equal">
      <formula>"Menor"</formula>
    </cfRule>
    <cfRule type="cellIs" dxfId="282" priority="1690" operator="equal">
      <formula>"Moderado"</formula>
    </cfRule>
    <cfRule type="cellIs" dxfId="281" priority="1689" operator="equal">
      <formula>"Mayor"</formula>
    </cfRule>
  </conditionalFormatting>
  <conditionalFormatting sqref="O25">
    <cfRule type="cellIs" dxfId="280" priority="1658" operator="equal">
      <formula>"Catastrófico"</formula>
    </cfRule>
    <cfRule type="cellIs" dxfId="279" priority="1659" operator="equal">
      <formula>"Mayor"</formula>
    </cfRule>
    <cfRule type="cellIs" dxfId="278" priority="1660" operator="equal">
      <formula>"Moderado"</formula>
    </cfRule>
    <cfRule type="cellIs" dxfId="277" priority="1662" operator="equal">
      <formula>"Leve"</formula>
    </cfRule>
    <cfRule type="cellIs" dxfId="276" priority="1661" operator="equal">
      <formula>"Menor"</formula>
    </cfRule>
  </conditionalFormatting>
  <conditionalFormatting sqref="O28">
    <cfRule type="cellIs" dxfId="275" priority="1645" operator="equal">
      <formula>"Moderado"</formula>
    </cfRule>
    <cfRule type="cellIs" dxfId="274" priority="1646" operator="equal">
      <formula>"Menor"</formula>
    </cfRule>
    <cfRule type="cellIs" dxfId="273" priority="1647" operator="equal">
      <formula>"Leve"</formula>
    </cfRule>
    <cfRule type="cellIs" dxfId="272" priority="1643" operator="equal">
      <formula>"Catastrófico"</formula>
    </cfRule>
    <cfRule type="cellIs" dxfId="271" priority="1644" operator="equal">
      <formula>"Mayor"</formula>
    </cfRule>
  </conditionalFormatting>
  <conditionalFormatting sqref="O31">
    <cfRule type="cellIs" dxfId="270" priority="1614" operator="equal">
      <formula>"Mayor"</formula>
    </cfRule>
    <cfRule type="cellIs" dxfId="269" priority="1613" operator="equal">
      <formula>"Catastrófico"</formula>
    </cfRule>
    <cfRule type="cellIs" dxfId="268" priority="1616" operator="equal">
      <formula>"Menor"</formula>
    </cfRule>
    <cfRule type="cellIs" dxfId="267" priority="1615" operator="equal">
      <formula>"Moderado"</formula>
    </cfRule>
    <cfRule type="cellIs" dxfId="266" priority="1617" operator="equal">
      <formula>"Leve"</formula>
    </cfRule>
  </conditionalFormatting>
  <conditionalFormatting sqref="O34">
    <cfRule type="cellIs" dxfId="265" priority="1601" operator="equal">
      <formula>"Menor"</formula>
    </cfRule>
    <cfRule type="cellIs" dxfId="264" priority="1602" operator="equal">
      <formula>"Leve"</formula>
    </cfRule>
    <cfRule type="cellIs" dxfId="263" priority="1599" operator="equal">
      <formula>"Mayor"</formula>
    </cfRule>
    <cfRule type="cellIs" dxfId="262" priority="1600" operator="equal">
      <formula>"Moderado"</formula>
    </cfRule>
    <cfRule type="cellIs" dxfId="261" priority="1598" operator="equal">
      <formula>"Catastrófico"</formula>
    </cfRule>
  </conditionalFormatting>
  <conditionalFormatting sqref="O37">
    <cfRule type="cellIs" dxfId="260" priority="1587" operator="equal">
      <formula>"Leve"</formula>
    </cfRule>
    <cfRule type="cellIs" dxfId="259" priority="1586" operator="equal">
      <formula>"Menor"</formula>
    </cfRule>
    <cfRule type="cellIs" dxfId="258" priority="1583" operator="equal">
      <formula>"Catastrófico"</formula>
    </cfRule>
    <cfRule type="cellIs" dxfId="257" priority="1585" operator="equal">
      <formula>"Moderado"</formula>
    </cfRule>
    <cfRule type="cellIs" dxfId="256" priority="1584" operator="equal">
      <formula>"Mayor"</formula>
    </cfRule>
  </conditionalFormatting>
  <conditionalFormatting sqref="O40">
    <cfRule type="cellIs" dxfId="255" priority="1557" operator="equal">
      <formula>"Leve"</formula>
    </cfRule>
    <cfRule type="cellIs" dxfId="254" priority="1556" operator="equal">
      <formula>"Menor"</formula>
    </cfRule>
    <cfRule type="cellIs" dxfId="253" priority="1554" operator="equal">
      <formula>"Mayor"</formula>
    </cfRule>
    <cfRule type="cellIs" dxfId="252" priority="1555" operator="equal">
      <formula>"Moderado"</formula>
    </cfRule>
    <cfRule type="cellIs" dxfId="251" priority="1553" operator="equal">
      <formula>"Catastrófico"</formula>
    </cfRule>
  </conditionalFormatting>
  <conditionalFormatting sqref="O43">
    <cfRule type="cellIs" dxfId="250" priority="1542" operator="equal">
      <formula>"Leve"</formula>
    </cfRule>
    <cfRule type="cellIs" dxfId="249" priority="1539" operator="equal">
      <formula>"Mayor"</formula>
    </cfRule>
    <cfRule type="cellIs" dxfId="248" priority="1538" operator="equal">
      <formula>"Catastrófico"</formula>
    </cfRule>
    <cfRule type="cellIs" dxfId="247" priority="1541" operator="equal">
      <formula>"Menor"</formula>
    </cfRule>
    <cfRule type="cellIs" dxfId="246" priority="1540" operator="equal">
      <formula>"Moderado"</formula>
    </cfRule>
  </conditionalFormatting>
  <conditionalFormatting sqref="O46">
    <cfRule type="cellIs" dxfId="245" priority="1512" operator="equal">
      <formula>"Leve"</formula>
    </cfRule>
    <cfRule type="cellIs" dxfId="244" priority="1508" operator="equal">
      <formula>"Catastrófico"</formula>
    </cfRule>
    <cfRule type="cellIs" dxfId="243" priority="1509" operator="equal">
      <formula>"Mayor"</formula>
    </cfRule>
    <cfRule type="cellIs" dxfId="242" priority="1510" operator="equal">
      <formula>"Moderado"</formula>
    </cfRule>
    <cfRule type="cellIs" dxfId="241" priority="1511" operator="equal">
      <formula>"Menor"</formula>
    </cfRule>
  </conditionalFormatting>
  <conditionalFormatting sqref="O49">
    <cfRule type="cellIs" dxfId="240" priority="1493" operator="equal">
      <formula>"Catastrófico"</formula>
    </cfRule>
    <cfRule type="cellIs" dxfId="239" priority="1494" operator="equal">
      <formula>"Mayor"</formula>
    </cfRule>
    <cfRule type="cellIs" dxfId="238" priority="1495" operator="equal">
      <formula>"Moderado"</formula>
    </cfRule>
    <cfRule type="cellIs" dxfId="237" priority="1496" operator="equal">
      <formula>"Menor"</formula>
    </cfRule>
    <cfRule type="cellIs" dxfId="236" priority="1497" operator="equal">
      <formula>"Leve"</formula>
    </cfRule>
  </conditionalFormatting>
  <conditionalFormatting sqref="O52">
    <cfRule type="cellIs" dxfId="235" priority="163" operator="equal">
      <formula>"Catastrófico"</formula>
    </cfRule>
    <cfRule type="cellIs" dxfId="234" priority="164" operator="equal">
      <formula>"Mayor"</formula>
    </cfRule>
    <cfRule type="cellIs" dxfId="233" priority="165" operator="equal">
      <formula>"Moderado"</formula>
    </cfRule>
    <cfRule type="cellIs" dxfId="232" priority="166" operator="equal">
      <formula>"Menor"</formula>
    </cfRule>
    <cfRule type="cellIs" dxfId="231" priority="167" operator="equal">
      <formula>"Leve"</formula>
    </cfRule>
  </conditionalFormatting>
  <conditionalFormatting sqref="O55">
    <cfRule type="cellIs" dxfId="230" priority="1450" operator="equal">
      <formula>"Moderado"</formula>
    </cfRule>
    <cfRule type="cellIs" dxfId="229" priority="1449" operator="equal">
      <formula>"Mayor"</formula>
    </cfRule>
    <cfRule type="cellIs" dxfId="228" priority="1448" operator="equal">
      <formula>"Catastrófico"</formula>
    </cfRule>
    <cfRule type="cellIs" dxfId="227" priority="1451" operator="equal">
      <formula>"Menor"</formula>
    </cfRule>
    <cfRule type="cellIs" dxfId="226" priority="1452" operator="equal">
      <formula>"Leve"</formula>
    </cfRule>
  </conditionalFormatting>
  <conditionalFormatting sqref="O58">
    <cfRule type="cellIs" dxfId="225" priority="1437" operator="equal">
      <formula>"Leve"</formula>
    </cfRule>
    <cfRule type="cellIs" dxfId="224" priority="1436" operator="equal">
      <formula>"Menor"</formula>
    </cfRule>
    <cfRule type="cellIs" dxfId="223" priority="1435" operator="equal">
      <formula>"Moderado"</formula>
    </cfRule>
    <cfRule type="cellIs" dxfId="222" priority="1433" operator="equal">
      <formula>"Catastrófico"</formula>
    </cfRule>
    <cfRule type="cellIs" dxfId="221" priority="1434" operator="equal">
      <formula>"Mayor"</formula>
    </cfRule>
  </conditionalFormatting>
  <conditionalFormatting sqref="O61:O62">
    <cfRule type="cellIs" dxfId="220" priority="1422" operator="equal">
      <formula>"Leve"</formula>
    </cfRule>
    <cfRule type="cellIs" dxfId="219" priority="1418" operator="equal">
      <formula>"Catastrófico"</formula>
    </cfRule>
    <cfRule type="cellIs" dxfId="218" priority="1419" operator="equal">
      <formula>"Mayor"</formula>
    </cfRule>
    <cfRule type="cellIs" dxfId="217" priority="1420" operator="equal">
      <formula>"Moderado"</formula>
    </cfRule>
    <cfRule type="cellIs" dxfId="216" priority="1421" operator="equal">
      <formula>"Menor"</formula>
    </cfRule>
  </conditionalFormatting>
  <conditionalFormatting sqref="O64">
    <cfRule type="cellIs" dxfId="215" priority="79" operator="equal">
      <formula>"Mayor"</formula>
    </cfRule>
    <cfRule type="cellIs" dxfId="214" priority="78" operator="equal">
      <formula>"Catastrófico"</formula>
    </cfRule>
    <cfRule type="cellIs" dxfId="213" priority="82" operator="equal">
      <formula>"Leve"</formula>
    </cfRule>
    <cfRule type="cellIs" dxfId="212" priority="81" operator="equal">
      <formula>"Menor"</formula>
    </cfRule>
    <cfRule type="cellIs" dxfId="211" priority="80" operator="equal">
      <formula>"Moderado"</formula>
    </cfRule>
  </conditionalFormatting>
  <conditionalFormatting sqref="O67">
    <cfRule type="cellIs" dxfId="210" priority="1388" operator="equal">
      <formula>"Catastrófico"</formula>
    </cfRule>
    <cfRule type="cellIs" dxfId="209" priority="1392" operator="equal">
      <formula>"Leve"</formula>
    </cfRule>
    <cfRule type="cellIs" dxfId="208" priority="1389" operator="equal">
      <formula>"Mayor"</formula>
    </cfRule>
    <cfRule type="cellIs" dxfId="207" priority="1391" operator="equal">
      <formula>"Menor"</formula>
    </cfRule>
    <cfRule type="cellIs" dxfId="206" priority="1390" operator="equal">
      <formula>"Moderado"</formula>
    </cfRule>
  </conditionalFormatting>
  <conditionalFormatting sqref="O70">
    <cfRule type="cellIs" dxfId="205" priority="1373" operator="equal">
      <formula>"Catastrófico"</formula>
    </cfRule>
    <cfRule type="cellIs" dxfId="204" priority="1376" operator="equal">
      <formula>"Menor"</formula>
    </cfRule>
    <cfRule type="cellIs" dxfId="203" priority="1377" operator="equal">
      <formula>"Leve"</formula>
    </cfRule>
    <cfRule type="cellIs" dxfId="202" priority="1374" operator="equal">
      <formula>"Mayor"</formula>
    </cfRule>
    <cfRule type="cellIs" dxfId="201" priority="1375" operator="equal">
      <formula>"Moderado"</formula>
    </cfRule>
  </conditionalFormatting>
  <conditionalFormatting sqref="O73">
    <cfRule type="cellIs" dxfId="200" priority="1303" operator="equal">
      <formula>"Moderado"</formula>
    </cfRule>
    <cfRule type="cellIs" dxfId="199" priority="1301" operator="equal">
      <formula>"Catastrófico"</formula>
    </cfRule>
    <cfRule type="cellIs" dxfId="198" priority="1302" operator="equal">
      <formula>"Mayor"</formula>
    </cfRule>
    <cfRule type="cellIs" dxfId="197" priority="1304" operator="equal">
      <formula>"Menor"</formula>
    </cfRule>
    <cfRule type="cellIs" dxfId="196" priority="1305" operator="equal">
      <formula>"Leve"</formula>
    </cfRule>
  </conditionalFormatting>
  <conditionalFormatting sqref="O76">
    <cfRule type="cellIs" dxfId="195" priority="1248" operator="equal">
      <formula>"Leve"</formula>
    </cfRule>
    <cfRule type="cellIs" dxfId="194" priority="1245" operator="equal">
      <formula>"Mayor"</formula>
    </cfRule>
    <cfRule type="cellIs" dxfId="193" priority="1246" operator="equal">
      <formula>"Moderado"</formula>
    </cfRule>
    <cfRule type="cellIs" dxfId="192" priority="1247" operator="equal">
      <formula>"Menor"</formula>
    </cfRule>
    <cfRule type="cellIs" dxfId="191" priority="1244" operator="equal">
      <formula>"Catastrófico"</formula>
    </cfRule>
  </conditionalFormatting>
  <conditionalFormatting sqref="O79">
    <cfRule type="cellIs" dxfId="190" priority="1190" operator="equal">
      <formula>"Menor"</formula>
    </cfRule>
    <cfRule type="cellIs" dxfId="189" priority="1191" operator="equal">
      <formula>"Leve"</formula>
    </cfRule>
    <cfRule type="cellIs" dxfId="188" priority="1187" operator="equal">
      <formula>"Catastrófico"</formula>
    </cfRule>
    <cfRule type="cellIs" dxfId="187" priority="1188" operator="equal">
      <formula>"Mayor"</formula>
    </cfRule>
    <cfRule type="cellIs" dxfId="186" priority="1189" operator="equal">
      <formula>"Moderado"</formula>
    </cfRule>
  </conditionalFormatting>
  <conditionalFormatting sqref="O82">
    <cfRule type="cellIs" dxfId="185" priority="1074" operator="equal">
      <formula>"Mayor"</formula>
    </cfRule>
    <cfRule type="cellIs" dxfId="184" priority="1075" operator="equal">
      <formula>"Moderado"</formula>
    </cfRule>
    <cfRule type="cellIs" dxfId="183" priority="1076" operator="equal">
      <formula>"Menor"</formula>
    </cfRule>
    <cfRule type="cellIs" dxfId="182" priority="1073" operator="equal">
      <formula>"Catastrófico"</formula>
    </cfRule>
    <cfRule type="cellIs" dxfId="181" priority="1077" operator="equal">
      <formula>"Leve"</formula>
    </cfRule>
  </conditionalFormatting>
  <conditionalFormatting sqref="O85">
    <cfRule type="cellIs" dxfId="180" priority="1359" operator="equal">
      <formula>"Mayor"</formula>
    </cfRule>
    <cfRule type="cellIs" dxfId="179" priority="1358" operator="equal">
      <formula>"Catastrófico"</formula>
    </cfRule>
    <cfRule type="cellIs" dxfId="178" priority="1360" operator="equal">
      <formula>"Moderado"</formula>
    </cfRule>
    <cfRule type="cellIs" dxfId="177" priority="1361" operator="equal">
      <formula>"Menor"</formula>
    </cfRule>
    <cfRule type="cellIs" dxfId="176" priority="1362" operator="equal">
      <formula>"Leve"</formula>
    </cfRule>
  </conditionalFormatting>
  <conditionalFormatting sqref="O88">
    <cfRule type="cellIs" dxfId="175" priority="1016" operator="equal">
      <formula>"Catastrófico"</formula>
    </cfRule>
    <cfRule type="cellIs" dxfId="174" priority="1017" operator="equal">
      <formula>"Mayor"</formula>
    </cfRule>
    <cfRule type="cellIs" dxfId="173" priority="1018" operator="equal">
      <formula>"Moderado"</formula>
    </cfRule>
    <cfRule type="cellIs" dxfId="172" priority="1019" operator="equal">
      <formula>"Menor"</formula>
    </cfRule>
    <cfRule type="cellIs" dxfId="171" priority="1020" operator="equal">
      <formula>"Leve"</formula>
    </cfRule>
  </conditionalFormatting>
  <conditionalFormatting sqref="O91">
    <cfRule type="cellIs" dxfId="170" priority="876" operator="equal">
      <formula>"Leve"</formula>
    </cfRule>
    <cfRule type="cellIs" dxfId="169" priority="872" operator="equal">
      <formula>"Catastrófico"</formula>
    </cfRule>
    <cfRule type="cellIs" dxfId="168" priority="873" operator="equal">
      <formula>"Mayor"</formula>
    </cfRule>
    <cfRule type="cellIs" dxfId="167" priority="874" operator="equal">
      <formula>"Moderado"</formula>
    </cfRule>
    <cfRule type="cellIs" dxfId="166" priority="875" operator="equal">
      <formula>"Menor"</formula>
    </cfRule>
  </conditionalFormatting>
  <conditionalFormatting sqref="O94">
    <cfRule type="cellIs" dxfId="165" priority="584" operator="equal">
      <formula>"Catastrófico"</formula>
    </cfRule>
    <cfRule type="cellIs" dxfId="164" priority="586" operator="equal">
      <formula>"Moderado"</formula>
    </cfRule>
    <cfRule type="cellIs" dxfId="163" priority="587" operator="equal">
      <formula>"Menor"</formula>
    </cfRule>
    <cfRule type="cellIs" dxfId="162" priority="588" operator="equal">
      <formula>"Leve"</formula>
    </cfRule>
    <cfRule type="cellIs" dxfId="161" priority="585" operator="equal">
      <formula>"Mayor"</formula>
    </cfRule>
  </conditionalFormatting>
  <conditionalFormatting sqref="O97">
    <cfRule type="cellIs" dxfId="160" priority="512" operator="equal">
      <formula>"Catastrófico"</formula>
    </cfRule>
    <cfRule type="cellIs" dxfId="159" priority="513" operator="equal">
      <formula>"Mayor"</formula>
    </cfRule>
    <cfRule type="cellIs" dxfId="158" priority="514" operator="equal">
      <formula>"Moderado"</formula>
    </cfRule>
    <cfRule type="cellIs" dxfId="157" priority="515" operator="equal">
      <formula>"Menor"</formula>
    </cfRule>
    <cfRule type="cellIs" dxfId="156" priority="516" operator="equal">
      <formula>"Leve"</formula>
    </cfRule>
  </conditionalFormatting>
  <conditionalFormatting sqref="O100">
    <cfRule type="cellIs" dxfId="155" priority="443" operator="equal">
      <formula>"Menor"</formula>
    </cfRule>
    <cfRule type="cellIs" dxfId="154" priority="444" operator="equal">
      <formula>"Leve"</formula>
    </cfRule>
    <cfRule type="cellIs" dxfId="153" priority="441" operator="equal">
      <formula>"Mayor"</formula>
    </cfRule>
    <cfRule type="cellIs" dxfId="152" priority="440" operator="equal">
      <formula>"Catastrófico"</formula>
    </cfRule>
    <cfRule type="cellIs" dxfId="151" priority="442" operator="equal">
      <formula>"Moderado"</formula>
    </cfRule>
  </conditionalFormatting>
  <conditionalFormatting sqref="O103">
    <cfRule type="cellIs" dxfId="150" priority="369" operator="equal">
      <formula>"Mayor"</formula>
    </cfRule>
    <cfRule type="cellIs" dxfId="149" priority="370" operator="equal">
      <formula>"Moderado"</formula>
    </cfRule>
    <cfRule type="cellIs" dxfId="148" priority="371" operator="equal">
      <formula>"Menor"</formula>
    </cfRule>
    <cfRule type="cellIs" dxfId="147" priority="372" operator="equal">
      <formula>"Leve"</formula>
    </cfRule>
    <cfRule type="cellIs" dxfId="146" priority="368" operator="equal">
      <formula>"Catastrófico"</formula>
    </cfRule>
  </conditionalFormatting>
  <conditionalFormatting sqref="Q7">
    <cfRule type="cellIs" dxfId="145" priority="1852" operator="equal">
      <formula>"Bajo"</formula>
    </cfRule>
    <cfRule type="cellIs" dxfId="144" priority="1850" operator="equal">
      <formula>"Alto"</formula>
    </cfRule>
    <cfRule type="cellIs" dxfId="143" priority="1851" operator="equal">
      <formula>"Moderado"</formula>
    </cfRule>
    <cfRule type="cellIs" dxfId="142" priority="1849" operator="equal">
      <formula>"Extremo"</formula>
    </cfRule>
  </conditionalFormatting>
  <conditionalFormatting sqref="Q10">
    <cfRule type="cellIs" dxfId="141" priority="1836" operator="equal">
      <formula>"Moderado"</formula>
    </cfRule>
    <cfRule type="cellIs" dxfId="140" priority="1834" operator="equal">
      <formula>"Extremo"</formula>
    </cfRule>
    <cfRule type="cellIs" dxfId="139" priority="1835" operator="equal">
      <formula>"Alto"</formula>
    </cfRule>
    <cfRule type="cellIs" dxfId="138" priority="1837" operator="equal">
      <formula>"Bajo"</formula>
    </cfRule>
  </conditionalFormatting>
  <conditionalFormatting sqref="Q13">
    <cfRule type="cellIs" dxfId="137" priority="1776" operator="equal">
      <formula>"Moderado"</formula>
    </cfRule>
    <cfRule type="cellIs" dxfId="136" priority="1777" operator="equal">
      <formula>"Bajo"</formula>
    </cfRule>
    <cfRule type="cellIs" dxfId="135" priority="1775" operator="equal">
      <formula>"Alto"</formula>
    </cfRule>
    <cfRule type="cellIs" dxfId="134" priority="1774" operator="equal">
      <formula>"Extremo"</formula>
    </cfRule>
  </conditionalFormatting>
  <conditionalFormatting sqref="Q16">
    <cfRule type="cellIs" dxfId="133" priority="1747" operator="equal">
      <formula>"Bajo"</formula>
    </cfRule>
    <cfRule type="cellIs" dxfId="132" priority="1746" operator="equal">
      <formula>"Moderado"</formula>
    </cfRule>
    <cfRule type="cellIs" dxfId="131" priority="1744" operator="equal">
      <formula>"Extremo"</formula>
    </cfRule>
    <cfRule type="cellIs" dxfId="130" priority="1745" operator="equal">
      <formula>"Alto"</formula>
    </cfRule>
  </conditionalFormatting>
  <conditionalFormatting sqref="Q19">
    <cfRule type="cellIs" dxfId="129" priority="1732" operator="equal">
      <formula>"Bajo"</formula>
    </cfRule>
    <cfRule type="cellIs" dxfId="128" priority="1731" operator="equal">
      <formula>"Moderado"</formula>
    </cfRule>
    <cfRule type="cellIs" dxfId="127" priority="1729" operator="equal">
      <formula>"Extremo"</formula>
    </cfRule>
    <cfRule type="cellIs" dxfId="126" priority="1730" operator="equal">
      <formula>"Alto"</formula>
    </cfRule>
  </conditionalFormatting>
  <conditionalFormatting sqref="Q22">
    <cfRule type="cellIs" dxfId="125" priority="1684" operator="equal">
      <formula>"Extremo"</formula>
    </cfRule>
    <cfRule type="cellIs" dxfId="124" priority="1685" operator="equal">
      <formula>"Alto"</formula>
    </cfRule>
    <cfRule type="cellIs" dxfId="123" priority="1687" operator="equal">
      <formula>"Bajo"</formula>
    </cfRule>
    <cfRule type="cellIs" dxfId="122" priority="1686" operator="equal">
      <formula>"Moderado"</formula>
    </cfRule>
  </conditionalFormatting>
  <conditionalFormatting sqref="Q25">
    <cfRule type="cellIs" dxfId="121" priority="1655" operator="equal">
      <formula>"Alto"</formula>
    </cfRule>
    <cfRule type="cellIs" dxfId="120" priority="1654" operator="equal">
      <formula>"Extremo"</formula>
    </cfRule>
    <cfRule type="cellIs" dxfId="119" priority="1656" operator="equal">
      <formula>"Moderado"</formula>
    </cfRule>
    <cfRule type="cellIs" dxfId="118" priority="1657" operator="equal">
      <formula>"Bajo"</formula>
    </cfRule>
  </conditionalFormatting>
  <conditionalFormatting sqref="Q28">
    <cfRule type="cellIs" dxfId="117" priority="1642" operator="equal">
      <formula>"Bajo"</formula>
    </cfRule>
    <cfRule type="cellIs" dxfId="116" priority="1641" operator="equal">
      <formula>"Moderado"</formula>
    </cfRule>
    <cfRule type="cellIs" dxfId="115" priority="1639" operator="equal">
      <formula>"Extremo"</formula>
    </cfRule>
    <cfRule type="cellIs" dxfId="114" priority="1640" operator="equal">
      <formula>"Alto"</formula>
    </cfRule>
  </conditionalFormatting>
  <conditionalFormatting sqref="Q31">
    <cfRule type="cellIs" dxfId="113" priority="1610" operator="equal">
      <formula>"Alto"</formula>
    </cfRule>
    <cfRule type="cellIs" dxfId="112" priority="1612" operator="equal">
      <formula>"Bajo"</formula>
    </cfRule>
    <cfRule type="cellIs" dxfId="111" priority="1611" operator="equal">
      <formula>"Moderado"</formula>
    </cfRule>
    <cfRule type="cellIs" dxfId="110" priority="1609" operator="equal">
      <formula>"Extremo"</formula>
    </cfRule>
  </conditionalFormatting>
  <conditionalFormatting sqref="Q34">
    <cfRule type="cellIs" dxfId="109" priority="1595" operator="equal">
      <formula>"Alto"</formula>
    </cfRule>
    <cfRule type="cellIs" dxfId="108" priority="1594" operator="equal">
      <formula>"Extremo"</formula>
    </cfRule>
    <cfRule type="cellIs" dxfId="107" priority="1596" operator="equal">
      <formula>"Moderado"</formula>
    </cfRule>
    <cfRule type="cellIs" dxfId="106" priority="1597" operator="equal">
      <formula>"Bajo"</formula>
    </cfRule>
  </conditionalFormatting>
  <conditionalFormatting sqref="Q37">
    <cfRule type="cellIs" dxfId="105" priority="1582" operator="equal">
      <formula>"Bajo"</formula>
    </cfRule>
    <cfRule type="cellIs" dxfId="104" priority="1579" operator="equal">
      <formula>"Extremo"</formula>
    </cfRule>
    <cfRule type="cellIs" dxfId="103" priority="1581" operator="equal">
      <formula>"Moderado"</formula>
    </cfRule>
    <cfRule type="cellIs" dxfId="102" priority="1580" operator="equal">
      <formula>"Alto"</formula>
    </cfRule>
  </conditionalFormatting>
  <conditionalFormatting sqref="Q40">
    <cfRule type="cellIs" dxfId="101" priority="1552" operator="equal">
      <formula>"Bajo"</formula>
    </cfRule>
    <cfRule type="cellIs" dxfId="100" priority="1551" operator="equal">
      <formula>"Moderado"</formula>
    </cfRule>
    <cfRule type="cellIs" dxfId="99" priority="1550" operator="equal">
      <formula>"Alto"</formula>
    </cfRule>
    <cfRule type="cellIs" dxfId="98" priority="1549" operator="equal">
      <formula>"Extremo"</formula>
    </cfRule>
  </conditionalFormatting>
  <conditionalFormatting sqref="Q43">
    <cfRule type="cellIs" dxfId="97" priority="1537" operator="equal">
      <formula>"Bajo"</formula>
    </cfRule>
    <cfRule type="cellIs" dxfId="96" priority="1534" operator="equal">
      <formula>"Extremo"</formula>
    </cfRule>
    <cfRule type="cellIs" dxfId="95" priority="1536" operator="equal">
      <formula>"Moderado"</formula>
    </cfRule>
    <cfRule type="cellIs" dxfId="94" priority="1535" operator="equal">
      <formula>"Alto"</formula>
    </cfRule>
  </conditionalFormatting>
  <conditionalFormatting sqref="Q46">
    <cfRule type="cellIs" dxfId="93" priority="1504" operator="equal">
      <formula>"Extremo"</formula>
    </cfRule>
    <cfRule type="cellIs" dxfId="92" priority="1506" operator="equal">
      <formula>"Moderado"</formula>
    </cfRule>
    <cfRule type="cellIs" dxfId="91" priority="1507" operator="equal">
      <formula>"Bajo"</formula>
    </cfRule>
    <cfRule type="cellIs" dxfId="90" priority="1505" operator="equal">
      <formula>"Alto"</formula>
    </cfRule>
  </conditionalFormatting>
  <conditionalFormatting sqref="Q49">
    <cfRule type="cellIs" dxfId="89" priority="1490" operator="equal">
      <formula>"Alto"</formula>
    </cfRule>
    <cfRule type="cellIs" dxfId="88" priority="1489" operator="equal">
      <formula>"Extremo"</formula>
    </cfRule>
    <cfRule type="cellIs" dxfId="87" priority="1492" operator="equal">
      <formula>"Bajo"</formula>
    </cfRule>
    <cfRule type="cellIs" dxfId="86" priority="1491" operator="equal">
      <formula>"Moderado"</formula>
    </cfRule>
  </conditionalFormatting>
  <conditionalFormatting sqref="Q52">
    <cfRule type="cellIs" dxfId="85" priority="160" operator="equal">
      <formula>"Alto"</formula>
    </cfRule>
    <cfRule type="cellIs" dxfId="84" priority="162" operator="equal">
      <formula>"Bajo"</formula>
    </cfRule>
    <cfRule type="cellIs" dxfId="83" priority="161" operator="equal">
      <formula>"Moderado"</formula>
    </cfRule>
    <cfRule type="cellIs" dxfId="82" priority="159" operator="equal">
      <formula>"Extremo"</formula>
    </cfRule>
  </conditionalFormatting>
  <conditionalFormatting sqref="Q55">
    <cfRule type="cellIs" dxfId="81" priority="1447" operator="equal">
      <formula>"Bajo"</formula>
    </cfRule>
    <cfRule type="cellIs" dxfId="80" priority="1446" operator="equal">
      <formula>"Moderado"</formula>
    </cfRule>
    <cfRule type="cellIs" dxfId="79" priority="1444" operator="equal">
      <formula>"Extremo"</formula>
    </cfRule>
    <cfRule type="cellIs" dxfId="78" priority="1445" operator="equal">
      <formula>"Alto"</formula>
    </cfRule>
  </conditionalFormatting>
  <conditionalFormatting sqref="Q58">
    <cfRule type="cellIs" dxfId="77" priority="1432" operator="equal">
      <formula>"Bajo"</formula>
    </cfRule>
    <cfRule type="cellIs" dxfId="76" priority="1431" operator="equal">
      <formula>"Moderado"</formula>
    </cfRule>
    <cfRule type="cellIs" dxfId="75" priority="1430" operator="equal">
      <formula>"Alto"</formula>
    </cfRule>
    <cfRule type="cellIs" dxfId="74" priority="1429" operator="equal">
      <formula>"Extremo"</formula>
    </cfRule>
  </conditionalFormatting>
  <conditionalFormatting sqref="Q61:Q62">
    <cfRule type="cellIs" dxfId="73" priority="1415" operator="equal">
      <formula>"Alto"</formula>
    </cfRule>
    <cfRule type="cellIs" dxfId="72" priority="1416" operator="equal">
      <formula>"Moderado"</formula>
    </cfRule>
    <cfRule type="cellIs" dxfId="71" priority="1417" operator="equal">
      <formula>"Bajo"</formula>
    </cfRule>
    <cfRule type="cellIs" dxfId="70" priority="1414" operator="equal">
      <formula>"Extremo"</formula>
    </cfRule>
  </conditionalFormatting>
  <conditionalFormatting sqref="Q64">
    <cfRule type="cellIs" dxfId="69" priority="76" operator="equal">
      <formula>"Moderado"</formula>
    </cfRule>
    <cfRule type="cellIs" dxfId="68" priority="74" operator="equal">
      <formula>"Extremo"</formula>
    </cfRule>
    <cfRule type="cellIs" dxfId="67" priority="75" operator="equal">
      <formula>"Alto"</formula>
    </cfRule>
    <cfRule type="cellIs" dxfId="66" priority="77" operator="equal">
      <formula>"Bajo"</formula>
    </cfRule>
  </conditionalFormatting>
  <conditionalFormatting sqref="Q67">
    <cfRule type="cellIs" dxfId="65" priority="1386" operator="equal">
      <formula>"Moderado"</formula>
    </cfRule>
    <cfRule type="cellIs" dxfId="64" priority="1384" operator="equal">
      <formula>"Extremo"</formula>
    </cfRule>
    <cfRule type="cellIs" dxfId="63" priority="1385" operator="equal">
      <formula>"Alto"</formula>
    </cfRule>
    <cfRule type="cellIs" dxfId="62" priority="1387" operator="equal">
      <formula>"Bajo"</formula>
    </cfRule>
  </conditionalFormatting>
  <conditionalFormatting sqref="Q70">
    <cfRule type="cellIs" dxfId="61" priority="1369" operator="equal">
      <formula>"Extremo"</formula>
    </cfRule>
    <cfRule type="cellIs" dxfId="60" priority="1372" operator="equal">
      <formula>"Bajo"</formula>
    </cfRule>
    <cfRule type="cellIs" dxfId="59" priority="1370" operator="equal">
      <formula>"Alto"</formula>
    </cfRule>
    <cfRule type="cellIs" dxfId="58" priority="1371" operator="equal">
      <formula>"Moderado"</formula>
    </cfRule>
  </conditionalFormatting>
  <conditionalFormatting sqref="Q73">
    <cfRule type="cellIs" dxfId="57" priority="1299" operator="equal">
      <formula>"Moderado"</formula>
    </cfRule>
    <cfRule type="cellIs" dxfId="56" priority="1300" operator="equal">
      <formula>"Bajo"</formula>
    </cfRule>
    <cfRule type="cellIs" dxfId="55" priority="1298" operator="equal">
      <formula>"Alto"</formula>
    </cfRule>
    <cfRule type="cellIs" dxfId="54" priority="1297" operator="equal">
      <formula>"Extremo"</formula>
    </cfRule>
  </conditionalFormatting>
  <conditionalFormatting sqref="Q76">
    <cfRule type="cellIs" dxfId="53" priority="1240" operator="equal">
      <formula>"Extremo"</formula>
    </cfRule>
    <cfRule type="cellIs" dxfId="52" priority="1241" operator="equal">
      <formula>"Alto"</formula>
    </cfRule>
    <cfRule type="cellIs" dxfId="51" priority="1242" operator="equal">
      <formula>"Moderado"</formula>
    </cfRule>
    <cfRule type="cellIs" dxfId="50" priority="1243" operator="equal">
      <formula>"Bajo"</formula>
    </cfRule>
  </conditionalFormatting>
  <conditionalFormatting sqref="Q79">
    <cfRule type="cellIs" dxfId="49" priority="1185" operator="equal">
      <formula>"Moderado"</formula>
    </cfRule>
    <cfRule type="cellIs" dxfId="48" priority="1186" operator="equal">
      <formula>"Bajo"</formula>
    </cfRule>
    <cfRule type="cellIs" dxfId="47" priority="1183" operator="equal">
      <formula>"Extremo"</formula>
    </cfRule>
    <cfRule type="cellIs" dxfId="46" priority="1184" operator="equal">
      <formula>"Alto"</formula>
    </cfRule>
  </conditionalFormatting>
  <conditionalFormatting sqref="Q82">
    <cfRule type="cellIs" dxfId="45" priority="1069" operator="equal">
      <formula>"Extremo"</formula>
    </cfRule>
    <cfRule type="cellIs" dxfId="44" priority="1072" operator="equal">
      <formula>"Bajo"</formula>
    </cfRule>
    <cfRule type="cellIs" dxfId="43" priority="1070" operator="equal">
      <formula>"Alto"</formula>
    </cfRule>
    <cfRule type="cellIs" dxfId="42" priority="1071" operator="equal">
      <formula>"Moderado"</formula>
    </cfRule>
  </conditionalFormatting>
  <conditionalFormatting sqref="Q85">
    <cfRule type="cellIs" dxfId="41" priority="1357" operator="equal">
      <formula>"Bajo"</formula>
    </cfRule>
    <cfRule type="cellIs" dxfId="40" priority="1356" operator="equal">
      <formula>"Moderado"</formula>
    </cfRule>
    <cfRule type="cellIs" dxfId="39" priority="1354" operator="equal">
      <formula>"Extremo"</formula>
    </cfRule>
    <cfRule type="cellIs" dxfId="38" priority="1355" operator="equal">
      <formula>"Alto"</formula>
    </cfRule>
  </conditionalFormatting>
  <conditionalFormatting sqref="Q88">
    <cfRule type="cellIs" dxfId="37" priority="1015" operator="equal">
      <formula>"Bajo"</formula>
    </cfRule>
    <cfRule type="cellIs" dxfId="36" priority="1014" operator="equal">
      <formula>"Moderado"</formula>
    </cfRule>
    <cfRule type="cellIs" dxfId="35" priority="1013" operator="equal">
      <formula>"Alto"</formula>
    </cfRule>
    <cfRule type="cellIs" dxfId="34" priority="1012" operator="equal">
      <formula>"Extremo"</formula>
    </cfRule>
  </conditionalFormatting>
  <conditionalFormatting sqref="Q91">
    <cfRule type="cellIs" dxfId="33" priority="871" operator="equal">
      <formula>"Bajo"</formula>
    </cfRule>
    <cfRule type="cellIs" dxfId="32" priority="870" operator="equal">
      <formula>"Moderado"</formula>
    </cfRule>
    <cfRule type="cellIs" dxfId="31" priority="868" operator="equal">
      <formula>"Extremo"</formula>
    </cfRule>
    <cfRule type="cellIs" dxfId="30" priority="869" operator="equal">
      <formula>"Alto"</formula>
    </cfRule>
  </conditionalFormatting>
  <conditionalFormatting sqref="Q94">
    <cfRule type="cellIs" dxfId="29" priority="583" operator="equal">
      <formula>"Bajo"</formula>
    </cfRule>
    <cfRule type="cellIs" dxfId="28" priority="582" operator="equal">
      <formula>"Moderado"</formula>
    </cfRule>
    <cfRule type="cellIs" dxfId="27" priority="581" operator="equal">
      <formula>"Alto"</formula>
    </cfRule>
    <cfRule type="cellIs" dxfId="26" priority="580" operator="equal">
      <formula>"Extremo"</formula>
    </cfRule>
  </conditionalFormatting>
  <conditionalFormatting sqref="Q97">
    <cfRule type="cellIs" dxfId="25" priority="508" operator="equal">
      <formula>"Extremo"</formula>
    </cfRule>
    <cfRule type="cellIs" dxfId="24" priority="509" operator="equal">
      <formula>"Alto"</formula>
    </cfRule>
    <cfRule type="cellIs" dxfId="23" priority="510" operator="equal">
      <formula>"Moderado"</formula>
    </cfRule>
    <cfRule type="cellIs" dxfId="22" priority="511" operator="equal">
      <formula>"Bajo"</formula>
    </cfRule>
  </conditionalFormatting>
  <conditionalFormatting sqref="Q100">
    <cfRule type="cellIs" dxfId="21" priority="438" operator="equal">
      <formula>"Moderado"</formula>
    </cfRule>
    <cfRule type="cellIs" dxfId="20" priority="439" operator="equal">
      <formula>"Bajo"</formula>
    </cfRule>
    <cfRule type="cellIs" dxfId="19" priority="436" operator="equal">
      <formula>"Extremo"</formula>
    </cfRule>
    <cfRule type="cellIs" dxfId="18" priority="437" operator="equal">
      <formula>"Alto"</formula>
    </cfRule>
  </conditionalFormatting>
  <conditionalFormatting sqref="Q103">
    <cfRule type="cellIs" dxfId="17" priority="366" operator="equal">
      <formula>"Moderado"</formula>
    </cfRule>
    <cfRule type="cellIs" dxfId="16" priority="367" operator="equal">
      <formula>"Bajo"</formula>
    </cfRule>
    <cfRule type="cellIs" dxfId="15" priority="365" operator="equal">
      <formula>"Alto"</formula>
    </cfRule>
    <cfRule type="cellIs" dxfId="14" priority="364" operator="equal">
      <formula>"Extremo"</formula>
    </cfRule>
  </conditionalFormatting>
  <conditionalFormatting sqref="AB7:AB105">
    <cfRule type="cellIs" dxfId="13" priority="68" operator="equal">
      <formula>"Muy Alta"</formula>
    </cfRule>
    <cfRule type="cellIs" dxfId="12" priority="69" operator="equal">
      <formula>"Alta"</formula>
    </cfRule>
    <cfRule type="cellIs" dxfId="11" priority="72" operator="equal">
      <formula>"Muy Baja"</formula>
    </cfRule>
    <cfRule type="cellIs" dxfId="10" priority="71" operator="equal">
      <formula>"Baja"</formula>
    </cfRule>
    <cfRule type="cellIs" dxfId="9" priority="70" operator="equal">
      <formula>"Media"</formula>
    </cfRule>
  </conditionalFormatting>
  <conditionalFormatting sqref="AD7:AD105">
    <cfRule type="cellIs" dxfId="8" priority="67" operator="equal">
      <formula>"Leve"</formula>
    </cfRule>
    <cfRule type="cellIs" dxfId="7" priority="66" operator="equal">
      <formula>"Menor"</formula>
    </cfRule>
    <cfRule type="cellIs" dxfId="6" priority="65" operator="equal">
      <formula>"Moderado"</formula>
    </cfRule>
    <cfRule type="cellIs" dxfId="5" priority="64" operator="equal">
      <formula>"Mayor"</formula>
    </cfRule>
    <cfRule type="cellIs" dxfId="4" priority="63" operator="equal">
      <formula>"Catastrófico"</formula>
    </cfRule>
  </conditionalFormatting>
  <conditionalFormatting sqref="AF7:AF105">
    <cfRule type="cellIs" dxfId="3" priority="59" operator="equal">
      <formula>"Extremo"</formula>
    </cfRule>
    <cfRule type="cellIs" dxfId="2" priority="60" operator="equal">
      <formula>"Alto"</formula>
    </cfRule>
    <cfRule type="cellIs" dxfId="1" priority="62" operator="equal">
      <formula>"Bajo"</formula>
    </cfRule>
    <cfRule type="cellIs" dxfId="0" priority="61" operator="equal">
      <formula>"Moderado"</formula>
    </cfRule>
  </conditionalFormatting>
  <hyperlinks>
    <hyperlink ref="AQ10" r:id="rId1" display="La evidecia de publicación del video se puede verificar en la página web interna RednoBo, en el siguiente enlace: http://10.115.245.74/videos/sabes-como-solicitar-acompanamiento-la-oarc " xr:uid="{00000000-0004-0000-0200-000000000000}"/>
    <hyperlink ref="AN55" r:id="rId2" location="gid=772724537" display="https://docs.google.com/spreadsheets/d/1NO2tYGuvYN50cRP_3wEHdMsD7mi462705XDtUyZr11o/edit#gid=772724537" xr:uid="{F7B07C4C-1102-42D5-B919-A4F370B32F6C}"/>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1000000}">
          <x14:formula1>
            <xm:f>'Opciones Tratamiento'!$B$13:$B$19</xm:f>
          </x14:formula1>
          <xm:sqref>I7 I10 I67 I13 I16 I19 I22 I25 I28 I31 I34 I70 I37 I40 I43 I46 I49 I55 I58 I61:I62 I85 I73 I76 I79 I82 I88 I91 I94 I97 I100 I103 I52</xm:sqref>
        </x14:dataValidation>
        <x14:dataValidation type="list" allowBlank="1" showInputMessage="1" showErrorMessage="1" xr:uid="{00000000-0002-0000-0200-000002000000}">
          <x14:formula1>
            <xm:f>'Opciones Tratamiento'!$E$2:$E$4</xm:f>
          </x14:formula1>
          <xm:sqref>E7 E10 E67 E13 E16 E19 E22 E25 E28 E31 E34 E70 E37 E40 E43 E46 E49 E55 E58 E61:E62 E85 E73 E76 E79 E82 E88 E91 E94 E97 E100 E103 E52</xm:sqref>
        </x14:dataValidation>
        <x14:dataValidation type="list" allowBlank="1" showInputMessage="1" showErrorMessage="1" xr:uid="{00000000-0002-0000-0200-000003000000}">
          <x14:formula1>
            <xm:f>'Tabla Impacto'!$F$210:$F$221</xm:f>
          </x14:formula1>
          <xm:sqref>M7 M10 M100 M13 M16 M19 M22 M25 M28 M31 M34 M103 M37 M40 M43 M94 M97 M46 M49 M52 M55 M58 M61:M62 M67 M70 M73 M76 M79 M82 M85 M88 M91</xm:sqref>
        </x14:dataValidation>
        <x14:dataValidation type="list" allowBlank="1" showInputMessage="1" showErrorMessage="1" xr:uid="{00000000-0002-0000-0200-000004000000}">
          <x14:formula1>
            <xm:f>'Tabla Valoración controles'!$D$4:$D$6</xm:f>
          </x14:formula1>
          <xm:sqref>U7:U62 U67:U105</xm:sqref>
        </x14:dataValidation>
        <x14:dataValidation type="list" allowBlank="1" showInputMessage="1" showErrorMessage="1" xr:uid="{00000000-0002-0000-0200-000005000000}">
          <x14:formula1>
            <xm:f>'Tabla Valoración controles'!$D$7:$D$8</xm:f>
          </x14:formula1>
          <xm:sqref>V7:V62 V67:V105</xm:sqref>
        </x14:dataValidation>
        <x14:dataValidation type="list" allowBlank="1" showInputMessage="1" showErrorMessage="1" xr:uid="{00000000-0002-0000-0200-000006000000}">
          <x14:formula1>
            <xm:f>'Tabla Valoración controles'!$D$9:$D$10</xm:f>
          </x14:formula1>
          <xm:sqref>X7:X62 X67:X105</xm:sqref>
        </x14:dataValidation>
        <x14:dataValidation type="list" allowBlank="1" showInputMessage="1" showErrorMessage="1" xr:uid="{00000000-0002-0000-0200-000007000000}">
          <x14:formula1>
            <xm:f>'Tabla Valoración controles'!$D$11:$D$12</xm:f>
          </x14:formula1>
          <xm:sqref>Y7:Y62 Y67:Y105</xm:sqref>
        </x14:dataValidation>
        <x14:dataValidation type="list" allowBlank="1" showInputMessage="1" showErrorMessage="1" xr:uid="{00000000-0002-0000-0200-000008000000}">
          <x14:formula1>
            <xm:f>'Tabla Valoración controles'!$D$13:$D$14</xm:f>
          </x14:formula1>
          <xm:sqref>Z7:Z62 Z67:Z105</xm:sqref>
        </x14:dataValidation>
        <x14:dataValidation type="list" allowBlank="1" showInputMessage="1" showErrorMessage="1" xr:uid="{00000000-0002-0000-0200-000009000000}">
          <x14:formula1>
            <xm:f>'Opciones Tratamiento'!$B$2:$B$5</xm:f>
          </x14:formula1>
          <xm:sqref>AG7:AG62 AG67:AG105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O204"/>
  <sheetViews>
    <sheetView zoomScale="25" zoomScaleNormal="25" workbookViewId="0">
      <selection activeCell="J10" sqref="J10:AW85"/>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row>
    <row r="2" spans="1:119" ht="18" customHeight="1" x14ac:dyDescent="0.25">
      <c r="A2" s="41"/>
      <c r="B2" s="418" t="s">
        <v>135</v>
      </c>
      <c r="C2" s="418"/>
      <c r="D2" s="418"/>
      <c r="E2" s="418"/>
      <c r="F2" s="418"/>
      <c r="G2" s="418"/>
      <c r="H2" s="418"/>
      <c r="I2" s="418"/>
      <c r="J2" s="272" t="s">
        <v>2</v>
      </c>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c r="BC2" s="272"/>
      <c r="BD2" s="272"/>
      <c r="BE2" s="272"/>
      <c r="BF2" s="272"/>
      <c r="BG2" s="272"/>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row>
    <row r="3" spans="1:119" ht="18.75" customHeight="1" x14ac:dyDescent="0.25">
      <c r="A3" s="41"/>
      <c r="B3" s="418"/>
      <c r="C3" s="418"/>
      <c r="D3" s="418"/>
      <c r="E3" s="418"/>
      <c r="F3" s="418"/>
      <c r="G3" s="418"/>
      <c r="H3" s="418"/>
      <c r="I3" s="418"/>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c r="AS3" s="272"/>
      <c r="AT3" s="272"/>
      <c r="AU3" s="272"/>
      <c r="AV3" s="272"/>
      <c r="AW3" s="272"/>
      <c r="AX3" s="272"/>
      <c r="AY3" s="272"/>
      <c r="AZ3" s="272"/>
      <c r="BA3" s="272"/>
      <c r="BB3" s="272"/>
      <c r="BC3" s="272"/>
      <c r="BD3" s="272"/>
      <c r="BE3" s="272"/>
      <c r="BF3" s="272"/>
      <c r="BG3" s="272"/>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row>
    <row r="4" spans="1:119" ht="15" customHeight="1" x14ac:dyDescent="0.25">
      <c r="A4" s="41"/>
      <c r="B4" s="418"/>
      <c r="C4" s="418"/>
      <c r="D4" s="418"/>
      <c r="E4" s="418"/>
      <c r="F4" s="418"/>
      <c r="G4" s="418"/>
      <c r="H4" s="418"/>
      <c r="I4" s="418"/>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c r="AW4" s="272"/>
      <c r="AX4" s="272"/>
      <c r="AY4" s="272"/>
      <c r="AZ4" s="272"/>
      <c r="BA4" s="272"/>
      <c r="BB4" s="272"/>
      <c r="BC4" s="272"/>
      <c r="BD4" s="272"/>
      <c r="BE4" s="272"/>
      <c r="BF4" s="272"/>
      <c r="BG4" s="272"/>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row>
    <row r="5" spans="1:119"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row>
    <row r="6" spans="1:119" ht="15" customHeight="1" x14ac:dyDescent="0.25">
      <c r="A6" s="41"/>
      <c r="B6" s="277" t="s">
        <v>4</v>
      </c>
      <c r="C6" s="277"/>
      <c r="D6" s="278"/>
      <c r="E6" s="419" t="s">
        <v>107</v>
      </c>
      <c r="F6" s="420"/>
      <c r="G6" s="420"/>
      <c r="H6" s="420"/>
      <c r="I6" s="420"/>
      <c r="J6" s="425" t="e">
        <f>IF(AND('Mapa final'!#REF!="Muy Alta",'Mapa final'!#REF!="Leve"),CONCATENATE("R",'Mapa final'!#REF!),"")</f>
        <v>#REF!</v>
      </c>
      <c r="K6" s="426"/>
      <c r="L6" s="426" t="str">
        <f ca="1">IF(AND('Mapa final'!$K$7="Muy Alta",'Mapa final'!$O$7="Leve"),CONCATENATE("R",'Mapa final'!$A$7),"")</f>
        <v/>
      </c>
      <c r="M6" s="426"/>
      <c r="N6" s="426" t="str">
        <f ca="1">IF(AND('Mapa final'!$K$10="Muy Alta",'Mapa final'!$O$10="Leve"),CONCATENATE("R",'Mapa final'!$A$10),"")</f>
        <v/>
      </c>
      <c r="O6" s="426"/>
      <c r="P6" s="426" t="e">
        <f>IF(AND('Mapa final'!#REF!="Muy Alta",'Mapa final'!#REF!="Leve"),CONCATENATE("R",'Mapa final'!#REF!),"")</f>
        <v>#REF!</v>
      </c>
      <c r="Q6" s="426"/>
      <c r="R6" s="426" t="str">
        <f ca="1">IF(AND('Mapa final'!$K$13="Muy Alta",'Mapa final'!$O$13="Leve"),CONCATENATE("R",'Mapa final'!$A$13),"")</f>
        <v/>
      </c>
      <c r="S6" s="442"/>
      <c r="T6" s="425" t="e">
        <f>IF(AND('Mapa final'!#REF!="Muy Alta",'Mapa final'!#REF!="Menor"),CONCATENATE("R",'Mapa final'!#REF!),"")</f>
        <v>#REF!</v>
      </c>
      <c r="U6" s="426"/>
      <c r="V6" s="426" t="str">
        <f ca="1">IF(AND('Mapa final'!$K$7="Muy Alta",'Mapa final'!$O$7="Menor"),CONCATENATE("R",'Mapa final'!$A$7),"")</f>
        <v/>
      </c>
      <c r="W6" s="426"/>
      <c r="X6" s="426" t="str">
        <f ca="1">IF(AND('Mapa final'!$K$10="Muy Alta",'Mapa final'!$O$10="Menor"),CONCATENATE("R",'Mapa final'!$A$10),"")</f>
        <v/>
      </c>
      <c r="Y6" s="426"/>
      <c r="Z6" s="426" t="e">
        <f>IF(AND('Mapa final'!#REF!="Muy Alta",'Mapa final'!#REF!="Menor"),CONCATENATE("R",'Mapa final'!#REF!),"")</f>
        <v>#REF!</v>
      </c>
      <c r="AA6" s="426"/>
      <c r="AB6" s="426" t="str">
        <f ca="1">IF(AND('Mapa final'!$K$13="Muy Alta",'Mapa final'!$O$13="Menor"),CONCATENATE("R",'Mapa final'!$A$13),"")</f>
        <v/>
      </c>
      <c r="AC6" s="442"/>
      <c r="AD6" s="425" t="e">
        <f>IF(AND('Mapa final'!#REF!="Muy Alta",'Mapa final'!#REF!="Moderado"),CONCATENATE("R",'Mapa final'!#REF!),"")</f>
        <v>#REF!</v>
      </c>
      <c r="AE6" s="426"/>
      <c r="AF6" s="426" t="str">
        <f ca="1">IF(AND('Mapa final'!$K$7="Muy Alta",'Mapa final'!$O$7="Moderado"),CONCATENATE("R",'Mapa final'!$A$7),"")</f>
        <v/>
      </c>
      <c r="AG6" s="426"/>
      <c r="AH6" s="426" t="str">
        <f ca="1">IF(AND('Mapa final'!$K$10="Muy Alta",'Mapa final'!$O$10="Moderado"),CONCATENATE("R",'Mapa final'!$A$10),"")</f>
        <v/>
      </c>
      <c r="AI6" s="426"/>
      <c r="AJ6" s="426" t="e">
        <f>IF(AND('Mapa final'!#REF!="Muy Alta",'Mapa final'!#REF!="Moderado"),CONCATENATE("R",'Mapa final'!#REF!),"")</f>
        <v>#REF!</v>
      </c>
      <c r="AK6" s="426"/>
      <c r="AL6" s="426" t="str">
        <f ca="1">IF(AND('Mapa final'!$K$13="Muy Alta",'Mapa final'!$O$13="Moderado"),CONCATENATE("R",'Mapa final'!$A$13),"")</f>
        <v/>
      </c>
      <c r="AM6" s="442"/>
      <c r="AN6" s="425" t="e">
        <f>IF(AND('Mapa final'!#REF!="Muy Alta",'Mapa final'!#REF!="Mayor"),CONCATENATE("R",'Mapa final'!#REF!),"")</f>
        <v>#REF!</v>
      </c>
      <c r="AO6" s="426"/>
      <c r="AP6" s="426" t="str">
        <f ca="1">IF(AND('Mapa final'!$K$7="Muy Alta",'Mapa final'!$O$7="Mayor"),CONCATENATE("R",'Mapa final'!$A$7),"")</f>
        <v/>
      </c>
      <c r="AQ6" s="426"/>
      <c r="AR6" s="426" t="str">
        <f ca="1">IF(AND('Mapa final'!$K$10="Muy Alta",'Mapa final'!$O$10="Mayor"),CONCATENATE("R",'Mapa final'!$A$10),"")</f>
        <v/>
      </c>
      <c r="AS6" s="426"/>
      <c r="AT6" s="426" t="e">
        <f>IF(AND('Mapa final'!#REF!="Muy Alta",'Mapa final'!#REF!="Mayor"),CONCATENATE("R",'Mapa final'!#REF!),"")</f>
        <v>#REF!</v>
      </c>
      <c r="AU6" s="426"/>
      <c r="AV6" s="426" t="str">
        <f ca="1">IF(AND('Mapa final'!$K$13="Muy Alta",'Mapa final'!$O$13="Mayor"),CONCATENATE("R",'Mapa final'!$A$13),"")</f>
        <v/>
      </c>
      <c r="AW6" s="442"/>
      <c r="AX6" s="435" t="e">
        <f>IF(AND('Mapa final'!#REF!="Muy Alta",'Mapa final'!#REF!="Catastrófico"),CONCATENATE("R",'Mapa final'!#REF!),"")</f>
        <v>#REF!</v>
      </c>
      <c r="AY6" s="436"/>
      <c r="AZ6" s="436" t="str">
        <f ca="1">IF(AND('Mapa final'!$K$7="Muy Alta",'Mapa final'!$O$7="Catastrófico"),CONCATENATE("R",'Mapa final'!$A$7),"")</f>
        <v/>
      </c>
      <c r="BA6" s="436"/>
      <c r="BB6" s="436" t="str">
        <f ca="1">IF(AND('Mapa final'!$K$10="Muy Alta",'Mapa final'!$O$10="Catastrófico"),CONCATENATE("R",'Mapa final'!$A$10),"")</f>
        <v/>
      </c>
      <c r="BC6" s="436"/>
      <c r="BD6" s="436" t="e">
        <f>IF(AND('Mapa final'!#REF!="Muy Alta",'Mapa final'!#REF!="Catastrófico"),CONCATENATE("R",'Mapa final'!#REF!),"")</f>
        <v>#REF!</v>
      </c>
      <c r="BE6" s="436"/>
      <c r="BF6" s="436" t="str">
        <f ca="1">IF(AND('Mapa final'!$K$13="Muy Alta",'Mapa final'!$O$13="Catastrófico"),CONCATENATE("R",'Mapa final'!$A$13),"")</f>
        <v/>
      </c>
      <c r="BG6" s="437"/>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row>
    <row r="7" spans="1:119" ht="15" customHeight="1" x14ac:dyDescent="0.25">
      <c r="A7" s="41"/>
      <c r="B7" s="277"/>
      <c r="C7" s="277"/>
      <c r="D7" s="278"/>
      <c r="E7" s="421"/>
      <c r="F7" s="422"/>
      <c r="G7" s="422"/>
      <c r="H7" s="422"/>
      <c r="I7" s="422"/>
      <c r="J7" s="403"/>
      <c r="K7" s="404"/>
      <c r="L7" s="404"/>
      <c r="M7" s="404"/>
      <c r="N7" s="404"/>
      <c r="O7" s="404"/>
      <c r="P7" s="404"/>
      <c r="Q7" s="404"/>
      <c r="R7" s="404"/>
      <c r="S7" s="439"/>
      <c r="T7" s="403"/>
      <c r="U7" s="404"/>
      <c r="V7" s="404"/>
      <c r="W7" s="404"/>
      <c r="X7" s="404"/>
      <c r="Y7" s="404"/>
      <c r="Z7" s="404"/>
      <c r="AA7" s="404"/>
      <c r="AB7" s="404"/>
      <c r="AC7" s="439"/>
      <c r="AD7" s="403"/>
      <c r="AE7" s="404"/>
      <c r="AF7" s="404"/>
      <c r="AG7" s="404"/>
      <c r="AH7" s="404"/>
      <c r="AI7" s="404"/>
      <c r="AJ7" s="404"/>
      <c r="AK7" s="404"/>
      <c r="AL7" s="404"/>
      <c r="AM7" s="439"/>
      <c r="AN7" s="403"/>
      <c r="AO7" s="404"/>
      <c r="AP7" s="404"/>
      <c r="AQ7" s="404"/>
      <c r="AR7" s="404"/>
      <c r="AS7" s="404"/>
      <c r="AT7" s="404"/>
      <c r="AU7" s="404"/>
      <c r="AV7" s="404"/>
      <c r="AW7" s="439"/>
      <c r="AX7" s="431"/>
      <c r="AY7" s="429"/>
      <c r="AZ7" s="429"/>
      <c r="BA7" s="429"/>
      <c r="BB7" s="429"/>
      <c r="BC7" s="429"/>
      <c r="BD7" s="429"/>
      <c r="BE7" s="429"/>
      <c r="BF7" s="429"/>
      <c r="BG7" s="430"/>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row>
    <row r="8" spans="1:119" ht="15" customHeight="1" x14ac:dyDescent="0.25">
      <c r="A8" s="41"/>
      <c r="B8" s="277"/>
      <c r="C8" s="277"/>
      <c r="D8" s="278"/>
      <c r="E8" s="421"/>
      <c r="F8" s="422"/>
      <c r="G8" s="422"/>
      <c r="H8" s="422"/>
      <c r="I8" s="422"/>
      <c r="J8" s="403" t="e">
        <f>IF(AND('Mapa final'!#REF!="Muy Alta",'Mapa final'!#REF!="Leve"),CONCATENATE("R",'Mapa final'!#REF!),"")</f>
        <v>#REF!</v>
      </c>
      <c r="K8" s="404"/>
      <c r="L8" s="404" t="str">
        <f ca="1">IF(AND('Mapa final'!$K$16="Muy Alta",'Mapa final'!$O$16="Leve"),CONCATENATE("R",'Mapa final'!$A$16),"")</f>
        <v/>
      </c>
      <c r="M8" s="404"/>
      <c r="N8" s="404" t="str">
        <f ca="1">IF(AND('Mapa final'!$K$19="Muy Alta",'Mapa final'!$O$19="Leve"),CONCATENATE("R",'Mapa final'!$A$19),"")</f>
        <v/>
      </c>
      <c r="O8" s="404"/>
      <c r="P8" s="404" t="e">
        <f>IF(AND('Mapa final'!#REF!="Muy Alta",'Mapa final'!#REF!="Leve"),CONCATENATE("R",'Mapa final'!#REF!),"")</f>
        <v>#REF!</v>
      </c>
      <c r="Q8" s="404"/>
      <c r="R8" s="404" t="e">
        <f>IF(AND('Mapa final'!#REF!="Muy Alta",'Mapa final'!#REF!="Leve"),CONCATENATE("R",'Mapa final'!#REF!),"")</f>
        <v>#REF!</v>
      </c>
      <c r="S8" s="439"/>
      <c r="T8" s="403" t="e">
        <f>IF(AND('Mapa final'!#REF!="Muy Alta",'Mapa final'!#REF!="Menor"),CONCATENATE("R",'Mapa final'!#REF!),"")</f>
        <v>#REF!</v>
      </c>
      <c r="U8" s="404"/>
      <c r="V8" s="404" t="str">
        <f ca="1">IF(AND('Mapa final'!$K$16="Muy Alta",'Mapa final'!$O$16="Menor"),CONCATENATE("R",'Mapa final'!$A$16),"")</f>
        <v/>
      </c>
      <c r="W8" s="404"/>
      <c r="X8" s="404" t="str">
        <f ca="1">IF(AND('Mapa final'!$K$19="Muy Alta",'Mapa final'!$O$19="Menor"),CONCATENATE("R",'Mapa final'!$A$19),"")</f>
        <v/>
      </c>
      <c r="Y8" s="404"/>
      <c r="Z8" s="404" t="e">
        <f>IF(AND('Mapa final'!#REF!="Muy Alta",'Mapa final'!#REF!="Menor"),CONCATENATE("R",'Mapa final'!#REF!),"")</f>
        <v>#REF!</v>
      </c>
      <c r="AA8" s="404"/>
      <c r="AB8" s="404" t="e">
        <f>IF(AND('Mapa final'!#REF!="Muy Alta",'Mapa final'!#REF!="Menor"),CONCATENATE("R",'Mapa final'!#REF!),"")</f>
        <v>#REF!</v>
      </c>
      <c r="AC8" s="439"/>
      <c r="AD8" s="403" t="e">
        <f>IF(AND('Mapa final'!#REF!="Muy Alta",'Mapa final'!#REF!="Moderado"),CONCATENATE("R",'Mapa final'!#REF!),"")</f>
        <v>#REF!</v>
      </c>
      <c r="AE8" s="404"/>
      <c r="AF8" s="404" t="str">
        <f ca="1">IF(AND('Mapa final'!$K$16="Muy Alta",'Mapa final'!$O$16="Moderado"),CONCATENATE("R",'Mapa final'!$A$16),"")</f>
        <v/>
      </c>
      <c r="AG8" s="404"/>
      <c r="AH8" s="404" t="str">
        <f ca="1">IF(AND('Mapa final'!$K$19="Muy Alta",'Mapa final'!$O$19="Moderado"),CONCATENATE("R",'Mapa final'!$A$19),"")</f>
        <v/>
      </c>
      <c r="AI8" s="404"/>
      <c r="AJ8" s="404" t="e">
        <f>IF(AND('Mapa final'!#REF!="Muy Alta",'Mapa final'!#REF!="Moderado"),CONCATENATE("R",'Mapa final'!#REF!),"")</f>
        <v>#REF!</v>
      </c>
      <c r="AK8" s="404"/>
      <c r="AL8" s="404" t="e">
        <f>IF(AND('Mapa final'!#REF!="Muy Alta",'Mapa final'!#REF!="Moderado"),CONCATENATE("R",'Mapa final'!#REF!),"")</f>
        <v>#REF!</v>
      </c>
      <c r="AM8" s="439"/>
      <c r="AN8" s="403" t="e">
        <f>IF(AND('Mapa final'!#REF!="Muy Alta",'Mapa final'!#REF!="Mayor"),CONCATENATE("R",'Mapa final'!#REF!),"")</f>
        <v>#REF!</v>
      </c>
      <c r="AO8" s="404"/>
      <c r="AP8" s="404" t="str">
        <f ca="1">IF(AND('Mapa final'!$K$16="Muy Alta",'Mapa final'!$O$16="Mayor"),CONCATENATE("R",'Mapa final'!$A$16),"")</f>
        <v/>
      </c>
      <c r="AQ8" s="404"/>
      <c r="AR8" s="404" t="str">
        <f ca="1">IF(AND('Mapa final'!$K$19="Muy Alta",'Mapa final'!$O$19="Mayor"),CONCATENATE("R",'Mapa final'!$A$19),"")</f>
        <v/>
      </c>
      <c r="AS8" s="404"/>
      <c r="AT8" s="404" t="e">
        <f>IF(AND('Mapa final'!#REF!="Muy Alta",'Mapa final'!#REF!="Mayor"),CONCATENATE("R",'Mapa final'!#REF!),"")</f>
        <v>#REF!</v>
      </c>
      <c r="AU8" s="404"/>
      <c r="AV8" s="404" t="e">
        <f>IF(AND('Mapa final'!#REF!="Muy Alta",'Mapa final'!#REF!="Mayor"),CONCATENATE("R",'Mapa final'!#REF!),"")</f>
        <v>#REF!</v>
      </c>
      <c r="AW8" s="439"/>
      <c r="AX8" s="431" t="e">
        <f>IF(AND('Mapa final'!#REF!="Muy Alta",'Mapa final'!#REF!="Catastrófico"),CONCATENATE("R",'Mapa final'!#REF!),"")</f>
        <v>#REF!</v>
      </c>
      <c r="AY8" s="429"/>
      <c r="AZ8" s="429" t="str">
        <f ca="1">IF(AND('Mapa final'!$K$16="Muy Alta",'Mapa final'!$O$16="Catastrófico"),CONCATENATE("R",'Mapa final'!$A$16),"")</f>
        <v/>
      </c>
      <c r="BA8" s="429"/>
      <c r="BB8" s="429" t="str">
        <f ca="1">IF(AND('Mapa final'!$K$19="Muy Alta",'Mapa final'!$O$19="Catastrófico"),CONCATENATE("R",'Mapa final'!$A$19),"")</f>
        <v/>
      </c>
      <c r="BC8" s="429"/>
      <c r="BD8" s="429" t="e">
        <f>IF(AND('Mapa final'!#REF!="Muy Alta",'Mapa final'!#REF!="Catastrófico"),CONCATENATE("R",'Mapa final'!#REF!),"")</f>
        <v>#REF!</v>
      </c>
      <c r="BE8" s="429"/>
      <c r="BF8" s="429" t="e">
        <f>IF(AND('Mapa final'!#REF!="Muy Alta",'Mapa final'!#REF!="Catastrófico"),CONCATENATE("R",'Mapa final'!#REF!),"")</f>
        <v>#REF!</v>
      </c>
      <c r="BG8" s="430"/>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row>
    <row r="9" spans="1:119" ht="15" customHeight="1" x14ac:dyDescent="0.25">
      <c r="A9" s="41"/>
      <c r="B9" s="277"/>
      <c r="C9" s="277"/>
      <c r="D9" s="278"/>
      <c r="E9" s="421"/>
      <c r="F9" s="422"/>
      <c r="G9" s="422"/>
      <c r="H9" s="422"/>
      <c r="I9" s="422"/>
      <c r="J9" s="403"/>
      <c r="K9" s="404"/>
      <c r="L9" s="404"/>
      <c r="M9" s="404"/>
      <c r="N9" s="404"/>
      <c r="O9" s="404"/>
      <c r="P9" s="404"/>
      <c r="Q9" s="404"/>
      <c r="R9" s="404"/>
      <c r="S9" s="439"/>
      <c r="T9" s="403"/>
      <c r="U9" s="404"/>
      <c r="V9" s="404"/>
      <c r="W9" s="404"/>
      <c r="X9" s="404"/>
      <c r="Y9" s="404"/>
      <c r="Z9" s="404"/>
      <c r="AA9" s="404"/>
      <c r="AB9" s="404"/>
      <c r="AC9" s="439"/>
      <c r="AD9" s="403"/>
      <c r="AE9" s="404"/>
      <c r="AF9" s="404"/>
      <c r="AG9" s="404"/>
      <c r="AH9" s="404"/>
      <c r="AI9" s="404"/>
      <c r="AJ9" s="404"/>
      <c r="AK9" s="404"/>
      <c r="AL9" s="404"/>
      <c r="AM9" s="439"/>
      <c r="AN9" s="403"/>
      <c r="AO9" s="404"/>
      <c r="AP9" s="404"/>
      <c r="AQ9" s="404"/>
      <c r="AR9" s="404"/>
      <c r="AS9" s="404"/>
      <c r="AT9" s="404"/>
      <c r="AU9" s="404"/>
      <c r="AV9" s="404"/>
      <c r="AW9" s="439"/>
      <c r="AX9" s="431"/>
      <c r="AY9" s="429"/>
      <c r="AZ9" s="429"/>
      <c r="BA9" s="429"/>
      <c r="BB9" s="429"/>
      <c r="BC9" s="429"/>
      <c r="BD9" s="429"/>
      <c r="BE9" s="429"/>
      <c r="BF9" s="429"/>
      <c r="BG9" s="430"/>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row>
    <row r="10" spans="1:119" ht="15" customHeight="1" x14ac:dyDescent="0.25">
      <c r="A10" s="41"/>
      <c r="B10" s="277"/>
      <c r="C10" s="277"/>
      <c r="D10" s="278"/>
      <c r="E10" s="421"/>
      <c r="F10" s="422"/>
      <c r="G10" s="422"/>
      <c r="H10" s="422"/>
      <c r="I10" s="422"/>
      <c r="J10" s="403" t="str">
        <f ca="1">IF(AND('Mapa final'!$K$22="Muy Alta",'Mapa final'!$O$22="Leve"),CONCATENATE("R",'Mapa final'!$A$22),"")</f>
        <v/>
      </c>
      <c r="K10" s="404"/>
      <c r="L10" s="404" t="str">
        <f ca="1">IF(AND('Mapa final'!$K$25="Muy Alta",'Mapa final'!$O$25="Leve"),CONCATENATE("R",'Mapa final'!$A$25),"")</f>
        <v/>
      </c>
      <c r="M10" s="404"/>
      <c r="N10" s="404" t="str">
        <f ca="1">IF(AND('Mapa final'!$K$28="Muy Alta",'Mapa final'!$O$28="Leve"),CONCATENATE("R",'Mapa final'!$A$28),"")</f>
        <v/>
      </c>
      <c r="O10" s="404"/>
      <c r="P10" s="404" t="e">
        <f>IF(AND('Mapa final'!#REF!="Muy Alta",'Mapa final'!#REF!="Leve"),CONCATENATE("R",'Mapa final'!#REF!),"")</f>
        <v>#REF!</v>
      </c>
      <c r="Q10" s="404"/>
      <c r="R10" s="404" t="str">
        <f ca="1">IF(AND('Mapa final'!$K$31="Muy Alta",'Mapa final'!$O$31="Leve"),CONCATENATE("R",'Mapa final'!$A$31),"")</f>
        <v/>
      </c>
      <c r="S10" s="439"/>
      <c r="T10" s="403" t="str">
        <f ca="1">IF(AND('Mapa final'!$K$22="Muy Alta",'Mapa final'!$O$22="Menor"),CONCATENATE("R",'Mapa final'!$A$22),"")</f>
        <v/>
      </c>
      <c r="U10" s="404"/>
      <c r="V10" s="404" t="str">
        <f ca="1">IF(AND('Mapa final'!$K$25="Muy Alta",'Mapa final'!$O$25="Menor"),CONCATENATE("R",'Mapa final'!$A$25),"")</f>
        <v/>
      </c>
      <c r="W10" s="404"/>
      <c r="X10" s="404" t="str">
        <f ca="1">IF(AND('Mapa final'!$K$28="Muy Alta",'Mapa final'!$O$28="Menor"),CONCATENATE("R",'Mapa final'!$A$28),"")</f>
        <v/>
      </c>
      <c r="Y10" s="404"/>
      <c r="Z10" s="404" t="e">
        <f>IF(AND('Mapa final'!#REF!="Muy Alta",'Mapa final'!#REF!="Menor"),CONCATENATE("R",'Mapa final'!#REF!),"")</f>
        <v>#REF!</v>
      </c>
      <c r="AA10" s="404"/>
      <c r="AB10" s="404" t="str">
        <f ca="1">IF(AND('Mapa final'!$K$31="Muy Alta",'Mapa final'!$O$31="Menor"),CONCATENATE("R",'Mapa final'!$A$31),"")</f>
        <v/>
      </c>
      <c r="AC10" s="439"/>
      <c r="AD10" s="403" t="str">
        <f ca="1">IF(AND('Mapa final'!$K$22="Muy Alta",'Mapa final'!$O$22="Moderado"),CONCATENATE("R",'Mapa final'!$A$22),"")</f>
        <v/>
      </c>
      <c r="AE10" s="404"/>
      <c r="AF10" s="404" t="str">
        <f ca="1">IF(AND('Mapa final'!$K$25="Muy Alta",'Mapa final'!$O$25="Moderado"),CONCATENATE("R",'Mapa final'!$A$25),"")</f>
        <v/>
      </c>
      <c r="AG10" s="404"/>
      <c r="AH10" s="404" t="str">
        <f ca="1">IF(AND('Mapa final'!$K$28="Muy Alta",'Mapa final'!$O$28="Moderado"),CONCATENATE("R",'Mapa final'!$A$28),"")</f>
        <v/>
      </c>
      <c r="AI10" s="404"/>
      <c r="AJ10" s="404" t="e">
        <f>IF(AND('Mapa final'!#REF!="Muy Alta",'Mapa final'!#REF!="Moderado"),CONCATENATE("R",'Mapa final'!#REF!),"")</f>
        <v>#REF!</v>
      </c>
      <c r="AK10" s="404"/>
      <c r="AL10" s="404" t="str">
        <f ca="1">IF(AND('Mapa final'!$K$31="Muy Alta",'Mapa final'!$O$31="Moderado"),CONCATENATE("R",'Mapa final'!$A$31),"")</f>
        <v/>
      </c>
      <c r="AM10" s="439"/>
      <c r="AN10" s="403" t="str">
        <f ca="1">IF(AND('Mapa final'!$K$22="Muy Alta",'Mapa final'!$O$22="Mayor"),CONCATENATE("R",'Mapa final'!$A$22),"")</f>
        <v/>
      </c>
      <c r="AO10" s="404"/>
      <c r="AP10" s="404" t="str">
        <f ca="1">IF(AND('Mapa final'!$K$25="Muy Alta",'Mapa final'!$O$25="Mayor"),CONCATENATE("R",'Mapa final'!$A$25),"")</f>
        <v/>
      </c>
      <c r="AQ10" s="404"/>
      <c r="AR10" s="404" t="str">
        <f ca="1">IF(AND('Mapa final'!$K$28="Muy Alta",'Mapa final'!$O$28="Mayor"),CONCATENATE("R",'Mapa final'!$A$28),"")</f>
        <v/>
      </c>
      <c r="AS10" s="404"/>
      <c r="AT10" s="404" t="e">
        <f>IF(AND('Mapa final'!#REF!="Muy Alta",'Mapa final'!#REF!="Mayor"),CONCATENATE("R",'Mapa final'!#REF!),"")</f>
        <v>#REF!</v>
      </c>
      <c r="AU10" s="404"/>
      <c r="AV10" s="404" t="str">
        <f ca="1">IF(AND('Mapa final'!$K$31="Muy Alta",'Mapa final'!$O$31="Mayor"),CONCATENATE("R",'Mapa final'!$A$31),"")</f>
        <v>R9</v>
      </c>
      <c r="AW10" s="439"/>
      <c r="AX10" s="431" t="str">
        <f ca="1">IF(AND('Mapa final'!$K$22="Muy Alta",'Mapa final'!$O$22="Catastrófico"),CONCATENATE("R",'Mapa final'!$A$22),"")</f>
        <v/>
      </c>
      <c r="AY10" s="429"/>
      <c r="AZ10" s="429" t="str">
        <f ca="1">IF(AND('Mapa final'!$K$25="Muy Alta",'Mapa final'!$O$25="Catastrófico"),CONCATENATE("R",'Mapa final'!$A$25),"")</f>
        <v/>
      </c>
      <c r="BA10" s="429"/>
      <c r="BB10" s="429" t="str">
        <f ca="1">IF(AND('Mapa final'!$K$28="Muy Alta",'Mapa final'!$O$28="Catastrófico"),CONCATENATE("R",'Mapa final'!$A$28),"")</f>
        <v/>
      </c>
      <c r="BC10" s="429"/>
      <c r="BD10" s="429" t="e">
        <f>IF(AND('Mapa final'!#REF!="Muy Alta",'Mapa final'!#REF!="Catastrófico"),CONCATENATE("R",'Mapa final'!#REF!),"")</f>
        <v>#REF!</v>
      </c>
      <c r="BE10" s="429"/>
      <c r="BF10" s="429" t="str">
        <f ca="1">IF(AND('Mapa final'!$K$31="Muy Alta",'Mapa final'!$O$31="Catastrófico"),CONCATENATE("R",'Mapa final'!$A$31),"")</f>
        <v/>
      </c>
      <c r="BG10" s="430"/>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row>
    <row r="11" spans="1:119" ht="15" customHeight="1" x14ac:dyDescent="0.25">
      <c r="A11" s="41"/>
      <c r="B11" s="277"/>
      <c r="C11" s="277"/>
      <c r="D11" s="278"/>
      <c r="E11" s="421"/>
      <c r="F11" s="422"/>
      <c r="G11" s="422"/>
      <c r="H11" s="422"/>
      <c r="I11" s="422"/>
      <c r="J11" s="403"/>
      <c r="K11" s="404"/>
      <c r="L11" s="404"/>
      <c r="M11" s="404"/>
      <c r="N11" s="404"/>
      <c r="O11" s="404"/>
      <c r="P11" s="404"/>
      <c r="Q11" s="404"/>
      <c r="R11" s="404"/>
      <c r="S11" s="439"/>
      <c r="T11" s="403"/>
      <c r="U11" s="404"/>
      <c r="V11" s="404"/>
      <c r="W11" s="404"/>
      <c r="X11" s="404"/>
      <c r="Y11" s="404"/>
      <c r="Z11" s="404"/>
      <c r="AA11" s="404"/>
      <c r="AB11" s="404"/>
      <c r="AC11" s="439"/>
      <c r="AD11" s="403"/>
      <c r="AE11" s="404"/>
      <c r="AF11" s="404"/>
      <c r="AG11" s="404"/>
      <c r="AH11" s="404"/>
      <c r="AI11" s="404"/>
      <c r="AJ11" s="404"/>
      <c r="AK11" s="404"/>
      <c r="AL11" s="404"/>
      <c r="AM11" s="439"/>
      <c r="AN11" s="403"/>
      <c r="AO11" s="404"/>
      <c r="AP11" s="404"/>
      <c r="AQ11" s="404"/>
      <c r="AR11" s="404"/>
      <c r="AS11" s="404"/>
      <c r="AT11" s="404"/>
      <c r="AU11" s="404"/>
      <c r="AV11" s="404"/>
      <c r="AW11" s="439"/>
      <c r="AX11" s="431"/>
      <c r="AY11" s="429"/>
      <c r="AZ11" s="429"/>
      <c r="BA11" s="429"/>
      <c r="BB11" s="429"/>
      <c r="BC11" s="429"/>
      <c r="BD11" s="429"/>
      <c r="BE11" s="429"/>
      <c r="BF11" s="429"/>
      <c r="BG11" s="430"/>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row>
    <row r="12" spans="1:119" ht="15" customHeight="1" x14ac:dyDescent="0.25">
      <c r="A12" s="41"/>
      <c r="B12" s="277"/>
      <c r="C12" s="277"/>
      <c r="D12" s="278"/>
      <c r="E12" s="421"/>
      <c r="F12" s="422"/>
      <c r="G12" s="422"/>
      <c r="H12" s="422"/>
      <c r="I12" s="422"/>
      <c r="J12" s="403" t="str">
        <f ca="1">IF(AND('Mapa final'!$K$34="Muy Alta",'Mapa final'!$O$34="Leve"),CONCATENATE("R",'Mapa final'!$A$34),"")</f>
        <v/>
      </c>
      <c r="K12" s="404"/>
      <c r="L12" s="404" t="str">
        <f ca="1">IF(AND('Mapa final'!$K$37="Muy Alta",'Mapa final'!$O$37="Leve"),CONCATENATE("R",'Mapa final'!$A$37),"")</f>
        <v/>
      </c>
      <c r="M12" s="404"/>
      <c r="N12" s="404" t="e">
        <f>IF(AND('Mapa final'!#REF!="Muy Alta",'Mapa final'!#REF!="Leve"),CONCATENATE("R",'Mapa final'!#REF!),"")</f>
        <v>#REF!</v>
      </c>
      <c r="O12" s="404"/>
      <c r="P12" s="404" t="str">
        <f ca="1">IF(AND('Mapa final'!$K$40="Muy Alta",'Mapa final'!$O$40="Leve"),CONCATENATE("R",'Mapa final'!$A$40),"")</f>
        <v/>
      </c>
      <c r="Q12" s="404"/>
      <c r="R12" s="404" t="str">
        <f ca="1">IF(AND('Mapa final'!$K$43="Muy Alta",'Mapa final'!$O$43="Leve"),CONCATENATE("R",'Mapa final'!$A$43),"")</f>
        <v/>
      </c>
      <c r="S12" s="439"/>
      <c r="T12" s="403" t="str">
        <f ca="1">IF(AND('Mapa final'!$K$34="Muy Alta",'Mapa final'!$O$34="Menor"),CONCATENATE("R",'Mapa final'!$A$34),"")</f>
        <v/>
      </c>
      <c r="U12" s="404"/>
      <c r="V12" s="404" t="str">
        <f ca="1">IF(AND('Mapa final'!$K$37="Muy Alta",'Mapa final'!$O$37="Menor"),CONCATENATE("R",'Mapa final'!$A$37),"")</f>
        <v/>
      </c>
      <c r="W12" s="404"/>
      <c r="X12" s="404" t="e">
        <f>IF(AND('Mapa final'!#REF!="Muy Alta",'Mapa final'!#REF!="Menor"),CONCATENATE("R",'Mapa final'!#REF!),"")</f>
        <v>#REF!</v>
      </c>
      <c r="Y12" s="404"/>
      <c r="Z12" s="404" t="str">
        <f ca="1">IF(AND('Mapa final'!$K$40="Muy Alta",'Mapa final'!$O$40="Menor"),CONCATENATE("R",'Mapa final'!$A$40),"")</f>
        <v/>
      </c>
      <c r="AA12" s="404"/>
      <c r="AB12" s="404" t="str">
        <f ca="1">IF(AND('Mapa final'!$K$43="Muy Alta",'Mapa final'!$O$43="Menor"),CONCATENATE("R",'Mapa final'!$A$43),"")</f>
        <v/>
      </c>
      <c r="AC12" s="439"/>
      <c r="AD12" s="403" t="str">
        <f ca="1">IF(AND('Mapa final'!$K$34="Muy Alta",'Mapa final'!$O$34="Moderado"),CONCATENATE("R",'Mapa final'!$A$34),"")</f>
        <v/>
      </c>
      <c r="AE12" s="404"/>
      <c r="AF12" s="404" t="str">
        <f ca="1">IF(AND('Mapa final'!$K$37="Muy Alta",'Mapa final'!$O$37="Moderado"),CONCATENATE("R",'Mapa final'!$A$37),"")</f>
        <v/>
      </c>
      <c r="AG12" s="404"/>
      <c r="AH12" s="404" t="e">
        <f>IF(AND('Mapa final'!#REF!="Muy Alta",'Mapa final'!#REF!="Moderado"),CONCATENATE("R",'Mapa final'!#REF!),"")</f>
        <v>#REF!</v>
      </c>
      <c r="AI12" s="404"/>
      <c r="AJ12" s="404" t="str">
        <f ca="1">IF(AND('Mapa final'!$K$40="Muy Alta",'Mapa final'!$O$40="Moderado"),CONCATENATE("R",'Mapa final'!$A$40),"")</f>
        <v/>
      </c>
      <c r="AK12" s="404"/>
      <c r="AL12" s="404" t="str">
        <f ca="1">IF(AND('Mapa final'!$K$43="Muy Alta",'Mapa final'!$O$43="Moderado"),CONCATENATE("R",'Mapa final'!$A$43),"")</f>
        <v/>
      </c>
      <c r="AM12" s="439"/>
      <c r="AN12" s="403" t="str">
        <f ca="1">IF(AND('Mapa final'!$K$34="Muy Alta",'Mapa final'!$O$34="Mayor"),CONCATENATE("R",'Mapa final'!$A$34),"")</f>
        <v/>
      </c>
      <c r="AO12" s="404"/>
      <c r="AP12" s="404" t="str">
        <f ca="1">IF(AND('Mapa final'!$K$37="Muy Alta",'Mapa final'!$O$37="Mayor"),CONCATENATE("R",'Mapa final'!$A$37),"")</f>
        <v/>
      </c>
      <c r="AQ12" s="404"/>
      <c r="AR12" s="404" t="e">
        <f>IF(AND('Mapa final'!#REF!="Muy Alta",'Mapa final'!#REF!="Mayor"),CONCATENATE("R",'Mapa final'!#REF!),"")</f>
        <v>#REF!</v>
      </c>
      <c r="AS12" s="404"/>
      <c r="AT12" s="404" t="str">
        <f ca="1">IF(AND('Mapa final'!$K$40="Muy Alta",'Mapa final'!$O$40="Mayor"),CONCATENATE("R",'Mapa final'!$A$40),"")</f>
        <v/>
      </c>
      <c r="AU12" s="404"/>
      <c r="AV12" s="404" t="str">
        <f ca="1">IF(AND('Mapa final'!$K$43="Muy Alta",'Mapa final'!$O$43="Mayor"),CONCATENATE("R",'Mapa final'!$A$43),"")</f>
        <v/>
      </c>
      <c r="AW12" s="439"/>
      <c r="AX12" s="431" t="str">
        <f ca="1">IF(AND('Mapa final'!$K$34="Muy Alta",'Mapa final'!$O$34="Catastrófico"),CONCATENATE("R",'Mapa final'!$A$34),"")</f>
        <v/>
      </c>
      <c r="AY12" s="429"/>
      <c r="AZ12" s="429" t="str">
        <f ca="1">IF(AND('Mapa final'!$K$37="Muy Alta",'Mapa final'!$O$37="Catastrófico"),CONCATENATE("R",'Mapa final'!$A$37),"")</f>
        <v/>
      </c>
      <c r="BA12" s="429"/>
      <c r="BB12" s="429" t="e">
        <f>IF(AND('Mapa final'!#REF!="Muy Alta",'Mapa final'!#REF!="Catastrófico"),CONCATENATE("R",'Mapa final'!#REF!),"")</f>
        <v>#REF!</v>
      </c>
      <c r="BC12" s="429"/>
      <c r="BD12" s="429" t="str">
        <f ca="1">IF(AND('Mapa final'!$K$40="Muy Alta",'Mapa final'!$O$40="Catastrófico"),CONCATENATE("R",'Mapa final'!$A$40),"")</f>
        <v/>
      </c>
      <c r="BE12" s="429"/>
      <c r="BF12" s="429" t="str">
        <f ca="1">IF(AND('Mapa final'!$K$43="Muy Alta",'Mapa final'!$O$43="Catastrófico"),CONCATENATE("R",'Mapa final'!$A$43),"")</f>
        <v/>
      </c>
      <c r="BG12" s="430"/>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row>
    <row r="13" spans="1:119" ht="15" customHeight="1" thickBot="1" x14ac:dyDescent="0.3">
      <c r="A13" s="41"/>
      <c r="B13" s="277"/>
      <c r="C13" s="277"/>
      <c r="D13" s="278"/>
      <c r="E13" s="421"/>
      <c r="F13" s="422"/>
      <c r="G13" s="422"/>
      <c r="H13" s="422"/>
      <c r="I13" s="422"/>
      <c r="J13" s="403"/>
      <c r="K13" s="404"/>
      <c r="L13" s="404"/>
      <c r="M13" s="404"/>
      <c r="N13" s="404"/>
      <c r="O13" s="404"/>
      <c r="P13" s="404"/>
      <c r="Q13" s="404"/>
      <c r="R13" s="404"/>
      <c r="S13" s="439"/>
      <c r="T13" s="403"/>
      <c r="U13" s="404"/>
      <c r="V13" s="404"/>
      <c r="W13" s="404"/>
      <c r="X13" s="404"/>
      <c r="Y13" s="404"/>
      <c r="Z13" s="404"/>
      <c r="AA13" s="404"/>
      <c r="AB13" s="404"/>
      <c r="AC13" s="439"/>
      <c r="AD13" s="403"/>
      <c r="AE13" s="404"/>
      <c r="AF13" s="404"/>
      <c r="AG13" s="404"/>
      <c r="AH13" s="404"/>
      <c r="AI13" s="404"/>
      <c r="AJ13" s="404"/>
      <c r="AK13" s="404"/>
      <c r="AL13" s="404"/>
      <c r="AM13" s="439"/>
      <c r="AN13" s="403"/>
      <c r="AO13" s="404"/>
      <c r="AP13" s="404"/>
      <c r="AQ13" s="404"/>
      <c r="AR13" s="404"/>
      <c r="AS13" s="404"/>
      <c r="AT13" s="404"/>
      <c r="AU13" s="404"/>
      <c r="AV13" s="404"/>
      <c r="AW13" s="439"/>
      <c r="AX13" s="431"/>
      <c r="AY13" s="429"/>
      <c r="AZ13" s="429"/>
      <c r="BA13" s="429"/>
      <c r="BB13" s="429"/>
      <c r="BC13" s="429"/>
      <c r="BD13" s="429"/>
      <c r="BE13" s="429"/>
      <c r="BF13" s="429"/>
      <c r="BG13" s="430"/>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row>
    <row r="14" spans="1:119" ht="15" customHeight="1" x14ac:dyDescent="0.25">
      <c r="A14" s="41"/>
      <c r="B14" s="277"/>
      <c r="C14" s="277"/>
      <c r="D14" s="278"/>
      <c r="E14" s="421"/>
      <c r="F14" s="422"/>
      <c r="G14" s="422"/>
      <c r="H14" s="422"/>
      <c r="I14" s="422"/>
      <c r="J14" s="403" t="e">
        <f>IF(AND('Mapa final'!#REF!="Muy Alta",'Mapa final'!#REF!="Leve"),CONCATENATE("R",'Mapa final'!#REF!),"")</f>
        <v>#REF!</v>
      </c>
      <c r="K14" s="404"/>
      <c r="L14" s="404" t="e">
        <f>IF(AND('Mapa final'!#REF!="Muy Alta",'Mapa final'!#REF!="Leve"),CONCATENATE("R",'Mapa final'!#REF!),"")</f>
        <v>#REF!</v>
      </c>
      <c r="M14" s="404"/>
      <c r="N14" s="404" t="str">
        <f ca="1">IF(AND('Mapa final'!$K$46="Muy Alta",'Mapa final'!$O$46="Leve"),CONCATENATE("R",'Mapa final'!$A$46),"")</f>
        <v/>
      </c>
      <c r="O14" s="404"/>
      <c r="P14" s="404" t="str">
        <f ca="1">IF(AND('Mapa final'!$K$49="Muy Alta",'Mapa final'!$O$49="Leve"),CONCATENATE("R",'Mapa final'!$A$49),"")</f>
        <v/>
      </c>
      <c r="Q14" s="404"/>
      <c r="R14" s="404" t="e">
        <f>IF(AND('Mapa final'!#REF!="Muy Alta",'Mapa final'!#REF!="Leve"),CONCATENATE("R",'Mapa final'!#REF!),"")</f>
        <v>#REF!</v>
      </c>
      <c r="S14" s="439"/>
      <c r="T14" s="403" t="e">
        <f>IF(AND('Mapa final'!#REF!="Muy Alta",'Mapa final'!#REF!="Menor"),CONCATENATE("R",'Mapa final'!#REF!),"")</f>
        <v>#REF!</v>
      </c>
      <c r="U14" s="404"/>
      <c r="V14" s="404" t="e">
        <f>IF(AND('Mapa final'!#REF!="Muy Alta",'Mapa final'!#REF!="Menor"),CONCATENATE("R",'Mapa final'!#REF!),"")</f>
        <v>#REF!</v>
      </c>
      <c r="W14" s="404"/>
      <c r="X14" s="404" t="str">
        <f ca="1">IF(AND('Mapa final'!$K$46="Muy Alta",'Mapa final'!$O$46="Menor"),CONCATENATE("R",'Mapa final'!$A$46),"")</f>
        <v/>
      </c>
      <c r="Y14" s="404"/>
      <c r="Z14" s="404" t="str">
        <f ca="1">IF(AND('Mapa final'!$K$49="Muy Alta",'Mapa final'!$O$49="Menor"),CONCATENATE("R",'Mapa final'!$A$49),"")</f>
        <v/>
      </c>
      <c r="AA14" s="404"/>
      <c r="AB14" s="404" t="e">
        <f>IF(AND('Mapa final'!#REF!="Muy Alta",'Mapa final'!#REF!="Menor"),CONCATENATE("R",'Mapa final'!#REF!),"")</f>
        <v>#REF!</v>
      </c>
      <c r="AC14" s="439"/>
      <c r="AD14" s="403" t="e">
        <f>IF(AND('Mapa final'!#REF!="Muy Alta",'Mapa final'!#REF!="Moderado"),CONCATENATE("R",'Mapa final'!#REF!),"")</f>
        <v>#REF!</v>
      </c>
      <c r="AE14" s="404"/>
      <c r="AF14" s="404" t="e">
        <f>IF(AND('Mapa final'!#REF!="Muy Alta",'Mapa final'!#REF!="Moderado"),CONCATENATE("R",'Mapa final'!#REF!),"")</f>
        <v>#REF!</v>
      </c>
      <c r="AG14" s="404"/>
      <c r="AH14" s="404" t="str">
        <f ca="1">IF(AND('Mapa final'!$K$46="Muy Alta",'Mapa final'!$O$46="Moderado"),CONCATENATE("R",'Mapa final'!$A$46),"")</f>
        <v/>
      </c>
      <c r="AI14" s="404"/>
      <c r="AJ14" s="404" t="str">
        <f ca="1">IF(AND('Mapa final'!$K$49="Muy Alta",'Mapa final'!$O$49="Moderado"),CONCATENATE("R",'Mapa final'!$A$49),"")</f>
        <v/>
      </c>
      <c r="AK14" s="404"/>
      <c r="AL14" s="404" t="e">
        <f>IF(AND('Mapa final'!#REF!="Muy Alta",'Mapa final'!#REF!="Moderado"),CONCATENATE("R",'Mapa final'!#REF!),"")</f>
        <v>#REF!</v>
      </c>
      <c r="AM14" s="439"/>
      <c r="AN14" s="403" t="e">
        <f>IF(AND('Mapa final'!#REF!="Muy Alta",'Mapa final'!#REF!="Mayor"),CONCATENATE("R",'Mapa final'!#REF!),"")</f>
        <v>#REF!</v>
      </c>
      <c r="AO14" s="404"/>
      <c r="AP14" s="404" t="e">
        <f>IF(AND('Mapa final'!#REF!="Muy Alta",'Mapa final'!#REF!="Mayor"),CONCATENATE("R",'Mapa final'!#REF!),"")</f>
        <v>#REF!</v>
      </c>
      <c r="AQ14" s="404"/>
      <c r="AR14" s="404" t="str">
        <f ca="1">IF(AND('Mapa final'!$K$46="Muy Alta",'Mapa final'!$O$46="Mayor"),CONCATENATE("R",'Mapa final'!$A$46),"")</f>
        <v/>
      </c>
      <c r="AS14" s="404"/>
      <c r="AT14" s="404" t="str">
        <f ca="1">IF(AND('Mapa final'!$K$49="Muy Alta",'Mapa final'!$O$49="Mayor"),CONCATENATE("R",'Mapa final'!$A$49),"")</f>
        <v/>
      </c>
      <c r="AU14" s="404"/>
      <c r="AV14" s="404" t="e">
        <f>IF(AND('Mapa final'!#REF!="Muy Alta",'Mapa final'!#REF!="Mayor"),CONCATENATE("R",'Mapa final'!#REF!),"")</f>
        <v>#REF!</v>
      </c>
      <c r="AW14" s="439"/>
      <c r="AX14" s="431" t="e">
        <f>IF(AND('Mapa final'!#REF!="Muy Alta",'Mapa final'!#REF!="Catastrófico"),CONCATENATE("R",'Mapa final'!#REF!),"")</f>
        <v>#REF!</v>
      </c>
      <c r="AY14" s="429"/>
      <c r="AZ14" s="429" t="e">
        <f>IF(AND('Mapa final'!#REF!="Muy Alta",'Mapa final'!#REF!="Catastrófico"),CONCATENATE("R",'Mapa final'!#REF!),"")</f>
        <v>#REF!</v>
      </c>
      <c r="BA14" s="429"/>
      <c r="BB14" s="429" t="str">
        <f ca="1">IF(AND('Mapa final'!$K$46="Muy Alta",'Mapa final'!$O$46="Catastrófico"),CONCATENATE("R",'Mapa final'!$A$46),"")</f>
        <v/>
      </c>
      <c r="BC14" s="429"/>
      <c r="BD14" s="429" t="str">
        <f ca="1">IF(AND('Mapa final'!$K$49="Muy Alta",'Mapa final'!$O$49="Catastrófico"),CONCATENATE("R",'Mapa final'!$A$49),"")</f>
        <v/>
      </c>
      <c r="BE14" s="429"/>
      <c r="BF14" s="429" t="e">
        <f>IF(AND('Mapa final'!#REF!="Muy Alta",'Mapa final'!#REF!="Catastrófico"),CONCATENATE("R",'Mapa final'!#REF!),"")</f>
        <v>#REF!</v>
      </c>
      <c r="BG14" s="430"/>
      <c r="BH14" s="41"/>
      <c r="BI14" s="449" t="s">
        <v>73</v>
      </c>
      <c r="BJ14" s="450"/>
      <c r="BK14" s="450"/>
      <c r="BL14" s="450"/>
      <c r="BM14" s="450"/>
      <c r="BN14" s="45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row>
    <row r="15" spans="1:119" ht="15" customHeight="1" x14ac:dyDescent="0.25">
      <c r="A15" s="41"/>
      <c r="B15" s="277"/>
      <c r="C15" s="277"/>
      <c r="D15" s="278"/>
      <c r="E15" s="421"/>
      <c r="F15" s="422"/>
      <c r="G15" s="422"/>
      <c r="H15" s="422"/>
      <c r="I15" s="422"/>
      <c r="J15" s="403"/>
      <c r="K15" s="404"/>
      <c r="L15" s="404"/>
      <c r="M15" s="404"/>
      <c r="N15" s="404"/>
      <c r="O15" s="404"/>
      <c r="P15" s="404"/>
      <c r="Q15" s="404"/>
      <c r="R15" s="404"/>
      <c r="S15" s="439"/>
      <c r="T15" s="403"/>
      <c r="U15" s="404"/>
      <c r="V15" s="404"/>
      <c r="W15" s="404"/>
      <c r="X15" s="404"/>
      <c r="Y15" s="404"/>
      <c r="Z15" s="404"/>
      <c r="AA15" s="404"/>
      <c r="AB15" s="404"/>
      <c r="AC15" s="439"/>
      <c r="AD15" s="403"/>
      <c r="AE15" s="404"/>
      <c r="AF15" s="404"/>
      <c r="AG15" s="404"/>
      <c r="AH15" s="404"/>
      <c r="AI15" s="404"/>
      <c r="AJ15" s="404"/>
      <c r="AK15" s="404"/>
      <c r="AL15" s="404"/>
      <c r="AM15" s="439"/>
      <c r="AN15" s="403"/>
      <c r="AO15" s="404"/>
      <c r="AP15" s="404"/>
      <c r="AQ15" s="404"/>
      <c r="AR15" s="404"/>
      <c r="AS15" s="404"/>
      <c r="AT15" s="404"/>
      <c r="AU15" s="404"/>
      <c r="AV15" s="404"/>
      <c r="AW15" s="439"/>
      <c r="AX15" s="431"/>
      <c r="AY15" s="429"/>
      <c r="AZ15" s="429"/>
      <c r="BA15" s="429"/>
      <c r="BB15" s="429"/>
      <c r="BC15" s="429"/>
      <c r="BD15" s="429"/>
      <c r="BE15" s="429"/>
      <c r="BF15" s="429"/>
      <c r="BG15" s="430"/>
      <c r="BH15" s="41"/>
      <c r="BI15" s="452"/>
      <c r="BJ15" s="453"/>
      <c r="BK15" s="453"/>
      <c r="BL15" s="453"/>
      <c r="BM15" s="453"/>
      <c r="BN15" s="454"/>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row>
    <row r="16" spans="1:119" ht="15" customHeight="1" x14ac:dyDescent="0.25">
      <c r="A16" s="41"/>
      <c r="B16" s="277"/>
      <c r="C16" s="277"/>
      <c r="D16" s="278"/>
      <c r="E16" s="421"/>
      <c r="F16" s="422"/>
      <c r="G16" s="422"/>
      <c r="H16" s="422"/>
      <c r="I16" s="422"/>
      <c r="J16" s="403" t="str">
        <f ca="1">IF(AND('Mapa final'!$K$52="Muy Alta",'Mapa final'!$O$52="Leve"),CONCATENATE("R",'Mapa final'!$A$52),"")</f>
        <v/>
      </c>
      <c r="K16" s="404"/>
      <c r="L16" s="404" t="e">
        <f>IF(AND('Mapa final'!#REF!="Muy Alta",'Mapa final'!#REF!="Leve"),CONCATENATE("R",'Mapa final'!#REF!),"")</f>
        <v>#REF!</v>
      </c>
      <c r="M16" s="404"/>
      <c r="N16" s="404" t="str">
        <f ca="1">IF(AND('Mapa final'!$K$55="Muy Alta",'Mapa final'!$O$55="Leve"),CONCATENATE("R",'Mapa final'!$A$55),"")</f>
        <v/>
      </c>
      <c r="O16" s="404"/>
      <c r="P16" s="404" t="str">
        <f ca="1">IF(AND('Mapa final'!$K$58="Muy Alta",'Mapa final'!$O$58="Leve"),CONCATENATE("R",'Mapa final'!$A$58),"")</f>
        <v/>
      </c>
      <c r="Q16" s="404"/>
      <c r="R16" s="404" t="str">
        <f ca="1">IF(AND('Mapa final'!$K$61="Muy Alta",'Mapa final'!$O$61="Leve"),CONCATENATE("R",'Mapa final'!$A$61),"")</f>
        <v/>
      </c>
      <c r="S16" s="439"/>
      <c r="T16" s="403" t="str">
        <f ca="1">IF(AND('Mapa final'!$K$52="Muy Alta",'Mapa final'!$O$52="Menor"),CONCATENATE("R",'Mapa final'!$A$52),"")</f>
        <v/>
      </c>
      <c r="U16" s="404"/>
      <c r="V16" s="404" t="e">
        <f>IF(AND('Mapa final'!#REF!="Muy Alta",'Mapa final'!#REF!="Menor"),CONCATENATE("R",'Mapa final'!#REF!),"")</f>
        <v>#REF!</v>
      </c>
      <c r="W16" s="404"/>
      <c r="X16" s="404" t="str">
        <f ca="1">IF(AND('Mapa final'!$K$55="Muy Alta",'Mapa final'!$O$55="Menor"),CONCATENATE("R",'Mapa final'!$A$55),"")</f>
        <v/>
      </c>
      <c r="Y16" s="404"/>
      <c r="Z16" s="404" t="str">
        <f ca="1">IF(AND('Mapa final'!$K$58="Muy Alta",'Mapa final'!$O$58="Menor"),CONCATENATE("R",'Mapa final'!$A$58),"")</f>
        <v/>
      </c>
      <c r="AA16" s="404"/>
      <c r="AB16" s="404" t="str">
        <f ca="1">IF(AND('Mapa final'!$K$61="Muy Alta",'Mapa final'!$O$61="Menor"),CONCATENATE("R",'Mapa final'!$A$61),"")</f>
        <v/>
      </c>
      <c r="AC16" s="439"/>
      <c r="AD16" s="403" t="str">
        <f ca="1">IF(AND('Mapa final'!$K$52="Muy Alta",'Mapa final'!$O$52="Moderado"),CONCATENATE("R",'Mapa final'!$A$52),"")</f>
        <v/>
      </c>
      <c r="AE16" s="404"/>
      <c r="AF16" s="404" t="e">
        <f>IF(AND('Mapa final'!#REF!="Muy Alta",'Mapa final'!#REF!="Moderado"),CONCATENATE("R",'Mapa final'!#REF!),"")</f>
        <v>#REF!</v>
      </c>
      <c r="AG16" s="404"/>
      <c r="AH16" s="404" t="str">
        <f ca="1">IF(AND('Mapa final'!$K$55="Muy Alta",'Mapa final'!$O$55="Moderado"),CONCATENATE("R",'Mapa final'!$A$55),"")</f>
        <v/>
      </c>
      <c r="AI16" s="404"/>
      <c r="AJ16" s="404" t="str">
        <f ca="1">IF(AND('Mapa final'!$K$58="Muy Alta",'Mapa final'!$O$58="Moderado"),CONCATENATE("R",'Mapa final'!$A$58),"")</f>
        <v/>
      </c>
      <c r="AK16" s="404"/>
      <c r="AL16" s="404" t="str">
        <f ca="1">IF(AND('Mapa final'!$K$61="Muy Alta",'Mapa final'!$O$61="Moderado"),CONCATENATE("R",'Mapa final'!$A$61),"")</f>
        <v/>
      </c>
      <c r="AM16" s="439"/>
      <c r="AN16" s="403" t="str">
        <f ca="1">IF(AND('Mapa final'!$K$52="Muy Alta",'Mapa final'!$O$52="Mayor"),CONCATENATE("R",'Mapa final'!$A$52),"")</f>
        <v/>
      </c>
      <c r="AO16" s="404"/>
      <c r="AP16" s="404" t="e">
        <f>IF(AND('Mapa final'!#REF!="Muy Alta",'Mapa final'!#REF!="Mayor"),CONCATENATE("R",'Mapa final'!#REF!),"")</f>
        <v>#REF!</v>
      </c>
      <c r="AQ16" s="404"/>
      <c r="AR16" s="404" t="str">
        <f ca="1">IF(AND('Mapa final'!$K$55="Muy Alta",'Mapa final'!$O$55="Mayor"),CONCATENATE("R",'Mapa final'!$A$55),"")</f>
        <v/>
      </c>
      <c r="AS16" s="404"/>
      <c r="AT16" s="404" t="str">
        <f ca="1">IF(AND('Mapa final'!$K$58="Muy Alta",'Mapa final'!$O$58="Mayor"),CONCATENATE("R",'Mapa final'!$A$58),"")</f>
        <v/>
      </c>
      <c r="AU16" s="404"/>
      <c r="AV16" s="404" t="str">
        <f ca="1">IF(AND('Mapa final'!$K$61="Muy Alta",'Mapa final'!$O$61="Mayor"),CONCATENATE("R",'Mapa final'!$A$61),"")</f>
        <v/>
      </c>
      <c r="AW16" s="439"/>
      <c r="AX16" s="431" t="str">
        <f ca="1">IF(AND('Mapa final'!$K$52="Muy Alta",'Mapa final'!$O$52="Catastrófico"),CONCATENATE("R",'Mapa final'!$A$52),"")</f>
        <v/>
      </c>
      <c r="AY16" s="429"/>
      <c r="AZ16" s="429" t="e">
        <f>IF(AND('Mapa final'!#REF!="Muy Alta",'Mapa final'!#REF!="Catastrófico"),CONCATENATE("R",'Mapa final'!#REF!),"")</f>
        <v>#REF!</v>
      </c>
      <c r="BA16" s="429"/>
      <c r="BB16" s="429" t="str">
        <f ca="1">IF(AND('Mapa final'!$K$55="Muy Alta",'Mapa final'!$O$55="Catastrófico"),CONCATENATE("R",'Mapa final'!$A$55),"")</f>
        <v/>
      </c>
      <c r="BC16" s="429"/>
      <c r="BD16" s="429" t="str">
        <f ca="1">IF(AND('Mapa final'!$K$58="Muy Alta",'Mapa final'!$O$58="Catastrófico"),CONCATENATE("R",'Mapa final'!$A$58),"")</f>
        <v/>
      </c>
      <c r="BE16" s="429"/>
      <c r="BF16" s="429" t="str">
        <f ca="1">IF(AND('Mapa final'!$K$61="Muy Alta",'Mapa final'!$O$61="Catastrófico"),CONCATENATE("R",'Mapa final'!$A$61),"")</f>
        <v/>
      </c>
      <c r="BG16" s="430"/>
      <c r="BH16" s="41"/>
      <c r="BI16" s="452"/>
      <c r="BJ16" s="453"/>
      <c r="BK16" s="453"/>
      <c r="BL16" s="453"/>
      <c r="BM16" s="453"/>
      <c r="BN16" s="454"/>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row>
    <row r="17" spans="1:100" ht="15" customHeight="1" x14ac:dyDescent="0.25">
      <c r="A17" s="41"/>
      <c r="B17" s="277"/>
      <c r="C17" s="277"/>
      <c r="D17" s="278"/>
      <c r="E17" s="421"/>
      <c r="F17" s="422"/>
      <c r="G17" s="422"/>
      <c r="H17" s="422"/>
      <c r="I17" s="422"/>
      <c r="J17" s="403"/>
      <c r="K17" s="404"/>
      <c r="L17" s="404"/>
      <c r="M17" s="404"/>
      <c r="N17" s="404"/>
      <c r="O17" s="404"/>
      <c r="P17" s="404"/>
      <c r="Q17" s="404"/>
      <c r="R17" s="404"/>
      <c r="S17" s="439"/>
      <c r="T17" s="403"/>
      <c r="U17" s="404"/>
      <c r="V17" s="404"/>
      <c r="W17" s="404"/>
      <c r="X17" s="404"/>
      <c r="Y17" s="404"/>
      <c r="Z17" s="404"/>
      <c r="AA17" s="404"/>
      <c r="AB17" s="404"/>
      <c r="AC17" s="439"/>
      <c r="AD17" s="403"/>
      <c r="AE17" s="404"/>
      <c r="AF17" s="404"/>
      <c r="AG17" s="404"/>
      <c r="AH17" s="404"/>
      <c r="AI17" s="404"/>
      <c r="AJ17" s="404"/>
      <c r="AK17" s="404"/>
      <c r="AL17" s="404"/>
      <c r="AM17" s="439"/>
      <c r="AN17" s="403"/>
      <c r="AO17" s="404"/>
      <c r="AP17" s="404"/>
      <c r="AQ17" s="404"/>
      <c r="AR17" s="404"/>
      <c r="AS17" s="404"/>
      <c r="AT17" s="404"/>
      <c r="AU17" s="404"/>
      <c r="AV17" s="404"/>
      <c r="AW17" s="439"/>
      <c r="AX17" s="431"/>
      <c r="AY17" s="429"/>
      <c r="AZ17" s="429"/>
      <c r="BA17" s="429"/>
      <c r="BB17" s="429"/>
      <c r="BC17" s="429"/>
      <c r="BD17" s="429"/>
      <c r="BE17" s="429"/>
      <c r="BF17" s="429"/>
      <c r="BG17" s="430"/>
      <c r="BH17" s="41"/>
      <c r="BI17" s="452"/>
      <c r="BJ17" s="453"/>
      <c r="BK17" s="453"/>
      <c r="BL17" s="453"/>
      <c r="BM17" s="453"/>
      <c r="BN17" s="454"/>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row>
    <row r="18" spans="1:100" ht="15" customHeight="1" x14ac:dyDescent="0.25">
      <c r="A18" s="41"/>
      <c r="B18" s="277"/>
      <c r="C18" s="277"/>
      <c r="D18" s="278"/>
      <c r="E18" s="421"/>
      <c r="F18" s="422"/>
      <c r="G18" s="422"/>
      <c r="H18" s="422"/>
      <c r="I18" s="422"/>
      <c r="J18" s="403" t="str">
        <f>IF(AND('Mapa final'!$K$64="Muy Alta",'Mapa final'!$O$64="Leve"),CONCATENATE("R",'Mapa final'!$A$64),"")</f>
        <v/>
      </c>
      <c r="K18" s="404"/>
      <c r="L18" s="404" t="str">
        <f ca="1">IF(AND('Mapa final'!$K$67="Muy Alta",'Mapa final'!$O$67="Leve"),CONCATENATE("R",'Mapa final'!$A$67),"")</f>
        <v/>
      </c>
      <c r="M18" s="404"/>
      <c r="N18" s="404" t="str">
        <f ca="1">IF(AND('Mapa final'!$K$70="Muy Alta",'Mapa final'!$O$70="Leve"),CONCATENATE("R",'Mapa final'!$A$70),"")</f>
        <v/>
      </c>
      <c r="O18" s="404"/>
      <c r="P18" s="404" t="str">
        <f ca="1">IF(AND('Mapa final'!$K$73="Muy Alta",'Mapa final'!$O$73="Leve"),CONCATENATE("R",'Mapa final'!$A$73),"")</f>
        <v/>
      </c>
      <c r="Q18" s="404"/>
      <c r="R18" s="404" t="str">
        <f ca="1">IF(AND('Mapa final'!$K$76="Muy Alta",'Mapa final'!$O$76="Leve"),CONCATENATE("R",'Mapa final'!$A$76),"")</f>
        <v/>
      </c>
      <c r="S18" s="439"/>
      <c r="T18" s="403" t="str">
        <f>IF(AND('Mapa final'!$K$64="Muy Alta",'Mapa final'!$O$64="Menor"),CONCATENATE("R",'Mapa final'!$A$64),"")</f>
        <v/>
      </c>
      <c r="U18" s="404"/>
      <c r="V18" s="404" t="str">
        <f ca="1">IF(AND('Mapa final'!$K$67="Muy Alta",'Mapa final'!$O$67="Menor"),CONCATENATE("R",'Mapa final'!$A$67),"")</f>
        <v/>
      </c>
      <c r="W18" s="404"/>
      <c r="X18" s="404" t="str">
        <f ca="1">IF(AND('Mapa final'!$K$70="Muy Alta",'Mapa final'!$O$70="Menor"),CONCATENATE("R",'Mapa final'!$A$70),"")</f>
        <v/>
      </c>
      <c r="Y18" s="404"/>
      <c r="Z18" s="404" t="str">
        <f ca="1">IF(AND('Mapa final'!$K$73="Muy Alta",'Mapa final'!$O$73="Menor"),CONCATENATE("R",'Mapa final'!$A$73),"")</f>
        <v/>
      </c>
      <c r="AA18" s="404"/>
      <c r="AB18" s="404" t="str">
        <f ca="1">IF(AND('Mapa final'!$K$76="Muy Alta",'Mapa final'!$O$76="Menor"),CONCATENATE("R",'Mapa final'!$A$76),"")</f>
        <v/>
      </c>
      <c r="AC18" s="439"/>
      <c r="AD18" s="403" t="str">
        <f>IF(AND('Mapa final'!$K$64="Muy Alta",'Mapa final'!$O$64="Moderado"),CONCATENATE("R",'Mapa final'!$A$64),"")</f>
        <v/>
      </c>
      <c r="AE18" s="404"/>
      <c r="AF18" s="404" t="str">
        <f ca="1">IF(AND('Mapa final'!$K$67="Muy Alta",'Mapa final'!$O$67="Moderado"),CONCATENATE("R",'Mapa final'!$A$67),"")</f>
        <v/>
      </c>
      <c r="AG18" s="404"/>
      <c r="AH18" s="404" t="str">
        <f ca="1">IF(AND('Mapa final'!$K$70="Muy Alta",'Mapa final'!$O$70="Moderado"),CONCATENATE("R",'Mapa final'!$A$70),"")</f>
        <v/>
      </c>
      <c r="AI18" s="404"/>
      <c r="AJ18" s="404" t="str">
        <f ca="1">IF(AND('Mapa final'!$K$73="Muy Alta",'Mapa final'!$O$73="Moderado"),CONCATENATE("R",'Mapa final'!$A$73),"")</f>
        <v/>
      </c>
      <c r="AK18" s="404"/>
      <c r="AL18" s="404" t="str">
        <f ca="1">IF(AND('Mapa final'!$K$76="Muy Alta",'Mapa final'!$O$76="Moderado"),CONCATENATE("R",'Mapa final'!$A$76),"")</f>
        <v/>
      </c>
      <c r="AM18" s="439"/>
      <c r="AN18" s="403" t="str">
        <f>IF(AND('Mapa final'!$K$64="Muy Alta",'Mapa final'!$O$64="Mayor"),CONCATENATE("R",'Mapa final'!$A$64),"")</f>
        <v/>
      </c>
      <c r="AO18" s="404"/>
      <c r="AP18" s="404" t="str">
        <f ca="1">IF(AND('Mapa final'!$K$67="Muy Alta",'Mapa final'!$O$67="Mayor"),CONCATENATE("R",'Mapa final'!$A$67),"")</f>
        <v/>
      </c>
      <c r="AQ18" s="404"/>
      <c r="AR18" s="404" t="str">
        <f ca="1">IF(AND('Mapa final'!$K$70="Muy Alta",'Mapa final'!$O$70="Mayor"),CONCATENATE("R",'Mapa final'!$A$70),"")</f>
        <v/>
      </c>
      <c r="AS18" s="404"/>
      <c r="AT18" s="404" t="str">
        <f ca="1">IF(AND('Mapa final'!$K$73="Muy Alta",'Mapa final'!$O$73="Mayor"),CONCATENATE("R",'Mapa final'!$A$73),"")</f>
        <v/>
      </c>
      <c r="AU18" s="404"/>
      <c r="AV18" s="404" t="str">
        <f ca="1">IF(AND('Mapa final'!$K$76="Muy Alta",'Mapa final'!$O$76="Mayor"),CONCATENATE("R",'Mapa final'!$A$76),"")</f>
        <v/>
      </c>
      <c r="AW18" s="439"/>
      <c r="AX18" s="431" t="str">
        <f>IF(AND('Mapa final'!$K$64="Muy Alta",'Mapa final'!$O$64="Catastrófico"),CONCATENATE("R",'Mapa final'!$A$64),"")</f>
        <v/>
      </c>
      <c r="AY18" s="429"/>
      <c r="AZ18" s="429" t="str">
        <f ca="1">IF(AND('Mapa final'!$K$67="Muy Alta",'Mapa final'!$O$67="Catastrófico"),CONCATENATE("R",'Mapa final'!$A$67),"")</f>
        <v/>
      </c>
      <c r="BA18" s="429"/>
      <c r="BB18" s="429" t="str">
        <f ca="1">IF(AND('Mapa final'!$K$70="Muy Alta",'Mapa final'!$O$70="Catastrófico"),CONCATENATE("R",'Mapa final'!$A$70),"")</f>
        <v/>
      </c>
      <c r="BC18" s="429"/>
      <c r="BD18" s="429" t="str">
        <f ca="1">IF(AND('Mapa final'!$K$73="Muy Alta",'Mapa final'!$O$73="Catastrófico"),CONCATENATE("R",'Mapa final'!$A$73),"")</f>
        <v/>
      </c>
      <c r="BE18" s="429"/>
      <c r="BF18" s="429" t="str">
        <f ca="1">IF(AND('Mapa final'!$K$76="Muy Alta",'Mapa final'!$O$76="Catastrófico"),CONCATENATE("R",'Mapa final'!$A$76),"")</f>
        <v/>
      </c>
      <c r="BG18" s="430"/>
      <c r="BH18" s="41"/>
      <c r="BI18" s="452"/>
      <c r="BJ18" s="453"/>
      <c r="BK18" s="453"/>
      <c r="BL18" s="453"/>
      <c r="BM18" s="453"/>
      <c r="BN18" s="454"/>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row>
    <row r="19" spans="1:100" ht="15" customHeight="1" x14ac:dyDescent="0.25">
      <c r="A19" s="41"/>
      <c r="B19" s="277"/>
      <c r="C19" s="277"/>
      <c r="D19" s="278"/>
      <c r="E19" s="421"/>
      <c r="F19" s="422"/>
      <c r="G19" s="422"/>
      <c r="H19" s="422"/>
      <c r="I19" s="422"/>
      <c r="J19" s="403"/>
      <c r="K19" s="404"/>
      <c r="L19" s="404"/>
      <c r="M19" s="404"/>
      <c r="N19" s="404"/>
      <c r="O19" s="404"/>
      <c r="P19" s="404"/>
      <c r="Q19" s="404"/>
      <c r="R19" s="404"/>
      <c r="S19" s="439"/>
      <c r="T19" s="403"/>
      <c r="U19" s="404"/>
      <c r="V19" s="404"/>
      <c r="W19" s="404"/>
      <c r="X19" s="404"/>
      <c r="Y19" s="404"/>
      <c r="Z19" s="404"/>
      <c r="AA19" s="404"/>
      <c r="AB19" s="404"/>
      <c r="AC19" s="439"/>
      <c r="AD19" s="403"/>
      <c r="AE19" s="404"/>
      <c r="AF19" s="404"/>
      <c r="AG19" s="404"/>
      <c r="AH19" s="404"/>
      <c r="AI19" s="404"/>
      <c r="AJ19" s="404"/>
      <c r="AK19" s="404"/>
      <c r="AL19" s="404"/>
      <c r="AM19" s="439"/>
      <c r="AN19" s="403"/>
      <c r="AO19" s="404"/>
      <c r="AP19" s="404"/>
      <c r="AQ19" s="404"/>
      <c r="AR19" s="404"/>
      <c r="AS19" s="404"/>
      <c r="AT19" s="404"/>
      <c r="AU19" s="404"/>
      <c r="AV19" s="404"/>
      <c r="AW19" s="439"/>
      <c r="AX19" s="431"/>
      <c r="AY19" s="429"/>
      <c r="AZ19" s="429"/>
      <c r="BA19" s="429"/>
      <c r="BB19" s="429"/>
      <c r="BC19" s="429"/>
      <c r="BD19" s="429"/>
      <c r="BE19" s="429"/>
      <c r="BF19" s="429"/>
      <c r="BG19" s="430"/>
      <c r="BH19" s="41"/>
      <c r="BI19" s="452"/>
      <c r="BJ19" s="453"/>
      <c r="BK19" s="453"/>
      <c r="BL19" s="453"/>
      <c r="BM19" s="453"/>
      <c r="BN19" s="454"/>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row>
    <row r="20" spans="1:100" ht="15" customHeight="1" x14ac:dyDescent="0.25">
      <c r="A20" s="41"/>
      <c r="B20" s="277"/>
      <c r="C20" s="277"/>
      <c r="D20" s="278"/>
      <c r="E20" s="421"/>
      <c r="F20" s="422"/>
      <c r="G20" s="422"/>
      <c r="H20" s="422"/>
      <c r="I20" s="422"/>
      <c r="J20" s="403" t="str">
        <f ca="1">IF(AND('Mapa final'!$K$79="Muy Alta",'Mapa final'!$O$79="Leve"),CONCATENATE("R",'Mapa final'!$A$79),"")</f>
        <v/>
      </c>
      <c r="K20" s="404"/>
      <c r="L20" s="404" t="e">
        <f>IF(AND('Mapa final'!#REF!="Muy Alta",'Mapa final'!#REF!="Leve"),CONCATENATE("R",'Mapa final'!#REF!),"")</f>
        <v>#REF!</v>
      </c>
      <c r="M20" s="404"/>
      <c r="N20" s="404" t="str">
        <f ca="1">IF(AND('Mapa final'!$K$82="Muy Alta",'Mapa final'!$O$82="Leve"),CONCATENATE("R",'Mapa final'!$A$82),"")</f>
        <v/>
      </c>
      <c r="O20" s="404"/>
      <c r="P20" s="404" t="str">
        <f ca="1">IF(AND('Mapa final'!$K$85="Muy Alta",'Mapa final'!$O$85="Leve"),CONCATENATE("R",'Mapa final'!$A$85),"")</f>
        <v/>
      </c>
      <c r="Q20" s="404"/>
      <c r="R20" s="404" t="str">
        <f ca="1">IF(AND('Mapa final'!$K$88="Muy Alta",'Mapa final'!$O$88="Leve"),CONCATENATE("R",'Mapa final'!$A$88),"")</f>
        <v/>
      </c>
      <c r="S20" s="439"/>
      <c r="T20" s="403" t="str">
        <f ca="1">IF(AND('Mapa final'!$K$79="Muy Alta",'Mapa final'!$O$79="Menor"),CONCATENATE("R",'Mapa final'!$A$79),"")</f>
        <v/>
      </c>
      <c r="U20" s="404"/>
      <c r="V20" s="404" t="e">
        <f>IF(AND('Mapa final'!#REF!="Muy Alta",'Mapa final'!#REF!="Menor"),CONCATENATE("R",'Mapa final'!#REF!),"")</f>
        <v>#REF!</v>
      </c>
      <c r="W20" s="404"/>
      <c r="X20" s="404" t="str">
        <f ca="1">IF(AND('Mapa final'!$K$82="Muy Alta",'Mapa final'!$O$82="Menor"),CONCATENATE("R",'Mapa final'!$A$82),"")</f>
        <v/>
      </c>
      <c r="Y20" s="404"/>
      <c r="Z20" s="404" t="str">
        <f ca="1">IF(AND('Mapa final'!$K$85="Muy Alta",'Mapa final'!$O$85="Menor"),CONCATENATE("R",'Mapa final'!$A$85),"")</f>
        <v/>
      </c>
      <c r="AA20" s="404"/>
      <c r="AB20" s="404" t="str">
        <f ca="1">IF(AND('Mapa final'!$K$88="Muy Alta",'Mapa final'!$O$88="Menor"),CONCATENATE("R",'Mapa final'!$A$88),"")</f>
        <v/>
      </c>
      <c r="AC20" s="439"/>
      <c r="AD20" s="403" t="str">
        <f ca="1">IF(AND('Mapa final'!$K$79="Muy Alta",'Mapa final'!$O$79="Moderado"),CONCATENATE("R",'Mapa final'!$A$79),"")</f>
        <v/>
      </c>
      <c r="AE20" s="404"/>
      <c r="AF20" s="404" t="e">
        <f>IF(AND('Mapa final'!#REF!="Muy Alta",'Mapa final'!#REF!="Moderado"),CONCATENATE("R",'Mapa final'!#REF!),"")</f>
        <v>#REF!</v>
      </c>
      <c r="AG20" s="404"/>
      <c r="AH20" s="404" t="str">
        <f ca="1">IF(AND('Mapa final'!$K$82="Muy Alta",'Mapa final'!$O$82="Moderado"),CONCATENATE("R",'Mapa final'!$A$82),"")</f>
        <v/>
      </c>
      <c r="AI20" s="404"/>
      <c r="AJ20" s="404" t="str">
        <f ca="1">IF(AND('Mapa final'!$K$85="Muy Alta",'Mapa final'!$O$85="Moderado"),CONCATENATE("R",'Mapa final'!$A$85),"")</f>
        <v/>
      </c>
      <c r="AK20" s="404"/>
      <c r="AL20" s="404" t="str">
        <f ca="1">IF(AND('Mapa final'!$K$88="Muy Alta",'Mapa final'!$O$88="Moderado"),CONCATENATE("R",'Mapa final'!$A$88),"")</f>
        <v/>
      </c>
      <c r="AM20" s="439"/>
      <c r="AN20" s="403" t="str">
        <f ca="1">IF(AND('Mapa final'!$K$79="Muy Alta",'Mapa final'!$O$79="Mayor"),CONCATENATE("R",'Mapa final'!$A$79),"")</f>
        <v/>
      </c>
      <c r="AO20" s="404"/>
      <c r="AP20" s="404" t="e">
        <f>IF(AND('Mapa final'!#REF!="Muy Alta",'Mapa final'!#REF!="Mayor"),CONCATENATE("R",'Mapa final'!#REF!),"")</f>
        <v>#REF!</v>
      </c>
      <c r="AQ20" s="404"/>
      <c r="AR20" s="404" t="str">
        <f ca="1">IF(AND('Mapa final'!$K$82="Muy Alta",'Mapa final'!$O$82="Mayor"),CONCATENATE("R",'Mapa final'!$A$82),"")</f>
        <v/>
      </c>
      <c r="AS20" s="404"/>
      <c r="AT20" s="404" t="str">
        <f ca="1">IF(AND('Mapa final'!$K$85="Muy Alta",'Mapa final'!$O$85="Mayor"),CONCATENATE("R",'Mapa final'!$A$85),"")</f>
        <v/>
      </c>
      <c r="AU20" s="404"/>
      <c r="AV20" s="404" t="str">
        <f ca="1">IF(AND('Mapa final'!$K$88="Muy Alta",'Mapa final'!$O$88="Mayor"),CONCATENATE("R",'Mapa final'!$A$88),"")</f>
        <v/>
      </c>
      <c r="AW20" s="439"/>
      <c r="AX20" s="431" t="str">
        <f ca="1">IF(AND('Mapa final'!$K$79="Muy Alta",'Mapa final'!$O$79="Catastrófico"),CONCATENATE("R",'Mapa final'!$A$79),"")</f>
        <v/>
      </c>
      <c r="AY20" s="429"/>
      <c r="AZ20" s="429" t="e">
        <f>IF(AND('Mapa final'!#REF!="Muy Alta",'Mapa final'!#REF!="Catastrófico"),CONCATENATE("R",'Mapa final'!#REF!),"")</f>
        <v>#REF!</v>
      </c>
      <c r="BA20" s="429"/>
      <c r="BB20" s="429" t="str">
        <f ca="1">IF(AND('Mapa final'!$K$82="Muy Alta",'Mapa final'!$O$82="Catastrófico"),CONCATENATE("R",'Mapa final'!$A$82),"")</f>
        <v/>
      </c>
      <c r="BC20" s="429"/>
      <c r="BD20" s="429" t="str">
        <f ca="1">IF(AND('Mapa final'!$K$85="Muy Alta",'Mapa final'!$O$85="Catastrófico"),CONCATENATE("R",'Mapa final'!$A$85),"")</f>
        <v/>
      </c>
      <c r="BE20" s="429"/>
      <c r="BF20" s="429" t="str">
        <f ca="1">IF(AND('Mapa final'!$K$88="Muy Alta",'Mapa final'!$O$88="Catastrófico"),CONCATENATE("R",'Mapa final'!$A$88),"")</f>
        <v/>
      </c>
      <c r="BG20" s="430"/>
      <c r="BH20" s="41"/>
      <c r="BI20" s="452"/>
      <c r="BJ20" s="453"/>
      <c r="BK20" s="453"/>
      <c r="BL20" s="453"/>
      <c r="BM20" s="453"/>
      <c r="BN20" s="454"/>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row>
    <row r="21" spans="1:100" ht="15" customHeight="1" x14ac:dyDescent="0.25">
      <c r="A21" s="41"/>
      <c r="B21" s="277"/>
      <c r="C21" s="277"/>
      <c r="D21" s="278"/>
      <c r="E21" s="421"/>
      <c r="F21" s="422"/>
      <c r="G21" s="422"/>
      <c r="H21" s="422"/>
      <c r="I21" s="422"/>
      <c r="J21" s="403"/>
      <c r="K21" s="404"/>
      <c r="L21" s="404"/>
      <c r="M21" s="404"/>
      <c r="N21" s="404"/>
      <c r="O21" s="404"/>
      <c r="P21" s="404"/>
      <c r="Q21" s="404"/>
      <c r="R21" s="404"/>
      <c r="S21" s="439"/>
      <c r="T21" s="403"/>
      <c r="U21" s="404"/>
      <c r="V21" s="404"/>
      <c r="W21" s="404"/>
      <c r="X21" s="404"/>
      <c r="Y21" s="404"/>
      <c r="Z21" s="404"/>
      <c r="AA21" s="404"/>
      <c r="AB21" s="404"/>
      <c r="AC21" s="439"/>
      <c r="AD21" s="403"/>
      <c r="AE21" s="404"/>
      <c r="AF21" s="404"/>
      <c r="AG21" s="404"/>
      <c r="AH21" s="404"/>
      <c r="AI21" s="404"/>
      <c r="AJ21" s="404"/>
      <c r="AK21" s="404"/>
      <c r="AL21" s="404"/>
      <c r="AM21" s="439"/>
      <c r="AN21" s="403"/>
      <c r="AO21" s="404"/>
      <c r="AP21" s="404"/>
      <c r="AQ21" s="404"/>
      <c r="AR21" s="404"/>
      <c r="AS21" s="404"/>
      <c r="AT21" s="404"/>
      <c r="AU21" s="404"/>
      <c r="AV21" s="404"/>
      <c r="AW21" s="439"/>
      <c r="AX21" s="431"/>
      <c r="AY21" s="429"/>
      <c r="AZ21" s="429"/>
      <c r="BA21" s="429"/>
      <c r="BB21" s="429"/>
      <c r="BC21" s="429"/>
      <c r="BD21" s="429"/>
      <c r="BE21" s="429"/>
      <c r="BF21" s="429"/>
      <c r="BG21" s="430"/>
      <c r="BH21" s="41"/>
      <c r="BI21" s="452"/>
      <c r="BJ21" s="453"/>
      <c r="BK21" s="453"/>
      <c r="BL21" s="453"/>
      <c r="BM21" s="453"/>
      <c r="BN21" s="454"/>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row>
    <row r="22" spans="1:100" ht="15" customHeight="1" x14ac:dyDescent="0.25">
      <c r="A22" s="41"/>
      <c r="B22" s="277"/>
      <c r="C22" s="277"/>
      <c r="D22" s="278"/>
      <c r="E22" s="421"/>
      <c r="F22" s="422"/>
      <c r="G22" s="422"/>
      <c r="H22" s="422"/>
      <c r="I22" s="422"/>
      <c r="J22" s="403" t="e">
        <f>IF(AND('Mapa final'!#REF!="Muy Alta",'Mapa final'!#REF!="Leve"),CONCATENATE("R",'Mapa final'!#REF!),"")</f>
        <v>#REF!</v>
      </c>
      <c r="K22" s="404"/>
      <c r="L22" s="404" t="str">
        <f ca="1">IF(AND('Mapa final'!$K$91="Muy Alta",'Mapa final'!$O$91="Leve"),CONCATENATE("R",'Mapa final'!$A$91),"")</f>
        <v/>
      </c>
      <c r="M22" s="404"/>
      <c r="N22" s="404" t="e">
        <f>IF(AND('Mapa final'!#REF!="Muy Alta",'Mapa final'!#REF!="Leve"),CONCATENATE("R",'Mapa final'!#REF!),"")</f>
        <v>#REF!</v>
      </c>
      <c r="O22" s="404"/>
      <c r="P22" s="404" t="e">
        <f>IF(AND('Mapa final'!#REF!="Muy Alta",'Mapa final'!#REF!="Leve"),CONCATENATE("R",'Mapa final'!#REF!),"")</f>
        <v>#REF!</v>
      </c>
      <c r="Q22" s="404"/>
      <c r="R22" s="404" t="str">
        <f ca="1">IF(AND('Mapa final'!$K$94="Muy Alta",'Mapa final'!$O$94="Leve"),CONCATENATE("R",'Mapa final'!$A$94),"")</f>
        <v/>
      </c>
      <c r="S22" s="439"/>
      <c r="T22" s="403" t="e">
        <f>IF(AND('Mapa final'!#REF!="Muy Alta",'Mapa final'!#REF!="Menor"),CONCATENATE("R",'Mapa final'!#REF!),"")</f>
        <v>#REF!</v>
      </c>
      <c r="U22" s="404"/>
      <c r="V22" s="404" t="str">
        <f ca="1">IF(AND('Mapa final'!$K$91="Muy Alta",'Mapa final'!$O$91="Menor"),CONCATENATE("R",'Mapa final'!$A$91),"")</f>
        <v/>
      </c>
      <c r="W22" s="404"/>
      <c r="X22" s="404" t="e">
        <f>IF(AND('Mapa final'!#REF!="Muy Alta",'Mapa final'!#REF!="Menor"),CONCATENATE("R",'Mapa final'!#REF!),"")</f>
        <v>#REF!</v>
      </c>
      <c r="Y22" s="404"/>
      <c r="Z22" s="404" t="e">
        <f>IF(AND('Mapa final'!#REF!="Muy Alta",'Mapa final'!#REF!="Menor"),CONCATENATE("R",'Mapa final'!#REF!),"")</f>
        <v>#REF!</v>
      </c>
      <c r="AA22" s="404"/>
      <c r="AB22" s="404" t="str">
        <f ca="1">IF(AND('Mapa final'!$K$94="Muy Alta",'Mapa final'!$O$94="Menor"),CONCATENATE("R",'Mapa final'!$A$94),"")</f>
        <v/>
      </c>
      <c r="AC22" s="439"/>
      <c r="AD22" s="403" t="e">
        <f>IF(AND('Mapa final'!#REF!="Muy Alta",'Mapa final'!#REF!="Moderado"),CONCATENATE("R",'Mapa final'!#REF!),"")</f>
        <v>#REF!</v>
      </c>
      <c r="AE22" s="404"/>
      <c r="AF22" s="404" t="str">
        <f ca="1">IF(AND('Mapa final'!$K$91="Muy Alta",'Mapa final'!$O$91="Moderado"),CONCATENATE("R",'Mapa final'!$A$91),"")</f>
        <v/>
      </c>
      <c r="AG22" s="404"/>
      <c r="AH22" s="404" t="e">
        <f>IF(AND('Mapa final'!#REF!="Muy Alta",'Mapa final'!#REF!="Moderado"),CONCATENATE("R",'Mapa final'!#REF!),"")</f>
        <v>#REF!</v>
      </c>
      <c r="AI22" s="404"/>
      <c r="AJ22" s="404" t="e">
        <f>IF(AND('Mapa final'!#REF!="Muy Alta",'Mapa final'!#REF!="Moderado"),CONCATENATE("R",'Mapa final'!#REF!),"")</f>
        <v>#REF!</v>
      </c>
      <c r="AK22" s="404"/>
      <c r="AL22" s="404" t="str">
        <f ca="1">IF(AND('Mapa final'!$K$94="Muy Alta",'Mapa final'!$O$94="Moderado"),CONCATENATE("R",'Mapa final'!$A$94),"")</f>
        <v/>
      </c>
      <c r="AM22" s="439"/>
      <c r="AN22" s="403" t="e">
        <f>IF(AND('Mapa final'!#REF!="Muy Alta",'Mapa final'!#REF!="Mayor"),CONCATENATE("R",'Mapa final'!#REF!),"")</f>
        <v>#REF!</v>
      </c>
      <c r="AO22" s="404"/>
      <c r="AP22" s="404" t="str">
        <f ca="1">IF(AND('Mapa final'!$K$91="Muy Alta",'Mapa final'!$O$91="Mayor"),CONCATENATE("R",'Mapa final'!$A$91),"")</f>
        <v/>
      </c>
      <c r="AQ22" s="404"/>
      <c r="AR22" s="404" t="e">
        <f>IF(AND('Mapa final'!#REF!="Muy Alta",'Mapa final'!#REF!="Mayor"),CONCATENATE("R",'Mapa final'!#REF!),"")</f>
        <v>#REF!</v>
      </c>
      <c r="AS22" s="404"/>
      <c r="AT22" s="404" t="e">
        <f>IF(AND('Mapa final'!#REF!="Muy Alta",'Mapa final'!#REF!="Mayor"),CONCATENATE("R",'Mapa final'!#REF!),"")</f>
        <v>#REF!</v>
      </c>
      <c r="AU22" s="404"/>
      <c r="AV22" s="404" t="str">
        <f ca="1">IF(AND('Mapa final'!$K$94="Muy Alta",'Mapa final'!$O$94="Mayor"),CONCATENATE("R",'Mapa final'!$A$94),"")</f>
        <v/>
      </c>
      <c r="AW22" s="439"/>
      <c r="AX22" s="431" t="e">
        <f>IF(AND('Mapa final'!#REF!="Muy Alta",'Mapa final'!#REF!="Catastrófico"),CONCATENATE("R",'Mapa final'!#REF!),"")</f>
        <v>#REF!</v>
      </c>
      <c r="AY22" s="429"/>
      <c r="AZ22" s="429" t="str">
        <f ca="1">IF(AND('Mapa final'!$K$91="Muy Alta",'Mapa final'!$O$91="Catastrófico"),CONCATENATE("R",'Mapa final'!$A$91),"")</f>
        <v/>
      </c>
      <c r="BA22" s="429"/>
      <c r="BB22" s="429" t="e">
        <f>IF(AND('Mapa final'!#REF!="Muy Alta",'Mapa final'!#REF!="Catastrófico"),CONCATENATE("R",'Mapa final'!#REF!),"")</f>
        <v>#REF!</v>
      </c>
      <c r="BC22" s="429"/>
      <c r="BD22" s="429" t="e">
        <f>IF(AND('Mapa final'!#REF!="Muy Alta",'Mapa final'!#REF!="Catastrófico"),CONCATENATE("R",'Mapa final'!#REF!),"")</f>
        <v>#REF!</v>
      </c>
      <c r="BE22" s="429"/>
      <c r="BF22" s="429" t="str">
        <f ca="1">IF(AND('Mapa final'!$K$94="Muy Alta",'Mapa final'!$O$94="Catastrófico"),CONCATENATE("R",'Mapa final'!$A$94),"")</f>
        <v/>
      </c>
      <c r="BG22" s="430"/>
      <c r="BH22" s="41"/>
      <c r="BI22" s="452"/>
      <c r="BJ22" s="453"/>
      <c r="BK22" s="453"/>
      <c r="BL22" s="453"/>
      <c r="BM22" s="453"/>
      <c r="BN22" s="454"/>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row>
    <row r="23" spans="1:100" ht="15" customHeight="1" x14ac:dyDescent="0.25">
      <c r="A23" s="41"/>
      <c r="B23" s="277"/>
      <c r="C23" s="277"/>
      <c r="D23" s="278"/>
      <c r="E23" s="421"/>
      <c r="F23" s="422"/>
      <c r="G23" s="422"/>
      <c r="H23" s="422"/>
      <c r="I23" s="422"/>
      <c r="J23" s="403"/>
      <c r="K23" s="404"/>
      <c r="L23" s="404"/>
      <c r="M23" s="404"/>
      <c r="N23" s="404"/>
      <c r="O23" s="404"/>
      <c r="P23" s="404"/>
      <c r="Q23" s="404"/>
      <c r="R23" s="404"/>
      <c r="S23" s="439"/>
      <c r="T23" s="403"/>
      <c r="U23" s="404"/>
      <c r="V23" s="404"/>
      <c r="W23" s="404"/>
      <c r="X23" s="404"/>
      <c r="Y23" s="404"/>
      <c r="Z23" s="404"/>
      <c r="AA23" s="404"/>
      <c r="AB23" s="404"/>
      <c r="AC23" s="439"/>
      <c r="AD23" s="403"/>
      <c r="AE23" s="404"/>
      <c r="AF23" s="404"/>
      <c r="AG23" s="404"/>
      <c r="AH23" s="404"/>
      <c r="AI23" s="404"/>
      <c r="AJ23" s="404"/>
      <c r="AK23" s="404"/>
      <c r="AL23" s="404"/>
      <c r="AM23" s="439"/>
      <c r="AN23" s="403"/>
      <c r="AO23" s="404"/>
      <c r="AP23" s="404"/>
      <c r="AQ23" s="404"/>
      <c r="AR23" s="404"/>
      <c r="AS23" s="404"/>
      <c r="AT23" s="404"/>
      <c r="AU23" s="404"/>
      <c r="AV23" s="404"/>
      <c r="AW23" s="439"/>
      <c r="AX23" s="431"/>
      <c r="AY23" s="429"/>
      <c r="AZ23" s="429"/>
      <c r="BA23" s="429"/>
      <c r="BB23" s="429"/>
      <c r="BC23" s="429"/>
      <c r="BD23" s="429"/>
      <c r="BE23" s="429"/>
      <c r="BF23" s="429"/>
      <c r="BG23" s="430"/>
      <c r="BH23" s="41"/>
      <c r="BI23" s="452"/>
      <c r="BJ23" s="453"/>
      <c r="BK23" s="453"/>
      <c r="BL23" s="453"/>
      <c r="BM23" s="453"/>
      <c r="BN23" s="454"/>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row>
    <row r="24" spans="1:100" ht="15" customHeight="1" x14ac:dyDescent="0.25">
      <c r="A24" s="41"/>
      <c r="B24" s="277"/>
      <c r="C24" s="277"/>
      <c r="D24" s="278"/>
      <c r="E24" s="421"/>
      <c r="F24" s="422"/>
      <c r="G24" s="422"/>
      <c r="H24" s="422"/>
      <c r="I24" s="422"/>
      <c r="J24" s="403" t="str">
        <f ca="1">IF(AND('Mapa final'!$K$97="Muy Alta",'Mapa final'!$O$97="Leve"),CONCATENATE("R",'Mapa final'!$A$97),"")</f>
        <v/>
      </c>
      <c r="K24" s="404"/>
      <c r="L24" s="404" t="str">
        <f ca="1">IF(AND('Mapa final'!$K$100="Muy Alta",'Mapa final'!$O$100="Leve"),CONCATENATE("R",'Mapa final'!$A$100),"")</f>
        <v/>
      </c>
      <c r="M24" s="404"/>
      <c r="N24" s="404" t="str">
        <f ca="1">IF(AND('Mapa final'!$K$103="Muy Alta",'Mapa final'!$O$103="Leve"),CONCATENATE("R",'Mapa final'!$A$103),"")</f>
        <v/>
      </c>
      <c r="O24" s="404"/>
      <c r="P24" s="404" t="str">
        <f>IF(AND('Mapa final'!$K$106="Muy Alta",'Mapa final'!$O$106="Leve"),CONCATENATE("R",'Mapa final'!$A$106),"")</f>
        <v/>
      </c>
      <c r="Q24" s="404"/>
      <c r="R24" s="404" t="str">
        <f>IF(AND('Mapa final'!$K$109="Muy Alta",'Mapa final'!$O$109="Leve"),CONCATENATE("R",'Mapa final'!$A$109),"")</f>
        <v/>
      </c>
      <c r="S24" s="439"/>
      <c r="T24" s="403" t="str">
        <f ca="1">IF(AND('Mapa final'!$K$97="Muy Alta",'Mapa final'!$O$97="Menor"),CONCATENATE("R",'Mapa final'!$A$97),"")</f>
        <v/>
      </c>
      <c r="U24" s="404"/>
      <c r="V24" s="404" t="str">
        <f ca="1">IF(AND('Mapa final'!$K$100="Muy Alta",'Mapa final'!$O$100="Menor"),CONCATENATE("R",'Mapa final'!$A$100),"")</f>
        <v/>
      </c>
      <c r="W24" s="404"/>
      <c r="X24" s="404" t="str">
        <f ca="1">IF(AND('Mapa final'!$K$103="Muy Alta",'Mapa final'!$O$103="Menor"),CONCATENATE("R",'Mapa final'!$A$103),"")</f>
        <v/>
      </c>
      <c r="Y24" s="404"/>
      <c r="Z24" s="404" t="str">
        <f>IF(AND('Mapa final'!$K$106="Muy Alta",'Mapa final'!$O$106="Menor"),CONCATENATE("R",'Mapa final'!$A$106),"")</f>
        <v/>
      </c>
      <c r="AA24" s="404"/>
      <c r="AB24" s="404" t="str">
        <f>IF(AND('Mapa final'!$K$109="Muy Alta",'Mapa final'!$O$109="Menor"),CONCATENATE("R",'Mapa final'!$A$109),"")</f>
        <v/>
      </c>
      <c r="AC24" s="439"/>
      <c r="AD24" s="403" t="str">
        <f ca="1">IF(AND('Mapa final'!$K$97="Muy Alta",'Mapa final'!$O$97="Moderado"),CONCATENATE("R",'Mapa final'!$A$97),"")</f>
        <v/>
      </c>
      <c r="AE24" s="404"/>
      <c r="AF24" s="404" t="str">
        <f ca="1">IF(AND('Mapa final'!$K$100="Muy Alta",'Mapa final'!$O$100="Moderado"),CONCATENATE("R",'Mapa final'!$A$100),"")</f>
        <v/>
      </c>
      <c r="AG24" s="404"/>
      <c r="AH24" s="404" t="str">
        <f ca="1">IF(AND('Mapa final'!$K$103="Muy Alta",'Mapa final'!$O$103="Moderado"),CONCATENATE("R",'Mapa final'!$A$103),"")</f>
        <v/>
      </c>
      <c r="AI24" s="404"/>
      <c r="AJ24" s="404" t="str">
        <f>IF(AND('Mapa final'!$K$106="Muy Alta",'Mapa final'!$O$106="Moderado"),CONCATENATE("R",'Mapa final'!$A$106),"")</f>
        <v/>
      </c>
      <c r="AK24" s="404"/>
      <c r="AL24" s="404" t="str">
        <f>IF(AND('Mapa final'!$K$109="Muy Alta",'Mapa final'!$O$109="Moderado"),CONCATENATE("R",'Mapa final'!$A$109),"")</f>
        <v/>
      </c>
      <c r="AM24" s="439"/>
      <c r="AN24" s="403" t="str">
        <f ca="1">IF(AND('Mapa final'!$K$97="Muy Alta",'Mapa final'!$O$97="Mayor"),CONCATENATE("R",'Mapa final'!$A$97),"")</f>
        <v/>
      </c>
      <c r="AO24" s="404"/>
      <c r="AP24" s="404" t="str">
        <f ca="1">IF(AND('Mapa final'!$K$100="Muy Alta",'Mapa final'!$O$100="Mayor"),CONCATENATE("R",'Mapa final'!$A$100),"")</f>
        <v/>
      </c>
      <c r="AQ24" s="404"/>
      <c r="AR24" s="404" t="str">
        <f ca="1">IF(AND('Mapa final'!$K$103="Muy Alta",'Mapa final'!$O$103="Mayor"),CONCATENATE("R",'Mapa final'!$A$103),"")</f>
        <v/>
      </c>
      <c r="AS24" s="404"/>
      <c r="AT24" s="404" t="str">
        <f>IF(AND('Mapa final'!$K$106="Muy Alta",'Mapa final'!$O$106="Mayor"),CONCATENATE("R",'Mapa final'!$A$106),"")</f>
        <v/>
      </c>
      <c r="AU24" s="404"/>
      <c r="AV24" s="404" t="str">
        <f>IF(AND('Mapa final'!$K$109="Muy Alta",'Mapa final'!$O$109="Mayor"),CONCATENATE("R",'Mapa final'!$A$109),"")</f>
        <v/>
      </c>
      <c r="AW24" s="439"/>
      <c r="AX24" s="431" t="str">
        <f ca="1">IF(AND('Mapa final'!$K$97="Muy Alta",'Mapa final'!$O$97="Catastrófico"),CONCATENATE("R",'Mapa final'!$A$97),"")</f>
        <v/>
      </c>
      <c r="AY24" s="429"/>
      <c r="AZ24" s="429" t="str">
        <f ca="1">IF(AND('Mapa final'!$K$100="Muy Alta",'Mapa final'!$O$100="Catastrófico"),CONCATENATE("R",'Mapa final'!$A$100),"")</f>
        <v/>
      </c>
      <c r="BA24" s="429"/>
      <c r="BB24" s="429" t="str">
        <f ca="1">IF(AND('Mapa final'!$K$103="Muy Alta",'Mapa final'!$O$103="Catastrófico"),CONCATENATE("R",'Mapa final'!$A$103),"")</f>
        <v/>
      </c>
      <c r="BC24" s="429"/>
      <c r="BD24" s="429" t="str">
        <f>IF(AND('Mapa final'!$K$106="Muy Alta",'Mapa final'!$O$106="Catastrófico"),CONCATENATE("R",'Mapa final'!$A$106),"")</f>
        <v/>
      </c>
      <c r="BE24" s="429"/>
      <c r="BF24" s="429" t="str">
        <f>IF(AND('Mapa final'!$K$109="Muy Alta",'Mapa final'!$O$109="Catastrófico"),CONCATENATE("R",'Mapa final'!$A$109),"")</f>
        <v/>
      </c>
      <c r="BG24" s="430"/>
      <c r="BH24" s="41"/>
      <c r="BI24" s="452"/>
      <c r="BJ24" s="453"/>
      <c r="BK24" s="453"/>
      <c r="BL24" s="453"/>
      <c r="BM24" s="453"/>
      <c r="BN24" s="454"/>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row>
    <row r="25" spans="1:100" ht="15.75" customHeight="1" thickBot="1" x14ac:dyDescent="0.3">
      <c r="A25" s="41"/>
      <c r="B25" s="277"/>
      <c r="C25" s="277"/>
      <c r="D25" s="278"/>
      <c r="E25" s="423"/>
      <c r="F25" s="424"/>
      <c r="G25" s="424"/>
      <c r="H25" s="424"/>
      <c r="I25" s="424"/>
      <c r="J25" s="440"/>
      <c r="K25" s="438"/>
      <c r="L25" s="438"/>
      <c r="M25" s="438"/>
      <c r="N25" s="438"/>
      <c r="O25" s="438"/>
      <c r="P25" s="438"/>
      <c r="Q25" s="438"/>
      <c r="R25" s="438"/>
      <c r="S25" s="441"/>
      <c r="T25" s="440"/>
      <c r="U25" s="438"/>
      <c r="V25" s="438"/>
      <c r="W25" s="438"/>
      <c r="X25" s="438"/>
      <c r="Y25" s="438"/>
      <c r="Z25" s="438"/>
      <c r="AA25" s="438"/>
      <c r="AB25" s="438"/>
      <c r="AC25" s="441"/>
      <c r="AD25" s="440"/>
      <c r="AE25" s="438"/>
      <c r="AF25" s="438"/>
      <c r="AG25" s="438"/>
      <c r="AH25" s="438"/>
      <c r="AI25" s="438"/>
      <c r="AJ25" s="438"/>
      <c r="AK25" s="438"/>
      <c r="AL25" s="438"/>
      <c r="AM25" s="441"/>
      <c r="AN25" s="440"/>
      <c r="AO25" s="438"/>
      <c r="AP25" s="438"/>
      <c r="AQ25" s="438"/>
      <c r="AR25" s="438"/>
      <c r="AS25" s="438"/>
      <c r="AT25" s="438"/>
      <c r="AU25" s="438"/>
      <c r="AV25" s="438"/>
      <c r="AW25" s="441"/>
      <c r="AX25" s="432"/>
      <c r="AY25" s="433"/>
      <c r="AZ25" s="433"/>
      <c r="BA25" s="433"/>
      <c r="BB25" s="433"/>
      <c r="BC25" s="433"/>
      <c r="BD25" s="433"/>
      <c r="BE25" s="433"/>
      <c r="BF25" s="433"/>
      <c r="BG25" s="434"/>
      <c r="BH25" s="41"/>
      <c r="BI25" s="452"/>
      <c r="BJ25" s="453"/>
      <c r="BK25" s="453"/>
      <c r="BL25" s="453"/>
      <c r="BM25" s="453"/>
      <c r="BN25" s="454"/>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row>
    <row r="26" spans="1:100" ht="15" customHeight="1" x14ac:dyDescent="0.25">
      <c r="A26" s="41"/>
      <c r="B26" s="277"/>
      <c r="C26" s="277"/>
      <c r="D26" s="278"/>
      <c r="E26" s="419" t="s">
        <v>106</v>
      </c>
      <c r="F26" s="420"/>
      <c r="G26" s="420"/>
      <c r="H26" s="420"/>
      <c r="I26" s="420"/>
      <c r="J26" s="427" t="e">
        <f>IF(AND('Mapa final'!#REF!="Alta",'Mapa final'!#REF!="Mayor"),CONCATENATE("R",'Mapa final'!#REF!),"")</f>
        <v>#REF!</v>
      </c>
      <c r="K26" s="417"/>
      <c r="L26" s="417" t="str">
        <f ca="1">IF(AND('Mapa final'!$K$7="Alta",'Mapa final'!$O$7="Mayor"),CONCATENATE("R",'Mapa final'!$A$7),"")</f>
        <v/>
      </c>
      <c r="M26" s="417"/>
      <c r="N26" s="417" t="str">
        <f ca="1">IF(AND('Mapa final'!$K$10="Alta",'Mapa final'!$O$10="Mayor"),CONCATENATE("R",'Mapa final'!$A$10),"")</f>
        <v/>
      </c>
      <c r="O26" s="417"/>
      <c r="P26" s="417" t="e">
        <f>IF(AND('Mapa final'!#REF!="Alta",'Mapa final'!#REF!="Mayor"),CONCATENATE("R",'Mapa final'!#REF!),"")</f>
        <v>#REF!</v>
      </c>
      <c r="Q26" s="417"/>
      <c r="R26" s="417" t="str">
        <f ca="1">IF(AND('Mapa final'!$K$13="Alta",'Mapa final'!$O$13="Mayor"),CONCATENATE("R",'Mapa final'!$A$13),"")</f>
        <v/>
      </c>
      <c r="S26" s="428"/>
      <c r="T26" s="427" t="e">
        <f>IF(AND('Mapa final'!#REF!="Alta",'Mapa final'!#REF!="Mayor"),CONCATENATE("R",'Mapa final'!#REF!),"")</f>
        <v>#REF!</v>
      </c>
      <c r="U26" s="417"/>
      <c r="V26" s="417" t="str">
        <f ca="1">IF(AND('Mapa final'!$K$7="Alta",'Mapa final'!$O$7="Mayor"),CONCATENATE("R",'Mapa final'!$A$7),"")</f>
        <v/>
      </c>
      <c r="W26" s="417"/>
      <c r="X26" s="417" t="str">
        <f ca="1">IF(AND('Mapa final'!$K$10="Alta",'Mapa final'!$O$10="Mayor"),CONCATENATE("R",'Mapa final'!$A$10),"")</f>
        <v/>
      </c>
      <c r="Y26" s="417"/>
      <c r="Z26" s="417" t="e">
        <f>IF(AND('Mapa final'!#REF!="Alta",'Mapa final'!#REF!="Mayor"),CONCATENATE("R",'Mapa final'!#REF!),"")</f>
        <v>#REF!</v>
      </c>
      <c r="AA26" s="417"/>
      <c r="AB26" s="417" t="str">
        <f ca="1">IF(AND('Mapa final'!$K$13="Alta",'Mapa final'!$O$13="Mayor"),CONCATENATE("R",'Mapa final'!$A$13),"")</f>
        <v/>
      </c>
      <c r="AC26" s="428"/>
      <c r="AD26" s="425" t="e">
        <f>IF(AND('Mapa final'!#REF!="Alta",'Mapa final'!#REF!="Mayor"),CONCATENATE("R",'Mapa final'!#REF!),"")</f>
        <v>#REF!</v>
      </c>
      <c r="AE26" s="426"/>
      <c r="AF26" s="426" t="str">
        <f ca="1">IF(AND('Mapa final'!$K$7="Alta",'Mapa final'!$O$7="Mayor"),CONCATENATE("R",'Mapa final'!$A$7),"")</f>
        <v/>
      </c>
      <c r="AG26" s="426"/>
      <c r="AH26" s="426" t="str">
        <f ca="1">IF(AND('Mapa final'!$K$10="Alta",'Mapa final'!$O$10="Mayor"),CONCATENATE("R",'Mapa final'!$A$10),"")</f>
        <v/>
      </c>
      <c r="AI26" s="426"/>
      <c r="AJ26" s="426" t="e">
        <f>IF(AND('Mapa final'!#REF!="Alta",'Mapa final'!#REF!="Mayor"),CONCATENATE("R",'Mapa final'!#REF!),"")</f>
        <v>#REF!</v>
      </c>
      <c r="AK26" s="426"/>
      <c r="AL26" s="426" t="str">
        <f ca="1">IF(AND('Mapa final'!$K$13="Alta",'Mapa final'!$O$13="Mayor"),CONCATENATE("R",'Mapa final'!$A$13),"")</f>
        <v/>
      </c>
      <c r="AM26" s="442"/>
      <c r="AN26" s="425" t="e">
        <f>IF(AND('Mapa final'!#REF!="Alta",'Mapa final'!#REF!="Mayor"),CONCATENATE("R",'Mapa final'!#REF!),"")</f>
        <v>#REF!</v>
      </c>
      <c r="AO26" s="426"/>
      <c r="AP26" s="426" t="str">
        <f ca="1">IF(AND('Mapa final'!$K$7="Alta",'Mapa final'!$O$7="Mayor"),CONCATENATE("R",'Mapa final'!$A$7),"")</f>
        <v/>
      </c>
      <c r="AQ26" s="426"/>
      <c r="AR26" s="426" t="str">
        <f ca="1">IF(AND('Mapa final'!$K$10="Alta",'Mapa final'!$O$10="Mayor"),CONCATENATE("R",'Mapa final'!$A$10),"")</f>
        <v/>
      </c>
      <c r="AS26" s="426"/>
      <c r="AT26" s="426" t="e">
        <f>IF(AND('Mapa final'!#REF!="Alta",'Mapa final'!#REF!="Mayor"),CONCATENATE("R",'Mapa final'!#REF!),"")</f>
        <v>#REF!</v>
      </c>
      <c r="AU26" s="426"/>
      <c r="AV26" s="426" t="str">
        <f ca="1">IF(AND('Mapa final'!$K$13="Alta",'Mapa final'!$O$13="Mayor"),CONCATENATE("R",'Mapa final'!$A$13),"")</f>
        <v/>
      </c>
      <c r="AW26" s="442"/>
      <c r="AX26" s="435" t="e">
        <f>IF(AND('Mapa final'!#REF!="Alta",'Mapa final'!#REF!="Catastrófico"),CONCATENATE("R",'Mapa final'!#REF!),"")</f>
        <v>#REF!</v>
      </c>
      <c r="AY26" s="436"/>
      <c r="AZ26" s="436" t="str">
        <f ca="1">IF(AND('Mapa final'!$K$7="Alta",'Mapa final'!$O$7="Catastrófico"),CONCATENATE("R",'Mapa final'!$A$7),"")</f>
        <v/>
      </c>
      <c r="BA26" s="436"/>
      <c r="BB26" s="436" t="str">
        <f ca="1">IF(AND('Mapa final'!$K$10="Alta",'Mapa final'!$O$10="Catastrófico"),CONCATENATE("R",'Mapa final'!$A$10),"")</f>
        <v/>
      </c>
      <c r="BC26" s="436"/>
      <c r="BD26" s="436" t="e">
        <f>IF(AND('Mapa final'!#REF!="Alta",'Mapa final'!#REF!="Catastrófico"),CONCATENATE("R",'Mapa final'!#REF!),"")</f>
        <v>#REF!</v>
      </c>
      <c r="BE26" s="436"/>
      <c r="BF26" s="436" t="str">
        <f ca="1">IF(AND('Mapa final'!$K$13="Alta",'Mapa final'!$O$13="Catastrófico"),CONCATENATE("R",'Mapa final'!$A$13),"")</f>
        <v/>
      </c>
      <c r="BG26" s="437"/>
      <c r="BH26" s="41"/>
      <c r="BI26" s="452"/>
      <c r="BJ26" s="453"/>
      <c r="BK26" s="453"/>
      <c r="BL26" s="453"/>
      <c r="BM26" s="453"/>
      <c r="BN26" s="454"/>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row>
    <row r="27" spans="1:100" ht="15" customHeight="1" x14ac:dyDescent="0.25">
      <c r="A27" s="41"/>
      <c r="B27" s="277"/>
      <c r="C27" s="277"/>
      <c r="D27" s="278"/>
      <c r="E27" s="421"/>
      <c r="F27" s="422"/>
      <c r="G27" s="422"/>
      <c r="H27" s="422"/>
      <c r="I27" s="422"/>
      <c r="J27" s="411"/>
      <c r="K27" s="412"/>
      <c r="L27" s="412"/>
      <c r="M27" s="412"/>
      <c r="N27" s="412"/>
      <c r="O27" s="412"/>
      <c r="P27" s="412"/>
      <c r="Q27" s="412"/>
      <c r="R27" s="412"/>
      <c r="S27" s="415"/>
      <c r="T27" s="411"/>
      <c r="U27" s="412"/>
      <c r="V27" s="412"/>
      <c r="W27" s="412"/>
      <c r="X27" s="412"/>
      <c r="Y27" s="412"/>
      <c r="Z27" s="412"/>
      <c r="AA27" s="412"/>
      <c r="AB27" s="412"/>
      <c r="AC27" s="415"/>
      <c r="AD27" s="403"/>
      <c r="AE27" s="404"/>
      <c r="AF27" s="404"/>
      <c r="AG27" s="404"/>
      <c r="AH27" s="404"/>
      <c r="AI27" s="404"/>
      <c r="AJ27" s="404"/>
      <c r="AK27" s="404"/>
      <c r="AL27" s="404"/>
      <c r="AM27" s="439"/>
      <c r="AN27" s="403"/>
      <c r="AO27" s="404"/>
      <c r="AP27" s="404"/>
      <c r="AQ27" s="404"/>
      <c r="AR27" s="404"/>
      <c r="AS27" s="404"/>
      <c r="AT27" s="404"/>
      <c r="AU27" s="404"/>
      <c r="AV27" s="404"/>
      <c r="AW27" s="439"/>
      <c r="AX27" s="431"/>
      <c r="AY27" s="429"/>
      <c r="AZ27" s="429"/>
      <c r="BA27" s="429"/>
      <c r="BB27" s="429"/>
      <c r="BC27" s="429"/>
      <c r="BD27" s="429"/>
      <c r="BE27" s="429"/>
      <c r="BF27" s="429"/>
      <c r="BG27" s="430"/>
      <c r="BH27" s="41"/>
      <c r="BI27" s="452"/>
      <c r="BJ27" s="453"/>
      <c r="BK27" s="453"/>
      <c r="BL27" s="453"/>
      <c r="BM27" s="453"/>
      <c r="BN27" s="454"/>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row>
    <row r="28" spans="1:100" ht="15" customHeight="1" x14ac:dyDescent="0.25">
      <c r="A28" s="41"/>
      <c r="B28" s="277"/>
      <c r="C28" s="277"/>
      <c r="D28" s="278"/>
      <c r="E28" s="421"/>
      <c r="F28" s="422"/>
      <c r="G28" s="422"/>
      <c r="H28" s="422"/>
      <c r="I28" s="422"/>
      <c r="J28" s="411" t="e">
        <f>IF(AND('Mapa final'!#REF!="Alta",'Mapa final'!#REF!="Mayor"),CONCATENATE("R",'Mapa final'!#REF!),"")</f>
        <v>#REF!</v>
      </c>
      <c r="K28" s="412"/>
      <c r="L28" s="412" t="str">
        <f ca="1">IF(AND('Mapa final'!$K$16="Alta",'Mapa final'!$O$16="Mayor"),CONCATENATE("R",'Mapa final'!$A$16),"")</f>
        <v>R4</v>
      </c>
      <c r="M28" s="412"/>
      <c r="N28" s="412" t="str">
        <f ca="1">IF(AND('Mapa final'!$K$19="Alta",'Mapa final'!$O$19="Mayor"),CONCATENATE("R",'Mapa final'!$A$19),"")</f>
        <v/>
      </c>
      <c r="O28" s="412"/>
      <c r="P28" s="412" t="e">
        <f>IF(AND('Mapa final'!#REF!="Alta",'Mapa final'!#REF!="Mayor"),CONCATENATE("R",'Mapa final'!#REF!),"")</f>
        <v>#REF!</v>
      </c>
      <c r="Q28" s="412"/>
      <c r="R28" s="412" t="e">
        <f>IF(AND('Mapa final'!#REF!="Alta",'Mapa final'!#REF!="Mayor"),CONCATENATE("R",'Mapa final'!#REF!),"")</f>
        <v>#REF!</v>
      </c>
      <c r="S28" s="415"/>
      <c r="T28" s="411" t="e">
        <f>IF(AND('Mapa final'!#REF!="Alta",'Mapa final'!#REF!="Mayor"),CONCATENATE("R",'Mapa final'!#REF!),"")</f>
        <v>#REF!</v>
      </c>
      <c r="U28" s="412"/>
      <c r="V28" s="412" t="str">
        <f ca="1">IF(AND('Mapa final'!$K$16="Alta",'Mapa final'!$O$16="Mayor"),CONCATENATE("R",'Mapa final'!$A$16),"")</f>
        <v>R4</v>
      </c>
      <c r="W28" s="412"/>
      <c r="X28" s="412" t="str">
        <f ca="1">IF(AND('Mapa final'!$K$19="Alta",'Mapa final'!$O$19="Mayor"),CONCATENATE("R",'Mapa final'!$A$19),"")</f>
        <v/>
      </c>
      <c r="Y28" s="412"/>
      <c r="Z28" s="412" t="e">
        <f>IF(AND('Mapa final'!#REF!="Alta",'Mapa final'!#REF!="Mayor"),CONCATENATE("R",'Mapa final'!#REF!),"")</f>
        <v>#REF!</v>
      </c>
      <c r="AA28" s="412"/>
      <c r="AB28" s="412" t="e">
        <f>IF(AND('Mapa final'!#REF!="Alta",'Mapa final'!#REF!="Mayor"),CONCATENATE("R",'Mapa final'!#REF!),"")</f>
        <v>#REF!</v>
      </c>
      <c r="AC28" s="415"/>
      <c r="AD28" s="403" t="e">
        <f>IF(AND('Mapa final'!#REF!="Alta",'Mapa final'!#REF!="Mayor"),CONCATENATE("R",'Mapa final'!#REF!),"")</f>
        <v>#REF!</v>
      </c>
      <c r="AE28" s="404"/>
      <c r="AF28" s="404" t="str">
        <f ca="1">IF(AND('Mapa final'!$K$16="Alta",'Mapa final'!$O$16="Mayor"),CONCATENATE("R",'Mapa final'!$A$16),"")</f>
        <v>R4</v>
      </c>
      <c r="AG28" s="404"/>
      <c r="AH28" s="404" t="str">
        <f ca="1">IF(AND('Mapa final'!$K$19="Alta",'Mapa final'!$O$19="Mayor"),CONCATENATE("R",'Mapa final'!$A$19),"")</f>
        <v/>
      </c>
      <c r="AI28" s="404"/>
      <c r="AJ28" s="404" t="e">
        <f>IF(AND('Mapa final'!#REF!="Alta",'Mapa final'!#REF!="Mayor"),CONCATENATE("R",'Mapa final'!#REF!),"")</f>
        <v>#REF!</v>
      </c>
      <c r="AK28" s="404"/>
      <c r="AL28" s="404" t="e">
        <f>IF(AND('Mapa final'!#REF!="Alta",'Mapa final'!#REF!="Mayor"),CONCATENATE("R",'Mapa final'!#REF!),"")</f>
        <v>#REF!</v>
      </c>
      <c r="AM28" s="439"/>
      <c r="AN28" s="403" t="e">
        <f>IF(AND('Mapa final'!#REF!="Alta",'Mapa final'!#REF!="Mayor"),CONCATENATE("R",'Mapa final'!#REF!),"")</f>
        <v>#REF!</v>
      </c>
      <c r="AO28" s="404"/>
      <c r="AP28" s="404" t="str">
        <f ca="1">IF(AND('Mapa final'!$K$16="Alta",'Mapa final'!$O$16="Mayor"),CONCATENATE("R",'Mapa final'!$A$16),"")</f>
        <v>R4</v>
      </c>
      <c r="AQ28" s="404"/>
      <c r="AR28" s="404" t="str">
        <f ca="1">IF(AND('Mapa final'!$K$19="Alta",'Mapa final'!$O$19="Mayor"),CONCATENATE("R",'Mapa final'!$A$19),"")</f>
        <v/>
      </c>
      <c r="AS28" s="404"/>
      <c r="AT28" s="404" t="e">
        <f>IF(AND('Mapa final'!#REF!="Alta",'Mapa final'!#REF!="Mayor"),CONCATENATE("R",'Mapa final'!#REF!),"")</f>
        <v>#REF!</v>
      </c>
      <c r="AU28" s="404"/>
      <c r="AV28" s="404" t="e">
        <f>IF(AND('Mapa final'!#REF!="Alta",'Mapa final'!#REF!="Mayor"),CONCATENATE("R",'Mapa final'!#REF!),"")</f>
        <v>#REF!</v>
      </c>
      <c r="AW28" s="439"/>
      <c r="AX28" s="431" t="e">
        <f>IF(AND('Mapa final'!#REF!="Alta",'Mapa final'!#REF!="Catastrófico"),CONCATENATE("R",'Mapa final'!#REF!),"")</f>
        <v>#REF!</v>
      </c>
      <c r="AY28" s="429"/>
      <c r="AZ28" s="429" t="str">
        <f ca="1">IF(AND('Mapa final'!$K$16="Alta",'Mapa final'!$O$16="Catastrófico"),CONCATENATE("R",'Mapa final'!$A$16),"")</f>
        <v/>
      </c>
      <c r="BA28" s="429"/>
      <c r="BB28" s="429" t="str">
        <f ca="1">IF(AND('Mapa final'!$K$19="Alta",'Mapa final'!$O$19="Catastrófico"),CONCATENATE("R",'Mapa final'!$A$19),"")</f>
        <v/>
      </c>
      <c r="BC28" s="429"/>
      <c r="BD28" s="429" t="e">
        <f>IF(AND('Mapa final'!#REF!="Alta",'Mapa final'!#REF!="Catastrófico"),CONCATENATE("R",'Mapa final'!#REF!),"")</f>
        <v>#REF!</v>
      </c>
      <c r="BE28" s="429"/>
      <c r="BF28" s="429" t="e">
        <f>IF(AND('Mapa final'!#REF!="Alta",'Mapa final'!#REF!="Catastrófico"),CONCATENATE("R",'Mapa final'!#REF!),"")</f>
        <v>#REF!</v>
      </c>
      <c r="BG28" s="430"/>
      <c r="BH28" s="41"/>
      <c r="BI28" s="452"/>
      <c r="BJ28" s="453"/>
      <c r="BK28" s="453"/>
      <c r="BL28" s="453"/>
      <c r="BM28" s="453"/>
      <c r="BN28" s="454"/>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row>
    <row r="29" spans="1:100" ht="15" customHeight="1" x14ac:dyDescent="0.25">
      <c r="A29" s="41"/>
      <c r="B29" s="277"/>
      <c r="C29" s="277"/>
      <c r="D29" s="278"/>
      <c r="E29" s="421"/>
      <c r="F29" s="422"/>
      <c r="G29" s="422"/>
      <c r="H29" s="422"/>
      <c r="I29" s="422"/>
      <c r="J29" s="411"/>
      <c r="K29" s="412"/>
      <c r="L29" s="412"/>
      <c r="M29" s="412"/>
      <c r="N29" s="412"/>
      <c r="O29" s="412"/>
      <c r="P29" s="412"/>
      <c r="Q29" s="412"/>
      <c r="R29" s="412"/>
      <c r="S29" s="415"/>
      <c r="T29" s="411"/>
      <c r="U29" s="412"/>
      <c r="V29" s="412"/>
      <c r="W29" s="412"/>
      <c r="X29" s="412"/>
      <c r="Y29" s="412"/>
      <c r="Z29" s="412"/>
      <c r="AA29" s="412"/>
      <c r="AB29" s="412"/>
      <c r="AC29" s="415"/>
      <c r="AD29" s="403"/>
      <c r="AE29" s="404"/>
      <c r="AF29" s="404"/>
      <c r="AG29" s="404"/>
      <c r="AH29" s="404"/>
      <c r="AI29" s="404"/>
      <c r="AJ29" s="404"/>
      <c r="AK29" s="404"/>
      <c r="AL29" s="404"/>
      <c r="AM29" s="439"/>
      <c r="AN29" s="403"/>
      <c r="AO29" s="404"/>
      <c r="AP29" s="404"/>
      <c r="AQ29" s="404"/>
      <c r="AR29" s="404"/>
      <c r="AS29" s="404"/>
      <c r="AT29" s="404"/>
      <c r="AU29" s="404"/>
      <c r="AV29" s="404"/>
      <c r="AW29" s="439"/>
      <c r="AX29" s="431"/>
      <c r="AY29" s="429"/>
      <c r="AZ29" s="429"/>
      <c r="BA29" s="429"/>
      <c r="BB29" s="429"/>
      <c r="BC29" s="429"/>
      <c r="BD29" s="429"/>
      <c r="BE29" s="429"/>
      <c r="BF29" s="429"/>
      <c r="BG29" s="430"/>
      <c r="BH29" s="41"/>
      <c r="BI29" s="452"/>
      <c r="BJ29" s="453"/>
      <c r="BK29" s="453"/>
      <c r="BL29" s="453"/>
      <c r="BM29" s="453"/>
      <c r="BN29" s="454"/>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row>
    <row r="30" spans="1:100" ht="15" customHeight="1" x14ac:dyDescent="0.25">
      <c r="A30" s="41"/>
      <c r="B30" s="277"/>
      <c r="C30" s="277"/>
      <c r="D30" s="278"/>
      <c r="E30" s="421"/>
      <c r="F30" s="422"/>
      <c r="G30" s="422"/>
      <c r="H30" s="422"/>
      <c r="I30" s="422"/>
      <c r="J30" s="411" t="str">
        <f ca="1">IF(AND('Mapa final'!$K$22="Alta",'Mapa final'!$O$22="Mayor"),CONCATENATE("R",'Mapa final'!$A$22),"")</f>
        <v/>
      </c>
      <c r="K30" s="412"/>
      <c r="L30" s="412" t="str">
        <f ca="1">IF(AND('Mapa final'!$K$25="Alta",'Mapa final'!$O$25="Mayor"),CONCATENATE("R",'Mapa final'!$A$25),"")</f>
        <v/>
      </c>
      <c r="M30" s="412"/>
      <c r="N30" s="412" t="str">
        <f ca="1">IF(AND('Mapa final'!$K$28="Alta",'Mapa final'!$O$28="Mayor"),CONCATENATE("R",'Mapa final'!$A$28),"")</f>
        <v/>
      </c>
      <c r="O30" s="412"/>
      <c r="P30" s="412" t="e">
        <f>IF(AND('Mapa final'!#REF!="Alta",'Mapa final'!#REF!="Mayor"),CONCATENATE("R",'Mapa final'!#REF!),"")</f>
        <v>#REF!</v>
      </c>
      <c r="Q30" s="412"/>
      <c r="R30" s="412" t="str">
        <f ca="1">IF(AND('Mapa final'!$K$31="Alta",'Mapa final'!$O$31="Mayor"),CONCATENATE("R",'Mapa final'!$A$31),"")</f>
        <v/>
      </c>
      <c r="S30" s="415"/>
      <c r="T30" s="411" t="str">
        <f ca="1">IF(AND('Mapa final'!$K$22="Alta",'Mapa final'!$O$22="Mayor"),CONCATENATE("R",'Mapa final'!$A$22),"")</f>
        <v/>
      </c>
      <c r="U30" s="412"/>
      <c r="V30" s="412" t="str">
        <f ca="1">IF(AND('Mapa final'!$K$25="Alta",'Mapa final'!$O$25="Mayor"),CONCATENATE("R",'Mapa final'!$A$25),"")</f>
        <v/>
      </c>
      <c r="W30" s="412"/>
      <c r="X30" s="412" t="str">
        <f ca="1">IF(AND('Mapa final'!$K$28="Alta",'Mapa final'!$O$28="Mayor"),CONCATENATE("R",'Mapa final'!$A$28),"")</f>
        <v/>
      </c>
      <c r="Y30" s="412"/>
      <c r="Z30" s="412" t="e">
        <f>IF(AND('Mapa final'!#REF!="Alta",'Mapa final'!#REF!="Mayor"),CONCATENATE("R",'Mapa final'!#REF!),"")</f>
        <v>#REF!</v>
      </c>
      <c r="AA30" s="412"/>
      <c r="AB30" s="412" t="str">
        <f ca="1">IF(AND('Mapa final'!$K$31="Alta",'Mapa final'!$O$31="Mayor"),CONCATENATE("R",'Mapa final'!$A$31),"")</f>
        <v/>
      </c>
      <c r="AC30" s="415"/>
      <c r="AD30" s="403" t="str">
        <f ca="1">IF(AND('Mapa final'!$K$22="Alta",'Mapa final'!$O$22="Mayor"),CONCATENATE("R",'Mapa final'!$A$22),"")</f>
        <v/>
      </c>
      <c r="AE30" s="404"/>
      <c r="AF30" s="404" t="str">
        <f ca="1">IF(AND('Mapa final'!$K$25="Alta",'Mapa final'!$O$25="Mayor"),CONCATENATE("R",'Mapa final'!$A$25),"")</f>
        <v/>
      </c>
      <c r="AG30" s="404"/>
      <c r="AH30" s="404" t="str">
        <f ca="1">IF(AND('Mapa final'!$K$28="Alta",'Mapa final'!$O$28="Mayor"),CONCATENATE("R",'Mapa final'!$A$28),"")</f>
        <v/>
      </c>
      <c r="AI30" s="404"/>
      <c r="AJ30" s="404" t="e">
        <f>IF(AND('Mapa final'!#REF!="Alta",'Mapa final'!#REF!="Mayor"),CONCATENATE("R",'Mapa final'!#REF!),"")</f>
        <v>#REF!</v>
      </c>
      <c r="AK30" s="404"/>
      <c r="AL30" s="404" t="str">
        <f ca="1">IF(AND('Mapa final'!$K$31="Alta",'Mapa final'!$O$31="Mayor"),CONCATENATE("R",'Mapa final'!$A$31),"")</f>
        <v/>
      </c>
      <c r="AM30" s="439"/>
      <c r="AN30" s="403" t="str">
        <f ca="1">IF(AND('Mapa final'!$K$22="Alta",'Mapa final'!$O$22="Mayor"),CONCATENATE("R",'Mapa final'!$A$22),"")</f>
        <v/>
      </c>
      <c r="AO30" s="404"/>
      <c r="AP30" s="404" t="str">
        <f ca="1">IF(AND('Mapa final'!$K$25="Alta",'Mapa final'!$O$25="Mayor"),CONCATENATE("R",'Mapa final'!$A$25),"")</f>
        <v/>
      </c>
      <c r="AQ30" s="404"/>
      <c r="AR30" s="404" t="str">
        <f ca="1">IF(AND('Mapa final'!$K$28="Alta",'Mapa final'!$O$28="Mayor"),CONCATENATE("R",'Mapa final'!$A$28),"")</f>
        <v/>
      </c>
      <c r="AS30" s="404"/>
      <c r="AT30" s="404" t="e">
        <f>IF(AND('Mapa final'!#REF!="Alta",'Mapa final'!#REF!="Mayor"),CONCATENATE("R",'Mapa final'!#REF!),"")</f>
        <v>#REF!</v>
      </c>
      <c r="AU30" s="404"/>
      <c r="AV30" s="404" t="str">
        <f ca="1">IF(AND('Mapa final'!$K$31="Alta",'Mapa final'!$O$31="Mayor"),CONCATENATE("R",'Mapa final'!$A$31),"")</f>
        <v/>
      </c>
      <c r="AW30" s="439"/>
      <c r="AX30" s="431" t="str">
        <f ca="1">IF(AND('Mapa final'!$K$22="Alta",'Mapa final'!$O$22="Catastrófico"),CONCATENATE("R",'Mapa final'!$A$22),"")</f>
        <v/>
      </c>
      <c r="AY30" s="429"/>
      <c r="AZ30" s="429" t="str">
        <f ca="1">IF(AND('Mapa final'!$K$25="Alta",'Mapa final'!$O$25="Catastrófico"),CONCATENATE("R",'Mapa final'!$A$25),"")</f>
        <v/>
      </c>
      <c r="BA30" s="429"/>
      <c r="BB30" s="429" t="str">
        <f ca="1">IF(AND('Mapa final'!$K$28="Alta",'Mapa final'!$O$28="Catastrófico"),CONCATENATE("R",'Mapa final'!$A$28),"")</f>
        <v/>
      </c>
      <c r="BC30" s="429"/>
      <c r="BD30" s="429" t="e">
        <f>IF(AND('Mapa final'!#REF!="Alta",'Mapa final'!#REF!="Catastrófico"),CONCATENATE("R",'Mapa final'!#REF!),"")</f>
        <v>#REF!</v>
      </c>
      <c r="BE30" s="429"/>
      <c r="BF30" s="429" t="str">
        <f ca="1">IF(AND('Mapa final'!$K$31="Alta",'Mapa final'!$O$31="Catastrófico"),CONCATENATE("R",'Mapa final'!$A$31),"")</f>
        <v/>
      </c>
      <c r="BG30" s="430"/>
      <c r="BH30" s="41"/>
      <c r="BI30" s="452"/>
      <c r="BJ30" s="453"/>
      <c r="BK30" s="453"/>
      <c r="BL30" s="453"/>
      <c r="BM30" s="453"/>
      <c r="BN30" s="454"/>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row>
    <row r="31" spans="1:100" ht="15" customHeight="1" x14ac:dyDescent="0.25">
      <c r="A31" s="41"/>
      <c r="B31" s="277"/>
      <c r="C31" s="277"/>
      <c r="D31" s="278"/>
      <c r="E31" s="421"/>
      <c r="F31" s="422"/>
      <c r="G31" s="422"/>
      <c r="H31" s="422"/>
      <c r="I31" s="422"/>
      <c r="J31" s="411"/>
      <c r="K31" s="412"/>
      <c r="L31" s="412"/>
      <c r="M31" s="412"/>
      <c r="N31" s="412"/>
      <c r="O31" s="412"/>
      <c r="P31" s="412"/>
      <c r="Q31" s="412"/>
      <c r="R31" s="412"/>
      <c r="S31" s="415"/>
      <c r="T31" s="411"/>
      <c r="U31" s="412"/>
      <c r="V31" s="412"/>
      <c r="W31" s="412"/>
      <c r="X31" s="412"/>
      <c r="Y31" s="412"/>
      <c r="Z31" s="412"/>
      <c r="AA31" s="412"/>
      <c r="AB31" s="412"/>
      <c r="AC31" s="415"/>
      <c r="AD31" s="403"/>
      <c r="AE31" s="404"/>
      <c r="AF31" s="404"/>
      <c r="AG31" s="404"/>
      <c r="AH31" s="404"/>
      <c r="AI31" s="404"/>
      <c r="AJ31" s="404"/>
      <c r="AK31" s="404"/>
      <c r="AL31" s="404"/>
      <c r="AM31" s="439"/>
      <c r="AN31" s="403"/>
      <c r="AO31" s="404"/>
      <c r="AP31" s="404"/>
      <c r="AQ31" s="404"/>
      <c r="AR31" s="404"/>
      <c r="AS31" s="404"/>
      <c r="AT31" s="404"/>
      <c r="AU31" s="404"/>
      <c r="AV31" s="404"/>
      <c r="AW31" s="439"/>
      <c r="AX31" s="431"/>
      <c r="AY31" s="429"/>
      <c r="AZ31" s="429"/>
      <c r="BA31" s="429"/>
      <c r="BB31" s="429"/>
      <c r="BC31" s="429"/>
      <c r="BD31" s="429"/>
      <c r="BE31" s="429"/>
      <c r="BF31" s="429"/>
      <c r="BG31" s="430"/>
      <c r="BH31" s="41"/>
      <c r="BI31" s="452"/>
      <c r="BJ31" s="453"/>
      <c r="BK31" s="453"/>
      <c r="BL31" s="453"/>
      <c r="BM31" s="453"/>
      <c r="BN31" s="454"/>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row>
    <row r="32" spans="1:100" ht="15" customHeight="1" x14ac:dyDescent="0.25">
      <c r="A32" s="41"/>
      <c r="B32" s="277"/>
      <c r="C32" s="277"/>
      <c r="D32" s="278"/>
      <c r="E32" s="421"/>
      <c r="F32" s="422"/>
      <c r="G32" s="422"/>
      <c r="H32" s="422"/>
      <c r="I32" s="422"/>
      <c r="J32" s="411" t="str">
        <f ca="1">IF(AND('Mapa final'!$K$34="Alta",'Mapa final'!$O$34="Mayor"),CONCATENATE("R",'Mapa final'!$A$34),"")</f>
        <v/>
      </c>
      <c r="K32" s="412"/>
      <c r="L32" s="412" t="str">
        <f ca="1">IF(AND('Mapa final'!$K$37="Alta",'Mapa final'!$O$37="Mayor"),CONCATENATE("R",'Mapa final'!$A$37),"")</f>
        <v/>
      </c>
      <c r="M32" s="412"/>
      <c r="N32" s="412" t="e">
        <f>IF(AND('Mapa final'!#REF!="Alta",'Mapa final'!#REF!="Mayor"),CONCATENATE("R",'Mapa final'!#REF!),"")</f>
        <v>#REF!</v>
      </c>
      <c r="O32" s="412"/>
      <c r="P32" s="412" t="str">
        <f ca="1">IF(AND('Mapa final'!$K$40="Alta",'Mapa final'!$O$40="Mayor"),CONCATENATE("R",'Mapa final'!$A$40),"")</f>
        <v/>
      </c>
      <c r="Q32" s="412"/>
      <c r="R32" s="412" t="str">
        <f ca="1">IF(AND('Mapa final'!$K$43="Alta",'Mapa final'!$O$43="Mayor"),CONCATENATE("R",'Mapa final'!$A$43),"")</f>
        <v/>
      </c>
      <c r="S32" s="415"/>
      <c r="T32" s="411" t="str">
        <f ca="1">IF(AND('Mapa final'!$K$34="Alta",'Mapa final'!$O$34="Mayor"),CONCATENATE("R",'Mapa final'!$A$34),"")</f>
        <v/>
      </c>
      <c r="U32" s="412"/>
      <c r="V32" s="412" t="str">
        <f ca="1">IF(AND('Mapa final'!$K$37="Alta",'Mapa final'!$O$37="Mayor"),CONCATENATE("R",'Mapa final'!$A$37),"")</f>
        <v/>
      </c>
      <c r="W32" s="412"/>
      <c r="X32" s="412" t="e">
        <f>IF(AND('Mapa final'!#REF!="Alta",'Mapa final'!#REF!="Mayor"),CONCATENATE("R",'Mapa final'!#REF!),"")</f>
        <v>#REF!</v>
      </c>
      <c r="Y32" s="412"/>
      <c r="Z32" s="412" t="str">
        <f ca="1">IF(AND('Mapa final'!$K$40="Alta",'Mapa final'!$O$40="Mayor"),CONCATENATE("R",'Mapa final'!$A$40),"")</f>
        <v/>
      </c>
      <c r="AA32" s="412"/>
      <c r="AB32" s="412" t="str">
        <f ca="1">IF(AND('Mapa final'!$K$43="Alta",'Mapa final'!$O$43="Mayor"),CONCATENATE("R",'Mapa final'!$A$43),"")</f>
        <v/>
      </c>
      <c r="AC32" s="415"/>
      <c r="AD32" s="403" t="str">
        <f ca="1">IF(AND('Mapa final'!$K$34="Alta",'Mapa final'!$O$34="Mayor"),CONCATENATE("R",'Mapa final'!$A$34),"")</f>
        <v/>
      </c>
      <c r="AE32" s="404"/>
      <c r="AF32" s="404" t="str">
        <f ca="1">IF(AND('Mapa final'!$K$37="Alta",'Mapa final'!$O$37="Mayor"),CONCATENATE("R",'Mapa final'!$A$37),"")</f>
        <v/>
      </c>
      <c r="AG32" s="404"/>
      <c r="AH32" s="404" t="e">
        <f>IF(AND('Mapa final'!#REF!="Alta",'Mapa final'!#REF!="Mayor"),CONCATENATE("R",'Mapa final'!#REF!),"")</f>
        <v>#REF!</v>
      </c>
      <c r="AI32" s="404"/>
      <c r="AJ32" s="404" t="str">
        <f ca="1">IF(AND('Mapa final'!$K$40="Alta",'Mapa final'!$O$40="Mayor"),CONCATENATE("R",'Mapa final'!$A$40),"")</f>
        <v/>
      </c>
      <c r="AK32" s="404"/>
      <c r="AL32" s="404" t="str">
        <f ca="1">IF(AND('Mapa final'!$K$43="Alta",'Mapa final'!$O$43="Mayor"),CONCATENATE("R",'Mapa final'!$A$43),"")</f>
        <v/>
      </c>
      <c r="AM32" s="439"/>
      <c r="AN32" s="403" t="str">
        <f ca="1">IF(AND('Mapa final'!$K$34="Alta",'Mapa final'!$O$34="Mayor"),CONCATENATE("R",'Mapa final'!$A$34),"")</f>
        <v/>
      </c>
      <c r="AO32" s="404"/>
      <c r="AP32" s="404" t="str">
        <f ca="1">IF(AND('Mapa final'!$K$37="Alta",'Mapa final'!$O$37="Mayor"),CONCATENATE("R",'Mapa final'!$A$37),"")</f>
        <v/>
      </c>
      <c r="AQ32" s="404"/>
      <c r="AR32" s="404" t="e">
        <f>IF(AND('Mapa final'!#REF!="Alta",'Mapa final'!#REF!="Mayor"),CONCATENATE("R",'Mapa final'!#REF!),"")</f>
        <v>#REF!</v>
      </c>
      <c r="AS32" s="404"/>
      <c r="AT32" s="404" t="str">
        <f ca="1">IF(AND('Mapa final'!$K$40="Alta",'Mapa final'!$O$40="Mayor"),CONCATENATE("R",'Mapa final'!$A$40),"")</f>
        <v/>
      </c>
      <c r="AU32" s="404"/>
      <c r="AV32" s="404" t="str">
        <f ca="1">IF(AND('Mapa final'!$K$43="Alta",'Mapa final'!$O$43="Mayor"),CONCATENATE("R",'Mapa final'!$A$43),"")</f>
        <v/>
      </c>
      <c r="AW32" s="439"/>
      <c r="AX32" s="431" t="str">
        <f ca="1">IF(AND('Mapa final'!$K$34="Alta",'Mapa final'!$O$34="Catastrófico"),CONCATENATE("R",'Mapa final'!$A$34),"")</f>
        <v/>
      </c>
      <c r="AY32" s="429"/>
      <c r="AZ32" s="429" t="str">
        <f ca="1">IF(AND('Mapa final'!$K$37="Alta",'Mapa final'!$O$37="Catastrófico"),CONCATENATE("R",'Mapa final'!$A$37),"")</f>
        <v/>
      </c>
      <c r="BA32" s="429"/>
      <c r="BB32" s="429" t="e">
        <f>IF(AND('Mapa final'!#REF!="Alta",'Mapa final'!#REF!="Catastrófico"),CONCATENATE("R",'Mapa final'!#REF!),"")</f>
        <v>#REF!</v>
      </c>
      <c r="BC32" s="429"/>
      <c r="BD32" s="429" t="str">
        <f ca="1">IF(AND('Mapa final'!$K$40="Alta",'Mapa final'!$O$40="Catastrófico"),CONCATENATE("R",'Mapa final'!$A$40),"")</f>
        <v/>
      </c>
      <c r="BE32" s="429"/>
      <c r="BF32" s="429" t="str">
        <f ca="1">IF(AND('Mapa final'!$K$43="Alta",'Mapa final'!$O$43="Catastrófico"),CONCATENATE("R",'Mapa final'!$A$43),"")</f>
        <v/>
      </c>
      <c r="BG32" s="430"/>
      <c r="BH32" s="41"/>
      <c r="BI32" s="452"/>
      <c r="BJ32" s="453"/>
      <c r="BK32" s="453"/>
      <c r="BL32" s="453"/>
      <c r="BM32" s="453"/>
      <c r="BN32" s="454"/>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row>
    <row r="33" spans="1:100" ht="15" customHeight="1" thickBot="1" x14ac:dyDescent="0.3">
      <c r="A33" s="41"/>
      <c r="B33" s="277"/>
      <c r="C33" s="277"/>
      <c r="D33" s="278"/>
      <c r="E33" s="421"/>
      <c r="F33" s="422"/>
      <c r="G33" s="422"/>
      <c r="H33" s="422"/>
      <c r="I33" s="422"/>
      <c r="J33" s="411"/>
      <c r="K33" s="412"/>
      <c r="L33" s="412"/>
      <c r="M33" s="412"/>
      <c r="N33" s="412"/>
      <c r="O33" s="412"/>
      <c r="P33" s="412"/>
      <c r="Q33" s="412"/>
      <c r="R33" s="412"/>
      <c r="S33" s="415"/>
      <c r="T33" s="411"/>
      <c r="U33" s="412"/>
      <c r="V33" s="412"/>
      <c r="W33" s="412"/>
      <c r="X33" s="412"/>
      <c r="Y33" s="412"/>
      <c r="Z33" s="412"/>
      <c r="AA33" s="412"/>
      <c r="AB33" s="412"/>
      <c r="AC33" s="415"/>
      <c r="AD33" s="403"/>
      <c r="AE33" s="404"/>
      <c r="AF33" s="404"/>
      <c r="AG33" s="404"/>
      <c r="AH33" s="404"/>
      <c r="AI33" s="404"/>
      <c r="AJ33" s="404"/>
      <c r="AK33" s="404"/>
      <c r="AL33" s="404"/>
      <c r="AM33" s="439"/>
      <c r="AN33" s="403"/>
      <c r="AO33" s="404"/>
      <c r="AP33" s="404"/>
      <c r="AQ33" s="404"/>
      <c r="AR33" s="404"/>
      <c r="AS33" s="404"/>
      <c r="AT33" s="404"/>
      <c r="AU33" s="404"/>
      <c r="AV33" s="404"/>
      <c r="AW33" s="439"/>
      <c r="AX33" s="431"/>
      <c r="AY33" s="429"/>
      <c r="AZ33" s="429"/>
      <c r="BA33" s="429"/>
      <c r="BB33" s="429"/>
      <c r="BC33" s="429"/>
      <c r="BD33" s="429"/>
      <c r="BE33" s="429"/>
      <c r="BF33" s="429"/>
      <c r="BG33" s="430"/>
      <c r="BH33" s="41"/>
      <c r="BI33" s="455"/>
      <c r="BJ33" s="456"/>
      <c r="BK33" s="456"/>
      <c r="BL33" s="456"/>
      <c r="BM33" s="456"/>
      <c r="BN33" s="457"/>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row>
    <row r="34" spans="1:100" ht="15" customHeight="1" x14ac:dyDescent="0.25">
      <c r="A34" s="41"/>
      <c r="B34" s="277"/>
      <c r="C34" s="277"/>
      <c r="D34" s="278"/>
      <c r="E34" s="421"/>
      <c r="F34" s="422"/>
      <c r="G34" s="422"/>
      <c r="H34" s="422"/>
      <c r="I34" s="422"/>
      <c r="J34" s="411" t="e">
        <f>IF(AND('Mapa final'!#REF!="Alta",'Mapa final'!#REF!="Mayor"),CONCATENATE("R",'Mapa final'!#REF!),"")</f>
        <v>#REF!</v>
      </c>
      <c r="K34" s="412"/>
      <c r="L34" s="412" t="e">
        <f>IF(AND('Mapa final'!#REF!="Alta",'Mapa final'!#REF!="Mayor"),CONCATENATE("R",'Mapa final'!#REF!),"")</f>
        <v>#REF!</v>
      </c>
      <c r="M34" s="412"/>
      <c r="N34" s="412" t="str">
        <f ca="1">IF(AND('Mapa final'!$K$46="Alta",'Mapa final'!$O$46="Mayor"),CONCATENATE("R",'Mapa final'!$A$46),"")</f>
        <v/>
      </c>
      <c r="O34" s="412"/>
      <c r="P34" s="412" t="str">
        <f ca="1">IF(AND('Mapa final'!$K$49="Alta",'Mapa final'!$O$49="Mayor"),CONCATENATE("R",'Mapa final'!$A$49),"")</f>
        <v/>
      </c>
      <c r="Q34" s="412"/>
      <c r="R34" s="412" t="e">
        <f>IF(AND('Mapa final'!#REF!="Alta",'Mapa final'!#REF!="Mayor"),CONCATENATE("R",'Mapa final'!#REF!),"")</f>
        <v>#REF!</v>
      </c>
      <c r="S34" s="415"/>
      <c r="T34" s="411" t="e">
        <f>IF(AND('Mapa final'!#REF!="Alta",'Mapa final'!#REF!="Mayor"),CONCATENATE("R",'Mapa final'!#REF!),"")</f>
        <v>#REF!</v>
      </c>
      <c r="U34" s="412"/>
      <c r="V34" s="412" t="e">
        <f>IF(AND('Mapa final'!#REF!="Alta",'Mapa final'!#REF!="Mayor"),CONCATENATE("R",'Mapa final'!#REF!),"")</f>
        <v>#REF!</v>
      </c>
      <c r="W34" s="412"/>
      <c r="X34" s="412" t="str">
        <f ca="1">IF(AND('Mapa final'!$K$46="Alta",'Mapa final'!$O$46="Mayor"),CONCATENATE("R",'Mapa final'!$A$46),"")</f>
        <v/>
      </c>
      <c r="Y34" s="412"/>
      <c r="Z34" s="412" t="str">
        <f ca="1">IF(AND('Mapa final'!$K$49="Alta",'Mapa final'!$O$49="Mayor"),CONCATENATE("R",'Mapa final'!$A$49),"")</f>
        <v/>
      </c>
      <c r="AA34" s="412"/>
      <c r="AB34" s="412" t="e">
        <f>IF(AND('Mapa final'!#REF!="Alta",'Mapa final'!#REF!="Mayor"),CONCATENATE("R",'Mapa final'!#REF!),"")</f>
        <v>#REF!</v>
      </c>
      <c r="AC34" s="415"/>
      <c r="AD34" s="403" t="e">
        <f>IF(AND('Mapa final'!#REF!="Alta",'Mapa final'!#REF!="Mayor"),CONCATENATE("R",'Mapa final'!#REF!),"")</f>
        <v>#REF!</v>
      </c>
      <c r="AE34" s="404"/>
      <c r="AF34" s="404" t="e">
        <f>IF(AND('Mapa final'!#REF!="Alta",'Mapa final'!#REF!="Mayor"),CONCATENATE("R",'Mapa final'!#REF!),"")</f>
        <v>#REF!</v>
      </c>
      <c r="AG34" s="404"/>
      <c r="AH34" s="404" t="str">
        <f ca="1">IF(AND('Mapa final'!$K$46="Alta",'Mapa final'!$O$46="Mayor"),CONCATENATE("R",'Mapa final'!$A$46),"")</f>
        <v/>
      </c>
      <c r="AI34" s="404"/>
      <c r="AJ34" s="404" t="str">
        <f ca="1">IF(AND('Mapa final'!$K$49="Alta",'Mapa final'!$O$49="Mayor"),CONCATENATE("R",'Mapa final'!$A$49),"")</f>
        <v/>
      </c>
      <c r="AK34" s="404"/>
      <c r="AL34" s="404" t="e">
        <f>IF(AND('Mapa final'!#REF!="Alta",'Mapa final'!#REF!="Mayor"),CONCATENATE("R",'Mapa final'!#REF!),"")</f>
        <v>#REF!</v>
      </c>
      <c r="AM34" s="439"/>
      <c r="AN34" s="403" t="e">
        <f>IF(AND('Mapa final'!#REF!="Alta",'Mapa final'!#REF!="Mayor"),CONCATENATE("R",'Mapa final'!#REF!),"")</f>
        <v>#REF!</v>
      </c>
      <c r="AO34" s="404"/>
      <c r="AP34" s="404" t="e">
        <f>IF(AND('Mapa final'!#REF!="Alta",'Mapa final'!#REF!="Mayor"),CONCATENATE("R",'Mapa final'!#REF!),"")</f>
        <v>#REF!</v>
      </c>
      <c r="AQ34" s="404"/>
      <c r="AR34" s="404" t="str">
        <f ca="1">IF(AND('Mapa final'!$K$46="Alta",'Mapa final'!$O$46="Mayor"),CONCATENATE("R",'Mapa final'!$A$46),"")</f>
        <v/>
      </c>
      <c r="AS34" s="404"/>
      <c r="AT34" s="404" t="str">
        <f ca="1">IF(AND('Mapa final'!$K$49="Alta",'Mapa final'!$O$49="Mayor"),CONCATENATE("R",'Mapa final'!$A$49),"")</f>
        <v/>
      </c>
      <c r="AU34" s="404"/>
      <c r="AV34" s="404" t="e">
        <f>IF(AND('Mapa final'!#REF!="Alta",'Mapa final'!#REF!="Mayor"),CONCATENATE("R",'Mapa final'!#REF!),"")</f>
        <v>#REF!</v>
      </c>
      <c r="AW34" s="439"/>
      <c r="AX34" s="431" t="e">
        <f>IF(AND('Mapa final'!#REF!="Alta",'Mapa final'!#REF!="Catastrófico"),CONCATENATE("R",'Mapa final'!#REF!),"")</f>
        <v>#REF!</v>
      </c>
      <c r="AY34" s="429"/>
      <c r="AZ34" s="429" t="e">
        <f>IF(AND('Mapa final'!#REF!="Alta",'Mapa final'!#REF!="Catastrófico"),CONCATENATE("R",'Mapa final'!#REF!),"")</f>
        <v>#REF!</v>
      </c>
      <c r="BA34" s="429"/>
      <c r="BB34" s="429" t="str">
        <f ca="1">IF(AND('Mapa final'!$K$46="Alta",'Mapa final'!$O$46="Catastrófico"),CONCATENATE("R",'Mapa final'!$A$46),"")</f>
        <v/>
      </c>
      <c r="BC34" s="429"/>
      <c r="BD34" s="429" t="str">
        <f ca="1">IF(AND('Mapa final'!$K$49="Alta",'Mapa final'!$O$49="Catastrófico"),CONCATENATE("R",'Mapa final'!$A$49),"")</f>
        <v/>
      </c>
      <c r="BE34" s="429"/>
      <c r="BF34" s="429" t="e">
        <f>IF(AND('Mapa final'!#REF!="Alta",'Mapa final'!#REF!="Catastrófico"),CONCATENATE("R",'Mapa final'!#REF!),"")</f>
        <v>#REF!</v>
      </c>
      <c r="BG34" s="430"/>
      <c r="BH34" s="41"/>
      <c r="BI34" s="458" t="s">
        <v>74</v>
      </c>
      <c r="BJ34" s="459"/>
      <c r="BK34" s="459"/>
      <c r="BL34" s="459"/>
      <c r="BM34" s="459"/>
      <c r="BN34" s="460"/>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row>
    <row r="35" spans="1:100" ht="15" customHeight="1" x14ac:dyDescent="0.25">
      <c r="A35" s="41"/>
      <c r="B35" s="277"/>
      <c r="C35" s="277"/>
      <c r="D35" s="278"/>
      <c r="E35" s="421"/>
      <c r="F35" s="422"/>
      <c r="G35" s="422"/>
      <c r="H35" s="422"/>
      <c r="I35" s="422"/>
      <c r="J35" s="411"/>
      <c r="K35" s="412"/>
      <c r="L35" s="412"/>
      <c r="M35" s="412"/>
      <c r="N35" s="412"/>
      <c r="O35" s="412"/>
      <c r="P35" s="412"/>
      <c r="Q35" s="412"/>
      <c r="R35" s="412"/>
      <c r="S35" s="415"/>
      <c r="T35" s="411"/>
      <c r="U35" s="412"/>
      <c r="V35" s="412"/>
      <c r="W35" s="412"/>
      <c r="X35" s="412"/>
      <c r="Y35" s="412"/>
      <c r="Z35" s="412"/>
      <c r="AA35" s="412"/>
      <c r="AB35" s="412"/>
      <c r="AC35" s="415"/>
      <c r="AD35" s="403"/>
      <c r="AE35" s="404"/>
      <c r="AF35" s="404"/>
      <c r="AG35" s="404"/>
      <c r="AH35" s="404"/>
      <c r="AI35" s="404"/>
      <c r="AJ35" s="404"/>
      <c r="AK35" s="404"/>
      <c r="AL35" s="404"/>
      <c r="AM35" s="439"/>
      <c r="AN35" s="403"/>
      <c r="AO35" s="404"/>
      <c r="AP35" s="404"/>
      <c r="AQ35" s="404"/>
      <c r="AR35" s="404"/>
      <c r="AS35" s="404"/>
      <c r="AT35" s="404"/>
      <c r="AU35" s="404"/>
      <c r="AV35" s="404"/>
      <c r="AW35" s="439"/>
      <c r="AX35" s="431"/>
      <c r="AY35" s="429"/>
      <c r="AZ35" s="429"/>
      <c r="BA35" s="429"/>
      <c r="BB35" s="429"/>
      <c r="BC35" s="429"/>
      <c r="BD35" s="429"/>
      <c r="BE35" s="429"/>
      <c r="BF35" s="429"/>
      <c r="BG35" s="430"/>
      <c r="BH35" s="41"/>
      <c r="BI35" s="461"/>
      <c r="BJ35" s="462"/>
      <c r="BK35" s="462"/>
      <c r="BL35" s="462"/>
      <c r="BM35" s="462"/>
      <c r="BN35" s="463"/>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row>
    <row r="36" spans="1:100" ht="15" customHeight="1" x14ac:dyDescent="0.25">
      <c r="A36" s="41"/>
      <c r="B36" s="277"/>
      <c r="C36" s="277"/>
      <c r="D36" s="278"/>
      <c r="E36" s="421"/>
      <c r="F36" s="422"/>
      <c r="G36" s="422"/>
      <c r="H36" s="422"/>
      <c r="I36" s="422"/>
      <c r="J36" s="411" t="str">
        <f ca="1">IF(AND('Mapa final'!$K$52="Alta",'Mapa final'!$O$52="Mayor"),CONCATENATE("R",'Mapa final'!$A$52),"")</f>
        <v/>
      </c>
      <c r="K36" s="412"/>
      <c r="L36" s="412" t="e">
        <f>IF(AND('Mapa final'!#REF!="Alta",'Mapa final'!#REF!="Mayor"),CONCATENATE("R",'Mapa final'!#REF!),"")</f>
        <v>#REF!</v>
      </c>
      <c r="M36" s="412"/>
      <c r="N36" s="412" t="str">
        <f ca="1">IF(AND('Mapa final'!$K$55="Alta",'Mapa final'!$O$55="Mayor"),CONCATENATE("R",'Mapa final'!$A$55),"")</f>
        <v/>
      </c>
      <c r="O36" s="412"/>
      <c r="P36" s="412" t="str">
        <f ca="1">IF(AND('Mapa final'!$K$58="Alta",'Mapa final'!$O$58="Mayor"),CONCATENATE("R",'Mapa final'!$A$58),"")</f>
        <v>R18</v>
      </c>
      <c r="Q36" s="412"/>
      <c r="R36" s="412" t="str">
        <f ca="1">IF(AND('Mapa final'!$K$61="Alta",'Mapa final'!$O$61="Mayor"),CONCATENATE("R",'Mapa final'!$A$61),"")</f>
        <v/>
      </c>
      <c r="S36" s="415"/>
      <c r="T36" s="411" t="str">
        <f ca="1">IF(AND('Mapa final'!$K$52="Alta",'Mapa final'!$O$52="Mayor"),CONCATENATE("R",'Mapa final'!$A$52),"")</f>
        <v/>
      </c>
      <c r="U36" s="412"/>
      <c r="V36" s="412" t="e">
        <f>IF(AND('Mapa final'!#REF!="Alta",'Mapa final'!#REF!="Mayor"),CONCATENATE("R",'Mapa final'!#REF!),"")</f>
        <v>#REF!</v>
      </c>
      <c r="W36" s="412"/>
      <c r="X36" s="412" t="str">
        <f ca="1">IF(AND('Mapa final'!$K$55="Alta",'Mapa final'!$O$55="Mayor"),CONCATENATE("R",'Mapa final'!$A$55),"")</f>
        <v/>
      </c>
      <c r="Y36" s="412"/>
      <c r="Z36" s="412" t="str">
        <f ca="1">IF(AND('Mapa final'!$K$58="Alta",'Mapa final'!$O$58="Mayor"),CONCATENATE("R",'Mapa final'!$A$58),"")</f>
        <v>R18</v>
      </c>
      <c r="AA36" s="412"/>
      <c r="AB36" s="412" t="str">
        <f ca="1">IF(AND('Mapa final'!$K$61="Alta",'Mapa final'!$O$61="Mayor"),CONCATENATE("R",'Mapa final'!$A$61),"")</f>
        <v/>
      </c>
      <c r="AC36" s="415"/>
      <c r="AD36" s="403" t="str">
        <f ca="1">IF(AND('Mapa final'!$K$52="Alta",'Mapa final'!$O$52="Mayor"),CONCATENATE("R",'Mapa final'!$A$52),"")</f>
        <v/>
      </c>
      <c r="AE36" s="404"/>
      <c r="AF36" s="404" t="e">
        <f>IF(AND('Mapa final'!#REF!="Alta",'Mapa final'!#REF!="Mayor"),CONCATENATE("R",'Mapa final'!#REF!),"")</f>
        <v>#REF!</v>
      </c>
      <c r="AG36" s="404"/>
      <c r="AH36" s="404" t="str">
        <f ca="1">IF(AND('Mapa final'!$K$55="Alta",'Mapa final'!$O$55="Mayor"),CONCATENATE("R",'Mapa final'!$A$55),"")</f>
        <v/>
      </c>
      <c r="AI36" s="404"/>
      <c r="AJ36" s="404" t="str">
        <f ca="1">IF(AND('Mapa final'!$K$58="Alta",'Mapa final'!$O$58="Mayor"),CONCATENATE("R",'Mapa final'!$A$58),"")</f>
        <v>R18</v>
      </c>
      <c r="AK36" s="404"/>
      <c r="AL36" s="404" t="str">
        <f ca="1">IF(AND('Mapa final'!$K$61="Alta",'Mapa final'!$O$61="Mayor"),CONCATENATE("R",'Mapa final'!$A$61),"")</f>
        <v/>
      </c>
      <c r="AM36" s="439"/>
      <c r="AN36" s="403" t="str">
        <f ca="1">IF(AND('Mapa final'!$K$52="Alta",'Mapa final'!$O$52="Mayor"),CONCATENATE("R",'Mapa final'!$A$52),"")</f>
        <v/>
      </c>
      <c r="AO36" s="404"/>
      <c r="AP36" s="404" t="e">
        <f>IF(AND('Mapa final'!#REF!="Alta",'Mapa final'!#REF!="Mayor"),CONCATENATE("R",'Mapa final'!#REF!),"")</f>
        <v>#REF!</v>
      </c>
      <c r="AQ36" s="404"/>
      <c r="AR36" s="404" t="str">
        <f ca="1">IF(AND('Mapa final'!$K$55="Alta",'Mapa final'!$O$55="Mayor"),CONCATENATE("R",'Mapa final'!$A$55),"")</f>
        <v/>
      </c>
      <c r="AS36" s="404"/>
      <c r="AT36" s="404" t="str">
        <f ca="1">IF(AND('Mapa final'!$K$58="Alta",'Mapa final'!$O$58="Mayor"),CONCATENATE("R",'Mapa final'!$A$58),"")</f>
        <v>R18</v>
      </c>
      <c r="AU36" s="404"/>
      <c r="AV36" s="404" t="str">
        <f ca="1">IF(AND('Mapa final'!$K$61="Alta",'Mapa final'!$O$61="Mayor"),CONCATENATE("R",'Mapa final'!$A$61),"")</f>
        <v/>
      </c>
      <c r="AW36" s="439"/>
      <c r="AX36" s="431" t="str">
        <f ca="1">IF(AND('Mapa final'!$K$52="Alta",'Mapa final'!$O$52="Catastrófico"),CONCATENATE("R",'Mapa final'!$A$52),"")</f>
        <v/>
      </c>
      <c r="AY36" s="429"/>
      <c r="AZ36" s="429" t="e">
        <f>IF(AND('Mapa final'!#REF!="Alta",'Mapa final'!#REF!="Catastrófico"),CONCATENATE("R",'Mapa final'!#REF!),"")</f>
        <v>#REF!</v>
      </c>
      <c r="BA36" s="429"/>
      <c r="BB36" s="429" t="str">
        <f ca="1">IF(AND('Mapa final'!$K$55="Alta",'Mapa final'!$O$55="Catastrófico"),CONCATENATE("R",'Mapa final'!$A$55),"")</f>
        <v/>
      </c>
      <c r="BC36" s="429"/>
      <c r="BD36" s="429" t="str">
        <f ca="1">IF(AND('Mapa final'!$K$58="Alta",'Mapa final'!$O$58="Catastrófico"),CONCATENATE("R",'Mapa final'!$A$58),"")</f>
        <v/>
      </c>
      <c r="BE36" s="429"/>
      <c r="BF36" s="429" t="str">
        <f ca="1">IF(AND('Mapa final'!$K$61="Alta",'Mapa final'!$O$61="Catastrófico"),CONCATENATE("R",'Mapa final'!$A$61),"")</f>
        <v/>
      </c>
      <c r="BG36" s="430"/>
      <c r="BH36" s="41"/>
      <c r="BI36" s="461"/>
      <c r="BJ36" s="462"/>
      <c r="BK36" s="462"/>
      <c r="BL36" s="462"/>
      <c r="BM36" s="462"/>
      <c r="BN36" s="463"/>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row>
    <row r="37" spans="1:100" ht="15" customHeight="1" x14ac:dyDescent="0.25">
      <c r="A37" s="41"/>
      <c r="B37" s="277"/>
      <c r="C37" s="277"/>
      <c r="D37" s="278"/>
      <c r="E37" s="421"/>
      <c r="F37" s="422"/>
      <c r="G37" s="422"/>
      <c r="H37" s="422"/>
      <c r="I37" s="422"/>
      <c r="J37" s="411"/>
      <c r="K37" s="412"/>
      <c r="L37" s="412"/>
      <c r="M37" s="412"/>
      <c r="N37" s="412"/>
      <c r="O37" s="412"/>
      <c r="P37" s="412"/>
      <c r="Q37" s="412"/>
      <c r="R37" s="412"/>
      <c r="S37" s="415"/>
      <c r="T37" s="411"/>
      <c r="U37" s="412"/>
      <c r="V37" s="412"/>
      <c r="W37" s="412"/>
      <c r="X37" s="412"/>
      <c r="Y37" s="412"/>
      <c r="Z37" s="412"/>
      <c r="AA37" s="412"/>
      <c r="AB37" s="412"/>
      <c r="AC37" s="415"/>
      <c r="AD37" s="403"/>
      <c r="AE37" s="404"/>
      <c r="AF37" s="404"/>
      <c r="AG37" s="404"/>
      <c r="AH37" s="404"/>
      <c r="AI37" s="404"/>
      <c r="AJ37" s="404"/>
      <c r="AK37" s="404"/>
      <c r="AL37" s="404"/>
      <c r="AM37" s="439"/>
      <c r="AN37" s="403"/>
      <c r="AO37" s="404"/>
      <c r="AP37" s="404"/>
      <c r="AQ37" s="404"/>
      <c r="AR37" s="404"/>
      <c r="AS37" s="404"/>
      <c r="AT37" s="404"/>
      <c r="AU37" s="404"/>
      <c r="AV37" s="404"/>
      <c r="AW37" s="439"/>
      <c r="AX37" s="431"/>
      <c r="AY37" s="429"/>
      <c r="AZ37" s="429"/>
      <c r="BA37" s="429"/>
      <c r="BB37" s="429"/>
      <c r="BC37" s="429"/>
      <c r="BD37" s="429"/>
      <c r="BE37" s="429"/>
      <c r="BF37" s="429"/>
      <c r="BG37" s="430"/>
      <c r="BH37" s="41"/>
      <c r="BI37" s="461"/>
      <c r="BJ37" s="462"/>
      <c r="BK37" s="462"/>
      <c r="BL37" s="462"/>
      <c r="BM37" s="462"/>
      <c r="BN37" s="463"/>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row>
    <row r="38" spans="1:100" ht="15" customHeight="1" x14ac:dyDescent="0.25">
      <c r="A38" s="41"/>
      <c r="B38" s="277"/>
      <c r="C38" s="277"/>
      <c r="D38" s="278"/>
      <c r="E38" s="421"/>
      <c r="F38" s="422"/>
      <c r="G38" s="422"/>
      <c r="H38" s="422"/>
      <c r="I38" s="422"/>
      <c r="J38" s="411" t="str">
        <f>IF(AND('Mapa final'!$K$64="Alta",'Mapa final'!$O$64="Mayor"),CONCATENATE("R",'Mapa final'!$A$64),"")</f>
        <v/>
      </c>
      <c r="K38" s="412"/>
      <c r="L38" s="412" t="str">
        <f ca="1">IF(AND('Mapa final'!$K$67="Alta",'Mapa final'!$O$67="Mayor"),CONCATENATE("R",'Mapa final'!$A$67),"")</f>
        <v/>
      </c>
      <c r="M38" s="412"/>
      <c r="N38" s="412" t="str">
        <f ca="1">IF(AND('Mapa final'!$K$70="Alta",'Mapa final'!$O$70="Mayor"),CONCATENATE("R",'Mapa final'!$A$70),"")</f>
        <v/>
      </c>
      <c r="O38" s="412"/>
      <c r="P38" s="412" t="str">
        <f ca="1">IF(AND('Mapa final'!$K$73="Alta",'Mapa final'!$O$73="Mayor"),CONCATENATE("R",'Mapa final'!$A$73),"")</f>
        <v/>
      </c>
      <c r="Q38" s="412"/>
      <c r="R38" s="412" t="str">
        <f ca="1">IF(AND('Mapa final'!$K$76="Alta",'Mapa final'!$O$76="Mayor"),CONCATENATE("R",'Mapa final'!$A$76),"")</f>
        <v/>
      </c>
      <c r="S38" s="415"/>
      <c r="T38" s="411" t="str">
        <f>IF(AND('Mapa final'!$K$64="Alta",'Mapa final'!$O$64="Mayor"),CONCATENATE("R",'Mapa final'!$A$64),"")</f>
        <v/>
      </c>
      <c r="U38" s="412"/>
      <c r="V38" s="412" t="str">
        <f ca="1">IF(AND('Mapa final'!$K$67="Alta",'Mapa final'!$O$67="Mayor"),CONCATENATE("R",'Mapa final'!$A$67),"")</f>
        <v/>
      </c>
      <c r="W38" s="412"/>
      <c r="X38" s="412" t="str">
        <f ca="1">IF(AND('Mapa final'!$K$70="Alta",'Mapa final'!$O$70="Mayor"),CONCATENATE("R",'Mapa final'!$A$70),"")</f>
        <v/>
      </c>
      <c r="Y38" s="412"/>
      <c r="Z38" s="412" t="str">
        <f ca="1">IF(AND('Mapa final'!$K$73="Alta",'Mapa final'!$O$73="Mayor"),CONCATENATE("R",'Mapa final'!$A$73),"")</f>
        <v/>
      </c>
      <c r="AA38" s="412"/>
      <c r="AB38" s="412" t="str">
        <f ca="1">IF(AND('Mapa final'!$K$76="Alta",'Mapa final'!$O$76="Mayor"),CONCATENATE("R",'Mapa final'!$A$76),"")</f>
        <v/>
      </c>
      <c r="AC38" s="415"/>
      <c r="AD38" s="403" t="str">
        <f>IF(AND('Mapa final'!$K$64="Alta",'Mapa final'!$O$64="Mayor"),CONCATENATE("R",'Mapa final'!$A$64),"")</f>
        <v/>
      </c>
      <c r="AE38" s="404"/>
      <c r="AF38" s="404" t="str">
        <f ca="1">IF(AND('Mapa final'!$K$67="Alta",'Mapa final'!$O$67="Mayor"),CONCATENATE("R",'Mapa final'!$A$67),"")</f>
        <v/>
      </c>
      <c r="AG38" s="404"/>
      <c r="AH38" s="404" t="str">
        <f ca="1">IF(AND('Mapa final'!$K$70="Alta",'Mapa final'!$O$70="Mayor"),CONCATENATE("R",'Mapa final'!$A$70),"")</f>
        <v/>
      </c>
      <c r="AI38" s="404"/>
      <c r="AJ38" s="404" t="str">
        <f ca="1">IF(AND('Mapa final'!$K$73="Alta",'Mapa final'!$O$73="Mayor"),CONCATENATE("R",'Mapa final'!$A$73),"")</f>
        <v/>
      </c>
      <c r="AK38" s="404"/>
      <c r="AL38" s="404" t="str">
        <f ca="1">IF(AND('Mapa final'!$K$76="Alta",'Mapa final'!$O$76="Mayor"),CONCATENATE("R",'Mapa final'!$A$76),"")</f>
        <v/>
      </c>
      <c r="AM38" s="439"/>
      <c r="AN38" s="403" t="str">
        <f>IF(AND('Mapa final'!$K$64="Alta",'Mapa final'!$O$64="Mayor"),CONCATENATE("R",'Mapa final'!$A$64),"")</f>
        <v/>
      </c>
      <c r="AO38" s="404"/>
      <c r="AP38" s="404" t="str">
        <f ca="1">IF(AND('Mapa final'!$K$67="Alta",'Mapa final'!$O$67="Mayor"),CONCATENATE("R",'Mapa final'!$A$67),"")</f>
        <v/>
      </c>
      <c r="AQ38" s="404"/>
      <c r="AR38" s="404" t="str">
        <f ca="1">IF(AND('Mapa final'!$K$70="Alta",'Mapa final'!$O$70="Mayor"),CONCATENATE("R",'Mapa final'!$A$70),"")</f>
        <v/>
      </c>
      <c r="AS38" s="404"/>
      <c r="AT38" s="404" t="str">
        <f ca="1">IF(AND('Mapa final'!$K$73="Alta",'Mapa final'!$O$73="Mayor"),CONCATENATE("R",'Mapa final'!$A$73),"")</f>
        <v/>
      </c>
      <c r="AU38" s="404"/>
      <c r="AV38" s="404" t="str">
        <f ca="1">IF(AND('Mapa final'!$K$76="Alta",'Mapa final'!$O$76="Mayor"),CONCATENATE("R",'Mapa final'!$A$76),"")</f>
        <v/>
      </c>
      <c r="AW38" s="439"/>
      <c r="AX38" s="431" t="str">
        <f>IF(AND('Mapa final'!$K$64="Alta",'Mapa final'!$O$64="Catastrófico"),CONCATENATE("R",'Mapa final'!$A$64),"")</f>
        <v/>
      </c>
      <c r="AY38" s="429"/>
      <c r="AZ38" s="429" t="str">
        <f ca="1">IF(AND('Mapa final'!$K$67="Alta",'Mapa final'!$O$67="Catastrófico"),CONCATENATE("R",'Mapa final'!$A$67),"")</f>
        <v/>
      </c>
      <c r="BA38" s="429"/>
      <c r="BB38" s="429" t="str">
        <f ca="1">IF(AND('Mapa final'!$K$70="Alta",'Mapa final'!$O$70="Catastrófico"),CONCATENATE("R",'Mapa final'!$A$70),"")</f>
        <v/>
      </c>
      <c r="BC38" s="429"/>
      <c r="BD38" s="429" t="str">
        <f ca="1">IF(AND('Mapa final'!$K$73="Alta",'Mapa final'!$O$73="Catastrófico"),CONCATENATE("R",'Mapa final'!$A$73),"")</f>
        <v/>
      </c>
      <c r="BE38" s="429"/>
      <c r="BF38" s="429" t="str">
        <f ca="1">IF(AND('Mapa final'!$K$76="Alta",'Mapa final'!$O$76="Catastrófico"),CONCATENATE("R",'Mapa final'!$A$76),"")</f>
        <v/>
      </c>
      <c r="BG38" s="430"/>
      <c r="BH38" s="41"/>
      <c r="BI38" s="461"/>
      <c r="BJ38" s="462"/>
      <c r="BK38" s="462"/>
      <c r="BL38" s="462"/>
      <c r="BM38" s="462"/>
      <c r="BN38" s="463"/>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row>
    <row r="39" spans="1:100" ht="15" customHeight="1" x14ac:dyDescent="0.25">
      <c r="A39" s="41"/>
      <c r="B39" s="277"/>
      <c r="C39" s="277"/>
      <c r="D39" s="278"/>
      <c r="E39" s="421"/>
      <c r="F39" s="422"/>
      <c r="G39" s="422"/>
      <c r="H39" s="422"/>
      <c r="I39" s="422"/>
      <c r="J39" s="411"/>
      <c r="K39" s="412"/>
      <c r="L39" s="412"/>
      <c r="M39" s="412"/>
      <c r="N39" s="412"/>
      <c r="O39" s="412"/>
      <c r="P39" s="412"/>
      <c r="Q39" s="412"/>
      <c r="R39" s="412"/>
      <c r="S39" s="415"/>
      <c r="T39" s="411"/>
      <c r="U39" s="412"/>
      <c r="V39" s="412"/>
      <c r="W39" s="412"/>
      <c r="X39" s="412"/>
      <c r="Y39" s="412"/>
      <c r="Z39" s="412"/>
      <c r="AA39" s="412"/>
      <c r="AB39" s="412"/>
      <c r="AC39" s="415"/>
      <c r="AD39" s="403"/>
      <c r="AE39" s="404"/>
      <c r="AF39" s="404"/>
      <c r="AG39" s="404"/>
      <c r="AH39" s="404"/>
      <c r="AI39" s="404"/>
      <c r="AJ39" s="404"/>
      <c r="AK39" s="404"/>
      <c r="AL39" s="404"/>
      <c r="AM39" s="439"/>
      <c r="AN39" s="403"/>
      <c r="AO39" s="404"/>
      <c r="AP39" s="404"/>
      <c r="AQ39" s="404"/>
      <c r="AR39" s="404"/>
      <c r="AS39" s="404"/>
      <c r="AT39" s="404"/>
      <c r="AU39" s="404"/>
      <c r="AV39" s="404"/>
      <c r="AW39" s="439"/>
      <c r="AX39" s="431"/>
      <c r="AY39" s="429"/>
      <c r="AZ39" s="429"/>
      <c r="BA39" s="429"/>
      <c r="BB39" s="429"/>
      <c r="BC39" s="429"/>
      <c r="BD39" s="429"/>
      <c r="BE39" s="429"/>
      <c r="BF39" s="429"/>
      <c r="BG39" s="430"/>
      <c r="BH39" s="41"/>
      <c r="BI39" s="461"/>
      <c r="BJ39" s="462"/>
      <c r="BK39" s="462"/>
      <c r="BL39" s="462"/>
      <c r="BM39" s="462"/>
      <c r="BN39" s="463"/>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row>
    <row r="40" spans="1:100" ht="15" customHeight="1" x14ac:dyDescent="0.25">
      <c r="A40" s="41"/>
      <c r="B40" s="277"/>
      <c r="C40" s="277"/>
      <c r="D40" s="278"/>
      <c r="E40" s="421"/>
      <c r="F40" s="422"/>
      <c r="G40" s="422"/>
      <c r="H40" s="422"/>
      <c r="I40" s="422"/>
      <c r="J40" s="411" t="str">
        <f ca="1">IF(AND('Mapa final'!$K$79="Alta",'Mapa final'!$O$79="Mayor"),CONCATENATE("R",'Mapa final'!$A$79),"")</f>
        <v/>
      </c>
      <c r="K40" s="412"/>
      <c r="L40" s="412" t="e">
        <f>IF(AND('Mapa final'!#REF!="Alta",'Mapa final'!#REF!="Mayor"),CONCATENATE("R",'Mapa final'!#REF!),"")</f>
        <v>#REF!</v>
      </c>
      <c r="M40" s="412"/>
      <c r="N40" s="412" t="str">
        <f ca="1">IF(AND('Mapa final'!$K$82="Alta",'Mapa final'!$O$82="Mayor"),CONCATENATE("R",'Mapa final'!$A$82),"")</f>
        <v/>
      </c>
      <c r="O40" s="412"/>
      <c r="P40" s="412" t="str">
        <f ca="1">IF(AND('Mapa final'!$K$85="Alta",'Mapa final'!$O$85="Mayor"),CONCATENATE("R",'Mapa final'!$A$85),"")</f>
        <v/>
      </c>
      <c r="Q40" s="412"/>
      <c r="R40" s="412" t="str">
        <f ca="1">IF(AND('Mapa final'!$K$88="Alta",'Mapa final'!$O$88="Mayor"),CONCATENATE("R",'Mapa final'!$A$88),"")</f>
        <v/>
      </c>
      <c r="S40" s="415"/>
      <c r="T40" s="411" t="str">
        <f ca="1">IF(AND('Mapa final'!$K$79="Alta",'Mapa final'!$O$79="Mayor"),CONCATENATE("R",'Mapa final'!$A$79),"")</f>
        <v/>
      </c>
      <c r="U40" s="412"/>
      <c r="V40" s="412" t="e">
        <f>IF(AND('Mapa final'!#REF!="Alta",'Mapa final'!#REF!="Mayor"),CONCATENATE("R",'Mapa final'!#REF!),"")</f>
        <v>#REF!</v>
      </c>
      <c r="W40" s="412"/>
      <c r="X40" s="412" t="str">
        <f ca="1">IF(AND('Mapa final'!$K$82="Alta",'Mapa final'!$O$82="Mayor"),CONCATENATE("R",'Mapa final'!$A$82),"")</f>
        <v/>
      </c>
      <c r="Y40" s="412"/>
      <c r="Z40" s="412" t="str">
        <f ca="1">IF(AND('Mapa final'!$K$85="Alta",'Mapa final'!$O$85="Mayor"),CONCATENATE("R",'Mapa final'!$A$85),"")</f>
        <v/>
      </c>
      <c r="AA40" s="412"/>
      <c r="AB40" s="412" t="str">
        <f ca="1">IF(AND('Mapa final'!$K$88="Alta",'Mapa final'!$O$88="Mayor"),CONCATENATE("R",'Mapa final'!$A$88),"")</f>
        <v/>
      </c>
      <c r="AC40" s="415"/>
      <c r="AD40" s="403" t="str">
        <f ca="1">IF(AND('Mapa final'!$K$79="Alta",'Mapa final'!$O$79="Mayor"),CONCATENATE("R",'Mapa final'!$A$79),"")</f>
        <v/>
      </c>
      <c r="AE40" s="404"/>
      <c r="AF40" s="404" t="e">
        <f>IF(AND('Mapa final'!#REF!="Alta",'Mapa final'!#REF!="Mayor"),CONCATENATE("R",'Mapa final'!#REF!),"")</f>
        <v>#REF!</v>
      </c>
      <c r="AG40" s="404"/>
      <c r="AH40" s="404" t="str">
        <f ca="1">IF(AND('Mapa final'!$K$82="Alta",'Mapa final'!$O$82="Mayor"),CONCATENATE("R",'Mapa final'!$A$82),"")</f>
        <v/>
      </c>
      <c r="AI40" s="404"/>
      <c r="AJ40" s="404" t="str">
        <f ca="1">IF(AND('Mapa final'!$K$85="Alta",'Mapa final'!$O$85="Mayor"),CONCATENATE("R",'Mapa final'!$A$85),"")</f>
        <v/>
      </c>
      <c r="AK40" s="404"/>
      <c r="AL40" s="404" t="str">
        <f ca="1">IF(AND('Mapa final'!$K$88="Alta",'Mapa final'!$O$88="Mayor"),CONCATENATE("R",'Mapa final'!$A$88),"")</f>
        <v/>
      </c>
      <c r="AM40" s="439"/>
      <c r="AN40" s="403" t="str">
        <f ca="1">IF(AND('Mapa final'!$K$79="Alta",'Mapa final'!$O$79="Mayor"),CONCATENATE("R",'Mapa final'!$A$79),"")</f>
        <v/>
      </c>
      <c r="AO40" s="404"/>
      <c r="AP40" s="404" t="e">
        <f>IF(AND('Mapa final'!#REF!="Alta",'Mapa final'!#REF!="Mayor"),CONCATENATE("R",'Mapa final'!#REF!),"")</f>
        <v>#REF!</v>
      </c>
      <c r="AQ40" s="404"/>
      <c r="AR40" s="404" t="str">
        <f ca="1">IF(AND('Mapa final'!$K$82="Alta",'Mapa final'!$O$82="Mayor"),CONCATENATE("R",'Mapa final'!$A$82),"")</f>
        <v/>
      </c>
      <c r="AS40" s="404"/>
      <c r="AT40" s="404" t="str">
        <f ca="1">IF(AND('Mapa final'!$K$85="Alta",'Mapa final'!$O$85="Mayor"),CONCATENATE("R",'Mapa final'!$A$85),"")</f>
        <v/>
      </c>
      <c r="AU40" s="404"/>
      <c r="AV40" s="404" t="str">
        <f ca="1">IF(AND('Mapa final'!$K$88="Alta",'Mapa final'!$O$88="Mayor"),CONCATENATE("R",'Mapa final'!$A$88),"")</f>
        <v/>
      </c>
      <c r="AW40" s="439"/>
      <c r="AX40" s="431" t="str">
        <f ca="1">IF(AND('Mapa final'!$K$79="Alta",'Mapa final'!$O$79="Catastrófico"),CONCATENATE("R",'Mapa final'!$A$79),"")</f>
        <v/>
      </c>
      <c r="AY40" s="429"/>
      <c r="AZ40" s="429" t="e">
        <f>IF(AND('Mapa final'!#REF!="Alta",'Mapa final'!#REF!="Catastrófico"),CONCATENATE("R",'Mapa final'!#REF!),"")</f>
        <v>#REF!</v>
      </c>
      <c r="BA40" s="429"/>
      <c r="BB40" s="429" t="str">
        <f ca="1">IF(AND('Mapa final'!$K$82="Alta",'Mapa final'!$O$82="Catastrófico"),CONCATENATE("R",'Mapa final'!$A$82),"")</f>
        <v/>
      </c>
      <c r="BC40" s="429"/>
      <c r="BD40" s="429" t="str">
        <f ca="1">IF(AND('Mapa final'!$K$85="Alta",'Mapa final'!$O$85="Catastrófico"),CONCATENATE("R",'Mapa final'!$A$85),"")</f>
        <v/>
      </c>
      <c r="BE40" s="429"/>
      <c r="BF40" s="429" t="str">
        <f ca="1">IF(AND('Mapa final'!$K$88="Alta",'Mapa final'!$O$88="Catastrófico"),CONCATENATE("R",'Mapa final'!$A$88),"")</f>
        <v/>
      </c>
      <c r="BG40" s="430"/>
      <c r="BH40" s="41"/>
      <c r="BI40" s="461"/>
      <c r="BJ40" s="462"/>
      <c r="BK40" s="462"/>
      <c r="BL40" s="462"/>
      <c r="BM40" s="462"/>
      <c r="BN40" s="463"/>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row>
    <row r="41" spans="1:100" ht="15" customHeight="1" x14ac:dyDescent="0.25">
      <c r="A41" s="41"/>
      <c r="B41" s="277"/>
      <c r="C41" s="277"/>
      <c r="D41" s="278"/>
      <c r="E41" s="421"/>
      <c r="F41" s="422"/>
      <c r="G41" s="422"/>
      <c r="H41" s="422"/>
      <c r="I41" s="422"/>
      <c r="J41" s="411"/>
      <c r="K41" s="412"/>
      <c r="L41" s="412"/>
      <c r="M41" s="412"/>
      <c r="N41" s="412"/>
      <c r="O41" s="412"/>
      <c r="P41" s="412"/>
      <c r="Q41" s="412"/>
      <c r="R41" s="412"/>
      <c r="S41" s="415"/>
      <c r="T41" s="411"/>
      <c r="U41" s="412"/>
      <c r="V41" s="412"/>
      <c r="W41" s="412"/>
      <c r="X41" s="412"/>
      <c r="Y41" s="412"/>
      <c r="Z41" s="412"/>
      <c r="AA41" s="412"/>
      <c r="AB41" s="412"/>
      <c r="AC41" s="415"/>
      <c r="AD41" s="403"/>
      <c r="AE41" s="404"/>
      <c r="AF41" s="404"/>
      <c r="AG41" s="404"/>
      <c r="AH41" s="404"/>
      <c r="AI41" s="404"/>
      <c r="AJ41" s="404"/>
      <c r="AK41" s="404"/>
      <c r="AL41" s="404"/>
      <c r="AM41" s="439"/>
      <c r="AN41" s="403"/>
      <c r="AO41" s="404"/>
      <c r="AP41" s="404"/>
      <c r="AQ41" s="404"/>
      <c r="AR41" s="404"/>
      <c r="AS41" s="404"/>
      <c r="AT41" s="404"/>
      <c r="AU41" s="404"/>
      <c r="AV41" s="404"/>
      <c r="AW41" s="439"/>
      <c r="AX41" s="431"/>
      <c r="AY41" s="429"/>
      <c r="AZ41" s="429"/>
      <c r="BA41" s="429"/>
      <c r="BB41" s="429"/>
      <c r="BC41" s="429"/>
      <c r="BD41" s="429"/>
      <c r="BE41" s="429"/>
      <c r="BF41" s="429"/>
      <c r="BG41" s="430"/>
      <c r="BH41" s="41"/>
      <c r="BI41" s="461"/>
      <c r="BJ41" s="462"/>
      <c r="BK41" s="462"/>
      <c r="BL41" s="462"/>
      <c r="BM41" s="462"/>
      <c r="BN41" s="463"/>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row>
    <row r="42" spans="1:100" ht="15" customHeight="1" x14ac:dyDescent="0.25">
      <c r="A42" s="41"/>
      <c r="B42" s="277"/>
      <c r="C42" s="277"/>
      <c r="D42" s="278"/>
      <c r="E42" s="421"/>
      <c r="F42" s="422"/>
      <c r="G42" s="422"/>
      <c r="H42" s="422"/>
      <c r="I42" s="422"/>
      <c r="J42" s="411" t="e">
        <f>IF(AND('Mapa final'!#REF!="Alta",'Mapa final'!#REF!="Mayor"),CONCATENATE("R",'Mapa final'!#REF!),"")</f>
        <v>#REF!</v>
      </c>
      <c r="K42" s="412"/>
      <c r="L42" s="412" t="str">
        <f ca="1">IF(AND('Mapa final'!$K$91="Alta",'Mapa final'!$O$91="Mayor"),CONCATENATE("R",'Mapa final'!$A$91),"")</f>
        <v/>
      </c>
      <c r="M42" s="412"/>
      <c r="N42" s="412" t="e">
        <f>IF(AND('Mapa final'!#REF!="Alta",'Mapa final'!#REF!="Mayor"),CONCATENATE("R",'Mapa final'!#REF!),"")</f>
        <v>#REF!</v>
      </c>
      <c r="O42" s="412"/>
      <c r="P42" s="412" t="e">
        <f>IF(AND('Mapa final'!#REF!="Alta",'Mapa final'!#REF!="Mayor"),CONCATENATE("R",'Mapa final'!#REF!),"")</f>
        <v>#REF!</v>
      </c>
      <c r="Q42" s="412"/>
      <c r="R42" s="412" t="str">
        <f ca="1">IF(AND('Mapa final'!$K$94="Alta",'Mapa final'!$O$94="Mayor"),CONCATENATE("R",'Mapa final'!$A$94),"")</f>
        <v/>
      </c>
      <c r="S42" s="415"/>
      <c r="T42" s="411" t="e">
        <f>IF(AND('Mapa final'!#REF!="Alta",'Mapa final'!#REF!="Mayor"),CONCATENATE("R",'Mapa final'!#REF!),"")</f>
        <v>#REF!</v>
      </c>
      <c r="U42" s="412"/>
      <c r="V42" s="412" t="str">
        <f ca="1">IF(AND('Mapa final'!$K$91="Alta",'Mapa final'!$O$91="Mayor"),CONCATENATE("R",'Mapa final'!$A$91),"")</f>
        <v/>
      </c>
      <c r="W42" s="412"/>
      <c r="X42" s="412" t="e">
        <f>IF(AND('Mapa final'!#REF!="Alta",'Mapa final'!#REF!="Mayor"),CONCATENATE("R",'Mapa final'!#REF!),"")</f>
        <v>#REF!</v>
      </c>
      <c r="Y42" s="412"/>
      <c r="Z42" s="412" t="e">
        <f>IF(AND('Mapa final'!#REF!="Alta",'Mapa final'!#REF!="Mayor"),CONCATENATE("R",'Mapa final'!#REF!),"")</f>
        <v>#REF!</v>
      </c>
      <c r="AA42" s="412"/>
      <c r="AB42" s="412" t="str">
        <f ca="1">IF(AND('Mapa final'!$K$94="Alta",'Mapa final'!$O$94="Mayor"),CONCATENATE("R",'Mapa final'!$A$94),"")</f>
        <v/>
      </c>
      <c r="AC42" s="415"/>
      <c r="AD42" s="403" t="e">
        <f>IF(AND('Mapa final'!#REF!="Alta",'Mapa final'!#REF!="Mayor"),CONCATENATE("R",'Mapa final'!#REF!),"")</f>
        <v>#REF!</v>
      </c>
      <c r="AE42" s="404"/>
      <c r="AF42" s="404" t="str">
        <f ca="1">IF(AND('Mapa final'!$K$91="Alta",'Mapa final'!$O$91="Mayor"),CONCATENATE("R",'Mapa final'!$A$91),"")</f>
        <v/>
      </c>
      <c r="AG42" s="404"/>
      <c r="AH42" s="404" t="e">
        <f>IF(AND('Mapa final'!#REF!="Alta",'Mapa final'!#REF!="Mayor"),CONCATENATE("R",'Mapa final'!#REF!),"")</f>
        <v>#REF!</v>
      </c>
      <c r="AI42" s="404"/>
      <c r="AJ42" s="404" t="e">
        <f>IF(AND('Mapa final'!#REF!="Alta",'Mapa final'!#REF!="Mayor"),CONCATENATE("R",'Mapa final'!#REF!),"")</f>
        <v>#REF!</v>
      </c>
      <c r="AK42" s="404"/>
      <c r="AL42" s="404" t="str">
        <f ca="1">IF(AND('Mapa final'!$K$94="Alta",'Mapa final'!$O$94="Mayor"),CONCATENATE("R",'Mapa final'!$A$94),"")</f>
        <v/>
      </c>
      <c r="AM42" s="439"/>
      <c r="AN42" s="403" t="e">
        <f>IF(AND('Mapa final'!#REF!="Alta",'Mapa final'!#REF!="Mayor"),CONCATENATE("R",'Mapa final'!#REF!),"")</f>
        <v>#REF!</v>
      </c>
      <c r="AO42" s="404"/>
      <c r="AP42" s="404" t="str">
        <f ca="1">IF(AND('Mapa final'!$K$91="Alta",'Mapa final'!$O$91="Mayor"),CONCATENATE("R",'Mapa final'!$A$91),"")</f>
        <v/>
      </c>
      <c r="AQ42" s="404"/>
      <c r="AR42" s="404" t="e">
        <f>IF(AND('Mapa final'!#REF!="Alta",'Mapa final'!#REF!="Mayor"),CONCATENATE("R",'Mapa final'!#REF!),"")</f>
        <v>#REF!</v>
      </c>
      <c r="AS42" s="404"/>
      <c r="AT42" s="404" t="e">
        <f>IF(AND('Mapa final'!#REF!="Alta",'Mapa final'!#REF!="Mayor"),CONCATENATE("R",'Mapa final'!#REF!),"")</f>
        <v>#REF!</v>
      </c>
      <c r="AU42" s="404"/>
      <c r="AV42" s="404" t="str">
        <f ca="1">IF(AND('Mapa final'!$K$94="Alta",'Mapa final'!$O$94="Mayor"),CONCATENATE("R",'Mapa final'!$A$94),"")</f>
        <v/>
      </c>
      <c r="AW42" s="439"/>
      <c r="AX42" s="431" t="e">
        <f>IF(AND('Mapa final'!#REF!="Alta",'Mapa final'!#REF!="Catastrófico"),CONCATENATE("R",'Mapa final'!#REF!),"")</f>
        <v>#REF!</v>
      </c>
      <c r="AY42" s="429"/>
      <c r="AZ42" s="429" t="str">
        <f ca="1">IF(AND('Mapa final'!$K$91="Alta",'Mapa final'!$O$91="Catastrófico"),CONCATENATE("R",'Mapa final'!$A$91),"")</f>
        <v/>
      </c>
      <c r="BA42" s="429"/>
      <c r="BB42" s="429" t="e">
        <f>IF(AND('Mapa final'!#REF!="Alta",'Mapa final'!#REF!="Catastrófico"),CONCATENATE("R",'Mapa final'!#REF!),"")</f>
        <v>#REF!</v>
      </c>
      <c r="BC42" s="429"/>
      <c r="BD42" s="429" t="e">
        <f>IF(AND('Mapa final'!#REF!="Alta",'Mapa final'!#REF!="Catastrófico"),CONCATENATE("R",'Mapa final'!#REF!),"")</f>
        <v>#REF!</v>
      </c>
      <c r="BE42" s="429"/>
      <c r="BF42" s="429" t="str">
        <f ca="1">IF(AND('Mapa final'!$K$94="Alta",'Mapa final'!$O$94="Catastrófico"),CONCATENATE("R",'Mapa final'!$A$94),"")</f>
        <v/>
      </c>
      <c r="BG42" s="430"/>
      <c r="BH42" s="41"/>
      <c r="BI42" s="461"/>
      <c r="BJ42" s="462"/>
      <c r="BK42" s="462"/>
      <c r="BL42" s="462"/>
      <c r="BM42" s="462"/>
      <c r="BN42" s="463"/>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row>
    <row r="43" spans="1:100" ht="15" customHeight="1" x14ac:dyDescent="0.25">
      <c r="A43" s="41"/>
      <c r="B43" s="277"/>
      <c r="C43" s="277"/>
      <c r="D43" s="278"/>
      <c r="E43" s="421"/>
      <c r="F43" s="422"/>
      <c r="G43" s="422"/>
      <c r="H43" s="422"/>
      <c r="I43" s="422"/>
      <c r="J43" s="411"/>
      <c r="K43" s="412"/>
      <c r="L43" s="412"/>
      <c r="M43" s="412"/>
      <c r="N43" s="412"/>
      <c r="O43" s="412"/>
      <c r="P43" s="412"/>
      <c r="Q43" s="412"/>
      <c r="R43" s="412"/>
      <c r="S43" s="415"/>
      <c r="T43" s="411"/>
      <c r="U43" s="412"/>
      <c r="V43" s="412"/>
      <c r="W43" s="412"/>
      <c r="X43" s="412"/>
      <c r="Y43" s="412"/>
      <c r="Z43" s="412"/>
      <c r="AA43" s="412"/>
      <c r="AB43" s="412"/>
      <c r="AC43" s="415"/>
      <c r="AD43" s="403"/>
      <c r="AE43" s="404"/>
      <c r="AF43" s="404"/>
      <c r="AG43" s="404"/>
      <c r="AH43" s="404"/>
      <c r="AI43" s="404"/>
      <c r="AJ43" s="404"/>
      <c r="AK43" s="404"/>
      <c r="AL43" s="404"/>
      <c r="AM43" s="439"/>
      <c r="AN43" s="403"/>
      <c r="AO43" s="404"/>
      <c r="AP43" s="404"/>
      <c r="AQ43" s="404"/>
      <c r="AR43" s="404"/>
      <c r="AS43" s="404"/>
      <c r="AT43" s="404"/>
      <c r="AU43" s="404"/>
      <c r="AV43" s="404"/>
      <c r="AW43" s="439"/>
      <c r="AX43" s="431"/>
      <c r="AY43" s="429"/>
      <c r="AZ43" s="429"/>
      <c r="BA43" s="429"/>
      <c r="BB43" s="429"/>
      <c r="BC43" s="429"/>
      <c r="BD43" s="429"/>
      <c r="BE43" s="429"/>
      <c r="BF43" s="429"/>
      <c r="BG43" s="430"/>
      <c r="BH43" s="41"/>
      <c r="BI43" s="461"/>
      <c r="BJ43" s="462"/>
      <c r="BK43" s="462"/>
      <c r="BL43" s="462"/>
      <c r="BM43" s="462"/>
      <c r="BN43" s="463"/>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row>
    <row r="44" spans="1:100" ht="15" customHeight="1" x14ac:dyDescent="0.25">
      <c r="A44" s="41"/>
      <c r="B44" s="277"/>
      <c r="C44" s="277"/>
      <c r="D44" s="278"/>
      <c r="E44" s="421"/>
      <c r="F44" s="422"/>
      <c r="G44" s="422"/>
      <c r="H44" s="422"/>
      <c r="I44" s="422"/>
      <c r="J44" s="411" t="str">
        <f ca="1">IF(AND('Mapa final'!$K$97="Alta",'Mapa final'!$O$97="Mayor"),CONCATENATE("R",'Mapa final'!$A$97),"")</f>
        <v/>
      </c>
      <c r="K44" s="412"/>
      <c r="L44" s="412" t="str">
        <f ca="1">IF(AND('Mapa final'!$K$100="Alta",'Mapa final'!$O$100="Mayor"),CONCATENATE("R",'Mapa final'!$A$100),"")</f>
        <v/>
      </c>
      <c r="M44" s="412"/>
      <c r="N44" s="412" t="str">
        <f ca="1">IF(AND('Mapa final'!$K$103="Alta",'Mapa final'!$O$103="Mayor"),CONCATENATE("R",'Mapa final'!$A$103),"")</f>
        <v/>
      </c>
      <c r="O44" s="412"/>
      <c r="P44" s="412" t="str">
        <f>IF(AND('Mapa final'!$K$106="Alta",'Mapa final'!$O$106="Mayor"),CONCATENATE("R",'Mapa final'!$A$106),"")</f>
        <v/>
      </c>
      <c r="Q44" s="412"/>
      <c r="R44" s="412" t="str">
        <f>IF(AND('Mapa final'!$K$109="Alta",'Mapa final'!$O$109="Mayor"),CONCATENATE("R",'Mapa final'!$A$109),"")</f>
        <v/>
      </c>
      <c r="S44" s="415"/>
      <c r="T44" s="411" t="str">
        <f ca="1">IF(AND('Mapa final'!$K$97="Alta",'Mapa final'!$O$97="Mayor"),CONCATENATE("R",'Mapa final'!$A$97),"")</f>
        <v/>
      </c>
      <c r="U44" s="412"/>
      <c r="V44" s="412" t="str">
        <f ca="1">IF(AND('Mapa final'!$K$100="Alta",'Mapa final'!$O$100="Mayor"),CONCATENATE("R",'Mapa final'!$A$100),"")</f>
        <v/>
      </c>
      <c r="W44" s="412"/>
      <c r="X44" s="412" t="str">
        <f ca="1">IF(AND('Mapa final'!$K$103="Alta",'Mapa final'!$O$103="Mayor"),CONCATENATE("R",'Mapa final'!$A$103),"")</f>
        <v/>
      </c>
      <c r="Y44" s="412"/>
      <c r="Z44" s="412" t="str">
        <f>IF(AND('Mapa final'!$K$106="Alta",'Mapa final'!$O$106="Mayor"),CONCATENATE("R",'Mapa final'!$A$106),"")</f>
        <v/>
      </c>
      <c r="AA44" s="412"/>
      <c r="AB44" s="412" t="str">
        <f>IF(AND('Mapa final'!$K$109="Alta",'Mapa final'!$O$109="Mayor"),CONCATENATE("R",'Mapa final'!$A$109),"")</f>
        <v/>
      </c>
      <c r="AC44" s="415"/>
      <c r="AD44" s="403" t="str">
        <f ca="1">IF(AND('Mapa final'!$K$97="Alta",'Mapa final'!$O$97="Mayor"),CONCATENATE("R",'Mapa final'!$A$97),"")</f>
        <v/>
      </c>
      <c r="AE44" s="404"/>
      <c r="AF44" s="404" t="str">
        <f ca="1">IF(AND('Mapa final'!$K$100="Alta",'Mapa final'!$O$100="Mayor"),CONCATENATE("R",'Mapa final'!$A$100),"")</f>
        <v/>
      </c>
      <c r="AG44" s="404"/>
      <c r="AH44" s="404" t="str">
        <f ca="1">IF(AND('Mapa final'!$K$103="Alta",'Mapa final'!$O$103="Mayor"),CONCATENATE("R",'Mapa final'!$A$103),"")</f>
        <v/>
      </c>
      <c r="AI44" s="404"/>
      <c r="AJ44" s="404" t="str">
        <f>IF(AND('Mapa final'!$K$106="Alta",'Mapa final'!$O$106="Mayor"),CONCATENATE("R",'Mapa final'!$A$106),"")</f>
        <v/>
      </c>
      <c r="AK44" s="404"/>
      <c r="AL44" s="404" t="str">
        <f>IF(AND('Mapa final'!$K$109="Alta",'Mapa final'!$O$109="Mayor"),CONCATENATE("R",'Mapa final'!$A$109),"")</f>
        <v/>
      </c>
      <c r="AM44" s="439"/>
      <c r="AN44" s="403" t="str">
        <f ca="1">IF(AND('Mapa final'!$K$97="Alta",'Mapa final'!$O$97="Mayor"),CONCATENATE("R",'Mapa final'!$A$97),"")</f>
        <v/>
      </c>
      <c r="AO44" s="404"/>
      <c r="AP44" s="404" t="str">
        <f ca="1">IF(AND('Mapa final'!$K$100="Alta",'Mapa final'!$O$100="Mayor"),CONCATENATE("R",'Mapa final'!$A$100),"")</f>
        <v/>
      </c>
      <c r="AQ44" s="404"/>
      <c r="AR44" s="404" t="str">
        <f ca="1">IF(AND('Mapa final'!$K$103="Alta",'Mapa final'!$O$103="Mayor"),CONCATENATE("R",'Mapa final'!$A$103),"")</f>
        <v/>
      </c>
      <c r="AS44" s="404"/>
      <c r="AT44" s="404" t="str">
        <f>IF(AND('Mapa final'!$K$106="Alta",'Mapa final'!$O$106="Mayor"),CONCATENATE("R",'Mapa final'!$A$106),"")</f>
        <v/>
      </c>
      <c r="AU44" s="404"/>
      <c r="AV44" s="404" t="str">
        <f>IF(AND('Mapa final'!$K$109="Alta",'Mapa final'!$O$109="Mayor"),CONCATENATE("R",'Mapa final'!$A$109),"")</f>
        <v/>
      </c>
      <c r="AW44" s="439"/>
      <c r="AX44" s="431" t="str">
        <f ca="1">IF(AND('Mapa final'!$K$97="Alta",'Mapa final'!$O$97="Catastrófico"),CONCATENATE("R",'Mapa final'!$A$97),"")</f>
        <v/>
      </c>
      <c r="AY44" s="429"/>
      <c r="AZ44" s="429" t="str">
        <f ca="1">IF(AND('Mapa final'!$K$100="Alta",'Mapa final'!$O$100="Catastrófico"),CONCATENATE("R",'Mapa final'!$A$100),"")</f>
        <v/>
      </c>
      <c r="BA44" s="429"/>
      <c r="BB44" s="429" t="str">
        <f ca="1">IF(AND('Mapa final'!$K$103="Alta",'Mapa final'!$O$103="Catastrófico"),CONCATENATE("R",'Mapa final'!$A$103),"")</f>
        <v/>
      </c>
      <c r="BC44" s="429"/>
      <c r="BD44" s="429" t="str">
        <f>IF(AND('Mapa final'!$K$106="Alta",'Mapa final'!$O$106="Catastrófico"),CONCATENATE("R",'Mapa final'!$A$106),"")</f>
        <v/>
      </c>
      <c r="BE44" s="429"/>
      <c r="BF44" s="429" t="str">
        <f>IF(AND('Mapa final'!$K$109="Alta",'Mapa final'!$O$109="Catastrófico"),CONCATENATE("R",'Mapa final'!$A$109),"")</f>
        <v/>
      </c>
      <c r="BG44" s="430"/>
      <c r="BH44" s="41"/>
      <c r="BI44" s="461"/>
      <c r="BJ44" s="462"/>
      <c r="BK44" s="462"/>
      <c r="BL44" s="462"/>
      <c r="BM44" s="462"/>
      <c r="BN44" s="463"/>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row>
    <row r="45" spans="1:100" ht="15" customHeight="1" thickBot="1" x14ac:dyDescent="0.3">
      <c r="A45" s="41"/>
      <c r="B45" s="277"/>
      <c r="C45" s="277"/>
      <c r="D45" s="278"/>
      <c r="E45" s="421"/>
      <c r="F45" s="422"/>
      <c r="G45" s="422"/>
      <c r="H45" s="422"/>
      <c r="I45" s="422"/>
      <c r="J45" s="413"/>
      <c r="K45" s="414"/>
      <c r="L45" s="414"/>
      <c r="M45" s="414"/>
      <c r="N45" s="414"/>
      <c r="O45" s="414"/>
      <c r="P45" s="414"/>
      <c r="Q45" s="414"/>
      <c r="R45" s="414"/>
      <c r="S45" s="416"/>
      <c r="T45" s="413"/>
      <c r="U45" s="414"/>
      <c r="V45" s="414"/>
      <c r="W45" s="414"/>
      <c r="X45" s="414"/>
      <c r="Y45" s="414"/>
      <c r="Z45" s="414"/>
      <c r="AA45" s="414"/>
      <c r="AB45" s="414"/>
      <c r="AC45" s="416"/>
      <c r="AD45" s="440"/>
      <c r="AE45" s="438"/>
      <c r="AF45" s="438"/>
      <c r="AG45" s="438"/>
      <c r="AH45" s="438"/>
      <c r="AI45" s="438"/>
      <c r="AJ45" s="438"/>
      <c r="AK45" s="438"/>
      <c r="AL45" s="438"/>
      <c r="AM45" s="441"/>
      <c r="AN45" s="440"/>
      <c r="AO45" s="438"/>
      <c r="AP45" s="438"/>
      <c r="AQ45" s="438"/>
      <c r="AR45" s="438"/>
      <c r="AS45" s="438"/>
      <c r="AT45" s="438"/>
      <c r="AU45" s="438"/>
      <c r="AV45" s="438"/>
      <c r="AW45" s="441"/>
      <c r="AX45" s="432"/>
      <c r="AY45" s="433"/>
      <c r="AZ45" s="433"/>
      <c r="BA45" s="433"/>
      <c r="BB45" s="433"/>
      <c r="BC45" s="433"/>
      <c r="BD45" s="433"/>
      <c r="BE45" s="433"/>
      <c r="BF45" s="433"/>
      <c r="BG45" s="434"/>
      <c r="BH45" s="41"/>
      <c r="BI45" s="461"/>
      <c r="BJ45" s="462"/>
      <c r="BK45" s="462"/>
      <c r="BL45" s="462"/>
      <c r="BM45" s="462"/>
      <c r="BN45" s="463"/>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row>
    <row r="46" spans="1:100" ht="15" customHeight="1" x14ac:dyDescent="0.25">
      <c r="A46" s="41"/>
      <c r="B46" s="277"/>
      <c r="C46" s="277"/>
      <c r="D46" s="278"/>
      <c r="E46" s="419" t="s">
        <v>108</v>
      </c>
      <c r="F46" s="420"/>
      <c r="G46" s="420"/>
      <c r="H46" s="420"/>
      <c r="I46" s="420"/>
      <c r="J46" s="427" t="e">
        <f>IF(AND('Mapa final'!#REF!="Media",'Mapa final'!#REF!="Mayor"),CONCATENATE("R",'Mapa final'!#REF!),"")</f>
        <v>#REF!</v>
      </c>
      <c r="K46" s="417"/>
      <c r="L46" s="417" t="str">
        <f ca="1">IF(AND('Mapa final'!$K$7="Media",'Mapa final'!$O$7="Mayor"),CONCATENATE("R",'Mapa final'!$A$7),"")</f>
        <v/>
      </c>
      <c r="M46" s="417"/>
      <c r="N46" s="417" t="str">
        <f ca="1">IF(AND('Mapa final'!$K$10="Media",'Mapa final'!$O$10="Mayor"),CONCATENATE("R",'Mapa final'!$A$10),"")</f>
        <v/>
      </c>
      <c r="O46" s="417"/>
      <c r="P46" s="417" t="e">
        <f>IF(AND('Mapa final'!#REF!="Media",'Mapa final'!#REF!="Mayor"),CONCATENATE("R",'Mapa final'!#REF!),"")</f>
        <v>#REF!</v>
      </c>
      <c r="Q46" s="417"/>
      <c r="R46" s="417" t="str">
        <f ca="1">IF(AND('Mapa final'!$K$13="Media",'Mapa final'!$O$13="Mayor"),CONCATENATE("R",'Mapa final'!$A$13),"")</f>
        <v/>
      </c>
      <c r="S46" s="428"/>
      <c r="T46" s="427" t="e">
        <f>IF(AND('Mapa final'!#REF!="Media",'Mapa final'!#REF!="Mayor"),CONCATENATE("R",'Mapa final'!#REF!),"")</f>
        <v>#REF!</v>
      </c>
      <c r="U46" s="417"/>
      <c r="V46" s="417" t="str">
        <f ca="1">IF(AND('Mapa final'!$K$7="Media",'Mapa final'!$O$7="Mayor"),CONCATENATE("R",'Mapa final'!$A$7),"")</f>
        <v/>
      </c>
      <c r="W46" s="417"/>
      <c r="X46" s="417" t="str">
        <f ca="1">IF(AND('Mapa final'!$K$10="Media",'Mapa final'!$O$10="Mayor"),CONCATENATE("R",'Mapa final'!$A$10),"")</f>
        <v/>
      </c>
      <c r="Y46" s="417"/>
      <c r="Z46" s="417" t="e">
        <f>IF(AND('Mapa final'!#REF!="Media",'Mapa final'!#REF!="Mayor"),CONCATENATE("R",'Mapa final'!#REF!),"")</f>
        <v>#REF!</v>
      </c>
      <c r="AA46" s="417"/>
      <c r="AB46" s="417" t="str">
        <f ca="1">IF(AND('Mapa final'!$K$13="Media",'Mapa final'!$O$13="Mayor"),CONCATENATE("R",'Mapa final'!$A$13),"")</f>
        <v/>
      </c>
      <c r="AC46" s="428"/>
      <c r="AD46" s="427" t="e">
        <f>IF(AND('Mapa final'!#REF!="Media",'Mapa final'!#REF!="Mayor"),CONCATENATE("R",'Mapa final'!#REF!),"")</f>
        <v>#REF!</v>
      </c>
      <c r="AE46" s="417"/>
      <c r="AF46" s="417" t="str">
        <f ca="1">IF(AND('Mapa final'!$K$7="Media",'Mapa final'!$O$7="Mayor"),CONCATENATE("R",'Mapa final'!$A$7),"")</f>
        <v/>
      </c>
      <c r="AG46" s="417"/>
      <c r="AH46" s="417" t="str">
        <f ca="1">IF(AND('Mapa final'!$K$10="Media",'Mapa final'!$O$10="Mayor"),CONCATENATE("R",'Mapa final'!$A$10),"")</f>
        <v/>
      </c>
      <c r="AI46" s="417"/>
      <c r="AJ46" s="417" t="e">
        <f>IF(AND('Mapa final'!#REF!="Media",'Mapa final'!#REF!="Mayor"),CONCATENATE("R",'Mapa final'!#REF!),"")</f>
        <v>#REF!</v>
      </c>
      <c r="AK46" s="417"/>
      <c r="AL46" s="417" t="str">
        <f ca="1">IF(AND('Mapa final'!$K$13="Media",'Mapa final'!$O$13="Mayor"),CONCATENATE("R",'Mapa final'!$A$13),"")</f>
        <v/>
      </c>
      <c r="AM46" s="428"/>
      <c r="AN46" s="425" t="e">
        <f>IF(AND('Mapa final'!#REF!="Media",'Mapa final'!#REF!="Mayor"),CONCATENATE("R",'Mapa final'!#REF!),"")</f>
        <v>#REF!</v>
      </c>
      <c r="AO46" s="426"/>
      <c r="AP46" s="426" t="str">
        <f ca="1">IF(AND('Mapa final'!$K$7="Media",'Mapa final'!$O$7="Mayor"),CONCATENATE("R",'Mapa final'!$A$7),"")</f>
        <v/>
      </c>
      <c r="AQ46" s="426"/>
      <c r="AR46" s="426" t="str">
        <f ca="1">IF(AND('Mapa final'!$K$10="Media",'Mapa final'!$O$10="Mayor"),CONCATENATE("R",'Mapa final'!$A$10),"")</f>
        <v/>
      </c>
      <c r="AS46" s="426"/>
      <c r="AT46" s="426" t="e">
        <f>IF(AND('Mapa final'!#REF!="Media",'Mapa final'!#REF!="Mayor"),CONCATENATE("R",'Mapa final'!#REF!),"")</f>
        <v>#REF!</v>
      </c>
      <c r="AU46" s="426"/>
      <c r="AV46" s="426" t="str">
        <f ca="1">IF(AND('Mapa final'!$K$13="Media",'Mapa final'!$O$13="Mayor"),CONCATENATE("R",'Mapa final'!$A$13),"")</f>
        <v/>
      </c>
      <c r="AW46" s="442"/>
      <c r="AX46" s="435" t="e">
        <f>IF(AND('Mapa final'!#REF!="Media",'Mapa final'!#REF!="Catastrófico"),CONCATENATE("R",'Mapa final'!#REF!),"")</f>
        <v>#REF!</v>
      </c>
      <c r="AY46" s="436"/>
      <c r="AZ46" s="436" t="str">
        <f ca="1">IF(AND('Mapa final'!$K$7="Media",'Mapa final'!$O$7="Catastrófico"),CONCATENATE("R",'Mapa final'!$A$7),"")</f>
        <v/>
      </c>
      <c r="BA46" s="436"/>
      <c r="BB46" s="436" t="str">
        <f ca="1">IF(AND('Mapa final'!$K$10="Media",'Mapa final'!$O$10="Catastrófico"),CONCATENATE("R",'Mapa final'!$A$10),"")</f>
        <v/>
      </c>
      <c r="BC46" s="436"/>
      <c r="BD46" s="436" t="e">
        <f>IF(AND('Mapa final'!#REF!="Media",'Mapa final'!#REF!="Catastrófico"),CONCATENATE("R",'Mapa final'!#REF!),"")</f>
        <v>#REF!</v>
      </c>
      <c r="BE46" s="436"/>
      <c r="BF46" s="436" t="str">
        <f ca="1">IF(AND('Mapa final'!$K$13="Media",'Mapa final'!$O$13="Catastrófico"),CONCATENATE("R",'Mapa final'!$A$13),"")</f>
        <v/>
      </c>
      <c r="BG46" s="437"/>
      <c r="BH46" s="41"/>
      <c r="BI46" s="461"/>
      <c r="BJ46" s="462"/>
      <c r="BK46" s="462"/>
      <c r="BL46" s="462"/>
      <c r="BM46" s="462"/>
      <c r="BN46" s="463"/>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row>
    <row r="47" spans="1:100" ht="15" customHeight="1" x14ac:dyDescent="0.25">
      <c r="A47" s="41"/>
      <c r="B47" s="277"/>
      <c r="C47" s="277"/>
      <c r="D47" s="278"/>
      <c r="E47" s="421"/>
      <c r="F47" s="422"/>
      <c r="G47" s="422"/>
      <c r="H47" s="422"/>
      <c r="I47" s="422"/>
      <c r="J47" s="411"/>
      <c r="K47" s="412"/>
      <c r="L47" s="412"/>
      <c r="M47" s="412"/>
      <c r="N47" s="412"/>
      <c r="O47" s="412"/>
      <c r="P47" s="412"/>
      <c r="Q47" s="412"/>
      <c r="R47" s="412"/>
      <c r="S47" s="415"/>
      <c r="T47" s="411"/>
      <c r="U47" s="412"/>
      <c r="V47" s="412"/>
      <c r="W47" s="412"/>
      <c r="X47" s="412"/>
      <c r="Y47" s="412"/>
      <c r="Z47" s="412"/>
      <c r="AA47" s="412"/>
      <c r="AB47" s="412"/>
      <c r="AC47" s="415"/>
      <c r="AD47" s="411"/>
      <c r="AE47" s="412"/>
      <c r="AF47" s="412"/>
      <c r="AG47" s="412"/>
      <c r="AH47" s="412"/>
      <c r="AI47" s="412"/>
      <c r="AJ47" s="412"/>
      <c r="AK47" s="412"/>
      <c r="AL47" s="412"/>
      <c r="AM47" s="415"/>
      <c r="AN47" s="403"/>
      <c r="AO47" s="404"/>
      <c r="AP47" s="404"/>
      <c r="AQ47" s="404"/>
      <c r="AR47" s="404"/>
      <c r="AS47" s="404"/>
      <c r="AT47" s="404"/>
      <c r="AU47" s="404"/>
      <c r="AV47" s="404"/>
      <c r="AW47" s="439"/>
      <c r="AX47" s="431"/>
      <c r="AY47" s="429"/>
      <c r="AZ47" s="429"/>
      <c r="BA47" s="429"/>
      <c r="BB47" s="429"/>
      <c r="BC47" s="429"/>
      <c r="BD47" s="429"/>
      <c r="BE47" s="429"/>
      <c r="BF47" s="429"/>
      <c r="BG47" s="430"/>
      <c r="BH47" s="41"/>
      <c r="BI47" s="461"/>
      <c r="BJ47" s="462"/>
      <c r="BK47" s="462"/>
      <c r="BL47" s="462"/>
      <c r="BM47" s="462"/>
      <c r="BN47" s="463"/>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row>
    <row r="48" spans="1:100" ht="15" customHeight="1" x14ac:dyDescent="0.25">
      <c r="A48" s="41"/>
      <c r="B48" s="277"/>
      <c r="C48" s="277"/>
      <c r="D48" s="278"/>
      <c r="E48" s="421"/>
      <c r="F48" s="422"/>
      <c r="G48" s="422"/>
      <c r="H48" s="422"/>
      <c r="I48" s="422"/>
      <c r="J48" s="411" t="e">
        <f>IF(AND('Mapa final'!#REF!="Media",'Mapa final'!#REF!="Mayor"),CONCATENATE("R",'Mapa final'!#REF!),"")</f>
        <v>#REF!</v>
      </c>
      <c r="K48" s="412"/>
      <c r="L48" s="412" t="str">
        <f ca="1">IF(AND('Mapa final'!$K$16="Media",'Mapa final'!$O$16="Mayor"),CONCATENATE("R",'Mapa final'!$A$16),"")</f>
        <v/>
      </c>
      <c r="M48" s="412"/>
      <c r="N48" s="412" t="str">
        <f ca="1">IF(AND('Mapa final'!$K$19="Media",'Mapa final'!$O$19="Mayor"),CONCATENATE("R",'Mapa final'!$A$19),"")</f>
        <v/>
      </c>
      <c r="O48" s="412"/>
      <c r="P48" s="412" t="e">
        <f>IF(AND('Mapa final'!#REF!="Media",'Mapa final'!#REF!="Mayor"),CONCATENATE("R",'Mapa final'!#REF!),"")</f>
        <v>#REF!</v>
      </c>
      <c r="Q48" s="412"/>
      <c r="R48" s="412" t="e">
        <f>IF(AND('Mapa final'!#REF!="Media",'Mapa final'!#REF!="Mayor"),CONCATENATE("R",'Mapa final'!#REF!),"")</f>
        <v>#REF!</v>
      </c>
      <c r="S48" s="415"/>
      <c r="T48" s="411" t="e">
        <f>IF(AND('Mapa final'!#REF!="Media",'Mapa final'!#REF!="Mayor"),CONCATENATE("R",'Mapa final'!#REF!),"")</f>
        <v>#REF!</v>
      </c>
      <c r="U48" s="412"/>
      <c r="V48" s="412" t="str">
        <f ca="1">IF(AND('Mapa final'!$K$16="Media",'Mapa final'!$O$16="Mayor"),CONCATENATE("R",'Mapa final'!$A$16),"")</f>
        <v/>
      </c>
      <c r="W48" s="412"/>
      <c r="X48" s="412" t="str">
        <f ca="1">IF(AND('Mapa final'!$K$19="Media",'Mapa final'!$O$19="Mayor"),CONCATENATE("R",'Mapa final'!$A$19),"")</f>
        <v/>
      </c>
      <c r="Y48" s="412"/>
      <c r="Z48" s="412" t="e">
        <f>IF(AND('Mapa final'!#REF!="Media",'Mapa final'!#REF!="Mayor"),CONCATENATE("R",'Mapa final'!#REF!),"")</f>
        <v>#REF!</v>
      </c>
      <c r="AA48" s="412"/>
      <c r="AB48" s="412" t="e">
        <f>IF(AND('Mapa final'!#REF!="Media",'Mapa final'!#REF!="Mayor"),CONCATENATE("R",'Mapa final'!#REF!),"")</f>
        <v>#REF!</v>
      </c>
      <c r="AC48" s="415"/>
      <c r="AD48" s="411" t="e">
        <f>IF(AND('Mapa final'!#REF!="Media",'Mapa final'!#REF!="Mayor"),CONCATENATE("R",'Mapa final'!#REF!),"")</f>
        <v>#REF!</v>
      </c>
      <c r="AE48" s="412"/>
      <c r="AF48" s="412" t="str">
        <f ca="1">IF(AND('Mapa final'!$K$16="Media",'Mapa final'!$O$16="Mayor"),CONCATENATE("R",'Mapa final'!$A$16),"")</f>
        <v/>
      </c>
      <c r="AG48" s="412"/>
      <c r="AH48" s="412" t="str">
        <f ca="1">IF(AND('Mapa final'!$K$19="Media",'Mapa final'!$O$19="Mayor"),CONCATENATE("R",'Mapa final'!$A$19),"")</f>
        <v/>
      </c>
      <c r="AI48" s="412"/>
      <c r="AJ48" s="412" t="e">
        <f>IF(AND('Mapa final'!#REF!="Media",'Mapa final'!#REF!="Mayor"),CONCATENATE("R",'Mapa final'!#REF!),"")</f>
        <v>#REF!</v>
      </c>
      <c r="AK48" s="412"/>
      <c r="AL48" s="412" t="e">
        <f>IF(AND('Mapa final'!#REF!="Media",'Mapa final'!#REF!="Mayor"),CONCATENATE("R",'Mapa final'!#REF!),"")</f>
        <v>#REF!</v>
      </c>
      <c r="AM48" s="415"/>
      <c r="AN48" s="403" t="e">
        <f>IF(AND('Mapa final'!#REF!="Media",'Mapa final'!#REF!="Mayor"),CONCATENATE("R",'Mapa final'!#REF!),"")</f>
        <v>#REF!</v>
      </c>
      <c r="AO48" s="404"/>
      <c r="AP48" s="404" t="str">
        <f ca="1">IF(AND('Mapa final'!$K$16="Media",'Mapa final'!$O$16="Mayor"),CONCATENATE("R",'Mapa final'!$A$16),"")</f>
        <v/>
      </c>
      <c r="AQ48" s="404"/>
      <c r="AR48" s="404" t="str">
        <f ca="1">IF(AND('Mapa final'!$K$19="Media",'Mapa final'!$O$19="Mayor"),CONCATENATE("R",'Mapa final'!$A$19),"")</f>
        <v/>
      </c>
      <c r="AS48" s="404"/>
      <c r="AT48" s="404" t="e">
        <f>IF(AND('Mapa final'!#REF!="Media",'Mapa final'!#REF!="Mayor"),CONCATENATE("R",'Mapa final'!#REF!),"")</f>
        <v>#REF!</v>
      </c>
      <c r="AU48" s="404"/>
      <c r="AV48" s="404" t="e">
        <f>IF(AND('Mapa final'!#REF!="Media",'Mapa final'!#REF!="Mayor"),CONCATENATE("R",'Mapa final'!#REF!),"")</f>
        <v>#REF!</v>
      </c>
      <c r="AW48" s="439"/>
      <c r="AX48" s="431" t="e">
        <f>IF(AND('Mapa final'!#REF!="Media",'Mapa final'!#REF!="Catastrófico"),CONCATENATE("R",'Mapa final'!#REF!),"")</f>
        <v>#REF!</v>
      </c>
      <c r="AY48" s="429"/>
      <c r="AZ48" s="429" t="str">
        <f ca="1">IF(AND('Mapa final'!$K$16="Media",'Mapa final'!$O$16="Catastrófico"),CONCATENATE("R",'Mapa final'!$A$16),"")</f>
        <v/>
      </c>
      <c r="BA48" s="429"/>
      <c r="BB48" s="429" t="str">
        <f ca="1">IF(AND('Mapa final'!$K$19="Media",'Mapa final'!$O$19="Catastrófico"),CONCATENATE("R",'Mapa final'!$A$19),"")</f>
        <v/>
      </c>
      <c r="BC48" s="429"/>
      <c r="BD48" s="429" t="e">
        <f>IF(AND('Mapa final'!#REF!="Media",'Mapa final'!#REF!="Catastrófico"),CONCATENATE("R",'Mapa final'!#REF!),"")</f>
        <v>#REF!</v>
      </c>
      <c r="BE48" s="429"/>
      <c r="BF48" s="429" t="e">
        <f>IF(AND('Mapa final'!#REF!="Media",'Mapa final'!#REF!="Catastrófico"),CONCATENATE("R",'Mapa final'!#REF!),"")</f>
        <v>#REF!</v>
      </c>
      <c r="BG48" s="430"/>
      <c r="BH48" s="41"/>
      <c r="BI48" s="461"/>
      <c r="BJ48" s="462"/>
      <c r="BK48" s="462"/>
      <c r="BL48" s="462"/>
      <c r="BM48" s="462"/>
      <c r="BN48" s="463"/>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row>
    <row r="49" spans="1:100" ht="15" customHeight="1" x14ac:dyDescent="0.25">
      <c r="A49" s="41"/>
      <c r="B49" s="277"/>
      <c r="C49" s="277"/>
      <c r="D49" s="278"/>
      <c r="E49" s="421"/>
      <c r="F49" s="422"/>
      <c r="G49" s="422"/>
      <c r="H49" s="422"/>
      <c r="I49" s="422"/>
      <c r="J49" s="411"/>
      <c r="K49" s="412"/>
      <c r="L49" s="412"/>
      <c r="M49" s="412"/>
      <c r="N49" s="412"/>
      <c r="O49" s="412"/>
      <c r="P49" s="412"/>
      <c r="Q49" s="412"/>
      <c r="R49" s="412"/>
      <c r="S49" s="415"/>
      <c r="T49" s="411"/>
      <c r="U49" s="412"/>
      <c r="V49" s="412"/>
      <c r="W49" s="412"/>
      <c r="X49" s="412"/>
      <c r="Y49" s="412"/>
      <c r="Z49" s="412"/>
      <c r="AA49" s="412"/>
      <c r="AB49" s="412"/>
      <c r="AC49" s="415"/>
      <c r="AD49" s="411"/>
      <c r="AE49" s="412"/>
      <c r="AF49" s="412"/>
      <c r="AG49" s="412"/>
      <c r="AH49" s="412"/>
      <c r="AI49" s="412"/>
      <c r="AJ49" s="412"/>
      <c r="AK49" s="412"/>
      <c r="AL49" s="412"/>
      <c r="AM49" s="415"/>
      <c r="AN49" s="403"/>
      <c r="AO49" s="404"/>
      <c r="AP49" s="404"/>
      <c r="AQ49" s="404"/>
      <c r="AR49" s="404"/>
      <c r="AS49" s="404"/>
      <c r="AT49" s="404"/>
      <c r="AU49" s="404"/>
      <c r="AV49" s="404"/>
      <c r="AW49" s="439"/>
      <c r="AX49" s="431"/>
      <c r="AY49" s="429"/>
      <c r="AZ49" s="429"/>
      <c r="BA49" s="429"/>
      <c r="BB49" s="429"/>
      <c r="BC49" s="429"/>
      <c r="BD49" s="429"/>
      <c r="BE49" s="429"/>
      <c r="BF49" s="429"/>
      <c r="BG49" s="430"/>
      <c r="BH49" s="41"/>
      <c r="BI49" s="461"/>
      <c r="BJ49" s="462"/>
      <c r="BK49" s="462"/>
      <c r="BL49" s="462"/>
      <c r="BM49" s="462"/>
      <c r="BN49" s="463"/>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row>
    <row r="50" spans="1:100" ht="15" customHeight="1" x14ac:dyDescent="0.25">
      <c r="A50" s="41"/>
      <c r="B50" s="277"/>
      <c r="C50" s="277"/>
      <c r="D50" s="278"/>
      <c r="E50" s="421"/>
      <c r="F50" s="422"/>
      <c r="G50" s="422"/>
      <c r="H50" s="422"/>
      <c r="I50" s="422"/>
      <c r="J50" s="411" t="str">
        <f ca="1">IF(AND('Mapa final'!$K$22="Media",'Mapa final'!$O$22="Mayor"),CONCATENATE("R",'Mapa final'!$A$22),"")</f>
        <v/>
      </c>
      <c r="K50" s="412"/>
      <c r="L50" s="412" t="str">
        <f ca="1">IF(AND('Mapa final'!$K$25="Media",'Mapa final'!$O$25="Mayor"),CONCATENATE("R",'Mapa final'!$A$25),"")</f>
        <v/>
      </c>
      <c r="M50" s="412"/>
      <c r="N50" s="412" t="str">
        <f ca="1">IF(AND('Mapa final'!$K$28="Media",'Mapa final'!$O$28="Mayor"),CONCATENATE("R",'Mapa final'!$A$28),"")</f>
        <v/>
      </c>
      <c r="O50" s="412"/>
      <c r="P50" s="412" t="e">
        <f>IF(AND('Mapa final'!#REF!="Media",'Mapa final'!#REF!="Mayor"),CONCATENATE("R",'Mapa final'!#REF!),"")</f>
        <v>#REF!</v>
      </c>
      <c r="Q50" s="412"/>
      <c r="R50" s="412" t="str">
        <f ca="1">IF(AND('Mapa final'!$K$31="Media",'Mapa final'!$O$31="Mayor"),CONCATENATE("R",'Mapa final'!$A$31),"")</f>
        <v/>
      </c>
      <c r="S50" s="415"/>
      <c r="T50" s="411" t="str">
        <f ca="1">IF(AND('Mapa final'!$K$22="Media",'Mapa final'!$O$22="Mayor"),CONCATENATE("R",'Mapa final'!$A$22),"")</f>
        <v/>
      </c>
      <c r="U50" s="412"/>
      <c r="V50" s="412" t="str">
        <f ca="1">IF(AND('Mapa final'!$K$25="Media",'Mapa final'!$O$25="Mayor"),CONCATENATE("R",'Mapa final'!$A$25),"")</f>
        <v/>
      </c>
      <c r="W50" s="412"/>
      <c r="X50" s="412" t="str">
        <f ca="1">IF(AND('Mapa final'!$K$28="Media",'Mapa final'!$O$28="Mayor"),CONCATENATE("R",'Mapa final'!$A$28),"")</f>
        <v/>
      </c>
      <c r="Y50" s="412"/>
      <c r="Z50" s="412" t="e">
        <f>IF(AND('Mapa final'!#REF!="Media",'Mapa final'!#REF!="Mayor"),CONCATENATE("R",'Mapa final'!#REF!),"")</f>
        <v>#REF!</v>
      </c>
      <c r="AA50" s="412"/>
      <c r="AB50" s="412" t="str">
        <f ca="1">IF(AND('Mapa final'!$K$31="Media",'Mapa final'!$O$31="Mayor"),CONCATENATE("R",'Mapa final'!$A$31),"")</f>
        <v/>
      </c>
      <c r="AC50" s="415"/>
      <c r="AD50" s="411" t="str">
        <f ca="1">IF(AND('Mapa final'!$K$22="Media",'Mapa final'!$O$22="Mayor"),CONCATENATE("R",'Mapa final'!$A$22),"")</f>
        <v/>
      </c>
      <c r="AE50" s="412"/>
      <c r="AF50" s="412" t="str">
        <f ca="1">IF(AND('Mapa final'!$K$25="Media",'Mapa final'!$O$25="Mayor"),CONCATENATE("R",'Mapa final'!$A$25),"")</f>
        <v/>
      </c>
      <c r="AG50" s="412"/>
      <c r="AH50" s="412" t="str">
        <f ca="1">IF(AND('Mapa final'!$K$28="Media",'Mapa final'!$O$28="Mayor"),CONCATENATE("R",'Mapa final'!$A$28),"")</f>
        <v/>
      </c>
      <c r="AI50" s="412"/>
      <c r="AJ50" s="412" t="e">
        <f>IF(AND('Mapa final'!#REF!="Media",'Mapa final'!#REF!="Mayor"),CONCATENATE("R",'Mapa final'!#REF!),"")</f>
        <v>#REF!</v>
      </c>
      <c r="AK50" s="412"/>
      <c r="AL50" s="412" t="str">
        <f ca="1">IF(AND('Mapa final'!$K$31="Media",'Mapa final'!$O$31="Mayor"),CONCATENATE("R",'Mapa final'!$A$31),"")</f>
        <v/>
      </c>
      <c r="AM50" s="415"/>
      <c r="AN50" s="403" t="str">
        <f ca="1">IF(AND('Mapa final'!$K$22="Media",'Mapa final'!$O$22="Mayor"),CONCATENATE("R",'Mapa final'!$A$22),"")</f>
        <v/>
      </c>
      <c r="AO50" s="404"/>
      <c r="AP50" s="404" t="str">
        <f ca="1">IF(AND('Mapa final'!$K$25="Media",'Mapa final'!$O$25="Mayor"),CONCATENATE("R",'Mapa final'!$A$25),"")</f>
        <v/>
      </c>
      <c r="AQ50" s="404"/>
      <c r="AR50" s="404" t="str">
        <f ca="1">IF(AND('Mapa final'!$K$28="Media",'Mapa final'!$O$28="Mayor"),CONCATENATE("R",'Mapa final'!$A$28),"")</f>
        <v/>
      </c>
      <c r="AS50" s="404"/>
      <c r="AT50" s="404" t="e">
        <f>IF(AND('Mapa final'!#REF!="Media",'Mapa final'!#REF!="Mayor"),CONCATENATE("R",'Mapa final'!#REF!),"")</f>
        <v>#REF!</v>
      </c>
      <c r="AU50" s="404"/>
      <c r="AV50" s="404" t="str">
        <f ca="1">IF(AND('Mapa final'!$K$31="Media",'Mapa final'!$O$31="Mayor"),CONCATENATE("R",'Mapa final'!$A$31),"")</f>
        <v/>
      </c>
      <c r="AW50" s="439"/>
      <c r="AX50" s="431" t="str">
        <f ca="1">IF(AND('Mapa final'!$K$22="Media",'Mapa final'!$O$22="Catastrófico"),CONCATENATE("R",'Mapa final'!$A$22),"")</f>
        <v/>
      </c>
      <c r="AY50" s="429"/>
      <c r="AZ50" s="429" t="str">
        <f ca="1">IF(AND('Mapa final'!$K$25="Media",'Mapa final'!$O$25="Catastrófico"),CONCATENATE("R",'Mapa final'!$A$25),"")</f>
        <v/>
      </c>
      <c r="BA50" s="429"/>
      <c r="BB50" s="429" t="str">
        <f ca="1">IF(AND('Mapa final'!$K$28="Media",'Mapa final'!$O$28="Catastrófico"),CONCATENATE("R",'Mapa final'!$A$28),"")</f>
        <v/>
      </c>
      <c r="BC50" s="429"/>
      <c r="BD50" s="429" t="e">
        <f>IF(AND('Mapa final'!#REF!="Media",'Mapa final'!#REF!="Catastrófico"),CONCATENATE("R",'Mapa final'!#REF!),"")</f>
        <v>#REF!</v>
      </c>
      <c r="BE50" s="429"/>
      <c r="BF50" s="429" t="str">
        <f ca="1">IF(AND('Mapa final'!$K$31="Media",'Mapa final'!$O$31="Catastrófico"),CONCATENATE("R",'Mapa final'!$A$31),"")</f>
        <v/>
      </c>
      <c r="BG50" s="430"/>
      <c r="BH50" s="41"/>
      <c r="BI50" s="461"/>
      <c r="BJ50" s="462"/>
      <c r="BK50" s="462"/>
      <c r="BL50" s="462"/>
      <c r="BM50" s="462"/>
      <c r="BN50" s="463"/>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row>
    <row r="51" spans="1:100" ht="15" customHeight="1" x14ac:dyDescent="0.25">
      <c r="A51" s="41"/>
      <c r="B51" s="277"/>
      <c r="C51" s="277"/>
      <c r="D51" s="278"/>
      <c r="E51" s="421"/>
      <c r="F51" s="422"/>
      <c r="G51" s="422"/>
      <c r="H51" s="422"/>
      <c r="I51" s="422"/>
      <c r="J51" s="411"/>
      <c r="K51" s="412"/>
      <c r="L51" s="412"/>
      <c r="M51" s="412"/>
      <c r="N51" s="412"/>
      <c r="O51" s="412"/>
      <c r="P51" s="412"/>
      <c r="Q51" s="412"/>
      <c r="R51" s="412"/>
      <c r="S51" s="415"/>
      <c r="T51" s="411"/>
      <c r="U51" s="412"/>
      <c r="V51" s="412"/>
      <c r="W51" s="412"/>
      <c r="X51" s="412"/>
      <c r="Y51" s="412"/>
      <c r="Z51" s="412"/>
      <c r="AA51" s="412"/>
      <c r="AB51" s="412"/>
      <c r="AC51" s="415"/>
      <c r="AD51" s="411"/>
      <c r="AE51" s="412"/>
      <c r="AF51" s="412"/>
      <c r="AG51" s="412"/>
      <c r="AH51" s="412"/>
      <c r="AI51" s="412"/>
      <c r="AJ51" s="412"/>
      <c r="AK51" s="412"/>
      <c r="AL51" s="412"/>
      <c r="AM51" s="415"/>
      <c r="AN51" s="403"/>
      <c r="AO51" s="404"/>
      <c r="AP51" s="404"/>
      <c r="AQ51" s="404"/>
      <c r="AR51" s="404"/>
      <c r="AS51" s="404"/>
      <c r="AT51" s="404"/>
      <c r="AU51" s="404"/>
      <c r="AV51" s="404"/>
      <c r="AW51" s="439"/>
      <c r="AX51" s="431"/>
      <c r="AY51" s="429"/>
      <c r="AZ51" s="429"/>
      <c r="BA51" s="429"/>
      <c r="BB51" s="429"/>
      <c r="BC51" s="429"/>
      <c r="BD51" s="429"/>
      <c r="BE51" s="429"/>
      <c r="BF51" s="429"/>
      <c r="BG51" s="430"/>
      <c r="BH51" s="41"/>
      <c r="BI51" s="461"/>
      <c r="BJ51" s="462"/>
      <c r="BK51" s="462"/>
      <c r="BL51" s="462"/>
      <c r="BM51" s="462"/>
      <c r="BN51" s="463"/>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row>
    <row r="52" spans="1:100" ht="15" customHeight="1" x14ac:dyDescent="0.25">
      <c r="A52" s="41"/>
      <c r="B52" s="277"/>
      <c r="C52" s="277"/>
      <c r="D52" s="278"/>
      <c r="E52" s="421"/>
      <c r="F52" s="422"/>
      <c r="G52" s="422"/>
      <c r="H52" s="422"/>
      <c r="I52" s="422"/>
      <c r="J52" s="411" t="str">
        <f ca="1">IF(AND('Mapa final'!$K$34="Media",'Mapa final'!$O$34="Mayor"),CONCATENATE("R",'Mapa final'!$A$34),"")</f>
        <v/>
      </c>
      <c r="K52" s="412"/>
      <c r="L52" s="412" t="str">
        <f ca="1">IF(AND('Mapa final'!$K$37="Media",'Mapa final'!$O$37="Mayor"),CONCATENATE("R",'Mapa final'!$A$37),"")</f>
        <v/>
      </c>
      <c r="M52" s="412"/>
      <c r="N52" s="412" t="e">
        <f>IF(AND('Mapa final'!#REF!="Media",'Mapa final'!#REF!="Mayor"),CONCATENATE("R",'Mapa final'!#REF!),"")</f>
        <v>#REF!</v>
      </c>
      <c r="O52" s="412"/>
      <c r="P52" s="412" t="str">
        <f ca="1">IF(AND('Mapa final'!$K$40="Media",'Mapa final'!$O$40="Mayor"),CONCATENATE("R",'Mapa final'!$A$40),"")</f>
        <v/>
      </c>
      <c r="Q52" s="412"/>
      <c r="R52" s="412" t="str">
        <f ca="1">IF(AND('Mapa final'!$K$43="Media",'Mapa final'!$O$43="Mayor"),CONCATENATE("R",'Mapa final'!$A$43),"")</f>
        <v/>
      </c>
      <c r="S52" s="415"/>
      <c r="T52" s="411" t="str">
        <f ca="1">IF(AND('Mapa final'!$K$34="Media",'Mapa final'!$O$34="Mayor"),CONCATENATE("R",'Mapa final'!$A$34),"")</f>
        <v/>
      </c>
      <c r="U52" s="412"/>
      <c r="V52" s="412" t="str">
        <f ca="1">IF(AND('Mapa final'!$K$37="Media",'Mapa final'!$O$37="Mayor"),CONCATENATE("R",'Mapa final'!$A$37),"")</f>
        <v/>
      </c>
      <c r="W52" s="412"/>
      <c r="X52" s="412" t="e">
        <f>IF(AND('Mapa final'!#REF!="Media",'Mapa final'!#REF!="Mayor"),CONCATENATE("R",'Mapa final'!#REF!),"")</f>
        <v>#REF!</v>
      </c>
      <c r="Y52" s="412"/>
      <c r="Z52" s="412" t="str">
        <f ca="1">IF(AND('Mapa final'!$K$40="Media",'Mapa final'!$O$40="Mayor"),CONCATENATE("R",'Mapa final'!$A$40),"")</f>
        <v/>
      </c>
      <c r="AA52" s="412"/>
      <c r="AB52" s="412" t="str">
        <f ca="1">IF(AND('Mapa final'!$K$43="Media",'Mapa final'!$O$43="Mayor"),CONCATENATE("R",'Mapa final'!$A$43),"")</f>
        <v/>
      </c>
      <c r="AC52" s="415"/>
      <c r="AD52" s="411" t="str">
        <f ca="1">IF(AND('Mapa final'!$K$34="Media",'Mapa final'!$O$34="Mayor"),CONCATENATE("R",'Mapa final'!$A$34),"")</f>
        <v/>
      </c>
      <c r="AE52" s="412"/>
      <c r="AF52" s="412" t="str">
        <f ca="1">IF(AND('Mapa final'!$K$37="Media",'Mapa final'!$O$37="Mayor"),CONCATENATE("R",'Mapa final'!$A$37),"")</f>
        <v/>
      </c>
      <c r="AG52" s="412"/>
      <c r="AH52" s="412" t="e">
        <f>IF(AND('Mapa final'!#REF!="Media",'Mapa final'!#REF!="Mayor"),CONCATENATE("R",'Mapa final'!#REF!),"")</f>
        <v>#REF!</v>
      </c>
      <c r="AI52" s="412"/>
      <c r="AJ52" s="412" t="str">
        <f ca="1">IF(AND('Mapa final'!$K$40="Media",'Mapa final'!$O$40="Mayor"),CONCATENATE("R",'Mapa final'!$A$40),"")</f>
        <v/>
      </c>
      <c r="AK52" s="412"/>
      <c r="AL52" s="412" t="str">
        <f ca="1">IF(AND('Mapa final'!$K$43="Media",'Mapa final'!$O$43="Mayor"),CONCATENATE("R",'Mapa final'!$A$43),"")</f>
        <v/>
      </c>
      <c r="AM52" s="415"/>
      <c r="AN52" s="403" t="str">
        <f ca="1">IF(AND('Mapa final'!$K$34="Media",'Mapa final'!$O$34="Mayor"),CONCATENATE("R",'Mapa final'!$A$34),"")</f>
        <v/>
      </c>
      <c r="AO52" s="404"/>
      <c r="AP52" s="404" t="str">
        <f ca="1">IF(AND('Mapa final'!$K$37="Media",'Mapa final'!$O$37="Mayor"),CONCATENATE("R",'Mapa final'!$A$37),"")</f>
        <v/>
      </c>
      <c r="AQ52" s="404"/>
      <c r="AR52" s="404" t="e">
        <f>IF(AND('Mapa final'!#REF!="Media",'Mapa final'!#REF!="Mayor"),CONCATENATE("R",'Mapa final'!#REF!),"")</f>
        <v>#REF!</v>
      </c>
      <c r="AS52" s="404"/>
      <c r="AT52" s="404" t="str">
        <f ca="1">IF(AND('Mapa final'!$K$40="Media",'Mapa final'!$O$40="Mayor"),CONCATENATE("R",'Mapa final'!$A$40),"")</f>
        <v/>
      </c>
      <c r="AU52" s="404"/>
      <c r="AV52" s="404" t="str">
        <f ca="1">IF(AND('Mapa final'!$K$43="Media",'Mapa final'!$O$43="Mayor"),CONCATENATE("R",'Mapa final'!$A$43),"")</f>
        <v/>
      </c>
      <c r="AW52" s="439"/>
      <c r="AX52" s="431" t="str">
        <f ca="1">IF(AND('Mapa final'!$K$34="Media",'Mapa final'!$O$34="Catastrófico"),CONCATENATE("R",'Mapa final'!$A$34),"")</f>
        <v/>
      </c>
      <c r="AY52" s="429"/>
      <c r="AZ52" s="429" t="str">
        <f ca="1">IF(AND('Mapa final'!$K$37="Media",'Mapa final'!$O$37="Catastrófico"),CONCATENATE("R",'Mapa final'!$A$37),"")</f>
        <v/>
      </c>
      <c r="BA52" s="429"/>
      <c r="BB52" s="429" t="e">
        <f>IF(AND('Mapa final'!#REF!="Media",'Mapa final'!#REF!="Catastrófico"),CONCATENATE("R",'Mapa final'!#REF!),"")</f>
        <v>#REF!</v>
      </c>
      <c r="BC52" s="429"/>
      <c r="BD52" s="429" t="str">
        <f ca="1">IF(AND('Mapa final'!$K$40="Media",'Mapa final'!$O$40="Catastrófico"),CONCATENATE("R",'Mapa final'!$A$40),"")</f>
        <v/>
      </c>
      <c r="BE52" s="429"/>
      <c r="BF52" s="429" t="str">
        <f ca="1">IF(AND('Mapa final'!$K$43="Media",'Mapa final'!$O$43="Catastrófico"),CONCATENATE("R",'Mapa final'!$A$43),"")</f>
        <v/>
      </c>
      <c r="BG52" s="430"/>
      <c r="BH52" s="41"/>
      <c r="BI52" s="461"/>
      <c r="BJ52" s="462"/>
      <c r="BK52" s="462"/>
      <c r="BL52" s="462"/>
      <c r="BM52" s="462"/>
      <c r="BN52" s="463"/>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row>
    <row r="53" spans="1:100" ht="15" customHeight="1" thickBot="1" x14ac:dyDescent="0.3">
      <c r="A53" s="41"/>
      <c r="B53" s="277"/>
      <c r="C53" s="277"/>
      <c r="D53" s="278"/>
      <c r="E53" s="421"/>
      <c r="F53" s="422"/>
      <c r="G53" s="422"/>
      <c r="H53" s="422"/>
      <c r="I53" s="422"/>
      <c r="J53" s="411"/>
      <c r="K53" s="412"/>
      <c r="L53" s="412"/>
      <c r="M53" s="412"/>
      <c r="N53" s="412"/>
      <c r="O53" s="412"/>
      <c r="P53" s="412"/>
      <c r="Q53" s="412"/>
      <c r="R53" s="412"/>
      <c r="S53" s="415"/>
      <c r="T53" s="411"/>
      <c r="U53" s="412"/>
      <c r="V53" s="412"/>
      <c r="W53" s="412"/>
      <c r="X53" s="412"/>
      <c r="Y53" s="412"/>
      <c r="Z53" s="412"/>
      <c r="AA53" s="412"/>
      <c r="AB53" s="412"/>
      <c r="AC53" s="415"/>
      <c r="AD53" s="411"/>
      <c r="AE53" s="412"/>
      <c r="AF53" s="412"/>
      <c r="AG53" s="412"/>
      <c r="AH53" s="412"/>
      <c r="AI53" s="412"/>
      <c r="AJ53" s="412"/>
      <c r="AK53" s="412"/>
      <c r="AL53" s="412"/>
      <c r="AM53" s="415"/>
      <c r="AN53" s="403"/>
      <c r="AO53" s="404"/>
      <c r="AP53" s="404"/>
      <c r="AQ53" s="404"/>
      <c r="AR53" s="404"/>
      <c r="AS53" s="404"/>
      <c r="AT53" s="404"/>
      <c r="AU53" s="404"/>
      <c r="AV53" s="404"/>
      <c r="AW53" s="439"/>
      <c r="AX53" s="431"/>
      <c r="AY53" s="429"/>
      <c r="AZ53" s="429"/>
      <c r="BA53" s="429"/>
      <c r="BB53" s="429"/>
      <c r="BC53" s="429"/>
      <c r="BD53" s="429"/>
      <c r="BE53" s="429"/>
      <c r="BF53" s="429"/>
      <c r="BG53" s="430"/>
      <c r="BH53" s="41"/>
      <c r="BI53" s="464"/>
      <c r="BJ53" s="465"/>
      <c r="BK53" s="465"/>
      <c r="BL53" s="465"/>
      <c r="BM53" s="465"/>
      <c r="BN53" s="466"/>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row>
    <row r="54" spans="1:100" ht="15" customHeight="1" x14ac:dyDescent="0.25">
      <c r="A54" s="41"/>
      <c r="B54" s="277"/>
      <c r="C54" s="277"/>
      <c r="D54" s="278"/>
      <c r="E54" s="421"/>
      <c r="F54" s="422"/>
      <c r="G54" s="422"/>
      <c r="H54" s="422"/>
      <c r="I54" s="422"/>
      <c r="J54" s="411" t="e">
        <f>IF(AND('Mapa final'!#REF!="Media",'Mapa final'!#REF!="Mayor"),CONCATENATE("R",'Mapa final'!#REF!),"")</f>
        <v>#REF!</v>
      </c>
      <c r="K54" s="412"/>
      <c r="L54" s="412" t="e">
        <f>IF(AND('Mapa final'!#REF!="Media",'Mapa final'!#REF!="Mayor"),CONCATENATE("R",'Mapa final'!#REF!),"")</f>
        <v>#REF!</v>
      </c>
      <c r="M54" s="412"/>
      <c r="N54" s="412" t="str">
        <f ca="1">IF(AND('Mapa final'!$K$46="Media",'Mapa final'!$O$46="Mayor"),CONCATENATE("R",'Mapa final'!$A$46),"")</f>
        <v/>
      </c>
      <c r="O54" s="412"/>
      <c r="P54" s="412" t="str">
        <f ca="1">IF(AND('Mapa final'!$K$49="Media",'Mapa final'!$O$49="Mayor"),CONCATENATE("R",'Mapa final'!$A$49),"")</f>
        <v/>
      </c>
      <c r="Q54" s="412"/>
      <c r="R54" s="412" t="e">
        <f>IF(AND('Mapa final'!#REF!="Media",'Mapa final'!#REF!="Mayor"),CONCATENATE("R",'Mapa final'!#REF!),"")</f>
        <v>#REF!</v>
      </c>
      <c r="S54" s="415"/>
      <c r="T54" s="411" t="e">
        <f>IF(AND('Mapa final'!#REF!="Media",'Mapa final'!#REF!="Mayor"),CONCATENATE("R",'Mapa final'!#REF!),"")</f>
        <v>#REF!</v>
      </c>
      <c r="U54" s="412"/>
      <c r="V54" s="412" t="e">
        <f>IF(AND('Mapa final'!#REF!="Media",'Mapa final'!#REF!="Mayor"),CONCATENATE("R",'Mapa final'!#REF!),"")</f>
        <v>#REF!</v>
      </c>
      <c r="W54" s="412"/>
      <c r="X54" s="412" t="str">
        <f ca="1">IF(AND('Mapa final'!$K$46="Media",'Mapa final'!$O$46="Mayor"),CONCATENATE("R",'Mapa final'!$A$46),"")</f>
        <v/>
      </c>
      <c r="Y54" s="412"/>
      <c r="Z54" s="412" t="str">
        <f ca="1">IF(AND('Mapa final'!$K$49="Media",'Mapa final'!$O$49="Mayor"),CONCATENATE("R",'Mapa final'!$A$49),"")</f>
        <v/>
      </c>
      <c r="AA54" s="412"/>
      <c r="AB54" s="412" t="e">
        <f>IF(AND('Mapa final'!#REF!="Media",'Mapa final'!#REF!="Mayor"),CONCATENATE("R",'Mapa final'!#REF!),"")</f>
        <v>#REF!</v>
      </c>
      <c r="AC54" s="415"/>
      <c r="AD54" s="411" t="e">
        <f>IF(AND('Mapa final'!#REF!="Media",'Mapa final'!#REF!="Mayor"),CONCATENATE("R",'Mapa final'!#REF!),"")</f>
        <v>#REF!</v>
      </c>
      <c r="AE54" s="412"/>
      <c r="AF54" s="412" t="e">
        <f>IF(AND('Mapa final'!#REF!="Media",'Mapa final'!#REF!="Mayor"),CONCATENATE("R",'Mapa final'!#REF!),"")</f>
        <v>#REF!</v>
      </c>
      <c r="AG54" s="412"/>
      <c r="AH54" s="412" t="str">
        <f ca="1">IF(AND('Mapa final'!$K$46="Media",'Mapa final'!$O$46="Mayor"),CONCATENATE("R",'Mapa final'!$A$46),"")</f>
        <v/>
      </c>
      <c r="AI54" s="412"/>
      <c r="AJ54" s="412" t="str">
        <f ca="1">IF(AND('Mapa final'!$K$49="Media",'Mapa final'!$O$49="Mayor"),CONCATENATE("R",'Mapa final'!$A$49),"")</f>
        <v/>
      </c>
      <c r="AK54" s="412"/>
      <c r="AL54" s="412" t="e">
        <f>IF(AND('Mapa final'!#REF!="Media",'Mapa final'!#REF!="Mayor"),CONCATENATE("R",'Mapa final'!#REF!),"")</f>
        <v>#REF!</v>
      </c>
      <c r="AM54" s="415"/>
      <c r="AN54" s="403" t="e">
        <f>IF(AND('Mapa final'!#REF!="Media",'Mapa final'!#REF!="Mayor"),CONCATENATE("R",'Mapa final'!#REF!),"")</f>
        <v>#REF!</v>
      </c>
      <c r="AO54" s="404"/>
      <c r="AP54" s="404" t="e">
        <f>IF(AND('Mapa final'!#REF!="Media",'Mapa final'!#REF!="Mayor"),CONCATENATE("R",'Mapa final'!#REF!),"")</f>
        <v>#REF!</v>
      </c>
      <c r="AQ54" s="404"/>
      <c r="AR54" s="404" t="str">
        <f ca="1">IF(AND('Mapa final'!$K$46="Media",'Mapa final'!$O$46="Mayor"),CONCATENATE("R",'Mapa final'!$A$46),"")</f>
        <v/>
      </c>
      <c r="AS54" s="404"/>
      <c r="AT54" s="404" t="str">
        <f ca="1">IF(AND('Mapa final'!$K$49="Media",'Mapa final'!$O$49="Mayor"),CONCATENATE("R",'Mapa final'!$A$49),"")</f>
        <v/>
      </c>
      <c r="AU54" s="404"/>
      <c r="AV54" s="404" t="e">
        <f>IF(AND('Mapa final'!#REF!="Media",'Mapa final'!#REF!="Mayor"),CONCATENATE("R",'Mapa final'!#REF!),"")</f>
        <v>#REF!</v>
      </c>
      <c r="AW54" s="439"/>
      <c r="AX54" s="431" t="e">
        <f>IF(AND('Mapa final'!#REF!="Media",'Mapa final'!#REF!="Catastrófico"),CONCATENATE("R",'Mapa final'!#REF!),"")</f>
        <v>#REF!</v>
      </c>
      <c r="AY54" s="429"/>
      <c r="AZ54" s="429" t="e">
        <f>IF(AND('Mapa final'!#REF!="Media",'Mapa final'!#REF!="Catastrófico"),CONCATENATE("R",'Mapa final'!#REF!),"")</f>
        <v>#REF!</v>
      </c>
      <c r="BA54" s="429"/>
      <c r="BB54" s="429" t="str">
        <f ca="1">IF(AND('Mapa final'!$K$46="Media",'Mapa final'!$O$46="Catastrófico"),CONCATENATE("R",'Mapa final'!$A$46),"")</f>
        <v/>
      </c>
      <c r="BC54" s="429"/>
      <c r="BD54" s="429" t="str">
        <f ca="1">IF(AND('Mapa final'!$K$49="Media",'Mapa final'!$O$49="Catastrófico"),CONCATENATE("R",'Mapa final'!$A$49),"")</f>
        <v/>
      </c>
      <c r="BE54" s="429"/>
      <c r="BF54" s="429" t="e">
        <f>IF(AND('Mapa final'!#REF!="Media",'Mapa final'!#REF!="Catastrófico"),CONCATENATE("R",'Mapa final'!#REF!),"")</f>
        <v>#REF!</v>
      </c>
      <c r="BG54" s="430"/>
      <c r="BH54" s="41"/>
      <c r="BI54" s="467" t="s">
        <v>75</v>
      </c>
      <c r="BJ54" s="468"/>
      <c r="BK54" s="468"/>
      <c r="BL54" s="468"/>
      <c r="BM54" s="468"/>
      <c r="BN54" s="469"/>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row>
    <row r="55" spans="1:100" ht="15" customHeight="1" x14ac:dyDescent="0.25">
      <c r="A55" s="41"/>
      <c r="B55" s="277"/>
      <c r="C55" s="277"/>
      <c r="D55" s="278"/>
      <c r="E55" s="421"/>
      <c r="F55" s="422"/>
      <c r="G55" s="422"/>
      <c r="H55" s="422"/>
      <c r="I55" s="422"/>
      <c r="J55" s="411"/>
      <c r="K55" s="412"/>
      <c r="L55" s="412"/>
      <c r="M55" s="412"/>
      <c r="N55" s="412"/>
      <c r="O55" s="412"/>
      <c r="P55" s="412"/>
      <c r="Q55" s="412"/>
      <c r="R55" s="412"/>
      <c r="S55" s="415"/>
      <c r="T55" s="411"/>
      <c r="U55" s="412"/>
      <c r="V55" s="412"/>
      <c r="W55" s="412"/>
      <c r="X55" s="412"/>
      <c r="Y55" s="412"/>
      <c r="Z55" s="412"/>
      <c r="AA55" s="412"/>
      <c r="AB55" s="412"/>
      <c r="AC55" s="415"/>
      <c r="AD55" s="411"/>
      <c r="AE55" s="412"/>
      <c r="AF55" s="412"/>
      <c r="AG55" s="412"/>
      <c r="AH55" s="412"/>
      <c r="AI55" s="412"/>
      <c r="AJ55" s="412"/>
      <c r="AK55" s="412"/>
      <c r="AL55" s="412"/>
      <c r="AM55" s="415"/>
      <c r="AN55" s="403"/>
      <c r="AO55" s="404"/>
      <c r="AP55" s="404"/>
      <c r="AQ55" s="404"/>
      <c r="AR55" s="404"/>
      <c r="AS55" s="404"/>
      <c r="AT55" s="404"/>
      <c r="AU55" s="404"/>
      <c r="AV55" s="404"/>
      <c r="AW55" s="439"/>
      <c r="AX55" s="431"/>
      <c r="AY55" s="429"/>
      <c r="AZ55" s="429"/>
      <c r="BA55" s="429"/>
      <c r="BB55" s="429"/>
      <c r="BC55" s="429"/>
      <c r="BD55" s="429"/>
      <c r="BE55" s="429"/>
      <c r="BF55" s="429"/>
      <c r="BG55" s="430"/>
      <c r="BH55" s="41"/>
      <c r="BI55" s="470"/>
      <c r="BJ55" s="471"/>
      <c r="BK55" s="471"/>
      <c r="BL55" s="471"/>
      <c r="BM55" s="471"/>
      <c r="BN55" s="472"/>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row>
    <row r="56" spans="1:100" ht="15" customHeight="1" x14ac:dyDescent="0.25">
      <c r="A56" s="41"/>
      <c r="B56" s="277"/>
      <c r="C56" s="277"/>
      <c r="D56" s="278"/>
      <c r="E56" s="421"/>
      <c r="F56" s="422"/>
      <c r="G56" s="422"/>
      <c r="H56" s="422"/>
      <c r="I56" s="422"/>
      <c r="J56" s="411" t="str">
        <f ca="1">IF(AND('Mapa final'!$K$52="Media",'Mapa final'!$O$52="Mayor"),CONCATENATE("R",'Mapa final'!$A$52),"")</f>
        <v/>
      </c>
      <c r="K56" s="412"/>
      <c r="L56" s="412" t="e">
        <f>IF(AND('Mapa final'!#REF!="Media",'Mapa final'!#REF!="Mayor"),CONCATENATE("R",'Mapa final'!#REF!),"")</f>
        <v>#REF!</v>
      </c>
      <c r="M56" s="412"/>
      <c r="N56" s="412" t="str">
        <f ca="1">IF(AND('Mapa final'!$K$55="Media",'Mapa final'!$O$55="Mayor"),CONCATENATE("R",'Mapa final'!$A$55),"")</f>
        <v>R17</v>
      </c>
      <c r="O56" s="412"/>
      <c r="P56" s="412" t="str">
        <f ca="1">IF(AND('Mapa final'!$K$58="Media",'Mapa final'!$O$58="Mayor"),CONCATENATE("R",'Mapa final'!$A$58),"")</f>
        <v/>
      </c>
      <c r="Q56" s="412"/>
      <c r="R56" s="412" t="str">
        <f ca="1">IF(AND('Mapa final'!$K$61="Media",'Mapa final'!$O$61="Mayor"),CONCATENATE("R",'Mapa final'!$A$61),"")</f>
        <v/>
      </c>
      <c r="S56" s="415"/>
      <c r="T56" s="411" t="str">
        <f ca="1">IF(AND('Mapa final'!$K$52="Media",'Mapa final'!$O$52="Mayor"),CONCATENATE("R",'Mapa final'!$A$52),"")</f>
        <v/>
      </c>
      <c r="U56" s="412"/>
      <c r="V56" s="412" t="e">
        <f>IF(AND('Mapa final'!#REF!="Media",'Mapa final'!#REF!="Mayor"),CONCATENATE("R",'Mapa final'!#REF!),"")</f>
        <v>#REF!</v>
      </c>
      <c r="W56" s="412"/>
      <c r="X56" s="412" t="str">
        <f ca="1">IF(AND('Mapa final'!$K$55="Media",'Mapa final'!$O$55="Mayor"),CONCATENATE("R",'Mapa final'!$A$55),"")</f>
        <v>R17</v>
      </c>
      <c r="Y56" s="412"/>
      <c r="Z56" s="412" t="str">
        <f ca="1">IF(AND('Mapa final'!$K$58="Media",'Mapa final'!$O$58="Mayor"),CONCATENATE("R",'Mapa final'!$A$58),"")</f>
        <v/>
      </c>
      <c r="AA56" s="412"/>
      <c r="AB56" s="412" t="str">
        <f ca="1">IF(AND('Mapa final'!$K$61="Media",'Mapa final'!$O$61="Mayor"),CONCATENATE("R",'Mapa final'!$A$61),"")</f>
        <v/>
      </c>
      <c r="AC56" s="415"/>
      <c r="AD56" s="411" t="str">
        <f ca="1">IF(AND('Mapa final'!$K$52="Media",'Mapa final'!$O$52="Mayor"),CONCATENATE("R",'Mapa final'!$A$52),"")</f>
        <v/>
      </c>
      <c r="AE56" s="412"/>
      <c r="AF56" s="412" t="e">
        <f>IF(AND('Mapa final'!#REF!="Media",'Mapa final'!#REF!="Mayor"),CONCATENATE("R",'Mapa final'!#REF!),"")</f>
        <v>#REF!</v>
      </c>
      <c r="AG56" s="412"/>
      <c r="AH56" s="412" t="str">
        <f ca="1">IF(AND('Mapa final'!$K$55="Media",'Mapa final'!$O$55="Mayor"),CONCATENATE("R",'Mapa final'!$A$55),"")</f>
        <v>R17</v>
      </c>
      <c r="AI56" s="412"/>
      <c r="AJ56" s="412" t="str">
        <f ca="1">IF(AND('Mapa final'!$K$58="Media",'Mapa final'!$O$58="Mayor"),CONCATENATE("R",'Mapa final'!$A$58),"")</f>
        <v/>
      </c>
      <c r="AK56" s="412"/>
      <c r="AL56" s="412" t="str">
        <f ca="1">IF(AND('Mapa final'!$K$61="Media",'Mapa final'!$O$61="Mayor"),CONCATENATE("R",'Mapa final'!$A$61),"")</f>
        <v/>
      </c>
      <c r="AM56" s="415"/>
      <c r="AN56" s="403" t="str">
        <f ca="1">IF(AND('Mapa final'!$K$52="Media",'Mapa final'!$O$52="Mayor"),CONCATENATE("R",'Mapa final'!$A$52),"")</f>
        <v/>
      </c>
      <c r="AO56" s="404"/>
      <c r="AP56" s="404" t="e">
        <f>IF(AND('Mapa final'!#REF!="Media",'Mapa final'!#REF!="Mayor"),CONCATENATE("R",'Mapa final'!#REF!),"")</f>
        <v>#REF!</v>
      </c>
      <c r="AQ56" s="404"/>
      <c r="AR56" s="404" t="str">
        <f ca="1">IF(AND('Mapa final'!$K$55="Media",'Mapa final'!$O$55="Mayor"),CONCATENATE("R",'Mapa final'!$A$55),"")</f>
        <v>R17</v>
      </c>
      <c r="AS56" s="404"/>
      <c r="AT56" s="404" t="str">
        <f ca="1">IF(AND('Mapa final'!$K$58="Media",'Mapa final'!$O$58="Mayor"),CONCATENATE("R",'Mapa final'!$A$58),"")</f>
        <v/>
      </c>
      <c r="AU56" s="404"/>
      <c r="AV56" s="404" t="str">
        <f ca="1">IF(AND('Mapa final'!$K$61="Media",'Mapa final'!$O$61="Mayor"),CONCATENATE("R",'Mapa final'!$A$61),"")</f>
        <v/>
      </c>
      <c r="AW56" s="439"/>
      <c r="AX56" s="431" t="str">
        <f ca="1">IF(AND('Mapa final'!$K$52="Media",'Mapa final'!$O$52="Catastrófico"),CONCATENATE("R",'Mapa final'!$A$52),"")</f>
        <v/>
      </c>
      <c r="AY56" s="429"/>
      <c r="AZ56" s="429" t="e">
        <f>IF(AND('Mapa final'!#REF!="Media",'Mapa final'!#REF!="Catastrófico"),CONCATENATE("R",'Mapa final'!#REF!),"")</f>
        <v>#REF!</v>
      </c>
      <c r="BA56" s="429"/>
      <c r="BB56" s="429" t="str">
        <f ca="1">IF(AND('Mapa final'!$K$55="Media",'Mapa final'!$O$55="Catastrófico"),CONCATENATE("R",'Mapa final'!$A$55),"")</f>
        <v/>
      </c>
      <c r="BC56" s="429"/>
      <c r="BD56" s="429" t="str">
        <f ca="1">IF(AND('Mapa final'!$K$58="Media",'Mapa final'!$O$58="Catastrófico"),CONCATENATE("R",'Mapa final'!$A$58),"")</f>
        <v/>
      </c>
      <c r="BE56" s="429"/>
      <c r="BF56" s="429" t="str">
        <f ca="1">IF(AND('Mapa final'!$K$61="Media",'Mapa final'!$O$61="Catastrófico"),CONCATENATE("R",'Mapa final'!$A$61),"")</f>
        <v/>
      </c>
      <c r="BG56" s="430"/>
      <c r="BH56" s="41"/>
      <c r="BI56" s="470"/>
      <c r="BJ56" s="471"/>
      <c r="BK56" s="471"/>
      <c r="BL56" s="471"/>
      <c r="BM56" s="471"/>
      <c r="BN56" s="472"/>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row>
    <row r="57" spans="1:100" ht="15" customHeight="1" x14ac:dyDescent="0.25">
      <c r="A57" s="41"/>
      <c r="B57" s="277"/>
      <c r="C57" s="277"/>
      <c r="D57" s="278"/>
      <c r="E57" s="421"/>
      <c r="F57" s="422"/>
      <c r="G57" s="422"/>
      <c r="H57" s="422"/>
      <c r="I57" s="422"/>
      <c r="J57" s="411"/>
      <c r="K57" s="412"/>
      <c r="L57" s="412"/>
      <c r="M57" s="412"/>
      <c r="N57" s="412"/>
      <c r="O57" s="412"/>
      <c r="P57" s="412"/>
      <c r="Q57" s="412"/>
      <c r="R57" s="412"/>
      <c r="S57" s="415"/>
      <c r="T57" s="411"/>
      <c r="U57" s="412"/>
      <c r="V57" s="412"/>
      <c r="W57" s="412"/>
      <c r="X57" s="412"/>
      <c r="Y57" s="412"/>
      <c r="Z57" s="412"/>
      <c r="AA57" s="412"/>
      <c r="AB57" s="412"/>
      <c r="AC57" s="415"/>
      <c r="AD57" s="411"/>
      <c r="AE57" s="412"/>
      <c r="AF57" s="412"/>
      <c r="AG57" s="412"/>
      <c r="AH57" s="412"/>
      <c r="AI57" s="412"/>
      <c r="AJ57" s="412"/>
      <c r="AK57" s="412"/>
      <c r="AL57" s="412"/>
      <c r="AM57" s="415"/>
      <c r="AN57" s="403"/>
      <c r="AO57" s="404"/>
      <c r="AP57" s="404"/>
      <c r="AQ57" s="404"/>
      <c r="AR57" s="404"/>
      <c r="AS57" s="404"/>
      <c r="AT57" s="404"/>
      <c r="AU57" s="404"/>
      <c r="AV57" s="404"/>
      <c r="AW57" s="439"/>
      <c r="AX57" s="431"/>
      <c r="AY57" s="429"/>
      <c r="AZ57" s="429"/>
      <c r="BA57" s="429"/>
      <c r="BB57" s="429"/>
      <c r="BC57" s="429"/>
      <c r="BD57" s="429"/>
      <c r="BE57" s="429"/>
      <c r="BF57" s="429"/>
      <c r="BG57" s="430"/>
      <c r="BH57" s="41"/>
      <c r="BI57" s="470"/>
      <c r="BJ57" s="471"/>
      <c r="BK57" s="471"/>
      <c r="BL57" s="471"/>
      <c r="BM57" s="471"/>
      <c r="BN57" s="472"/>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row>
    <row r="58" spans="1:100" ht="15" customHeight="1" x14ac:dyDescent="0.25">
      <c r="A58" s="41"/>
      <c r="B58" s="277"/>
      <c r="C58" s="277"/>
      <c r="D58" s="278"/>
      <c r="E58" s="421"/>
      <c r="F58" s="422"/>
      <c r="G58" s="422"/>
      <c r="H58" s="422"/>
      <c r="I58" s="422"/>
      <c r="J58" s="411" t="str">
        <f>IF(AND('Mapa final'!$K$64="Media",'Mapa final'!$O$64="Mayor"),CONCATENATE("R",'Mapa final'!$A$64),"")</f>
        <v/>
      </c>
      <c r="K58" s="412"/>
      <c r="L58" s="412" t="str">
        <f ca="1">IF(AND('Mapa final'!$K$67="Media",'Mapa final'!$O$67="Mayor"),CONCATENATE("R",'Mapa final'!$A$67),"")</f>
        <v/>
      </c>
      <c r="M58" s="412"/>
      <c r="N58" s="412" t="str">
        <f ca="1">IF(AND('Mapa final'!$K$70="Media",'Mapa final'!$O$70="Mayor"),CONCATENATE("R",'Mapa final'!$A$70),"")</f>
        <v/>
      </c>
      <c r="O58" s="412"/>
      <c r="P58" s="412" t="str">
        <f ca="1">IF(AND('Mapa final'!$K$73="Media",'Mapa final'!$O$73="Mayor"),CONCATENATE("R",'Mapa final'!$A$73),"")</f>
        <v>R23</v>
      </c>
      <c r="Q58" s="412"/>
      <c r="R58" s="412" t="str">
        <f ca="1">IF(AND('Mapa final'!$K$76="Media",'Mapa final'!$O$76="Mayor"),CONCATENATE("R",'Mapa final'!$A$76),"")</f>
        <v/>
      </c>
      <c r="S58" s="415"/>
      <c r="T58" s="411" t="str">
        <f>IF(AND('Mapa final'!$K$64="Media",'Mapa final'!$O$64="Mayor"),CONCATENATE("R",'Mapa final'!$A$64),"")</f>
        <v/>
      </c>
      <c r="U58" s="412"/>
      <c r="V58" s="412" t="str">
        <f ca="1">IF(AND('Mapa final'!$K$67="Media",'Mapa final'!$O$67="Mayor"),CONCATENATE("R",'Mapa final'!$A$67),"")</f>
        <v/>
      </c>
      <c r="W58" s="412"/>
      <c r="X58" s="412" t="str">
        <f ca="1">IF(AND('Mapa final'!$K$70="Media",'Mapa final'!$O$70="Mayor"),CONCATENATE("R",'Mapa final'!$A$70),"")</f>
        <v/>
      </c>
      <c r="Y58" s="412"/>
      <c r="Z58" s="412" t="str">
        <f ca="1">IF(AND('Mapa final'!$K$73="Media",'Mapa final'!$O$73="Mayor"),CONCATENATE("R",'Mapa final'!$A$73),"")</f>
        <v>R23</v>
      </c>
      <c r="AA58" s="412"/>
      <c r="AB58" s="412" t="str">
        <f ca="1">IF(AND('Mapa final'!$K$76="Media",'Mapa final'!$O$76="Mayor"),CONCATENATE("R",'Mapa final'!$A$76),"")</f>
        <v/>
      </c>
      <c r="AC58" s="415"/>
      <c r="AD58" s="411" t="str">
        <f>IF(AND('Mapa final'!$K$64="Media",'Mapa final'!$O$64="Mayor"),CONCATENATE("R",'Mapa final'!$A$64),"")</f>
        <v/>
      </c>
      <c r="AE58" s="412"/>
      <c r="AF58" s="412" t="str">
        <f ca="1">IF(AND('Mapa final'!$K$67="Media",'Mapa final'!$O$67="Mayor"),CONCATENATE("R",'Mapa final'!$A$67),"")</f>
        <v/>
      </c>
      <c r="AG58" s="412"/>
      <c r="AH58" s="412" t="str">
        <f ca="1">IF(AND('Mapa final'!$K$70="Media",'Mapa final'!$O$70="Mayor"),CONCATENATE("R",'Mapa final'!$A$70),"")</f>
        <v/>
      </c>
      <c r="AI58" s="412"/>
      <c r="AJ58" s="412" t="str">
        <f ca="1">IF(AND('Mapa final'!$K$73="Media",'Mapa final'!$O$73="Mayor"),CONCATENATE("R",'Mapa final'!$A$73),"")</f>
        <v>R23</v>
      </c>
      <c r="AK58" s="412"/>
      <c r="AL58" s="412" t="str">
        <f ca="1">IF(AND('Mapa final'!$K$76="Media",'Mapa final'!$O$76="Mayor"),CONCATENATE("R",'Mapa final'!$A$76),"")</f>
        <v/>
      </c>
      <c r="AM58" s="415"/>
      <c r="AN58" s="403" t="str">
        <f>IF(AND('Mapa final'!$K$64="Media",'Mapa final'!$O$64="Mayor"),CONCATENATE("R",'Mapa final'!$A$64),"")</f>
        <v/>
      </c>
      <c r="AO58" s="404"/>
      <c r="AP58" s="404" t="str">
        <f ca="1">IF(AND('Mapa final'!$K$67="Media",'Mapa final'!$O$67="Mayor"),CONCATENATE("R",'Mapa final'!$A$67),"")</f>
        <v/>
      </c>
      <c r="AQ58" s="404"/>
      <c r="AR58" s="404" t="str">
        <f ca="1">IF(AND('Mapa final'!$K$70="Media",'Mapa final'!$O$70="Mayor"),CONCATENATE("R",'Mapa final'!$A$70),"")</f>
        <v/>
      </c>
      <c r="AS58" s="404"/>
      <c r="AT58" s="404" t="str">
        <f ca="1">IF(AND('Mapa final'!$K$73="Media",'Mapa final'!$O$73="Mayor"),CONCATENATE("R",'Mapa final'!$A$73),"")</f>
        <v>R23</v>
      </c>
      <c r="AU58" s="404"/>
      <c r="AV58" s="404" t="str">
        <f ca="1">IF(AND('Mapa final'!$K$76="Media",'Mapa final'!$O$76="Mayor"),CONCATENATE("R",'Mapa final'!$A$76),"")</f>
        <v/>
      </c>
      <c r="AW58" s="439"/>
      <c r="AX58" s="431" t="str">
        <f>IF(AND('Mapa final'!$K$64="Media",'Mapa final'!$O$64="Catastrófico"),CONCATENATE("R",'Mapa final'!$A$64),"")</f>
        <v/>
      </c>
      <c r="AY58" s="429"/>
      <c r="AZ58" s="429" t="str">
        <f ca="1">IF(AND('Mapa final'!$K$67="Media",'Mapa final'!$O$67="Catastrófico"),CONCATENATE("R",'Mapa final'!$A$67),"")</f>
        <v/>
      </c>
      <c r="BA58" s="429"/>
      <c r="BB58" s="429" t="str">
        <f ca="1">IF(AND('Mapa final'!$K$70="Media",'Mapa final'!$O$70="Catastrófico"),CONCATENATE("R",'Mapa final'!$A$70),"")</f>
        <v/>
      </c>
      <c r="BC58" s="429"/>
      <c r="BD58" s="429" t="str">
        <f ca="1">IF(AND('Mapa final'!$K$73="Media",'Mapa final'!$O$73="Catastrófico"),CONCATENATE("R",'Mapa final'!$A$73),"")</f>
        <v/>
      </c>
      <c r="BE58" s="429"/>
      <c r="BF58" s="429" t="str">
        <f ca="1">IF(AND('Mapa final'!$K$76="Media",'Mapa final'!$O$76="Catastrófico"),CONCATENATE("R",'Mapa final'!$A$76),"")</f>
        <v/>
      </c>
      <c r="BG58" s="430"/>
      <c r="BH58" s="41"/>
      <c r="BI58" s="470"/>
      <c r="BJ58" s="471"/>
      <c r="BK58" s="471"/>
      <c r="BL58" s="471"/>
      <c r="BM58" s="471"/>
      <c r="BN58" s="472"/>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row>
    <row r="59" spans="1:100" ht="15" customHeight="1" x14ac:dyDescent="0.25">
      <c r="A59" s="41"/>
      <c r="B59" s="277"/>
      <c r="C59" s="277"/>
      <c r="D59" s="278"/>
      <c r="E59" s="421"/>
      <c r="F59" s="422"/>
      <c r="G59" s="422"/>
      <c r="H59" s="422"/>
      <c r="I59" s="422"/>
      <c r="J59" s="411"/>
      <c r="K59" s="412"/>
      <c r="L59" s="412"/>
      <c r="M59" s="412"/>
      <c r="N59" s="412"/>
      <c r="O59" s="412"/>
      <c r="P59" s="412"/>
      <c r="Q59" s="412"/>
      <c r="R59" s="412"/>
      <c r="S59" s="415"/>
      <c r="T59" s="411"/>
      <c r="U59" s="412"/>
      <c r="V59" s="412"/>
      <c r="W59" s="412"/>
      <c r="X59" s="412"/>
      <c r="Y59" s="412"/>
      <c r="Z59" s="412"/>
      <c r="AA59" s="412"/>
      <c r="AB59" s="412"/>
      <c r="AC59" s="415"/>
      <c r="AD59" s="411"/>
      <c r="AE59" s="412"/>
      <c r="AF59" s="412"/>
      <c r="AG59" s="412"/>
      <c r="AH59" s="412"/>
      <c r="AI59" s="412"/>
      <c r="AJ59" s="412"/>
      <c r="AK59" s="412"/>
      <c r="AL59" s="412"/>
      <c r="AM59" s="415"/>
      <c r="AN59" s="403"/>
      <c r="AO59" s="404"/>
      <c r="AP59" s="404"/>
      <c r="AQ59" s="404"/>
      <c r="AR59" s="404"/>
      <c r="AS59" s="404"/>
      <c r="AT59" s="404"/>
      <c r="AU59" s="404"/>
      <c r="AV59" s="404"/>
      <c r="AW59" s="439"/>
      <c r="AX59" s="431"/>
      <c r="AY59" s="429"/>
      <c r="AZ59" s="429"/>
      <c r="BA59" s="429"/>
      <c r="BB59" s="429"/>
      <c r="BC59" s="429"/>
      <c r="BD59" s="429"/>
      <c r="BE59" s="429"/>
      <c r="BF59" s="429"/>
      <c r="BG59" s="430"/>
      <c r="BH59" s="41"/>
      <c r="BI59" s="470"/>
      <c r="BJ59" s="471"/>
      <c r="BK59" s="471"/>
      <c r="BL59" s="471"/>
      <c r="BM59" s="471"/>
      <c r="BN59" s="472"/>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row>
    <row r="60" spans="1:100" ht="15" customHeight="1" x14ac:dyDescent="0.25">
      <c r="A60" s="41"/>
      <c r="B60" s="277"/>
      <c r="C60" s="277"/>
      <c r="D60" s="278"/>
      <c r="E60" s="421"/>
      <c r="F60" s="422"/>
      <c r="G60" s="422"/>
      <c r="H60" s="422"/>
      <c r="I60" s="422"/>
      <c r="J60" s="411" t="str">
        <f ca="1">IF(AND('Mapa final'!$K$79="Media",'Mapa final'!$O$79="Mayor"),CONCATENATE("R",'Mapa final'!$A$79),"")</f>
        <v/>
      </c>
      <c r="K60" s="412"/>
      <c r="L60" s="412" t="e">
        <f>IF(AND('Mapa final'!#REF!="Media",'Mapa final'!#REF!="Mayor"),CONCATENATE("R",'Mapa final'!#REF!),"")</f>
        <v>#REF!</v>
      </c>
      <c r="M60" s="412"/>
      <c r="N60" s="412" t="str">
        <f ca="1">IF(AND('Mapa final'!$K$82="Media",'Mapa final'!$O$82="Mayor"),CONCATENATE("R",'Mapa final'!$A$82),"")</f>
        <v/>
      </c>
      <c r="O60" s="412"/>
      <c r="P60" s="412" t="str">
        <f ca="1">IF(AND('Mapa final'!$K$85="Media",'Mapa final'!$O$85="Mayor"),CONCATENATE("R",'Mapa final'!$A$85),"")</f>
        <v/>
      </c>
      <c r="Q60" s="412"/>
      <c r="R60" s="412" t="str">
        <f ca="1">IF(AND('Mapa final'!$K$88="Media",'Mapa final'!$O$88="Mayor"),CONCATENATE("R",'Mapa final'!$A$88),"")</f>
        <v/>
      </c>
      <c r="S60" s="415"/>
      <c r="T60" s="411" t="str">
        <f ca="1">IF(AND('Mapa final'!$K$79="Media",'Mapa final'!$O$79="Mayor"),CONCATENATE("R",'Mapa final'!$A$79),"")</f>
        <v/>
      </c>
      <c r="U60" s="412"/>
      <c r="V60" s="412" t="e">
        <f>IF(AND('Mapa final'!#REF!="Media",'Mapa final'!#REF!="Mayor"),CONCATENATE("R",'Mapa final'!#REF!),"")</f>
        <v>#REF!</v>
      </c>
      <c r="W60" s="412"/>
      <c r="X60" s="412" t="str">
        <f ca="1">IF(AND('Mapa final'!$K$82="Media",'Mapa final'!$O$82="Mayor"),CONCATENATE("R",'Mapa final'!$A$82),"")</f>
        <v/>
      </c>
      <c r="Y60" s="412"/>
      <c r="Z60" s="412" t="str">
        <f ca="1">IF(AND('Mapa final'!$K$85="Media",'Mapa final'!$O$85="Mayor"),CONCATENATE("R",'Mapa final'!$A$85),"")</f>
        <v/>
      </c>
      <c r="AA60" s="412"/>
      <c r="AB60" s="412" t="str">
        <f ca="1">IF(AND('Mapa final'!$K$88="Media",'Mapa final'!$O$88="Mayor"),CONCATENATE("R",'Mapa final'!$A$88),"")</f>
        <v/>
      </c>
      <c r="AC60" s="415"/>
      <c r="AD60" s="411" t="str">
        <f ca="1">IF(AND('Mapa final'!$K$79="Media",'Mapa final'!$O$79="Mayor"),CONCATENATE("R",'Mapa final'!$A$79),"")</f>
        <v/>
      </c>
      <c r="AE60" s="412"/>
      <c r="AF60" s="412" t="e">
        <f>IF(AND('Mapa final'!#REF!="Media",'Mapa final'!#REF!="Mayor"),CONCATENATE("R",'Mapa final'!#REF!),"")</f>
        <v>#REF!</v>
      </c>
      <c r="AG60" s="412"/>
      <c r="AH60" s="412" t="str">
        <f ca="1">IF(AND('Mapa final'!$K$82="Media",'Mapa final'!$O$82="Mayor"),CONCATENATE("R",'Mapa final'!$A$82),"")</f>
        <v/>
      </c>
      <c r="AI60" s="412"/>
      <c r="AJ60" s="412" t="str">
        <f ca="1">IF(AND('Mapa final'!$K$85="Media",'Mapa final'!$O$85="Mayor"),CONCATENATE("R",'Mapa final'!$A$85),"")</f>
        <v/>
      </c>
      <c r="AK60" s="412"/>
      <c r="AL60" s="412" t="str">
        <f ca="1">IF(AND('Mapa final'!$K$88="Media",'Mapa final'!$O$88="Mayor"),CONCATENATE("R",'Mapa final'!$A$88),"")</f>
        <v/>
      </c>
      <c r="AM60" s="415"/>
      <c r="AN60" s="403" t="str">
        <f ca="1">IF(AND('Mapa final'!$K$79="Media",'Mapa final'!$O$79="Mayor"),CONCATENATE("R",'Mapa final'!$A$79),"")</f>
        <v/>
      </c>
      <c r="AO60" s="404"/>
      <c r="AP60" s="404" t="e">
        <f>IF(AND('Mapa final'!#REF!="Media",'Mapa final'!#REF!="Mayor"),CONCATENATE("R",'Mapa final'!#REF!),"")</f>
        <v>#REF!</v>
      </c>
      <c r="AQ60" s="404"/>
      <c r="AR60" s="404" t="str">
        <f ca="1">IF(AND('Mapa final'!$K$82="Media",'Mapa final'!$O$82="Mayor"),CONCATENATE("R",'Mapa final'!$A$82),"")</f>
        <v/>
      </c>
      <c r="AS60" s="404"/>
      <c r="AT60" s="404" t="str">
        <f ca="1">IF(AND('Mapa final'!$K$85="Media",'Mapa final'!$O$85="Mayor"),CONCATENATE("R",'Mapa final'!$A$85),"")</f>
        <v/>
      </c>
      <c r="AU60" s="404"/>
      <c r="AV60" s="404" t="str">
        <f ca="1">IF(AND('Mapa final'!$K$88="Media",'Mapa final'!$O$88="Mayor"),CONCATENATE("R",'Mapa final'!$A$88),"")</f>
        <v/>
      </c>
      <c r="AW60" s="439"/>
      <c r="AX60" s="431" t="str">
        <f ca="1">IF(AND('Mapa final'!$K$79="Media",'Mapa final'!$O$79="Catastrófico"),CONCATENATE("R",'Mapa final'!$A$79),"")</f>
        <v/>
      </c>
      <c r="AY60" s="429"/>
      <c r="AZ60" s="429" t="e">
        <f>IF(AND('Mapa final'!#REF!="Media",'Mapa final'!#REF!="Catastrófico"),CONCATENATE("R",'Mapa final'!#REF!),"")</f>
        <v>#REF!</v>
      </c>
      <c r="BA60" s="429"/>
      <c r="BB60" s="429" t="str">
        <f ca="1">IF(AND('Mapa final'!$K$82="Media",'Mapa final'!$O$82="Catastrófico"),CONCATENATE("R",'Mapa final'!$A$82),"")</f>
        <v/>
      </c>
      <c r="BC60" s="429"/>
      <c r="BD60" s="429" t="str">
        <f ca="1">IF(AND('Mapa final'!$K$85="Media",'Mapa final'!$O$85="Catastrófico"),CONCATENATE("R",'Mapa final'!$A$85),"")</f>
        <v/>
      </c>
      <c r="BE60" s="429"/>
      <c r="BF60" s="429" t="str">
        <f ca="1">IF(AND('Mapa final'!$K$88="Media",'Mapa final'!$O$88="Catastrófico"),CONCATENATE("R",'Mapa final'!$A$88),"")</f>
        <v/>
      </c>
      <c r="BG60" s="430"/>
      <c r="BH60" s="41"/>
      <c r="BI60" s="470"/>
      <c r="BJ60" s="471"/>
      <c r="BK60" s="471"/>
      <c r="BL60" s="471"/>
      <c r="BM60" s="471"/>
      <c r="BN60" s="472"/>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row>
    <row r="61" spans="1:100" ht="15" customHeight="1" x14ac:dyDescent="0.25">
      <c r="A61" s="41"/>
      <c r="B61" s="277"/>
      <c r="C61" s="277"/>
      <c r="D61" s="278"/>
      <c r="E61" s="421"/>
      <c r="F61" s="422"/>
      <c r="G61" s="422"/>
      <c r="H61" s="422"/>
      <c r="I61" s="422"/>
      <c r="J61" s="411"/>
      <c r="K61" s="412"/>
      <c r="L61" s="412"/>
      <c r="M61" s="412"/>
      <c r="N61" s="412"/>
      <c r="O61" s="412"/>
      <c r="P61" s="412"/>
      <c r="Q61" s="412"/>
      <c r="R61" s="412"/>
      <c r="S61" s="415"/>
      <c r="T61" s="411"/>
      <c r="U61" s="412"/>
      <c r="V61" s="412"/>
      <c r="W61" s="412"/>
      <c r="X61" s="412"/>
      <c r="Y61" s="412"/>
      <c r="Z61" s="412"/>
      <c r="AA61" s="412"/>
      <c r="AB61" s="412"/>
      <c r="AC61" s="415"/>
      <c r="AD61" s="411"/>
      <c r="AE61" s="412"/>
      <c r="AF61" s="412"/>
      <c r="AG61" s="412"/>
      <c r="AH61" s="412"/>
      <c r="AI61" s="412"/>
      <c r="AJ61" s="412"/>
      <c r="AK61" s="412"/>
      <c r="AL61" s="412"/>
      <c r="AM61" s="415"/>
      <c r="AN61" s="403"/>
      <c r="AO61" s="404"/>
      <c r="AP61" s="404"/>
      <c r="AQ61" s="404"/>
      <c r="AR61" s="404"/>
      <c r="AS61" s="404"/>
      <c r="AT61" s="404"/>
      <c r="AU61" s="404"/>
      <c r="AV61" s="404"/>
      <c r="AW61" s="439"/>
      <c r="AX61" s="431"/>
      <c r="AY61" s="429"/>
      <c r="AZ61" s="429"/>
      <c r="BA61" s="429"/>
      <c r="BB61" s="429"/>
      <c r="BC61" s="429"/>
      <c r="BD61" s="429"/>
      <c r="BE61" s="429"/>
      <c r="BF61" s="429"/>
      <c r="BG61" s="430"/>
      <c r="BH61" s="41"/>
      <c r="BI61" s="470"/>
      <c r="BJ61" s="471"/>
      <c r="BK61" s="471"/>
      <c r="BL61" s="471"/>
      <c r="BM61" s="471"/>
      <c r="BN61" s="472"/>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row>
    <row r="62" spans="1:100" ht="15" customHeight="1" x14ac:dyDescent="0.25">
      <c r="A62" s="41"/>
      <c r="B62" s="277"/>
      <c r="C62" s="277"/>
      <c r="D62" s="278"/>
      <c r="E62" s="421"/>
      <c r="F62" s="422"/>
      <c r="G62" s="422"/>
      <c r="H62" s="422"/>
      <c r="I62" s="422"/>
      <c r="J62" s="411" t="e">
        <f>IF(AND('Mapa final'!#REF!="Media",'Mapa final'!#REF!="Mayor"),CONCATENATE("R",'Mapa final'!#REF!),"")</f>
        <v>#REF!</v>
      </c>
      <c r="K62" s="412"/>
      <c r="L62" s="412" t="str">
        <f ca="1">IF(AND('Mapa final'!$K$91="Media",'Mapa final'!$O$91="Mayor"),CONCATENATE("R",'Mapa final'!$A$91),"")</f>
        <v/>
      </c>
      <c r="M62" s="412"/>
      <c r="N62" s="412" t="e">
        <f>IF(AND('Mapa final'!#REF!="Media",'Mapa final'!#REF!="Mayor"),CONCATENATE("R",'Mapa final'!#REF!),"")</f>
        <v>#REF!</v>
      </c>
      <c r="O62" s="412"/>
      <c r="P62" s="412" t="e">
        <f>IF(AND('Mapa final'!#REF!="Media",'Mapa final'!#REF!="Mayor"),CONCATENATE("R",'Mapa final'!#REF!),"")</f>
        <v>#REF!</v>
      </c>
      <c r="Q62" s="412"/>
      <c r="R62" s="412" t="str">
        <f ca="1">IF(AND('Mapa final'!$K$94="Media",'Mapa final'!$O$94="Mayor"),CONCATENATE("R",'Mapa final'!$A$94),"")</f>
        <v/>
      </c>
      <c r="S62" s="415"/>
      <c r="T62" s="411" t="e">
        <f>IF(AND('Mapa final'!#REF!="Media",'Mapa final'!#REF!="Mayor"),CONCATENATE("R",'Mapa final'!#REF!),"")</f>
        <v>#REF!</v>
      </c>
      <c r="U62" s="412"/>
      <c r="V62" s="412" t="str">
        <f ca="1">IF(AND('Mapa final'!$K$91="Media",'Mapa final'!$O$91="Mayor"),CONCATENATE("R",'Mapa final'!$A$91),"")</f>
        <v/>
      </c>
      <c r="W62" s="412"/>
      <c r="X62" s="412" t="e">
        <f>IF(AND('Mapa final'!#REF!="Media",'Mapa final'!#REF!="Mayor"),CONCATENATE("R",'Mapa final'!#REF!),"")</f>
        <v>#REF!</v>
      </c>
      <c r="Y62" s="412"/>
      <c r="Z62" s="412" t="e">
        <f>IF(AND('Mapa final'!#REF!="Media",'Mapa final'!#REF!="Mayor"),CONCATENATE("R",'Mapa final'!#REF!),"")</f>
        <v>#REF!</v>
      </c>
      <c r="AA62" s="412"/>
      <c r="AB62" s="412" t="str">
        <f ca="1">IF(AND('Mapa final'!$K$94="Media",'Mapa final'!$O$94="Mayor"),CONCATENATE("R",'Mapa final'!$A$94),"")</f>
        <v/>
      </c>
      <c r="AC62" s="415"/>
      <c r="AD62" s="411" t="e">
        <f>IF(AND('Mapa final'!#REF!="Media",'Mapa final'!#REF!="Mayor"),CONCATENATE("R",'Mapa final'!#REF!),"")</f>
        <v>#REF!</v>
      </c>
      <c r="AE62" s="412"/>
      <c r="AF62" s="412" t="str">
        <f ca="1">IF(AND('Mapa final'!$K$91="Media",'Mapa final'!$O$91="Mayor"),CONCATENATE("R",'Mapa final'!$A$91),"")</f>
        <v/>
      </c>
      <c r="AG62" s="412"/>
      <c r="AH62" s="412" t="e">
        <f>IF(AND('Mapa final'!#REF!="Media",'Mapa final'!#REF!="Mayor"),CONCATENATE("R",'Mapa final'!#REF!),"")</f>
        <v>#REF!</v>
      </c>
      <c r="AI62" s="412"/>
      <c r="AJ62" s="412" t="e">
        <f>IF(AND('Mapa final'!#REF!="Media",'Mapa final'!#REF!="Mayor"),CONCATENATE("R",'Mapa final'!#REF!),"")</f>
        <v>#REF!</v>
      </c>
      <c r="AK62" s="412"/>
      <c r="AL62" s="412" t="str">
        <f ca="1">IF(AND('Mapa final'!$K$94="Media",'Mapa final'!$O$94="Mayor"),CONCATENATE("R",'Mapa final'!$A$94),"")</f>
        <v/>
      </c>
      <c r="AM62" s="415"/>
      <c r="AN62" s="403" t="e">
        <f>IF(AND('Mapa final'!#REF!="Media",'Mapa final'!#REF!="Mayor"),CONCATENATE("R",'Mapa final'!#REF!),"")</f>
        <v>#REF!</v>
      </c>
      <c r="AO62" s="404"/>
      <c r="AP62" s="404" t="str">
        <f ca="1">IF(AND('Mapa final'!$K$91="Media",'Mapa final'!$O$91="Mayor"),CONCATENATE("R",'Mapa final'!$A$91),"")</f>
        <v/>
      </c>
      <c r="AQ62" s="404"/>
      <c r="AR62" s="404" t="e">
        <f>IF(AND('Mapa final'!#REF!="Media",'Mapa final'!#REF!="Mayor"),CONCATENATE("R",'Mapa final'!#REF!),"")</f>
        <v>#REF!</v>
      </c>
      <c r="AS62" s="404"/>
      <c r="AT62" s="404" t="e">
        <f>IF(AND('Mapa final'!#REF!="Media",'Mapa final'!#REF!="Mayor"),CONCATENATE("R",'Mapa final'!#REF!),"")</f>
        <v>#REF!</v>
      </c>
      <c r="AU62" s="404"/>
      <c r="AV62" s="404" t="str">
        <f ca="1">IF(AND('Mapa final'!$K$94="Media",'Mapa final'!$O$94="Mayor"),CONCATENATE("R",'Mapa final'!$A$94),"")</f>
        <v/>
      </c>
      <c r="AW62" s="439"/>
      <c r="AX62" s="431" t="e">
        <f>IF(AND('Mapa final'!#REF!="Media",'Mapa final'!#REF!="Catastrófico"),CONCATENATE("R",'Mapa final'!#REF!),"")</f>
        <v>#REF!</v>
      </c>
      <c r="AY62" s="429"/>
      <c r="AZ62" s="429" t="str">
        <f ca="1">IF(AND('Mapa final'!$K$91="Media",'Mapa final'!$O$91="Catastrófico"),CONCATENATE("R",'Mapa final'!$A$91),"")</f>
        <v/>
      </c>
      <c r="BA62" s="429"/>
      <c r="BB62" s="429" t="e">
        <f>IF(AND('Mapa final'!#REF!="Media",'Mapa final'!#REF!="Catastrófico"),CONCATENATE("R",'Mapa final'!#REF!),"")</f>
        <v>#REF!</v>
      </c>
      <c r="BC62" s="429"/>
      <c r="BD62" s="429" t="e">
        <f>IF(AND('Mapa final'!#REF!="Media",'Mapa final'!#REF!="Catastrófico"),CONCATENATE("R",'Mapa final'!#REF!),"")</f>
        <v>#REF!</v>
      </c>
      <c r="BE62" s="429"/>
      <c r="BF62" s="429" t="str">
        <f ca="1">IF(AND('Mapa final'!$K$94="Media",'Mapa final'!$O$94="Catastrófico"),CONCATENATE("R",'Mapa final'!$A$94),"")</f>
        <v/>
      </c>
      <c r="BG62" s="430"/>
      <c r="BH62" s="41"/>
      <c r="BI62" s="470"/>
      <c r="BJ62" s="471"/>
      <c r="BK62" s="471"/>
      <c r="BL62" s="471"/>
      <c r="BM62" s="471"/>
      <c r="BN62" s="472"/>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row>
    <row r="63" spans="1:100" ht="15" customHeight="1" x14ac:dyDescent="0.25">
      <c r="A63" s="41"/>
      <c r="B63" s="277"/>
      <c r="C63" s="277"/>
      <c r="D63" s="278"/>
      <c r="E63" s="421"/>
      <c r="F63" s="422"/>
      <c r="G63" s="422"/>
      <c r="H63" s="422"/>
      <c r="I63" s="422"/>
      <c r="J63" s="411"/>
      <c r="K63" s="412"/>
      <c r="L63" s="412"/>
      <c r="M63" s="412"/>
      <c r="N63" s="412"/>
      <c r="O63" s="412"/>
      <c r="P63" s="412"/>
      <c r="Q63" s="412"/>
      <c r="R63" s="412"/>
      <c r="S63" s="415"/>
      <c r="T63" s="411"/>
      <c r="U63" s="412"/>
      <c r="V63" s="412"/>
      <c r="W63" s="412"/>
      <c r="X63" s="412"/>
      <c r="Y63" s="412"/>
      <c r="Z63" s="412"/>
      <c r="AA63" s="412"/>
      <c r="AB63" s="412"/>
      <c r="AC63" s="415"/>
      <c r="AD63" s="411"/>
      <c r="AE63" s="412"/>
      <c r="AF63" s="412"/>
      <c r="AG63" s="412"/>
      <c r="AH63" s="412"/>
      <c r="AI63" s="412"/>
      <c r="AJ63" s="412"/>
      <c r="AK63" s="412"/>
      <c r="AL63" s="412"/>
      <c r="AM63" s="415"/>
      <c r="AN63" s="403"/>
      <c r="AO63" s="404"/>
      <c r="AP63" s="404"/>
      <c r="AQ63" s="404"/>
      <c r="AR63" s="404"/>
      <c r="AS63" s="404"/>
      <c r="AT63" s="404"/>
      <c r="AU63" s="404"/>
      <c r="AV63" s="404"/>
      <c r="AW63" s="439"/>
      <c r="AX63" s="431"/>
      <c r="AY63" s="429"/>
      <c r="AZ63" s="429"/>
      <c r="BA63" s="429"/>
      <c r="BB63" s="429"/>
      <c r="BC63" s="429"/>
      <c r="BD63" s="429"/>
      <c r="BE63" s="429"/>
      <c r="BF63" s="429"/>
      <c r="BG63" s="430"/>
      <c r="BH63" s="41"/>
      <c r="BI63" s="470"/>
      <c r="BJ63" s="471"/>
      <c r="BK63" s="471"/>
      <c r="BL63" s="471"/>
      <c r="BM63" s="471"/>
      <c r="BN63" s="472"/>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row>
    <row r="64" spans="1:100" ht="15" customHeight="1" x14ac:dyDescent="0.25">
      <c r="A64" s="41"/>
      <c r="B64" s="277"/>
      <c r="C64" s="277"/>
      <c r="D64" s="278"/>
      <c r="E64" s="421"/>
      <c r="F64" s="422"/>
      <c r="G64" s="422"/>
      <c r="H64" s="422"/>
      <c r="I64" s="422"/>
      <c r="J64" s="411" t="str">
        <f ca="1">IF(AND('Mapa final'!$K$97="Media",'Mapa final'!$O$97="Mayor"),CONCATENATE("R",'Mapa final'!$A$97),"")</f>
        <v/>
      </c>
      <c r="K64" s="412"/>
      <c r="L64" s="412" t="str">
        <f ca="1">IF(AND('Mapa final'!$K$100="Media",'Mapa final'!$O$100="Mayor"),CONCATENATE("R",'Mapa final'!$A$100),"")</f>
        <v/>
      </c>
      <c r="M64" s="412"/>
      <c r="N64" s="412" t="str">
        <f ca="1">IF(AND('Mapa final'!$K$103="Media",'Mapa final'!$O$103="Mayor"),CONCATENATE("R",'Mapa final'!$A$103),"")</f>
        <v/>
      </c>
      <c r="O64" s="412"/>
      <c r="P64" s="412" t="str">
        <f>IF(AND('Mapa final'!$K$106="Media",'Mapa final'!$O$106="Mayor"),CONCATENATE("R",'Mapa final'!$A$106),"")</f>
        <v/>
      </c>
      <c r="Q64" s="412"/>
      <c r="R64" s="412" t="str">
        <f>IF(AND('Mapa final'!$K$109="Media",'Mapa final'!$O$109="Mayor"),CONCATENATE("R",'Mapa final'!$A$109),"")</f>
        <v/>
      </c>
      <c r="S64" s="415"/>
      <c r="T64" s="411" t="str">
        <f ca="1">IF(AND('Mapa final'!$K$97="Media",'Mapa final'!$O$97="Mayor"),CONCATENATE("R",'Mapa final'!$A$97),"")</f>
        <v/>
      </c>
      <c r="U64" s="412"/>
      <c r="V64" s="412" t="str">
        <f ca="1">IF(AND('Mapa final'!$K$100="Media",'Mapa final'!$O$100="Mayor"),CONCATENATE("R",'Mapa final'!$A$100),"")</f>
        <v/>
      </c>
      <c r="W64" s="412"/>
      <c r="X64" s="412" t="str">
        <f ca="1">IF(AND('Mapa final'!$K$103="Media",'Mapa final'!$O$103="Mayor"),CONCATENATE("R",'Mapa final'!$A$103),"")</f>
        <v/>
      </c>
      <c r="Y64" s="412"/>
      <c r="Z64" s="412" t="str">
        <f>IF(AND('Mapa final'!$K$106="Media",'Mapa final'!$O$106="Mayor"),CONCATENATE("R",'Mapa final'!$A$106),"")</f>
        <v/>
      </c>
      <c r="AA64" s="412"/>
      <c r="AB64" s="412" t="str">
        <f>IF(AND('Mapa final'!$K$109="Media",'Mapa final'!$O$109="Mayor"),CONCATENATE("R",'Mapa final'!$A$109),"")</f>
        <v/>
      </c>
      <c r="AC64" s="415"/>
      <c r="AD64" s="411" t="str">
        <f ca="1">IF(AND('Mapa final'!$K$97="Media",'Mapa final'!$O$97="Mayor"),CONCATENATE("R",'Mapa final'!$A$97),"")</f>
        <v/>
      </c>
      <c r="AE64" s="412"/>
      <c r="AF64" s="412" t="str">
        <f ca="1">IF(AND('Mapa final'!$K$100="Media",'Mapa final'!$O$100="Mayor"),CONCATENATE("R",'Mapa final'!$A$100),"")</f>
        <v/>
      </c>
      <c r="AG64" s="412"/>
      <c r="AH64" s="412" t="str">
        <f ca="1">IF(AND('Mapa final'!$K$103="Media",'Mapa final'!$O$103="Mayor"),CONCATENATE("R",'Mapa final'!$A$103),"")</f>
        <v/>
      </c>
      <c r="AI64" s="412"/>
      <c r="AJ64" s="412" t="str">
        <f>IF(AND('Mapa final'!$K$106="Media",'Mapa final'!$O$106="Mayor"),CONCATENATE("R",'Mapa final'!$A$106),"")</f>
        <v/>
      </c>
      <c r="AK64" s="412"/>
      <c r="AL64" s="412" t="str">
        <f>IF(AND('Mapa final'!$K$109="Media",'Mapa final'!$O$109="Mayor"),CONCATENATE("R",'Mapa final'!$A$109),"")</f>
        <v/>
      </c>
      <c r="AM64" s="415"/>
      <c r="AN64" s="403" t="str">
        <f ca="1">IF(AND('Mapa final'!$K$97="Media",'Mapa final'!$O$97="Mayor"),CONCATENATE("R",'Mapa final'!$A$97),"")</f>
        <v/>
      </c>
      <c r="AO64" s="404"/>
      <c r="AP64" s="404" t="str">
        <f ca="1">IF(AND('Mapa final'!$K$100="Media",'Mapa final'!$O$100="Mayor"),CONCATENATE("R",'Mapa final'!$A$100),"")</f>
        <v/>
      </c>
      <c r="AQ64" s="404"/>
      <c r="AR64" s="404" t="str">
        <f ca="1">IF(AND('Mapa final'!$K$103="Media",'Mapa final'!$O$103="Mayor"),CONCATENATE("R",'Mapa final'!$A$103),"")</f>
        <v/>
      </c>
      <c r="AS64" s="404"/>
      <c r="AT64" s="404" t="str">
        <f>IF(AND('Mapa final'!$K$106="Media",'Mapa final'!$O$106="Mayor"),CONCATENATE("R",'Mapa final'!$A$106),"")</f>
        <v/>
      </c>
      <c r="AU64" s="404"/>
      <c r="AV64" s="404" t="str">
        <f>IF(AND('Mapa final'!$K$109="Media",'Mapa final'!$O$109="Mayor"),CONCATENATE("R",'Mapa final'!$A$109),"")</f>
        <v/>
      </c>
      <c r="AW64" s="439"/>
      <c r="AX64" s="431" t="str">
        <f ca="1">IF(AND('Mapa final'!$K$97="Media",'Mapa final'!$O$97="Catastrófico"),CONCATENATE("R",'Mapa final'!$A$97),"")</f>
        <v/>
      </c>
      <c r="AY64" s="429"/>
      <c r="AZ64" s="429" t="str">
        <f ca="1">IF(AND('Mapa final'!$K$100="Media",'Mapa final'!$O$100="Catastrófico"),CONCATENATE("R",'Mapa final'!$A$100),"")</f>
        <v/>
      </c>
      <c r="BA64" s="429"/>
      <c r="BB64" s="429" t="str">
        <f ca="1">IF(AND('Mapa final'!$K$103="Media",'Mapa final'!$O$103="Catastrófico"),CONCATENATE("R",'Mapa final'!$A$103),"")</f>
        <v/>
      </c>
      <c r="BC64" s="429"/>
      <c r="BD64" s="429" t="str">
        <f>IF(AND('Mapa final'!$K$106="Media",'Mapa final'!$O$106="Catastrófico"),CONCATENATE("R",'Mapa final'!$A$106),"")</f>
        <v/>
      </c>
      <c r="BE64" s="429"/>
      <c r="BF64" s="429" t="str">
        <f>IF(AND('Mapa final'!$K$109="Media",'Mapa final'!$O$109="Catastrófico"),CONCATENATE("R",'Mapa final'!$A$109),"")</f>
        <v/>
      </c>
      <c r="BG64" s="430"/>
      <c r="BH64" s="41"/>
      <c r="BI64" s="470"/>
      <c r="BJ64" s="471"/>
      <c r="BK64" s="471"/>
      <c r="BL64" s="471"/>
      <c r="BM64" s="471"/>
      <c r="BN64" s="472"/>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row>
    <row r="65" spans="1:100" ht="15.75" customHeight="1" thickBot="1" x14ac:dyDescent="0.3">
      <c r="A65" s="41"/>
      <c r="B65" s="277"/>
      <c r="C65" s="277"/>
      <c r="D65" s="278"/>
      <c r="E65" s="423"/>
      <c r="F65" s="424"/>
      <c r="G65" s="424"/>
      <c r="H65" s="424"/>
      <c r="I65" s="424"/>
      <c r="J65" s="413"/>
      <c r="K65" s="414"/>
      <c r="L65" s="414"/>
      <c r="M65" s="414"/>
      <c r="N65" s="414"/>
      <c r="O65" s="414"/>
      <c r="P65" s="414"/>
      <c r="Q65" s="414"/>
      <c r="R65" s="414"/>
      <c r="S65" s="416"/>
      <c r="T65" s="413"/>
      <c r="U65" s="414"/>
      <c r="V65" s="414"/>
      <c r="W65" s="414"/>
      <c r="X65" s="414"/>
      <c r="Y65" s="414"/>
      <c r="Z65" s="414"/>
      <c r="AA65" s="414"/>
      <c r="AB65" s="414"/>
      <c r="AC65" s="416"/>
      <c r="AD65" s="413"/>
      <c r="AE65" s="414"/>
      <c r="AF65" s="414"/>
      <c r="AG65" s="414"/>
      <c r="AH65" s="414"/>
      <c r="AI65" s="414"/>
      <c r="AJ65" s="414"/>
      <c r="AK65" s="414"/>
      <c r="AL65" s="414"/>
      <c r="AM65" s="416"/>
      <c r="AN65" s="440"/>
      <c r="AO65" s="438"/>
      <c r="AP65" s="438"/>
      <c r="AQ65" s="438"/>
      <c r="AR65" s="438"/>
      <c r="AS65" s="438"/>
      <c r="AT65" s="438"/>
      <c r="AU65" s="438"/>
      <c r="AV65" s="438"/>
      <c r="AW65" s="441"/>
      <c r="AX65" s="432"/>
      <c r="AY65" s="433"/>
      <c r="AZ65" s="433"/>
      <c r="BA65" s="433"/>
      <c r="BB65" s="433"/>
      <c r="BC65" s="433"/>
      <c r="BD65" s="433"/>
      <c r="BE65" s="433"/>
      <c r="BF65" s="433"/>
      <c r="BG65" s="434"/>
      <c r="BH65" s="41"/>
      <c r="BI65" s="470"/>
      <c r="BJ65" s="471"/>
      <c r="BK65" s="471"/>
      <c r="BL65" s="471"/>
      <c r="BM65" s="471"/>
      <c r="BN65" s="472"/>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row>
    <row r="66" spans="1:100" ht="15" customHeight="1" x14ac:dyDescent="0.25">
      <c r="A66" s="41"/>
      <c r="B66" s="277"/>
      <c r="C66" s="277"/>
      <c r="D66" s="278"/>
      <c r="E66" s="419" t="s">
        <v>105</v>
      </c>
      <c r="F66" s="420"/>
      <c r="G66" s="420"/>
      <c r="H66" s="420"/>
      <c r="I66" s="420"/>
      <c r="J66" s="409" t="e">
        <f>IF(AND('Mapa final'!#REF!="Baja",'Mapa final'!#REF!="Mayor"),CONCATENATE("R",'Mapa final'!#REF!),"")</f>
        <v>#REF!</v>
      </c>
      <c r="K66" s="410"/>
      <c r="L66" s="410" t="str">
        <f ca="1">IF(AND('Mapa final'!$K$7="Baja",'Mapa final'!$O$7="Mayor"),CONCATENATE("R",'Mapa final'!$A$7),"")</f>
        <v/>
      </c>
      <c r="M66" s="410"/>
      <c r="N66" s="410" t="str">
        <f ca="1">IF(AND('Mapa final'!$K$10="Baja",'Mapa final'!$O$10="Mayor"),CONCATENATE("R",'Mapa final'!$A$10),"")</f>
        <v/>
      </c>
      <c r="O66" s="410"/>
      <c r="P66" s="410" t="e">
        <f>IF(AND('Mapa final'!#REF!="Baja",'Mapa final'!#REF!="Mayor"),CONCATENATE("R",'Mapa final'!#REF!),"")</f>
        <v>#REF!</v>
      </c>
      <c r="Q66" s="410"/>
      <c r="R66" s="410" t="str">
        <f ca="1">IF(AND('Mapa final'!$K$13="Baja",'Mapa final'!$O$13="Mayor"),CONCATENATE("R",'Mapa final'!$A$13),"")</f>
        <v/>
      </c>
      <c r="S66" s="447"/>
      <c r="T66" s="427" t="e">
        <f>IF(AND('Mapa final'!#REF!="Baja",'Mapa final'!#REF!="Mayor"),CONCATENATE("R",'Mapa final'!#REF!),"")</f>
        <v>#REF!</v>
      </c>
      <c r="U66" s="417"/>
      <c r="V66" s="417" t="str">
        <f ca="1">IF(AND('Mapa final'!$K$7="Baja",'Mapa final'!$O$7="Mayor"),CONCATENATE("R",'Mapa final'!$A$7),"")</f>
        <v/>
      </c>
      <c r="W66" s="417"/>
      <c r="X66" s="417" t="str">
        <f ca="1">IF(AND('Mapa final'!$K$10="Baja",'Mapa final'!$O$10="Mayor"),CONCATENATE("R",'Mapa final'!$A$10),"")</f>
        <v/>
      </c>
      <c r="Y66" s="417"/>
      <c r="Z66" s="417" t="e">
        <f>IF(AND('Mapa final'!#REF!="Baja",'Mapa final'!#REF!="Mayor"),CONCATENATE("R",'Mapa final'!#REF!),"")</f>
        <v>#REF!</v>
      </c>
      <c r="AA66" s="417"/>
      <c r="AB66" s="417" t="str">
        <f ca="1">IF(AND('Mapa final'!$K$13="Baja",'Mapa final'!$O$13="Mayor"),CONCATENATE("R",'Mapa final'!$A$13),"")</f>
        <v/>
      </c>
      <c r="AC66" s="428"/>
      <c r="AD66" s="427" t="e">
        <f>IF(AND('Mapa final'!#REF!="Baja",'Mapa final'!#REF!="Mayor"),CONCATENATE("R",'Mapa final'!#REF!),"")</f>
        <v>#REF!</v>
      </c>
      <c r="AE66" s="417"/>
      <c r="AF66" s="417" t="str">
        <f ca="1">IF(AND('Mapa final'!$K$7="Baja",'Mapa final'!$O$7="Mayor"),CONCATENATE("R",'Mapa final'!$A$7),"")</f>
        <v/>
      </c>
      <c r="AG66" s="417"/>
      <c r="AH66" s="417" t="str">
        <f ca="1">IF(AND('Mapa final'!$K$10="Baja",'Mapa final'!$O$10="Mayor"),CONCATENATE("R",'Mapa final'!$A$10),"")</f>
        <v/>
      </c>
      <c r="AI66" s="417"/>
      <c r="AJ66" s="417" t="e">
        <f>IF(AND('Mapa final'!#REF!="Baja",'Mapa final'!#REF!="Mayor"),CONCATENATE("R",'Mapa final'!#REF!),"")</f>
        <v>#REF!</v>
      </c>
      <c r="AK66" s="417"/>
      <c r="AL66" s="417" t="str">
        <f ca="1">IF(AND('Mapa final'!$K$13="Baja",'Mapa final'!$O$13="Mayor"),CONCATENATE("R",'Mapa final'!$A$13),"")</f>
        <v/>
      </c>
      <c r="AM66" s="428"/>
      <c r="AN66" s="425" t="e">
        <f>IF(AND('Mapa final'!#REF!="Baja",'Mapa final'!#REF!="Mayor"),CONCATENATE("R",'Mapa final'!#REF!),"")</f>
        <v>#REF!</v>
      </c>
      <c r="AO66" s="426"/>
      <c r="AP66" s="426" t="str">
        <f ca="1">IF(AND('Mapa final'!$K$7="Baja",'Mapa final'!$O$7="Mayor"),CONCATENATE("R",'Mapa final'!$A$7),"")</f>
        <v/>
      </c>
      <c r="AQ66" s="426"/>
      <c r="AR66" s="426" t="str">
        <f ca="1">IF(AND('Mapa final'!$K$10="Baja",'Mapa final'!$O$10="Mayor"),CONCATENATE("R",'Mapa final'!$A$10),"")</f>
        <v/>
      </c>
      <c r="AS66" s="426"/>
      <c r="AT66" s="426" t="e">
        <f>IF(AND('Mapa final'!#REF!="Baja",'Mapa final'!#REF!="Mayor"),CONCATENATE("R",'Mapa final'!#REF!),"")</f>
        <v>#REF!</v>
      </c>
      <c r="AU66" s="426"/>
      <c r="AV66" s="426" t="str">
        <f ca="1">IF(AND('Mapa final'!$K$13="Baja",'Mapa final'!$O$13="Mayor"),CONCATENATE("R",'Mapa final'!$A$13),"")</f>
        <v/>
      </c>
      <c r="AW66" s="442"/>
      <c r="AX66" s="435" t="e">
        <f>IF(AND('Mapa final'!#REF!="Baja",'Mapa final'!#REF!="Catastrófico"),CONCATENATE("R",'Mapa final'!#REF!),"")</f>
        <v>#REF!</v>
      </c>
      <c r="AY66" s="436"/>
      <c r="AZ66" s="436" t="str">
        <f ca="1">IF(AND('Mapa final'!$K$7="Baja",'Mapa final'!$O$7="Catastrófico"),CONCATENATE("R",'Mapa final'!$A$7),"")</f>
        <v/>
      </c>
      <c r="BA66" s="436"/>
      <c r="BB66" s="436" t="str">
        <f ca="1">IF(AND('Mapa final'!$K$10="Baja",'Mapa final'!$O$10="Catastrófico"),CONCATENATE("R",'Mapa final'!$A$10),"")</f>
        <v/>
      </c>
      <c r="BC66" s="436"/>
      <c r="BD66" s="436" t="e">
        <f>IF(AND('Mapa final'!#REF!="Baja",'Mapa final'!#REF!="Catastrófico"),CONCATENATE("R",'Mapa final'!#REF!),"")</f>
        <v>#REF!</v>
      </c>
      <c r="BE66" s="436"/>
      <c r="BF66" s="436" t="str">
        <f ca="1">IF(AND('Mapa final'!$K$13="Baja",'Mapa final'!$O$13="Catastrófico"),CONCATENATE("R",'Mapa final'!$A$13),"")</f>
        <v/>
      </c>
      <c r="BG66" s="437"/>
      <c r="BH66" s="41"/>
      <c r="BI66" s="470"/>
      <c r="BJ66" s="471"/>
      <c r="BK66" s="471"/>
      <c r="BL66" s="471"/>
      <c r="BM66" s="471"/>
      <c r="BN66" s="472"/>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row>
    <row r="67" spans="1:100" ht="15" customHeight="1" x14ac:dyDescent="0.25">
      <c r="A67" s="41"/>
      <c r="B67" s="277"/>
      <c r="C67" s="277"/>
      <c r="D67" s="278"/>
      <c r="E67" s="421"/>
      <c r="F67" s="422"/>
      <c r="G67" s="422"/>
      <c r="H67" s="422"/>
      <c r="I67" s="422"/>
      <c r="J67" s="405"/>
      <c r="K67" s="406"/>
      <c r="L67" s="406"/>
      <c r="M67" s="406"/>
      <c r="N67" s="406"/>
      <c r="O67" s="406"/>
      <c r="P67" s="406"/>
      <c r="Q67" s="406"/>
      <c r="R67" s="406"/>
      <c r="S67" s="448"/>
      <c r="T67" s="411"/>
      <c r="U67" s="412"/>
      <c r="V67" s="412"/>
      <c r="W67" s="412"/>
      <c r="X67" s="412"/>
      <c r="Y67" s="412"/>
      <c r="Z67" s="412"/>
      <c r="AA67" s="412"/>
      <c r="AB67" s="412"/>
      <c r="AC67" s="415"/>
      <c r="AD67" s="411"/>
      <c r="AE67" s="412"/>
      <c r="AF67" s="412"/>
      <c r="AG67" s="412"/>
      <c r="AH67" s="412"/>
      <c r="AI67" s="412"/>
      <c r="AJ67" s="412"/>
      <c r="AK67" s="412"/>
      <c r="AL67" s="412"/>
      <c r="AM67" s="415"/>
      <c r="AN67" s="403"/>
      <c r="AO67" s="404"/>
      <c r="AP67" s="404"/>
      <c r="AQ67" s="404"/>
      <c r="AR67" s="404"/>
      <c r="AS67" s="404"/>
      <c r="AT67" s="404"/>
      <c r="AU67" s="404"/>
      <c r="AV67" s="404"/>
      <c r="AW67" s="439"/>
      <c r="AX67" s="431"/>
      <c r="AY67" s="429"/>
      <c r="AZ67" s="429"/>
      <c r="BA67" s="429"/>
      <c r="BB67" s="429"/>
      <c r="BC67" s="429"/>
      <c r="BD67" s="429"/>
      <c r="BE67" s="429"/>
      <c r="BF67" s="429"/>
      <c r="BG67" s="430"/>
      <c r="BH67" s="41"/>
      <c r="BI67" s="470"/>
      <c r="BJ67" s="471"/>
      <c r="BK67" s="471"/>
      <c r="BL67" s="471"/>
      <c r="BM67" s="471"/>
      <c r="BN67" s="472"/>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row>
    <row r="68" spans="1:100" ht="15" customHeight="1" x14ac:dyDescent="0.25">
      <c r="A68" s="41"/>
      <c r="B68" s="277"/>
      <c r="C68" s="277"/>
      <c r="D68" s="278"/>
      <c r="E68" s="421"/>
      <c r="F68" s="422"/>
      <c r="G68" s="422"/>
      <c r="H68" s="422"/>
      <c r="I68" s="422"/>
      <c r="J68" s="405" t="e">
        <f>IF(AND('Mapa final'!#REF!="Baja",'Mapa final'!#REF!="Mayor"),CONCATENATE("R",'Mapa final'!#REF!),"")</f>
        <v>#REF!</v>
      </c>
      <c r="K68" s="406"/>
      <c r="L68" s="406" t="str">
        <f ca="1">IF(AND('Mapa final'!$K$16="Baja",'Mapa final'!$O$16="Mayor"),CONCATENATE("R",'Mapa final'!$A$16),"")</f>
        <v/>
      </c>
      <c r="M68" s="406"/>
      <c r="N68" s="406" t="str">
        <f ca="1">IF(AND('Mapa final'!$K$19="Baja",'Mapa final'!$O$19="Mayor"),CONCATENATE("R",'Mapa final'!$A$19),"")</f>
        <v/>
      </c>
      <c r="O68" s="406"/>
      <c r="P68" s="406" t="e">
        <f>IF(AND('Mapa final'!#REF!="Baja",'Mapa final'!#REF!="Mayor"),CONCATENATE("R",'Mapa final'!#REF!),"")</f>
        <v>#REF!</v>
      </c>
      <c r="Q68" s="406"/>
      <c r="R68" s="406" t="e">
        <f>IF(AND('Mapa final'!#REF!="Baja",'Mapa final'!#REF!="Mayor"),CONCATENATE("R",'Mapa final'!#REF!),"")</f>
        <v>#REF!</v>
      </c>
      <c r="S68" s="448"/>
      <c r="T68" s="411" t="e">
        <f>IF(AND('Mapa final'!#REF!="Baja",'Mapa final'!#REF!="Mayor"),CONCATENATE("R",'Mapa final'!#REF!),"")</f>
        <v>#REF!</v>
      </c>
      <c r="U68" s="412"/>
      <c r="V68" s="412" t="str">
        <f ca="1">IF(AND('Mapa final'!$K$16="Baja",'Mapa final'!$O$16="Mayor"),CONCATENATE("R",'Mapa final'!$A$16),"")</f>
        <v/>
      </c>
      <c r="W68" s="412"/>
      <c r="X68" s="412" t="str">
        <f ca="1">IF(AND('Mapa final'!$K$19="Baja",'Mapa final'!$O$19="Mayor"),CONCATENATE("R",'Mapa final'!$A$19),"")</f>
        <v/>
      </c>
      <c r="Y68" s="412"/>
      <c r="Z68" s="412" t="e">
        <f>IF(AND('Mapa final'!#REF!="Baja",'Mapa final'!#REF!="Mayor"),CONCATENATE("R",'Mapa final'!#REF!),"")</f>
        <v>#REF!</v>
      </c>
      <c r="AA68" s="412"/>
      <c r="AB68" s="412" t="e">
        <f>IF(AND('Mapa final'!#REF!="Baja",'Mapa final'!#REF!="Mayor"),CONCATENATE("R",'Mapa final'!#REF!),"")</f>
        <v>#REF!</v>
      </c>
      <c r="AC68" s="415"/>
      <c r="AD68" s="411" t="e">
        <f>IF(AND('Mapa final'!#REF!="Baja",'Mapa final'!#REF!="Mayor"),CONCATENATE("R",'Mapa final'!#REF!),"")</f>
        <v>#REF!</v>
      </c>
      <c r="AE68" s="412"/>
      <c r="AF68" s="412" t="str">
        <f ca="1">IF(AND('Mapa final'!$K$16="Baja",'Mapa final'!$O$16="Mayor"),CONCATENATE("R",'Mapa final'!$A$16),"")</f>
        <v/>
      </c>
      <c r="AG68" s="412"/>
      <c r="AH68" s="412" t="str">
        <f ca="1">IF(AND('Mapa final'!$K$19="Baja",'Mapa final'!$O$19="Mayor"),CONCATENATE("R",'Mapa final'!$A$19),"")</f>
        <v/>
      </c>
      <c r="AI68" s="412"/>
      <c r="AJ68" s="412" t="e">
        <f>IF(AND('Mapa final'!#REF!="Baja",'Mapa final'!#REF!="Mayor"),CONCATENATE("R",'Mapa final'!#REF!),"")</f>
        <v>#REF!</v>
      </c>
      <c r="AK68" s="412"/>
      <c r="AL68" s="412" t="e">
        <f>IF(AND('Mapa final'!#REF!="Baja",'Mapa final'!#REF!="Mayor"),CONCATENATE("R",'Mapa final'!#REF!),"")</f>
        <v>#REF!</v>
      </c>
      <c r="AM68" s="415"/>
      <c r="AN68" s="403" t="e">
        <f>IF(AND('Mapa final'!#REF!="Baja",'Mapa final'!#REF!="Mayor"),CONCATENATE("R",'Mapa final'!#REF!),"")</f>
        <v>#REF!</v>
      </c>
      <c r="AO68" s="404"/>
      <c r="AP68" s="404" t="str">
        <f ca="1">IF(AND('Mapa final'!$K$16="Baja",'Mapa final'!$O$16="Mayor"),CONCATENATE("R",'Mapa final'!$A$16),"")</f>
        <v/>
      </c>
      <c r="AQ68" s="404"/>
      <c r="AR68" s="404" t="str">
        <f ca="1">IF(AND('Mapa final'!$K$19="Baja",'Mapa final'!$O$19="Mayor"),CONCATENATE("R",'Mapa final'!$A$19),"")</f>
        <v/>
      </c>
      <c r="AS68" s="404"/>
      <c r="AT68" s="404" t="e">
        <f>IF(AND('Mapa final'!#REF!="Baja",'Mapa final'!#REF!="Mayor"),CONCATENATE("R",'Mapa final'!#REF!),"")</f>
        <v>#REF!</v>
      </c>
      <c r="AU68" s="404"/>
      <c r="AV68" s="404" t="e">
        <f>IF(AND('Mapa final'!#REF!="Baja",'Mapa final'!#REF!="Mayor"),CONCATENATE("R",'Mapa final'!#REF!),"")</f>
        <v>#REF!</v>
      </c>
      <c r="AW68" s="439"/>
      <c r="AX68" s="431" t="e">
        <f>IF(AND('Mapa final'!#REF!="Baja",'Mapa final'!#REF!="Catastrófico"),CONCATENATE("R",'Mapa final'!#REF!),"")</f>
        <v>#REF!</v>
      </c>
      <c r="AY68" s="429"/>
      <c r="AZ68" s="429" t="str">
        <f ca="1">IF(AND('Mapa final'!$K$16="Baja",'Mapa final'!$O$16="Catastrófico"),CONCATENATE("R",'Mapa final'!$A$16),"")</f>
        <v/>
      </c>
      <c r="BA68" s="429"/>
      <c r="BB68" s="429" t="str">
        <f ca="1">IF(AND('Mapa final'!$K$19="Baja",'Mapa final'!$O$19="Catastrófico"),CONCATENATE("R",'Mapa final'!$A$19),"")</f>
        <v/>
      </c>
      <c r="BC68" s="429"/>
      <c r="BD68" s="429" t="e">
        <f>IF(AND('Mapa final'!#REF!="Baja",'Mapa final'!#REF!="Catastrófico"),CONCATENATE("R",'Mapa final'!#REF!),"")</f>
        <v>#REF!</v>
      </c>
      <c r="BE68" s="429"/>
      <c r="BF68" s="429" t="e">
        <f>IF(AND('Mapa final'!#REF!="Baja",'Mapa final'!#REF!="Catastrófico"),CONCATENATE("R",'Mapa final'!#REF!),"")</f>
        <v>#REF!</v>
      </c>
      <c r="BG68" s="430"/>
      <c r="BH68" s="41"/>
      <c r="BI68" s="470"/>
      <c r="BJ68" s="471"/>
      <c r="BK68" s="471"/>
      <c r="BL68" s="471"/>
      <c r="BM68" s="471"/>
      <c r="BN68" s="472"/>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row>
    <row r="69" spans="1:100" ht="15" customHeight="1" x14ac:dyDescent="0.25">
      <c r="A69" s="41"/>
      <c r="B69" s="277"/>
      <c r="C69" s="277"/>
      <c r="D69" s="278"/>
      <c r="E69" s="421"/>
      <c r="F69" s="422"/>
      <c r="G69" s="422"/>
      <c r="H69" s="422"/>
      <c r="I69" s="422"/>
      <c r="J69" s="405"/>
      <c r="K69" s="406"/>
      <c r="L69" s="406"/>
      <c r="M69" s="406"/>
      <c r="N69" s="406"/>
      <c r="O69" s="406"/>
      <c r="P69" s="406"/>
      <c r="Q69" s="406"/>
      <c r="R69" s="406"/>
      <c r="S69" s="448"/>
      <c r="T69" s="411"/>
      <c r="U69" s="412"/>
      <c r="V69" s="412"/>
      <c r="W69" s="412"/>
      <c r="X69" s="412"/>
      <c r="Y69" s="412"/>
      <c r="Z69" s="412"/>
      <c r="AA69" s="412"/>
      <c r="AB69" s="412"/>
      <c r="AC69" s="415"/>
      <c r="AD69" s="411"/>
      <c r="AE69" s="412"/>
      <c r="AF69" s="412"/>
      <c r="AG69" s="412"/>
      <c r="AH69" s="412"/>
      <c r="AI69" s="412"/>
      <c r="AJ69" s="412"/>
      <c r="AK69" s="412"/>
      <c r="AL69" s="412"/>
      <c r="AM69" s="415"/>
      <c r="AN69" s="403"/>
      <c r="AO69" s="404"/>
      <c r="AP69" s="404"/>
      <c r="AQ69" s="404"/>
      <c r="AR69" s="404"/>
      <c r="AS69" s="404"/>
      <c r="AT69" s="404"/>
      <c r="AU69" s="404"/>
      <c r="AV69" s="404"/>
      <c r="AW69" s="439"/>
      <c r="AX69" s="431"/>
      <c r="AY69" s="429"/>
      <c r="AZ69" s="429"/>
      <c r="BA69" s="429"/>
      <c r="BB69" s="429"/>
      <c r="BC69" s="429"/>
      <c r="BD69" s="429"/>
      <c r="BE69" s="429"/>
      <c r="BF69" s="429"/>
      <c r="BG69" s="430"/>
      <c r="BH69" s="41"/>
      <c r="BI69" s="470"/>
      <c r="BJ69" s="471"/>
      <c r="BK69" s="471"/>
      <c r="BL69" s="471"/>
      <c r="BM69" s="471"/>
      <c r="BN69" s="472"/>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row>
    <row r="70" spans="1:100" ht="15" customHeight="1" x14ac:dyDescent="0.25">
      <c r="A70" s="41"/>
      <c r="B70" s="277"/>
      <c r="C70" s="277"/>
      <c r="D70" s="278"/>
      <c r="E70" s="421"/>
      <c r="F70" s="422"/>
      <c r="G70" s="422"/>
      <c r="H70" s="422"/>
      <c r="I70" s="422"/>
      <c r="J70" s="405" t="str">
        <f ca="1">IF(AND('Mapa final'!$K$22="Baja",'Mapa final'!$O$22="Mayor"),CONCATENATE("R",'Mapa final'!$A$22),"")</f>
        <v/>
      </c>
      <c r="K70" s="406"/>
      <c r="L70" s="406" t="str">
        <f ca="1">IF(AND('Mapa final'!$K$25="Baja",'Mapa final'!$O$25="Mayor"),CONCATENATE("R",'Mapa final'!$A$25),"")</f>
        <v/>
      </c>
      <c r="M70" s="406"/>
      <c r="N70" s="406" t="str">
        <f ca="1">IF(AND('Mapa final'!$K$28="Baja",'Mapa final'!$O$28="Mayor"),CONCATENATE("R",'Mapa final'!$A$28),"")</f>
        <v/>
      </c>
      <c r="O70" s="406"/>
      <c r="P70" s="406" t="e">
        <f>IF(AND('Mapa final'!#REF!="Baja",'Mapa final'!#REF!="Mayor"),CONCATENATE("R",'Mapa final'!#REF!),"")</f>
        <v>#REF!</v>
      </c>
      <c r="Q70" s="406"/>
      <c r="R70" s="406" t="str">
        <f ca="1">IF(AND('Mapa final'!$K$31="Baja",'Mapa final'!$O$31="Mayor"),CONCATENATE("R",'Mapa final'!$A$31),"")</f>
        <v/>
      </c>
      <c r="S70" s="448"/>
      <c r="T70" s="411" t="str">
        <f ca="1">IF(AND('Mapa final'!$K$22="Baja",'Mapa final'!$O$22="Mayor"),CONCATENATE("R",'Mapa final'!$A$22),"")</f>
        <v/>
      </c>
      <c r="U70" s="412"/>
      <c r="V70" s="412" t="str">
        <f ca="1">IF(AND('Mapa final'!$K$25="Baja",'Mapa final'!$O$25="Mayor"),CONCATENATE("R",'Mapa final'!$A$25),"")</f>
        <v/>
      </c>
      <c r="W70" s="412"/>
      <c r="X70" s="412" t="str">
        <f ca="1">IF(AND('Mapa final'!$K$28="Baja",'Mapa final'!$O$28="Mayor"),CONCATENATE("R",'Mapa final'!$A$28),"")</f>
        <v/>
      </c>
      <c r="Y70" s="412"/>
      <c r="Z70" s="412" t="e">
        <f>IF(AND('Mapa final'!#REF!="Baja",'Mapa final'!#REF!="Mayor"),CONCATENATE("R",'Mapa final'!#REF!),"")</f>
        <v>#REF!</v>
      </c>
      <c r="AA70" s="412"/>
      <c r="AB70" s="412" t="str">
        <f ca="1">IF(AND('Mapa final'!$K$31="Baja",'Mapa final'!$O$31="Mayor"),CONCATENATE("R",'Mapa final'!$A$31),"")</f>
        <v/>
      </c>
      <c r="AC70" s="415"/>
      <c r="AD70" s="411" t="str">
        <f ca="1">IF(AND('Mapa final'!$K$22="Baja",'Mapa final'!$O$22="Mayor"),CONCATENATE("R",'Mapa final'!$A$22),"")</f>
        <v/>
      </c>
      <c r="AE70" s="412"/>
      <c r="AF70" s="412" t="str">
        <f ca="1">IF(AND('Mapa final'!$K$25="Baja",'Mapa final'!$O$25="Mayor"),CONCATENATE("R",'Mapa final'!$A$25),"")</f>
        <v/>
      </c>
      <c r="AG70" s="412"/>
      <c r="AH70" s="412" t="str">
        <f ca="1">IF(AND('Mapa final'!$K$28="Baja",'Mapa final'!$O$28="Mayor"),CONCATENATE("R",'Mapa final'!$A$28),"")</f>
        <v/>
      </c>
      <c r="AI70" s="412"/>
      <c r="AJ70" s="412" t="e">
        <f>IF(AND('Mapa final'!#REF!="Baja",'Mapa final'!#REF!="Mayor"),CONCATENATE("R",'Mapa final'!#REF!),"")</f>
        <v>#REF!</v>
      </c>
      <c r="AK70" s="412"/>
      <c r="AL70" s="412" t="str">
        <f ca="1">IF(AND('Mapa final'!$K$31="Baja",'Mapa final'!$O$31="Mayor"),CONCATENATE("R",'Mapa final'!$A$31),"")</f>
        <v/>
      </c>
      <c r="AM70" s="415"/>
      <c r="AN70" s="403" t="str">
        <f ca="1">IF(AND('Mapa final'!$K$22="Baja",'Mapa final'!$O$22="Mayor"),CONCATENATE("R",'Mapa final'!$A$22),"")</f>
        <v/>
      </c>
      <c r="AO70" s="404"/>
      <c r="AP70" s="404" t="str">
        <f ca="1">IF(AND('Mapa final'!$K$25="Baja",'Mapa final'!$O$25="Mayor"),CONCATENATE("R",'Mapa final'!$A$25),"")</f>
        <v/>
      </c>
      <c r="AQ70" s="404"/>
      <c r="AR70" s="404" t="str">
        <f ca="1">IF(AND('Mapa final'!$K$28="Baja",'Mapa final'!$O$28="Mayor"),CONCATENATE("R",'Mapa final'!$A$28),"")</f>
        <v/>
      </c>
      <c r="AS70" s="404"/>
      <c r="AT70" s="404" t="e">
        <f>IF(AND('Mapa final'!#REF!="Baja",'Mapa final'!#REF!="Mayor"),CONCATENATE("R",'Mapa final'!#REF!),"")</f>
        <v>#REF!</v>
      </c>
      <c r="AU70" s="404"/>
      <c r="AV70" s="404" t="str">
        <f ca="1">IF(AND('Mapa final'!$K$31="Baja",'Mapa final'!$O$31="Mayor"),CONCATENATE("R",'Mapa final'!$A$31),"")</f>
        <v/>
      </c>
      <c r="AW70" s="439"/>
      <c r="AX70" s="431" t="str">
        <f ca="1">IF(AND('Mapa final'!$K$22="Baja",'Mapa final'!$O$22="Catastrófico"),CONCATENATE("R",'Mapa final'!$A$22),"")</f>
        <v/>
      </c>
      <c r="AY70" s="429"/>
      <c r="AZ70" s="429" t="str">
        <f ca="1">IF(AND('Mapa final'!$K$25="Baja",'Mapa final'!$O$25="Catastrófico"),CONCATENATE("R",'Mapa final'!$A$25),"")</f>
        <v/>
      </c>
      <c r="BA70" s="429"/>
      <c r="BB70" s="429" t="str">
        <f ca="1">IF(AND('Mapa final'!$K$28="Baja",'Mapa final'!$O$28="Catastrófico"),CONCATENATE("R",'Mapa final'!$A$28),"")</f>
        <v/>
      </c>
      <c r="BC70" s="429"/>
      <c r="BD70" s="429" t="e">
        <f>IF(AND('Mapa final'!#REF!="Baja",'Mapa final'!#REF!="Catastrófico"),CONCATENATE("R",'Mapa final'!#REF!),"")</f>
        <v>#REF!</v>
      </c>
      <c r="BE70" s="429"/>
      <c r="BF70" s="429" t="str">
        <f ca="1">IF(AND('Mapa final'!$K$31="Baja",'Mapa final'!$O$31="Catastrófico"),CONCATENATE("R",'Mapa final'!$A$31),"")</f>
        <v/>
      </c>
      <c r="BG70" s="430"/>
      <c r="BH70" s="41"/>
      <c r="BI70" s="470"/>
      <c r="BJ70" s="471"/>
      <c r="BK70" s="471"/>
      <c r="BL70" s="471"/>
      <c r="BM70" s="471"/>
      <c r="BN70" s="472"/>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row>
    <row r="71" spans="1:100" ht="15" customHeight="1" x14ac:dyDescent="0.25">
      <c r="A71" s="41"/>
      <c r="B71" s="277"/>
      <c r="C71" s="277"/>
      <c r="D71" s="278"/>
      <c r="E71" s="421"/>
      <c r="F71" s="422"/>
      <c r="G71" s="422"/>
      <c r="H71" s="422"/>
      <c r="I71" s="422"/>
      <c r="J71" s="405"/>
      <c r="K71" s="406"/>
      <c r="L71" s="406"/>
      <c r="M71" s="406"/>
      <c r="N71" s="406"/>
      <c r="O71" s="406"/>
      <c r="P71" s="406"/>
      <c r="Q71" s="406"/>
      <c r="R71" s="406"/>
      <c r="S71" s="448"/>
      <c r="T71" s="411"/>
      <c r="U71" s="412"/>
      <c r="V71" s="412"/>
      <c r="W71" s="412"/>
      <c r="X71" s="412"/>
      <c r="Y71" s="412"/>
      <c r="Z71" s="412"/>
      <c r="AA71" s="412"/>
      <c r="AB71" s="412"/>
      <c r="AC71" s="415"/>
      <c r="AD71" s="411"/>
      <c r="AE71" s="412"/>
      <c r="AF71" s="412"/>
      <c r="AG71" s="412"/>
      <c r="AH71" s="412"/>
      <c r="AI71" s="412"/>
      <c r="AJ71" s="412"/>
      <c r="AK71" s="412"/>
      <c r="AL71" s="412"/>
      <c r="AM71" s="415"/>
      <c r="AN71" s="403"/>
      <c r="AO71" s="404"/>
      <c r="AP71" s="404"/>
      <c r="AQ71" s="404"/>
      <c r="AR71" s="404"/>
      <c r="AS71" s="404"/>
      <c r="AT71" s="404"/>
      <c r="AU71" s="404"/>
      <c r="AV71" s="404"/>
      <c r="AW71" s="439"/>
      <c r="AX71" s="431"/>
      <c r="AY71" s="429"/>
      <c r="AZ71" s="429"/>
      <c r="BA71" s="429"/>
      <c r="BB71" s="429"/>
      <c r="BC71" s="429"/>
      <c r="BD71" s="429"/>
      <c r="BE71" s="429"/>
      <c r="BF71" s="429"/>
      <c r="BG71" s="430"/>
      <c r="BH71" s="41"/>
      <c r="BI71" s="470"/>
      <c r="BJ71" s="471"/>
      <c r="BK71" s="471"/>
      <c r="BL71" s="471"/>
      <c r="BM71" s="471"/>
      <c r="BN71" s="472"/>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row>
    <row r="72" spans="1:100" ht="15" customHeight="1" x14ac:dyDescent="0.25">
      <c r="A72" s="41"/>
      <c r="B72" s="277"/>
      <c r="C72" s="277"/>
      <c r="D72" s="278"/>
      <c r="E72" s="421"/>
      <c r="F72" s="422"/>
      <c r="G72" s="422"/>
      <c r="H72" s="422"/>
      <c r="I72" s="422"/>
      <c r="J72" s="405" t="str">
        <f ca="1">IF(AND('Mapa final'!$K$34="Baja",'Mapa final'!$O$34="Mayor"),CONCATENATE("R",'Mapa final'!$A$34),"")</f>
        <v/>
      </c>
      <c r="K72" s="406"/>
      <c r="L72" s="406" t="str">
        <f ca="1">IF(AND('Mapa final'!$K$37="Baja",'Mapa final'!$O$37="Mayor"),CONCATENATE("R",'Mapa final'!$A$37),"")</f>
        <v/>
      </c>
      <c r="M72" s="406"/>
      <c r="N72" s="406" t="e">
        <f>IF(AND('Mapa final'!#REF!="Baja",'Mapa final'!#REF!="Mayor"),CONCATENATE("R",'Mapa final'!#REF!),"")</f>
        <v>#REF!</v>
      </c>
      <c r="O72" s="406"/>
      <c r="P72" s="406" t="str">
        <f ca="1">IF(AND('Mapa final'!$K$40="Baja",'Mapa final'!$O$40="Mayor"),CONCATENATE("R",'Mapa final'!$A$40),"")</f>
        <v/>
      </c>
      <c r="Q72" s="406"/>
      <c r="R72" s="406" t="str">
        <f ca="1">IF(AND('Mapa final'!$K$43="Baja",'Mapa final'!$O$43="Mayor"),CONCATENATE("R",'Mapa final'!$A$43),"")</f>
        <v/>
      </c>
      <c r="S72" s="448"/>
      <c r="T72" s="411" t="str">
        <f ca="1">IF(AND('Mapa final'!$K$34="Baja",'Mapa final'!$O$34="Mayor"),CONCATENATE("R",'Mapa final'!$A$34),"")</f>
        <v/>
      </c>
      <c r="U72" s="412"/>
      <c r="V72" s="412" t="str">
        <f ca="1">IF(AND('Mapa final'!$K$37="Baja",'Mapa final'!$O$37="Mayor"),CONCATENATE("R",'Mapa final'!$A$37),"")</f>
        <v/>
      </c>
      <c r="W72" s="412"/>
      <c r="X72" s="412" t="e">
        <f>IF(AND('Mapa final'!#REF!="Baja",'Mapa final'!#REF!="Mayor"),CONCATENATE("R",'Mapa final'!#REF!),"")</f>
        <v>#REF!</v>
      </c>
      <c r="Y72" s="412"/>
      <c r="Z72" s="412" t="str">
        <f ca="1">IF(AND('Mapa final'!$K$40="Baja",'Mapa final'!$O$40="Mayor"),CONCATENATE("R",'Mapa final'!$A$40),"")</f>
        <v/>
      </c>
      <c r="AA72" s="412"/>
      <c r="AB72" s="412" t="str">
        <f ca="1">IF(AND('Mapa final'!$K$43="Baja",'Mapa final'!$O$43="Mayor"),CONCATENATE("R",'Mapa final'!$A$43),"")</f>
        <v/>
      </c>
      <c r="AC72" s="415"/>
      <c r="AD72" s="411" t="str">
        <f ca="1">IF(AND('Mapa final'!$K$34="Baja",'Mapa final'!$O$34="Mayor"),CONCATENATE("R",'Mapa final'!$A$34),"")</f>
        <v/>
      </c>
      <c r="AE72" s="412"/>
      <c r="AF72" s="412" t="str">
        <f ca="1">IF(AND('Mapa final'!$K$37="Baja",'Mapa final'!$O$37="Mayor"),CONCATENATE("R",'Mapa final'!$A$37),"")</f>
        <v/>
      </c>
      <c r="AG72" s="412"/>
      <c r="AH72" s="412" t="e">
        <f>IF(AND('Mapa final'!#REF!="Baja",'Mapa final'!#REF!="Mayor"),CONCATENATE("R",'Mapa final'!#REF!),"")</f>
        <v>#REF!</v>
      </c>
      <c r="AI72" s="412"/>
      <c r="AJ72" s="412" t="str">
        <f ca="1">IF(AND('Mapa final'!$K$40="Baja",'Mapa final'!$O$40="Mayor"),CONCATENATE("R",'Mapa final'!$A$40),"")</f>
        <v/>
      </c>
      <c r="AK72" s="412"/>
      <c r="AL72" s="412" t="str">
        <f ca="1">IF(AND('Mapa final'!$K$43="Baja",'Mapa final'!$O$43="Mayor"),CONCATENATE("R",'Mapa final'!$A$43),"")</f>
        <v/>
      </c>
      <c r="AM72" s="415"/>
      <c r="AN72" s="403" t="str">
        <f ca="1">IF(AND('Mapa final'!$K$34="Baja",'Mapa final'!$O$34="Mayor"),CONCATENATE("R",'Mapa final'!$A$34),"")</f>
        <v/>
      </c>
      <c r="AO72" s="404"/>
      <c r="AP72" s="404" t="str">
        <f ca="1">IF(AND('Mapa final'!$K$37="Baja",'Mapa final'!$O$37="Mayor"),CONCATENATE("R",'Mapa final'!$A$37),"")</f>
        <v/>
      </c>
      <c r="AQ72" s="404"/>
      <c r="AR72" s="404" t="e">
        <f>IF(AND('Mapa final'!#REF!="Baja",'Mapa final'!#REF!="Mayor"),CONCATENATE("R",'Mapa final'!#REF!),"")</f>
        <v>#REF!</v>
      </c>
      <c r="AS72" s="404"/>
      <c r="AT72" s="404" t="str">
        <f ca="1">IF(AND('Mapa final'!$K$40="Baja",'Mapa final'!$O$40="Mayor"),CONCATENATE("R",'Mapa final'!$A$40),"")</f>
        <v/>
      </c>
      <c r="AU72" s="404"/>
      <c r="AV72" s="404" t="str">
        <f ca="1">IF(AND('Mapa final'!$K$43="Baja",'Mapa final'!$O$43="Mayor"),CONCATENATE("R",'Mapa final'!$A$43),"")</f>
        <v/>
      </c>
      <c r="AW72" s="439"/>
      <c r="AX72" s="431" t="str">
        <f ca="1">IF(AND('Mapa final'!$K$34="Baja",'Mapa final'!$O$34="Catastrófico"),CONCATENATE("R",'Mapa final'!$A$34),"")</f>
        <v/>
      </c>
      <c r="AY72" s="429"/>
      <c r="AZ72" s="429" t="str">
        <f ca="1">IF(AND('Mapa final'!$K$37="Baja",'Mapa final'!$O$37="Catastrófico"),CONCATENATE("R",'Mapa final'!$A$37),"")</f>
        <v/>
      </c>
      <c r="BA72" s="429"/>
      <c r="BB72" s="429" t="e">
        <f>IF(AND('Mapa final'!#REF!="Baja",'Mapa final'!#REF!="Catastrófico"),CONCATENATE("R",'Mapa final'!#REF!),"")</f>
        <v>#REF!</v>
      </c>
      <c r="BC72" s="429"/>
      <c r="BD72" s="429" t="str">
        <f ca="1">IF(AND('Mapa final'!$K$40="Baja",'Mapa final'!$O$40="Catastrófico"),CONCATENATE("R",'Mapa final'!$A$40),"")</f>
        <v/>
      </c>
      <c r="BE72" s="429"/>
      <c r="BF72" s="429" t="str">
        <f ca="1">IF(AND('Mapa final'!$K$43="Baja",'Mapa final'!$O$43="Catastrófico"),CONCATENATE("R",'Mapa final'!$A$43),"")</f>
        <v/>
      </c>
      <c r="BG72" s="430"/>
      <c r="BH72" s="41"/>
      <c r="BI72" s="470"/>
      <c r="BJ72" s="471"/>
      <c r="BK72" s="471"/>
      <c r="BL72" s="471"/>
      <c r="BM72" s="471"/>
      <c r="BN72" s="472"/>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row>
    <row r="73" spans="1:100" ht="15" customHeight="1" thickBot="1" x14ac:dyDescent="0.3">
      <c r="A73" s="41"/>
      <c r="B73" s="277"/>
      <c r="C73" s="277"/>
      <c r="D73" s="278"/>
      <c r="E73" s="421"/>
      <c r="F73" s="422"/>
      <c r="G73" s="422"/>
      <c r="H73" s="422"/>
      <c r="I73" s="422"/>
      <c r="J73" s="405"/>
      <c r="K73" s="406"/>
      <c r="L73" s="406"/>
      <c r="M73" s="406"/>
      <c r="N73" s="406"/>
      <c r="O73" s="406"/>
      <c r="P73" s="406"/>
      <c r="Q73" s="406"/>
      <c r="R73" s="406"/>
      <c r="S73" s="448"/>
      <c r="T73" s="411"/>
      <c r="U73" s="412"/>
      <c r="V73" s="412"/>
      <c r="W73" s="412"/>
      <c r="X73" s="412"/>
      <c r="Y73" s="412"/>
      <c r="Z73" s="412"/>
      <c r="AA73" s="412"/>
      <c r="AB73" s="412"/>
      <c r="AC73" s="415"/>
      <c r="AD73" s="411"/>
      <c r="AE73" s="412"/>
      <c r="AF73" s="412"/>
      <c r="AG73" s="412"/>
      <c r="AH73" s="412"/>
      <c r="AI73" s="412"/>
      <c r="AJ73" s="412"/>
      <c r="AK73" s="412"/>
      <c r="AL73" s="412"/>
      <c r="AM73" s="415"/>
      <c r="AN73" s="403"/>
      <c r="AO73" s="404"/>
      <c r="AP73" s="404"/>
      <c r="AQ73" s="404"/>
      <c r="AR73" s="404"/>
      <c r="AS73" s="404"/>
      <c r="AT73" s="404"/>
      <c r="AU73" s="404"/>
      <c r="AV73" s="404"/>
      <c r="AW73" s="439"/>
      <c r="AX73" s="431"/>
      <c r="AY73" s="429"/>
      <c r="AZ73" s="429"/>
      <c r="BA73" s="429"/>
      <c r="BB73" s="429"/>
      <c r="BC73" s="429"/>
      <c r="BD73" s="429"/>
      <c r="BE73" s="429"/>
      <c r="BF73" s="429"/>
      <c r="BG73" s="430"/>
      <c r="BH73" s="41"/>
      <c r="BI73" s="473"/>
      <c r="BJ73" s="474"/>
      <c r="BK73" s="474"/>
      <c r="BL73" s="474"/>
      <c r="BM73" s="474"/>
      <c r="BN73" s="475"/>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row>
    <row r="74" spans="1:100" ht="15" customHeight="1" x14ac:dyDescent="0.25">
      <c r="A74" s="41"/>
      <c r="B74" s="277"/>
      <c r="C74" s="277"/>
      <c r="D74" s="278"/>
      <c r="E74" s="421"/>
      <c r="F74" s="422"/>
      <c r="G74" s="422"/>
      <c r="H74" s="422"/>
      <c r="I74" s="422"/>
      <c r="J74" s="405" t="e">
        <f>IF(AND('Mapa final'!#REF!="Baja",'Mapa final'!#REF!="Mayor"),CONCATENATE("R",'Mapa final'!#REF!),"")</f>
        <v>#REF!</v>
      </c>
      <c r="K74" s="406"/>
      <c r="L74" s="406" t="e">
        <f>IF(AND('Mapa final'!#REF!="Baja",'Mapa final'!#REF!="Mayor"),CONCATENATE("R",'Mapa final'!#REF!),"")</f>
        <v>#REF!</v>
      </c>
      <c r="M74" s="406"/>
      <c r="N74" s="406" t="str">
        <f ca="1">IF(AND('Mapa final'!$K$46="Baja",'Mapa final'!$O$46="Mayor"),CONCATENATE("R",'Mapa final'!$A$46),"")</f>
        <v/>
      </c>
      <c r="O74" s="406"/>
      <c r="P74" s="406" t="str">
        <f ca="1">IF(AND('Mapa final'!$K$49="Baja",'Mapa final'!$O$49="Mayor"),CONCATENATE("R",'Mapa final'!$A$49),"")</f>
        <v/>
      </c>
      <c r="Q74" s="406"/>
      <c r="R74" s="406" t="e">
        <f>IF(AND('Mapa final'!#REF!="Baja",'Mapa final'!#REF!="Mayor"),CONCATENATE("R",'Mapa final'!#REF!),"")</f>
        <v>#REF!</v>
      </c>
      <c r="S74" s="448"/>
      <c r="T74" s="411" t="e">
        <f>IF(AND('Mapa final'!#REF!="Baja",'Mapa final'!#REF!="Mayor"),CONCATENATE("R",'Mapa final'!#REF!),"")</f>
        <v>#REF!</v>
      </c>
      <c r="U74" s="412"/>
      <c r="V74" s="412" t="e">
        <f>IF(AND('Mapa final'!#REF!="Baja",'Mapa final'!#REF!="Mayor"),CONCATENATE("R",'Mapa final'!#REF!),"")</f>
        <v>#REF!</v>
      </c>
      <c r="W74" s="412"/>
      <c r="X74" s="412" t="str">
        <f ca="1">IF(AND('Mapa final'!$K$46="Baja",'Mapa final'!$O$46="Mayor"),CONCATENATE("R",'Mapa final'!$A$46),"")</f>
        <v/>
      </c>
      <c r="Y74" s="412"/>
      <c r="Z74" s="412" t="str">
        <f ca="1">IF(AND('Mapa final'!$K$49="Baja",'Mapa final'!$O$49="Mayor"),CONCATENATE("R",'Mapa final'!$A$49),"")</f>
        <v/>
      </c>
      <c r="AA74" s="412"/>
      <c r="AB74" s="412" t="e">
        <f>IF(AND('Mapa final'!#REF!="Baja",'Mapa final'!#REF!="Mayor"),CONCATENATE("R",'Mapa final'!#REF!),"")</f>
        <v>#REF!</v>
      </c>
      <c r="AC74" s="415"/>
      <c r="AD74" s="411" t="e">
        <f>IF(AND('Mapa final'!#REF!="Baja",'Mapa final'!#REF!="Mayor"),CONCATENATE("R",'Mapa final'!#REF!),"")</f>
        <v>#REF!</v>
      </c>
      <c r="AE74" s="412"/>
      <c r="AF74" s="412" t="e">
        <f>IF(AND('Mapa final'!#REF!="Baja",'Mapa final'!#REF!="Mayor"),CONCATENATE("R",'Mapa final'!#REF!),"")</f>
        <v>#REF!</v>
      </c>
      <c r="AG74" s="412"/>
      <c r="AH74" s="412" t="str">
        <f ca="1">IF(AND('Mapa final'!$K$46="Baja",'Mapa final'!$O$46="Mayor"),CONCATENATE("R",'Mapa final'!$A$46),"")</f>
        <v/>
      </c>
      <c r="AI74" s="412"/>
      <c r="AJ74" s="412" t="str">
        <f ca="1">IF(AND('Mapa final'!$K$49="Baja",'Mapa final'!$O$49="Mayor"),CONCATENATE("R",'Mapa final'!$A$49),"")</f>
        <v/>
      </c>
      <c r="AK74" s="412"/>
      <c r="AL74" s="412" t="e">
        <f>IF(AND('Mapa final'!#REF!="Baja",'Mapa final'!#REF!="Mayor"),CONCATENATE("R",'Mapa final'!#REF!),"")</f>
        <v>#REF!</v>
      </c>
      <c r="AM74" s="415"/>
      <c r="AN74" s="403" t="e">
        <f>IF(AND('Mapa final'!#REF!="Baja",'Mapa final'!#REF!="Mayor"),CONCATENATE("R",'Mapa final'!#REF!),"")</f>
        <v>#REF!</v>
      </c>
      <c r="AO74" s="404"/>
      <c r="AP74" s="404" t="e">
        <f>IF(AND('Mapa final'!#REF!="Baja",'Mapa final'!#REF!="Mayor"),CONCATENATE("R",'Mapa final'!#REF!),"")</f>
        <v>#REF!</v>
      </c>
      <c r="AQ74" s="404"/>
      <c r="AR74" s="404" t="str">
        <f ca="1">IF(AND('Mapa final'!$K$46="Baja",'Mapa final'!$O$46="Mayor"),CONCATENATE("R",'Mapa final'!$A$46),"")</f>
        <v/>
      </c>
      <c r="AS74" s="404"/>
      <c r="AT74" s="404" t="str">
        <f ca="1">IF(AND('Mapa final'!$K$49="Baja",'Mapa final'!$O$49="Mayor"),CONCATENATE("R",'Mapa final'!$A$49),"")</f>
        <v/>
      </c>
      <c r="AU74" s="404"/>
      <c r="AV74" s="404" t="e">
        <f>IF(AND('Mapa final'!#REF!="Baja",'Mapa final'!#REF!="Mayor"),CONCATENATE("R",'Mapa final'!#REF!),"")</f>
        <v>#REF!</v>
      </c>
      <c r="AW74" s="439"/>
      <c r="AX74" s="431" t="e">
        <f>IF(AND('Mapa final'!#REF!="Baja",'Mapa final'!#REF!="Catastrófico"),CONCATENATE("R",'Mapa final'!#REF!),"")</f>
        <v>#REF!</v>
      </c>
      <c r="AY74" s="429"/>
      <c r="AZ74" s="429" t="e">
        <f>IF(AND('Mapa final'!#REF!="Baja",'Mapa final'!#REF!="Catastrófico"),CONCATENATE("R",'Mapa final'!#REF!),"")</f>
        <v>#REF!</v>
      </c>
      <c r="BA74" s="429"/>
      <c r="BB74" s="429" t="str">
        <f ca="1">IF(AND('Mapa final'!$K$46="Baja",'Mapa final'!$O$46="Catastrófico"),CONCATENATE("R",'Mapa final'!$A$46),"")</f>
        <v/>
      </c>
      <c r="BC74" s="429"/>
      <c r="BD74" s="429" t="str">
        <f ca="1">IF(AND('Mapa final'!$K$49="Baja",'Mapa final'!$O$49="Catastrófico"),CONCATENATE("R",'Mapa final'!$A$49),"")</f>
        <v/>
      </c>
      <c r="BE74" s="429"/>
      <c r="BF74" s="429" t="e">
        <f>IF(AND('Mapa final'!#REF!="Baja",'Mapa final'!#REF!="Catastrófico"),CONCATENATE("R",'Mapa final'!#REF!),"")</f>
        <v>#REF!</v>
      </c>
      <c r="BG74" s="430"/>
      <c r="BH74" s="41"/>
      <c r="BI74" s="476" t="s">
        <v>76</v>
      </c>
      <c r="BJ74" s="477"/>
      <c r="BK74" s="477"/>
      <c r="BL74" s="477"/>
      <c r="BM74" s="477"/>
      <c r="BN74" s="478"/>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row>
    <row r="75" spans="1:100" ht="15" customHeight="1" x14ac:dyDescent="0.25">
      <c r="A75" s="41"/>
      <c r="B75" s="277"/>
      <c r="C75" s="277"/>
      <c r="D75" s="278"/>
      <c r="E75" s="421"/>
      <c r="F75" s="422"/>
      <c r="G75" s="422"/>
      <c r="H75" s="422"/>
      <c r="I75" s="422"/>
      <c r="J75" s="405"/>
      <c r="K75" s="406"/>
      <c r="L75" s="406"/>
      <c r="M75" s="406"/>
      <c r="N75" s="406"/>
      <c r="O75" s="406"/>
      <c r="P75" s="406"/>
      <c r="Q75" s="406"/>
      <c r="R75" s="406"/>
      <c r="S75" s="448"/>
      <c r="T75" s="411"/>
      <c r="U75" s="412"/>
      <c r="V75" s="412"/>
      <c r="W75" s="412"/>
      <c r="X75" s="412"/>
      <c r="Y75" s="412"/>
      <c r="Z75" s="412"/>
      <c r="AA75" s="412"/>
      <c r="AB75" s="412"/>
      <c r="AC75" s="415"/>
      <c r="AD75" s="411"/>
      <c r="AE75" s="412"/>
      <c r="AF75" s="412"/>
      <c r="AG75" s="412"/>
      <c r="AH75" s="412"/>
      <c r="AI75" s="412"/>
      <c r="AJ75" s="412"/>
      <c r="AK75" s="412"/>
      <c r="AL75" s="412"/>
      <c r="AM75" s="415"/>
      <c r="AN75" s="403"/>
      <c r="AO75" s="404"/>
      <c r="AP75" s="404"/>
      <c r="AQ75" s="404"/>
      <c r="AR75" s="404"/>
      <c r="AS75" s="404"/>
      <c r="AT75" s="404"/>
      <c r="AU75" s="404"/>
      <c r="AV75" s="404"/>
      <c r="AW75" s="439"/>
      <c r="AX75" s="431"/>
      <c r="AY75" s="429"/>
      <c r="AZ75" s="429"/>
      <c r="BA75" s="429"/>
      <c r="BB75" s="429"/>
      <c r="BC75" s="429"/>
      <c r="BD75" s="429"/>
      <c r="BE75" s="429"/>
      <c r="BF75" s="429"/>
      <c r="BG75" s="430"/>
      <c r="BH75" s="41"/>
      <c r="BI75" s="479"/>
      <c r="BJ75" s="480"/>
      <c r="BK75" s="480"/>
      <c r="BL75" s="480"/>
      <c r="BM75" s="480"/>
      <c r="BN75" s="48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row>
    <row r="76" spans="1:100" ht="15" customHeight="1" x14ac:dyDescent="0.25">
      <c r="A76" s="41"/>
      <c r="B76" s="277"/>
      <c r="C76" s="277"/>
      <c r="D76" s="278"/>
      <c r="E76" s="421"/>
      <c r="F76" s="422"/>
      <c r="G76" s="422"/>
      <c r="H76" s="422"/>
      <c r="I76" s="422"/>
      <c r="J76" s="405" t="str">
        <f ca="1">IF(AND('Mapa final'!$K$52="Baja",'Mapa final'!$O$52="Mayor"),CONCATENATE("R",'Mapa final'!$A$52),"")</f>
        <v/>
      </c>
      <c r="K76" s="406"/>
      <c r="L76" s="406" t="e">
        <f>IF(AND('Mapa final'!#REF!="Baja",'Mapa final'!#REF!="Mayor"),CONCATENATE("R",'Mapa final'!#REF!),"")</f>
        <v>#REF!</v>
      </c>
      <c r="M76" s="406"/>
      <c r="N76" s="406" t="str">
        <f ca="1">IF(AND('Mapa final'!$K$55="Baja",'Mapa final'!$O$55="Mayor"),CONCATENATE("R",'Mapa final'!$A$55),"")</f>
        <v/>
      </c>
      <c r="O76" s="406"/>
      <c r="P76" s="406" t="str">
        <f ca="1">IF(AND('Mapa final'!$K$58="Baja",'Mapa final'!$O$58="Mayor"),CONCATENATE("R",'Mapa final'!$A$58),"")</f>
        <v/>
      </c>
      <c r="Q76" s="406"/>
      <c r="R76" s="406" t="str">
        <f ca="1">IF(AND('Mapa final'!$K$61="Baja",'Mapa final'!$O$61="Mayor"),CONCATENATE("R",'Mapa final'!$A$61),"")</f>
        <v/>
      </c>
      <c r="S76" s="448"/>
      <c r="T76" s="411" t="str">
        <f ca="1">IF(AND('Mapa final'!$K$52="Baja",'Mapa final'!$O$52="Mayor"),CONCATENATE("R",'Mapa final'!$A$52),"")</f>
        <v/>
      </c>
      <c r="U76" s="412"/>
      <c r="V76" s="412" t="e">
        <f>IF(AND('Mapa final'!#REF!="Baja",'Mapa final'!#REF!="Mayor"),CONCATENATE("R",'Mapa final'!#REF!),"")</f>
        <v>#REF!</v>
      </c>
      <c r="W76" s="412"/>
      <c r="X76" s="412" t="str">
        <f ca="1">IF(AND('Mapa final'!$K$55="Baja",'Mapa final'!$O$55="Mayor"),CONCATENATE("R",'Mapa final'!$A$55),"")</f>
        <v/>
      </c>
      <c r="Y76" s="412"/>
      <c r="Z76" s="412" t="str">
        <f ca="1">IF(AND('Mapa final'!$K$58="Baja",'Mapa final'!$O$58="Mayor"),CONCATENATE("R",'Mapa final'!$A$58),"")</f>
        <v/>
      </c>
      <c r="AA76" s="412"/>
      <c r="AB76" s="412" t="str">
        <f ca="1">IF(AND('Mapa final'!$K$61="Baja",'Mapa final'!$O$61="Mayor"),CONCATENATE("R",'Mapa final'!$A$61),"")</f>
        <v/>
      </c>
      <c r="AC76" s="415"/>
      <c r="AD76" s="411" t="str">
        <f ca="1">IF(AND('Mapa final'!$K$52="Baja",'Mapa final'!$O$52="Mayor"),CONCATENATE("R",'Mapa final'!$A$52),"")</f>
        <v/>
      </c>
      <c r="AE76" s="412"/>
      <c r="AF76" s="412" t="e">
        <f>IF(AND('Mapa final'!#REF!="Baja",'Mapa final'!#REF!="Mayor"),CONCATENATE("R",'Mapa final'!#REF!),"")</f>
        <v>#REF!</v>
      </c>
      <c r="AG76" s="412"/>
      <c r="AH76" s="412" t="str">
        <f ca="1">IF(AND('Mapa final'!$K$55="Baja",'Mapa final'!$O$55="Mayor"),CONCATENATE("R",'Mapa final'!$A$55),"")</f>
        <v/>
      </c>
      <c r="AI76" s="412"/>
      <c r="AJ76" s="412" t="str">
        <f ca="1">IF(AND('Mapa final'!$K$58="Baja",'Mapa final'!$O$58="Mayor"),CONCATENATE("R",'Mapa final'!$A$58),"")</f>
        <v/>
      </c>
      <c r="AK76" s="412"/>
      <c r="AL76" s="412" t="str">
        <f ca="1">IF(AND('Mapa final'!$K$61="Baja",'Mapa final'!$O$61="Mayor"),CONCATENATE("R",'Mapa final'!$A$61),"")</f>
        <v/>
      </c>
      <c r="AM76" s="415"/>
      <c r="AN76" s="403" t="str">
        <f ca="1">IF(AND('Mapa final'!$K$52="Baja",'Mapa final'!$O$52="Mayor"),CONCATENATE("R",'Mapa final'!$A$52),"")</f>
        <v/>
      </c>
      <c r="AO76" s="404"/>
      <c r="AP76" s="404" t="e">
        <f>IF(AND('Mapa final'!#REF!="Baja",'Mapa final'!#REF!="Mayor"),CONCATENATE("R",'Mapa final'!#REF!),"")</f>
        <v>#REF!</v>
      </c>
      <c r="AQ76" s="404"/>
      <c r="AR76" s="404" t="str">
        <f ca="1">IF(AND('Mapa final'!$K$55="Baja",'Mapa final'!$O$55="Mayor"),CONCATENATE("R",'Mapa final'!$A$55),"")</f>
        <v/>
      </c>
      <c r="AS76" s="404"/>
      <c r="AT76" s="404" t="str">
        <f ca="1">IF(AND('Mapa final'!$K$58="Baja",'Mapa final'!$O$58="Mayor"),CONCATENATE("R",'Mapa final'!$A$58),"")</f>
        <v/>
      </c>
      <c r="AU76" s="404"/>
      <c r="AV76" s="404" t="str">
        <f ca="1">IF(AND('Mapa final'!$K$61="Baja",'Mapa final'!$O$61="Mayor"),CONCATENATE("R",'Mapa final'!$A$61),"")</f>
        <v/>
      </c>
      <c r="AW76" s="439"/>
      <c r="AX76" s="431" t="str">
        <f ca="1">IF(AND('Mapa final'!$K$52="Baja",'Mapa final'!$O$52="Catastrófico"),CONCATENATE("R",'Mapa final'!$A$52),"")</f>
        <v/>
      </c>
      <c r="AY76" s="429"/>
      <c r="AZ76" s="429" t="e">
        <f>IF(AND('Mapa final'!#REF!="Baja",'Mapa final'!#REF!="Catastrófico"),CONCATENATE("R",'Mapa final'!#REF!),"")</f>
        <v>#REF!</v>
      </c>
      <c r="BA76" s="429"/>
      <c r="BB76" s="429" t="str">
        <f ca="1">IF(AND('Mapa final'!$K$55="Baja",'Mapa final'!$O$55="Catastrófico"),CONCATENATE("R",'Mapa final'!$A$55),"")</f>
        <v/>
      </c>
      <c r="BC76" s="429"/>
      <c r="BD76" s="429" t="str">
        <f ca="1">IF(AND('Mapa final'!$K$58="Baja",'Mapa final'!$O$58="Catastrófico"),CONCATENATE("R",'Mapa final'!$A$58),"")</f>
        <v/>
      </c>
      <c r="BE76" s="429"/>
      <c r="BF76" s="429" t="str">
        <f ca="1">IF(AND('Mapa final'!$K$61="Baja",'Mapa final'!$O$61="Catastrófico"),CONCATENATE("R",'Mapa final'!$A$61),"")</f>
        <v/>
      </c>
      <c r="BG76" s="430"/>
      <c r="BH76" s="41"/>
      <c r="BI76" s="479"/>
      <c r="BJ76" s="480"/>
      <c r="BK76" s="480"/>
      <c r="BL76" s="480"/>
      <c r="BM76" s="480"/>
      <c r="BN76" s="48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row>
    <row r="77" spans="1:100" ht="15" customHeight="1" x14ac:dyDescent="0.25">
      <c r="A77" s="41"/>
      <c r="B77" s="277"/>
      <c r="C77" s="277"/>
      <c r="D77" s="278"/>
      <c r="E77" s="421"/>
      <c r="F77" s="422"/>
      <c r="G77" s="422"/>
      <c r="H77" s="422"/>
      <c r="I77" s="422"/>
      <c r="J77" s="405"/>
      <c r="K77" s="406"/>
      <c r="L77" s="406"/>
      <c r="M77" s="406"/>
      <c r="N77" s="406"/>
      <c r="O77" s="406"/>
      <c r="P77" s="406"/>
      <c r="Q77" s="406"/>
      <c r="R77" s="406"/>
      <c r="S77" s="448"/>
      <c r="T77" s="411"/>
      <c r="U77" s="412"/>
      <c r="V77" s="412"/>
      <c r="W77" s="412"/>
      <c r="X77" s="412"/>
      <c r="Y77" s="412"/>
      <c r="Z77" s="412"/>
      <c r="AA77" s="412"/>
      <c r="AB77" s="412"/>
      <c r="AC77" s="415"/>
      <c r="AD77" s="411"/>
      <c r="AE77" s="412"/>
      <c r="AF77" s="412"/>
      <c r="AG77" s="412"/>
      <c r="AH77" s="412"/>
      <c r="AI77" s="412"/>
      <c r="AJ77" s="412"/>
      <c r="AK77" s="412"/>
      <c r="AL77" s="412"/>
      <c r="AM77" s="415"/>
      <c r="AN77" s="403"/>
      <c r="AO77" s="404"/>
      <c r="AP77" s="404"/>
      <c r="AQ77" s="404"/>
      <c r="AR77" s="404"/>
      <c r="AS77" s="404"/>
      <c r="AT77" s="404"/>
      <c r="AU77" s="404"/>
      <c r="AV77" s="404"/>
      <c r="AW77" s="439"/>
      <c r="AX77" s="431"/>
      <c r="AY77" s="429"/>
      <c r="AZ77" s="429"/>
      <c r="BA77" s="429"/>
      <c r="BB77" s="429"/>
      <c r="BC77" s="429"/>
      <c r="BD77" s="429"/>
      <c r="BE77" s="429"/>
      <c r="BF77" s="429"/>
      <c r="BG77" s="430"/>
      <c r="BH77" s="41"/>
      <c r="BI77" s="479"/>
      <c r="BJ77" s="480"/>
      <c r="BK77" s="480"/>
      <c r="BL77" s="480"/>
      <c r="BM77" s="480"/>
      <c r="BN77" s="48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row>
    <row r="78" spans="1:100" ht="15" customHeight="1" x14ac:dyDescent="0.25">
      <c r="A78" s="41"/>
      <c r="B78" s="277"/>
      <c r="C78" s="277"/>
      <c r="D78" s="278"/>
      <c r="E78" s="421"/>
      <c r="F78" s="422"/>
      <c r="G78" s="422"/>
      <c r="H78" s="422"/>
      <c r="I78" s="422"/>
      <c r="J78" s="405" t="str">
        <f>IF(AND('Mapa final'!$K$64="Baja",'Mapa final'!$O$64="Mayor"),CONCATENATE("R",'Mapa final'!$A$64),"")</f>
        <v/>
      </c>
      <c r="K78" s="406"/>
      <c r="L78" s="406" t="str">
        <f ca="1">IF(AND('Mapa final'!$K$67="Baja",'Mapa final'!$O$67="Mayor"),CONCATENATE("R",'Mapa final'!$A$67),"")</f>
        <v/>
      </c>
      <c r="M78" s="406"/>
      <c r="N78" s="406" t="str">
        <f ca="1">IF(AND('Mapa final'!$K$70="Baja",'Mapa final'!$O$70="Mayor"),CONCATENATE("R",'Mapa final'!$A$70),"")</f>
        <v/>
      </c>
      <c r="O78" s="406"/>
      <c r="P78" s="406" t="str">
        <f ca="1">IF(AND('Mapa final'!$K$73="Baja",'Mapa final'!$O$73="Mayor"),CONCATENATE("R",'Mapa final'!$A$73),"")</f>
        <v/>
      </c>
      <c r="Q78" s="406"/>
      <c r="R78" s="406" t="str">
        <f ca="1">IF(AND('Mapa final'!$K$76="Baja",'Mapa final'!$O$76="Mayor"),CONCATENATE("R",'Mapa final'!$A$76),"")</f>
        <v/>
      </c>
      <c r="S78" s="448"/>
      <c r="T78" s="411" t="str">
        <f>IF(AND('Mapa final'!$K$64="Baja",'Mapa final'!$O$64="Mayor"),CONCATENATE("R",'Mapa final'!$A$64),"")</f>
        <v/>
      </c>
      <c r="U78" s="412"/>
      <c r="V78" s="412" t="str">
        <f ca="1">IF(AND('Mapa final'!$K$67="Baja",'Mapa final'!$O$67="Mayor"),CONCATENATE("R",'Mapa final'!$A$67),"")</f>
        <v/>
      </c>
      <c r="W78" s="412"/>
      <c r="X78" s="412" t="str">
        <f ca="1">IF(AND('Mapa final'!$K$70="Baja",'Mapa final'!$O$70="Mayor"),CONCATENATE("R",'Mapa final'!$A$70),"")</f>
        <v/>
      </c>
      <c r="Y78" s="412"/>
      <c r="Z78" s="412" t="str">
        <f ca="1">IF(AND('Mapa final'!$K$73="Baja",'Mapa final'!$O$73="Mayor"),CONCATENATE("R",'Mapa final'!$A$73),"")</f>
        <v/>
      </c>
      <c r="AA78" s="412"/>
      <c r="AB78" s="412" t="str">
        <f ca="1">IF(AND('Mapa final'!$K$76="Baja",'Mapa final'!$O$76="Mayor"),CONCATENATE("R",'Mapa final'!$A$76),"")</f>
        <v/>
      </c>
      <c r="AC78" s="415"/>
      <c r="AD78" s="411" t="str">
        <f>IF(AND('Mapa final'!$K$64="Baja",'Mapa final'!$O$64="Mayor"),CONCATENATE("R",'Mapa final'!$A$64),"")</f>
        <v/>
      </c>
      <c r="AE78" s="412"/>
      <c r="AF78" s="412" t="str">
        <f ca="1">IF(AND('Mapa final'!$K$67="Baja",'Mapa final'!$O$67="Mayor"),CONCATENATE("R",'Mapa final'!$A$67),"")</f>
        <v/>
      </c>
      <c r="AG78" s="412"/>
      <c r="AH78" s="412" t="str">
        <f ca="1">IF(AND('Mapa final'!$K$70="Baja",'Mapa final'!$O$70="Mayor"),CONCATENATE("R",'Mapa final'!$A$70),"")</f>
        <v/>
      </c>
      <c r="AI78" s="412"/>
      <c r="AJ78" s="412" t="str">
        <f ca="1">IF(AND('Mapa final'!$K$73="Baja",'Mapa final'!$O$73="Mayor"),CONCATENATE("R",'Mapa final'!$A$73),"")</f>
        <v/>
      </c>
      <c r="AK78" s="412"/>
      <c r="AL78" s="412" t="str">
        <f ca="1">IF(AND('Mapa final'!$K$76="Baja",'Mapa final'!$O$76="Mayor"),CONCATENATE("R",'Mapa final'!$A$76),"")</f>
        <v/>
      </c>
      <c r="AM78" s="415"/>
      <c r="AN78" s="403" t="str">
        <f>IF(AND('Mapa final'!$K$64="Baja",'Mapa final'!$O$64="Mayor"),CONCATENATE("R",'Mapa final'!$A$64),"")</f>
        <v/>
      </c>
      <c r="AO78" s="404"/>
      <c r="AP78" s="404" t="str">
        <f ca="1">IF(AND('Mapa final'!$K$67="Baja",'Mapa final'!$O$67="Mayor"),CONCATENATE("R",'Mapa final'!$A$67),"")</f>
        <v/>
      </c>
      <c r="AQ78" s="404"/>
      <c r="AR78" s="404" t="str">
        <f ca="1">IF(AND('Mapa final'!$K$70="Baja",'Mapa final'!$O$70="Mayor"),CONCATENATE("R",'Mapa final'!$A$70),"")</f>
        <v/>
      </c>
      <c r="AS78" s="404"/>
      <c r="AT78" s="404" t="str">
        <f ca="1">IF(AND('Mapa final'!$K$73="Baja",'Mapa final'!$O$73="Mayor"),CONCATENATE("R",'Mapa final'!$A$73),"")</f>
        <v/>
      </c>
      <c r="AU78" s="404"/>
      <c r="AV78" s="404" t="str">
        <f ca="1">IF(AND('Mapa final'!$K$76="Baja",'Mapa final'!$O$76="Mayor"),CONCATENATE("R",'Mapa final'!$A$76),"")</f>
        <v/>
      </c>
      <c r="AW78" s="439"/>
      <c r="AX78" s="431" t="str">
        <f>IF(AND('Mapa final'!$K$64="Baja",'Mapa final'!$O$64="Catastrófico"),CONCATENATE("R",'Mapa final'!$A$64),"")</f>
        <v/>
      </c>
      <c r="AY78" s="429"/>
      <c r="AZ78" s="429" t="str">
        <f ca="1">IF(AND('Mapa final'!$K$67="Baja",'Mapa final'!$O$67="Catastrófico"),CONCATENATE("R",'Mapa final'!$A$67),"")</f>
        <v/>
      </c>
      <c r="BA78" s="429"/>
      <c r="BB78" s="429" t="str">
        <f ca="1">IF(AND('Mapa final'!$K$70="Baja",'Mapa final'!$O$70="Catastrófico"),CONCATENATE("R",'Mapa final'!$A$70),"")</f>
        <v/>
      </c>
      <c r="BC78" s="429"/>
      <c r="BD78" s="429" t="str">
        <f ca="1">IF(AND('Mapa final'!$K$73="Baja",'Mapa final'!$O$73="Catastrófico"),CONCATENATE("R",'Mapa final'!$A$73),"")</f>
        <v/>
      </c>
      <c r="BE78" s="429"/>
      <c r="BF78" s="429" t="str">
        <f ca="1">IF(AND('Mapa final'!$K$76="Baja",'Mapa final'!$O$76="Catastrófico"),CONCATENATE("R",'Mapa final'!$A$76),"")</f>
        <v/>
      </c>
      <c r="BG78" s="430"/>
      <c r="BH78" s="41"/>
      <c r="BI78" s="479"/>
      <c r="BJ78" s="480"/>
      <c r="BK78" s="480"/>
      <c r="BL78" s="480"/>
      <c r="BM78" s="480"/>
      <c r="BN78" s="48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row>
    <row r="79" spans="1:100" ht="15" customHeight="1" x14ac:dyDescent="0.25">
      <c r="A79" s="41"/>
      <c r="B79" s="277"/>
      <c r="C79" s="277"/>
      <c r="D79" s="278"/>
      <c r="E79" s="421"/>
      <c r="F79" s="422"/>
      <c r="G79" s="422"/>
      <c r="H79" s="422"/>
      <c r="I79" s="422"/>
      <c r="J79" s="405"/>
      <c r="K79" s="406"/>
      <c r="L79" s="406"/>
      <c r="M79" s="406"/>
      <c r="N79" s="406"/>
      <c r="O79" s="406"/>
      <c r="P79" s="406"/>
      <c r="Q79" s="406"/>
      <c r="R79" s="406"/>
      <c r="S79" s="448"/>
      <c r="T79" s="411"/>
      <c r="U79" s="412"/>
      <c r="V79" s="412"/>
      <c r="W79" s="412"/>
      <c r="X79" s="412"/>
      <c r="Y79" s="412"/>
      <c r="Z79" s="412"/>
      <c r="AA79" s="412"/>
      <c r="AB79" s="412"/>
      <c r="AC79" s="415"/>
      <c r="AD79" s="411"/>
      <c r="AE79" s="412"/>
      <c r="AF79" s="412"/>
      <c r="AG79" s="412"/>
      <c r="AH79" s="412"/>
      <c r="AI79" s="412"/>
      <c r="AJ79" s="412"/>
      <c r="AK79" s="412"/>
      <c r="AL79" s="412"/>
      <c r="AM79" s="415"/>
      <c r="AN79" s="403"/>
      <c r="AO79" s="404"/>
      <c r="AP79" s="404"/>
      <c r="AQ79" s="404"/>
      <c r="AR79" s="404"/>
      <c r="AS79" s="404"/>
      <c r="AT79" s="404"/>
      <c r="AU79" s="404"/>
      <c r="AV79" s="404"/>
      <c r="AW79" s="439"/>
      <c r="AX79" s="431"/>
      <c r="AY79" s="429"/>
      <c r="AZ79" s="429"/>
      <c r="BA79" s="429"/>
      <c r="BB79" s="429"/>
      <c r="BC79" s="429"/>
      <c r="BD79" s="429"/>
      <c r="BE79" s="429"/>
      <c r="BF79" s="429"/>
      <c r="BG79" s="430"/>
      <c r="BH79" s="41"/>
      <c r="BI79" s="479"/>
      <c r="BJ79" s="480"/>
      <c r="BK79" s="480"/>
      <c r="BL79" s="480"/>
      <c r="BM79" s="480"/>
      <c r="BN79" s="48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row>
    <row r="80" spans="1:100" ht="15" customHeight="1" x14ac:dyDescent="0.25">
      <c r="A80" s="41"/>
      <c r="B80" s="277"/>
      <c r="C80" s="277"/>
      <c r="D80" s="278"/>
      <c r="E80" s="421"/>
      <c r="F80" s="422"/>
      <c r="G80" s="422"/>
      <c r="H80" s="422"/>
      <c r="I80" s="422"/>
      <c r="J80" s="405" t="str">
        <f ca="1">IF(AND('Mapa final'!$K$79="Baja",'Mapa final'!$O$79="Mayor"),CONCATENATE("R",'Mapa final'!$A$79),"")</f>
        <v/>
      </c>
      <c r="K80" s="406"/>
      <c r="L80" s="406" t="e">
        <f>IF(AND('Mapa final'!#REF!="Baja",'Mapa final'!#REF!="Mayor"),CONCATENATE("R",'Mapa final'!#REF!),"")</f>
        <v>#REF!</v>
      </c>
      <c r="M80" s="406"/>
      <c r="N80" s="406" t="str">
        <f ca="1">IF(AND('Mapa final'!$K$82="Baja",'Mapa final'!$O$82="Mayor"),CONCATENATE("R",'Mapa final'!$A$82),"")</f>
        <v/>
      </c>
      <c r="O80" s="406"/>
      <c r="P80" s="406" t="str">
        <f ca="1">IF(AND('Mapa final'!$K$85="Baja",'Mapa final'!$O$85="Mayor"),CONCATENATE("R",'Mapa final'!$A$85),"")</f>
        <v/>
      </c>
      <c r="Q80" s="406"/>
      <c r="R80" s="406" t="str">
        <f ca="1">IF(AND('Mapa final'!$K$88="Baja",'Mapa final'!$O$88="Mayor"),CONCATENATE("R",'Mapa final'!$A$88),"")</f>
        <v/>
      </c>
      <c r="S80" s="448"/>
      <c r="T80" s="411" t="str">
        <f ca="1">IF(AND('Mapa final'!$K$79="Baja",'Mapa final'!$O$79="Mayor"),CONCATENATE("R",'Mapa final'!$A$79),"")</f>
        <v/>
      </c>
      <c r="U80" s="412"/>
      <c r="V80" s="412" t="e">
        <f>IF(AND('Mapa final'!#REF!="Baja",'Mapa final'!#REF!="Mayor"),CONCATENATE("R",'Mapa final'!#REF!),"")</f>
        <v>#REF!</v>
      </c>
      <c r="W80" s="412"/>
      <c r="X80" s="412" t="str">
        <f ca="1">IF(AND('Mapa final'!$K$82="Baja",'Mapa final'!$O$82="Mayor"),CONCATENATE("R",'Mapa final'!$A$82),"")</f>
        <v/>
      </c>
      <c r="Y80" s="412"/>
      <c r="Z80" s="412" t="str">
        <f ca="1">IF(AND('Mapa final'!$K$85="Baja",'Mapa final'!$O$85="Mayor"),CONCATENATE("R",'Mapa final'!$A$85),"")</f>
        <v/>
      </c>
      <c r="AA80" s="412"/>
      <c r="AB80" s="412" t="str">
        <f ca="1">IF(AND('Mapa final'!$K$88="Baja",'Mapa final'!$O$88="Mayor"),CONCATENATE("R",'Mapa final'!$A$88),"")</f>
        <v/>
      </c>
      <c r="AC80" s="415"/>
      <c r="AD80" s="411" t="str">
        <f ca="1">IF(AND('Mapa final'!$K$79="Baja",'Mapa final'!$O$79="Mayor"),CONCATENATE("R",'Mapa final'!$A$79),"")</f>
        <v/>
      </c>
      <c r="AE80" s="412"/>
      <c r="AF80" s="412" t="e">
        <f>IF(AND('Mapa final'!#REF!="Baja",'Mapa final'!#REF!="Mayor"),CONCATENATE("R",'Mapa final'!#REF!),"")</f>
        <v>#REF!</v>
      </c>
      <c r="AG80" s="412"/>
      <c r="AH80" s="412" t="str">
        <f ca="1">IF(AND('Mapa final'!$K$82="Baja",'Mapa final'!$O$82="Mayor"),CONCATENATE("R",'Mapa final'!$A$82),"")</f>
        <v/>
      </c>
      <c r="AI80" s="412"/>
      <c r="AJ80" s="412" t="str">
        <f ca="1">IF(AND('Mapa final'!$K$85="Baja",'Mapa final'!$O$85="Mayor"),CONCATENATE("R",'Mapa final'!$A$85),"")</f>
        <v/>
      </c>
      <c r="AK80" s="412"/>
      <c r="AL80" s="412" t="str">
        <f ca="1">IF(AND('Mapa final'!$K$88="Baja",'Mapa final'!$O$88="Mayor"),CONCATENATE("R",'Mapa final'!$A$88),"")</f>
        <v/>
      </c>
      <c r="AM80" s="415"/>
      <c r="AN80" s="403" t="str">
        <f ca="1">IF(AND('Mapa final'!$K$79="Baja",'Mapa final'!$O$79="Mayor"),CONCATENATE("R",'Mapa final'!$A$79),"")</f>
        <v/>
      </c>
      <c r="AO80" s="404"/>
      <c r="AP80" s="404" t="e">
        <f>IF(AND('Mapa final'!#REF!="Baja",'Mapa final'!#REF!="Mayor"),CONCATENATE("R",'Mapa final'!#REF!),"")</f>
        <v>#REF!</v>
      </c>
      <c r="AQ80" s="404"/>
      <c r="AR80" s="404" t="str">
        <f ca="1">IF(AND('Mapa final'!$K$82="Baja",'Mapa final'!$O$82="Mayor"),CONCATENATE("R",'Mapa final'!$A$82),"")</f>
        <v/>
      </c>
      <c r="AS80" s="404"/>
      <c r="AT80" s="404" t="str">
        <f ca="1">IF(AND('Mapa final'!$K$85="Baja",'Mapa final'!$O$85="Mayor"),CONCATENATE("R",'Mapa final'!$A$85),"")</f>
        <v/>
      </c>
      <c r="AU80" s="404"/>
      <c r="AV80" s="404" t="str">
        <f ca="1">IF(AND('Mapa final'!$K$88="Baja",'Mapa final'!$O$88="Mayor"),CONCATENATE("R",'Mapa final'!$A$88),"")</f>
        <v/>
      </c>
      <c r="AW80" s="439"/>
      <c r="AX80" s="431" t="str">
        <f ca="1">IF(AND('Mapa final'!$K$79="Baja",'Mapa final'!$O$79="Catastrófico"),CONCATENATE("R",'Mapa final'!$A$79),"")</f>
        <v/>
      </c>
      <c r="AY80" s="429"/>
      <c r="AZ80" s="429" t="e">
        <f>IF(AND('Mapa final'!#REF!="Baja",'Mapa final'!#REF!="Catastrófico"),CONCATENATE("R",'Mapa final'!#REF!),"")</f>
        <v>#REF!</v>
      </c>
      <c r="BA80" s="429"/>
      <c r="BB80" s="429" t="str">
        <f ca="1">IF(AND('Mapa final'!$K$82="Baja",'Mapa final'!$O$82="Catastrófico"),CONCATENATE("R",'Mapa final'!$A$82),"")</f>
        <v/>
      </c>
      <c r="BC80" s="429"/>
      <c r="BD80" s="429" t="str">
        <f ca="1">IF(AND('Mapa final'!$K$85="Baja",'Mapa final'!$O$85="Catastrófico"),CONCATENATE("R",'Mapa final'!$A$85),"")</f>
        <v/>
      </c>
      <c r="BE80" s="429"/>
      <c r="BF80" s="429" t="str">
        <f ca="1">IF(AND('Mapa final'!$K$88="Baja",'Mapa final'!$O$88="Catastrófico"),CONCATENATE("R",'Mapa final'!$A$88),"")</f>
        <v/>
      </c>
      <c r="BG80" s="430"/>
      <c r="BH80" s="41"/>
      <c r="BI80" s="479"/>
      <c r="BJ80" s="480"/>
      <c r="BK80" s="480"/>
      <c r="BL80" s="480"/>
      <c r="BM80" s="480"/>
      <c r="BN80" s="48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row>
    <row r="81" spans="1:100" ht="15" customHeight="1" x14ac:dyDescent="0.25">
      <c r="A81" s="41"/>
      <c r="B81" s="277"/>
      <c r="C81" s="277"/>
      <c r="D81" s="278"/>
      <c r="E81" s="421"/>
      <c r="F81" s="422"/>
      <c r="G81" s="422"/>
      <c r="H81" s="422"/>
      <c r="I81" s="422"/>
      <c r="J81" s="405"/>
      <c r="K81" s="406"/>
      <c r="L81" s="406"/>
      <c r="M81" s="406"/>
      <c r="N81" s="406"/>
      <c r="O81" s="406"/>
      <c r="P81" s="406"/>
      <c r="Q81" s="406"/>
      <c r="R81" s="406"/>
      <c r="S81" s="448"/>
      <c r="T81" s="411"/>
      <c r="U81" s="412"/>
      <c r="V81" s="412"/>
      <c r="W81" s="412"/>
      <c r="X81" s="412"/>
      <c r="Y81" s="412"/>
      <c r="Z81" s="412"/>
      <c r="AA81" s="412"/>
      <c r="AB81" s="412"/>
      <c r="AC81" s="415"/>
      <c r="AD81" s="411"/>
      <c r="AE81" s="412"/>
      <c r="AF81" s="412"/>
      <c r="AG81" s="412"/>
      <c r="AH81" s="412"/>
      <c r="AI81" s="412"/>
      <c r="AJ81" s="412"/>
      <c r="AK81" s="412"/>
      <c r="AL81" s="412"/>
      <c r="AM81" s="415"/>
      <c r="AN81" s="403"/>
      <c r="AO81" s="404"/>
      <c r="AP81" s="404"/>
      <c r="AQ81" s="404"/>
      <c r="AR81" s="404"/>
      <c r="AS81" s="404"/>
      <c r="AT81" s="404"/>
      <c r="AU81" s="404"/>
      <c r="AV81" s="404"/>
      <c r="AW81" s="439"/>
      <c r="AX81" s="431"/>
      <c r="AY81" s="429"/>
      <c r="AZ81" s="429"/>
      <c r="BA81" s="429"/>
      <c r="BB81" s="429"/>
      <c r="BC81" s="429"/>
      <c r="BD81" s="429"/>
      <c r="BE81" s="429"/>
      <c r="BF81" s="429"/>
      <c r="BG81" s="430"/>
      <c r="BH81" s="41"/>
      <c r="BI81" s="479"/>
      <c r="BJ81" s="480"/>
      <c r="BK81" s="480"/>
      <c r="BL81" s="480"/>
      <c r="BM81" s="480"/>
      <c r="BN81" s="48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row>
    <row r="82" spans="1:100" ht="15" customHeight="1" x14ac:dyDescent="0.25">
      <c r="A82" s="41"/>
      <c r="B82" s="277"/>
      <c r="C82" s="277"/>
      <c r="D82" s="278"/>
      <c r="E82" s="421"/>
      <c r="F82" s="422"/>
      <c r="G82" s="422"/>
      <c r="H82" s="422"/>
      <c r="I82" s="422"/>
      <c r="J82" s="405" t="e">
        <f>IF(AND('Mapa final'!#REF!="Baja",'Mapa final'!#REF!="Mayor"),CONCATENATE("R",'Mapa final'!#REF!),"")</f>
        <v>#REF!</v>
      </c>
      <c r="K82" s="406"/>
      <c r="L82" s="406" t="str">
        <f ca="1">IF(AND('Mapa final'!$K$91="Baja",'Mapa final'!$O$91="Mayor"),CONCATENATE("R",'Mapa final'!$A$91),"")</f>
        <v/>
      </c>
      <c r="M82" s="406"/>
      <c r="N82" s="406" t="e">
        <f>IF(AND('Mapa final'!#REF!="Baja",'Mapa final'!#REF!="Mayor"),CONCATENATE("R",'Mapa final'!#REF!),"")</f>
        <v>#REF!</v>
      </c>
      <c r="O82" s="406"/>
      <c r="P82" s="406" t="e">
        <f>IF(AND('Mapa final'!#REF!="Baja",'Mapa final'!#REF!="Mayor"),CONCATENATE("R",'Mapa final'!#REF!),"")</f>
        <v>#REF!</v>
      </c>
      <c r="Q82" s="406"/>
      <c r="R82" s="406" t="str">
        <f ca="1">IF(AND('Mapa final'!$K$94="Baja",'Mapa final'!$O$94="Mayor"),CONCATENATE("R",'Mapa final'!$A$94),"")</f>
        <v/>
      </c>
      <c r="S82" s="448"/>
      <c r="T82" s="411" t="e">
        <f>IF(AND('Mapa final'!#REF!="Baja",'Mapa final'!#REF!="Mayor"),CONCATENATE("R",'Mapa final'!#REF!),"")</f>
        <v>#REF!</v>
      </c>
      <c r="U82" s="412"/>
      <c r="V82" s="412" t="str">
        <f ca="1">IF(AND('Mapa final'!$K$91="Baja",'Mapa final'!$O$91="Mayor"),CONCATENATE("R",'Mapa final'!$A$91),"")</f>
        <v/>
      </c>
      <c r="W82" s="412"/>
      <c r="X82" s="412" t="e">
        <f>IF(AND('Mapa final'!#REF!="Baja",'Mapa final'!#REF!="Mayor"),CONCATENATE("R",'Mapa final'!#REF!),"")</f>
        <v>#REF!</v>
      </c>
      <c r="Y82" s="412"/>
      <c r="Z82" s="412" t="e">
        <f>IF(AND('Mapa final'!#REF!="Baja",'Mapa final'!#REF!="Mayor"),CONCATENATE("R",'Mapa final'!#REF!),"")</f>
        <v>#REF!</v>
      </c>
      <c r="AA82" s="412"/>
      <c r="AB82" s="412" t="str">
        <f ca="1">IF(AND('Mapa final'!$K$94="Baja",'Mapa final'!$O$94="Mayor"),CONCATENATE("R",'Mapa final'!$A$94),"")</f>
        <v/>
      </c>
      <c r="AC82" s="415"/>
      <c r="AD82" s="411" t="e">
        <f>IF(AND('Mapa final'!#REF!="Baja",'Mapa final'!#REF!="Mayor"),CONCATENATE("R",'Mapa final'!#REF!),"")</f>
        <v>#REF!</v>
      </c>
      <c r="AE82" s="412"/>
      <c r="AF82" s="412" t="str">
        <f ca="1">IF(AND('Mapa final'!$K$91="Baja",'Mapa final'!$O$91="Mayor"),CONCATENATE("R",'Mapa final'!$A$91),"")</f>
        <v/>
      </c>
      <c r="AG82" s="412"/>
      <c r="AH82" s="412" t="e">
        <f>IF(AND('Mapa final'!#REF!="Baja",'Mapa final'!#REF!="Mayor"),CONCATENATE("R",'Mapa final'!#REF!),"")</f>
        <v>#REF!</v>
      </c>
      <c r="AI82" s="412"/>
      <c r="AJ82" s="412" t="e">
        <f>IF(AND('Mapa final'!#REF!="Baja",'Mapa final'!#REF!="Mayor"),CONCATENATE("R",'Mapa final'!#REF!),"")</f>
        <v>#REF!</v>
      </c>
      <c r="AK82" s="412"/>
      <c r="AL82" s="412" t="str">
        <f ca="1">IF(AND('Mapa final'!$K$94="Baja",'Mapa final'!$O$94="Mayor"),CONCATENATE("R",'Mapa final'!$A$94),"")</f>
        <v/>
      </c>
      <c r="AM82" s="415"/>
      <c r="AN82" s="403" t="e">
        <f>IF(AND('Mapa final'!#REF!="Baja",'Mapa final'!#REF!="Mayor"),CONCATENATE("R",'Mapa final'!#REF!),"")</f>
        <v>#REF!</v>
      </c>
      <c r="AO82" s="404"/>
      <c r="AP82" s="404" t="str">
        <f ca="1">IF(AND('Mapa final'!$K$91="Baja",'Mapa final'!$O$91="Mayor"),CONCATENATE("R",'Mapa final'!$A$91),"")</f>
        <v/>
      </c>
      <c r="AQ82" s="404"/>
      <c r="AR82" s="404" t="e">
        <f>IF(AND('Mapa final'!#REF!="Baja",'Mapa final'!#REF!="Mayor"),CONCATENATE("R",'Mapa final'!#REF!),"")</f>
        <v>#REF!</v>
      </c>
      <c r="AS82" s="404"/>
      <c r="AT82" s="404" t="e">
        <f>IF(AND('Mapa final'!#REF!="Baja",'Mapa final'!#REF!="Mayor"),CONCATENATE("R",'Mapa final'!#REF!),"")</f>
        <v>#REF!</v>
      </c>
      <c r="AU82" s="404"/>
      <c r="AV82" s="404" t="str">
        <f ca="1">IF(AND('Mapa final'!$K$94="Baja",'Mapa final'!$O$94="Mayor"),CONCATENATE("R",'Mapa final'!$A$94),"")</f>
        <v/>
      </c>
      <c r="AW82" s="439"/>
      <c r="AX82" s="431" t="e">
        <f>IF(AND('Mapa final'!#REF!="Baja",'Mapa final'!#REF!="Catastrófico"),CONCATENATE("R",'Mapa final'!#REF!),"")</f>
        <v>#REF!</v>
      </c>
      <c r="AY82" s="429"/>
      <c r="AZ82" s="429" t="str">
        <f ca="1">IF(AND('Mapa final'!$K$91="Baja",'Mapa final'!$O$91="Catastrófico"),CONCATENATE("R",'Mapa final'!$A$91),"")</f>
        <v/>
      </c>
      <c r="BA82" s="429"/>
      <c r="BB82" s="429" t="e">
        <f>IF(AND('Mapa final'!#REF!="Baja",'Mapa final'!#REF!="Catastrófico"),CONCATENATE("R",'Mapa final'!#REF!),"")</f>
        <v>#REF!</v>
      </c>
      <c r="BC82" s="429"/>
      <c r="BD82" s="429" t="e">
        <f>IF(AND('Mapa final'!#REF!="Baja",'Mapa final'!#REF!="Catastrófico"),CONCATENATE("R",'Mapa final'!#REF!),"")</f>
        <v>#REF!</v>
      </c>
      <c r="BE82" s="429"/>
      <c r="BF82" s="429" t="str">
        <f ca="1">IF(AND('Mapa final'!$K$94="Baja",'Mapa final'!$O$94="Catastrófico"),CONCATENATE("R",'Mapa final'!$A$94),"")</f>
        <v/>
      </c>
      <c r="BG82" s="430"/>
      <c r="BH82" s="41"/>
      <c r="BI82" s="479"/>
      <c r="BJ82" s="480"/>
      <c r="BK82" s="480"/>
      <c r="BL82" s="480"/>
      <c r="BM82" s="480"/>
      <c r="BN82" s="48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row>
    <row r="83" spans="1:100" ht="15" customHeight="1" x14ac:dyDescent="0.25">
      <c r="A83" s="41"/>
      <c r="B83" s="277"/>
      <c r="C83" s="277"/>
      <c r="D83" s="278"/>
      <c r="E83" s="421"/>
      <c r="F83" s="422"/>
      <c r="G83" s="422"/>
      <c r="H83" s="422"/>
      <c r="I83" s="422"/>
      <c r="J83" s="405"/>
      <c r="K83" s="406"/>
      <c r="L83" s="406"/>
      <c r="M83" s="406"/>
      <c r="N83" s="406"/>
      <c r="O83" s="406"/>
      <c r="P83" s="406"/>
      <c r="Q83" s="406"/>
      <c r="R83" s="406"/>
      <c r="S83" s="448"/>
      <c r="T83" s="411"/>
      <c r="U83" s="412"/>
      <c r="V83" s="412"/>
      <c r="W83" s="412"/>
      <c r="X83" s="412"/>
      <c r="Y83" s="412"/>
      <c r="Z83" s="412"/>
      <c r="AA83" s="412"/>
      <c r="AB83" s="412"/>
      <c r="AC83" s="415"/>
      <c r="AD83" s="411"/>
      <c r="AE83" s="412"/>
      <c r="AF83" s="412"/>
      <c r="AG83" s="412"/>
      <c r="AH83" s="412"/>
      <c r="AI83" s="412"/>
      <c r="AJ83" s="412"/>
      <c r="AK83" s="412"/>
      <c r="AL83" s="412"/>
      <c r="AM83" s="415"/>
      <c r="AN83" s="403"/>
      <c r="AO83" s="404"/>
      <c r="AP83" s="404"/>
      <c r="AQ83" s="404"/>
      <c r="AR83" s="404"/>
      <c r="AS83" s="404"/>
      <c r="AT83" s="404"/>
      <c r="AU83" s="404"/>
      <c r="AV83" s="404"/>
      <c r="AW83" s="439"/>
      <c r="AX83" s="431"/>
      <c r="AY83" s="429"/>
      <c r="AZ83" s="429"/>
      <c r="BA83" s="429"/>
      <c r="BB83" s="429"/>
      <c r="BC83" s="429"/>
      <c r="BD83" s="429"/>
      <c r="BE83" s="429"/>
      <c r="BF83" s="429"/>
      <c r="BG83" s="430"/>
      <c r="BH83" s="41"/>
      <c r="BI83" s="479"/>
      <c r="BJ83" s="480"/>
      <c r="BK83" s="480"/>
      <c r="BL83" s="480"/>
      <c r="BM83" s="480"/>
      <c r="BN83" s="48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row>
    <row r="84" spans="1:100" ht="15" customHeight="1" x14ac:dyDescent="0.25">
      <c r="A84" s="41"/>
      <c r="B84" s="277"/>
      <c r="C84" s="277"/>
      <c r="D84" s="278"/>
      <c r="E84" s="421"/>
      <c r="F84" s="422"/>
      <c r="G84" s="422"/>
      <c r="H84" s="422"/>
      <c r="I84" s="422"/>
      <c r="J84" s="405" t="str">
        <f ca="1">IF(AND('Mapa final'!$K$97="Baja",'Mapa final'!$O$97="Mayor"),CONCATENATE("R",'Mapa final'!$A$97),"")</f>
        <v/>
      </c>
      <c r="K84" s="406"/>
      <c r="L84" s="406" t="str">
        <f ca="1">IF(AND('Mapa final'!$K$100="Baja",'Mapa final'!$O$100="Mayor"),CONCATENATE("R",'Mapa final'!$A$100),"")</f>
        <v/>
      </c>
      <c r="M84" s="406"/>
      <c r="N84" s="406" t="str">
        <f ca="1">IF(AND('Mapa final'!$K$103="Baja",'Mapa final'!$O$103="Mayor"),CONCATENATE("R",'Mapa final'!$A$103),"")</f>
        <v/>
      </c>
      <c r="O84" s="406"/>
      <c r="P84" s="406" t="str">
        <f>IF(AND('Mapa final'!$K$106="Baja",'Mapa final'!$O$106="Mayor"),CONCATENATE("R",'Mapa final'!$A$106),"")</f>
        <v/>
      </c>
      <c r="Q84" s="406"/>
      <c r="R84" s="406" t="str">
        <f>IF(AND('Mapa final'!$K$109="Baja",'Mapa final'!$O$109="Mayor"),CONCATENATE("R",'Mapa final'!$A$109),"")</f>
        <v/>
      </c>
      <c r="S84" s="448"/>
      <c r="T84" s="411" t="str">
        <f ca="1">IF(AND('Mapa final'!$K$97="Baja",'Mapa final'!$O$97="Mayor"),CONCATENATE("R",'Mapa final'!$A$97),"")</f>
        <v/>
      </c>
      <c r="U84" s="412"/>
      <c r="V84" s="412" t="str">
        <f ca="1">IF(AND('Mapa final'!$K$100="Baja",'Mapa final'!$O$100="Mayor"),CONCATENATE("R",'Mapa final'!$A$100),"")</f>
        <v/>
      </c>
      <c r="W84" s="412"/>
      <c r="X84" s="412" t="str">
        <f ca="1">IF(AND('Mapa final'!$K$103="Baja",'Mapa final'!$O$103="Mayor"),CONCATENATE("R",'Mapa final'!$A$103),"")</f>
        <v/>
      </c>
      <c r="Y84" s="412"/>
      <c r="Z84" s="412" t="str">
        <f>IF(AND('Mapa final'!$K$106="Baja",'Mapa final'!$O$106="Mayor"),CONCATENATE("R",'Mapa final'!$A$106),"")</f>
        <v/>
      </c>
      <c r="AA84" s="412"/>
      <c r="AB84" s="412" t="str">
        <f>IF(AND('Mapa final'!$K$109="Baja",'Mapa final'!$O$109="Mayor"),CONCATENATE("R",'Mapa final'!$A$109),"")</f>
        <v/>
      </c>
      <c r="AC84" s="415"/>
      <c r="AD84" s="411" t="str">
        <f ca="1">IF(AND('Mapa final'!$K$97="Baja",'Mapa final'!$O$97="Mayor"),CONCATENATE("R",'Mapa final'!$A$97),"")</f>
        <v/>
      </c>
      <c r="AE84" s="412"/>
      <c r="AF84" s="412" t="str">
        <f ca="1">IF(AND('Mapa final'!$K$100="Baja",'Mapa final'!$O$100="Mayor"),CONCATENATE("R",'Mapa final'!$A$100),"")</f>
        <v/>
      </c>
      <c r="AG84" s="412"/>
      <c r="AH84" s="412" t="str">
        <f ca="1">IF(AND('Mapa final'!$K$103="Baja",'Mapa final'!$O$103="Mayor"),CONCATENATE("R",'Mapa final'!$A$103),"")</f>
        <v/>
      </c>
      <c r="AI84" s="412"/>
      <c r="AJ84" s="412" t="str">
        <f>IF(AND('Mapa final'!$K$106="Baja",'Mapa final'!$O$106="Mayor"),CONCATENATE("R",'Mapa final'!$A$106),"")</f>
        <v/>
      </c>
      <c r="AK84" s="412"/>
      <c r="AL84" s="412" t="str">
        <f>IF(AND('Mapa final'!$K$109="Baja",'Mapa final'!$O$109="Mayor"),CONCATENATE("R",'Mapa final'!$A$109),"")</f>
        <v/>
      </c>
      <c r="AM84" s="415"/>
      <c r="AN84" s="403" t="str">
        <f ca="1">IF(AND('Mapa final'!$K$97="Baja",'Mapa final'!$O$97="Mayor"),CONCATENATE("R",'Mapa final'!$A$97),"")</f>
        <v/>
      </c>
      <c r="AO84" s="404"/>
      <c r="AP84" s="404" t="str">
        <f ca="1">IF(AND('Mapa final'!$K$100="Baja",'Mapa final'!$O$100="Mayor"),CONCATENATE("R",'Mapa final'!$A$100),"")</f>
        <v/>
      </c>
      <c r="AQ84" s="404"/>
      <c r="AR84" s="404" t="str">
        <f ca="1">IF(AND('Mapa final'!$K$103="Baja",'Mapa final'!$O$103="Mayor"),CONCATENATE("R",'Mapa final'!$A$103),"")</f>
        <v/>
      </c>
      <c r="AS84" s="404"/>
      <c r="AT84" s="404" t="str">
        <f>IF(AND('Mapa final'!$K$106="Baja",'Mapa final'!$O$106="Mayor"),CONCATENATE("R",'Mapa final'!$A$106),"")</f>
        <v/>
      </c>
      <c r="AU84" s="404"/>
      <c r="AV84" s="404" t="str">
        <f>IF(AND('Mapa final'!$K$109="Baja",'Mapa final'!$O$109="Mayor"),CONCATENATE("R",'Mapa final'!$A$109),"")</f>
        <v/>
      </c>
      <c r="AW84" s="439"/>
      <c r="AX84" s="431" t="str">
        <f ca="1">IF(AND('Mapa final'!$K$97="Baja",'Mapa final'!$O$97="Catastrófico"),CONCATENATE("R",'Mapa final'!$A$97),"")</f>
        <v/>
      </c>
      <c r="AY84" s="429"/>
      <c r="AZ84" s="429" t="str">
        <f ca="1">IF(AND('Mapa final'!$K$100="Baja",'Mapa final'!$O$100="Catastrófico"),CONCATENATE("R",'Mapa final'!$A$100),"")</f>
        <v/>
      </c>
      <c r="BA84" s="429"/>
      <c r="BB84" s="429" t="str">
        <f ca="1">IF(AND('Mapa final'!$K$103="Baja",'Mapa final'!$O$103="Catastrófico"),CONCATENATE("R",'Mapa final'!$A$103),"")</f>
        <v/>
      </c>
      <c r="BC84" s="429"/>
      <c r="BD84" s="429" t="str">
        <f>IF(AND('Mapa final'!$K$106="Baja",'Mapa final'!$O$106="Catastrófico"),CONCATENATE("R",'Mapa final'!$A$106),"")</f>
        <v/>
      </c>
      <c r="BE84" s="429"/>
      <c r="BF84" s="429" t="str">
        <f>IF(AND('Mapa final'!$K$109="Baja",'Mapa final'!$O$109="Catastrófico"),CONCATENATE("R",'Mapa final'!$A$109),"")</f>
        <v/>
      </c>
      <c r="BG84" s="430"/>
      <c r="BH84" s="41"/>
      <c r="BI84" s="479"/>
      <c r="BJ84" s="480"/>
      <c r="BK84" s="480"/>
      <c r="BL84" s="480"/>
      <c r="BM84" s="480"/>
      <c r="BN84" s="48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row>
    <row r="85" spans="1:100" ht="15.75" customHeight="1" thickBot="1" x14ac:dyDescent="0.3">
      <c r="A85" s="41"/>
      <c r="B85" s="277"/>
      <c r="C85" s="277"/>
      <c r="D85" s="278"/>
      <c r="E85" s="423"/>
      <c r="F85" s="424"/>
      <c r="G85" s="424"/>
      <c r="H85" s="424"/>
      <c r="I85" s="424"/>
      <c r="J85" s="407"/>
      <c r="K85" s="408"/>
      <c r="L85" s="408"/>
      <c r="M85" s="408"/>
      <c r="N85" s="408"/>
      <c r="O85" s="408"/>
      <c r="P85" s="408"/>
      <c r="Q85" s="408"/>
      <c r="R85" s="408"/>
      <c r="S85" s="486"/>
      <c r="T85" s="413"/>
      <c r="U85" s="414"/>
      <c r="V85" s="414"/>
      <c r="W85" s="414"/>
      <c r="X85" s="414"/>
      <c r="Y85" s="414"/>
      <c r="Z85" s="414"/>
      <c r="AA85" s="414"/>
      <c r="AB85" s="414"/>
      <c r="AC85" s="416"/>
      <c r="AD85" s="413"/>
      <c r="AE85" s="414"/>
      <c r="AF85" s="414"/>
      <c r="AG85" s="414"/>
      <c r="AH85" s="414"/>
      <c r="AI85" s="414"/>
      <c r="AJ85" s="414"/>
      <c r="AK85" s="414"/>
      <c r="AL85" s="414"/>
      <c r="AM85" s="416"/>
      <c r="AN85" s="440"/>
      <c r="AO85" s="438"/>
      <c r="AP85" s="438"/>
      <c r="AQ85" s="438"/>
      <c r="AR85" s="438"/>
      <c r="AS85" s="438"/>
      <c r="AT85" s="438"/>
      <c r="AU85" s="438"/>
      <c r="AV85" s="438"/>
      <c r="AW85" s="441"/>
      <c r="AX85" s="432"/>
      <c r="AY85" s="433"/>
      <c r="AZ85" s="433"/>
      <c r="BA85" s="433"/>
      <c r="BB85" s="433"/>
      <c r="BC85" s="433"/>
      <c r="BD85" s="433"/>
      <c r="BE85" s="433"/>
      <c r="BF85" s="433"/>
      <c r="BG85" s="434"/>
      <c r="BH85" s="41"/>
      <c r="BI85" s="479"/>
      <c r="BJ85" s="480"/>
      <c r="BK85" s="480"/>
      <c r="BL85" s="480"/>
      <c r="BM85" s="480"/>
      <c r="BN85" s="48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row>
    <row r="86" spans="1:100" ht="15" customHeight="1" x14ac:dyDescent="0.25">
      <c r="A86" s="41"/>
      <c r="B86" s="277"/>
      <c r="C86" s="277"/>
      <c r="D86" s="278"/>
      <c r="E86" s="419" t="s">
        <v>104</v>
      </c>
      <c r="F86" s="420"/>
      <c r="G86" s="420"/>
      <c r="H86" s="420"/>
      <c r="I86" s="485"/>
      <c r="J86" s="409" t="e">
        <f>IF(AND('Mapa final'!#REF!="Muy Baja",'Mapa final'!#REF!="Mayor"),CONCATENATE("R",'Mapa final'!#REF!),"")</f>
        <v>#REF!</v>
      </c>
      <c r="K86" s="410"/>
      <c r="L86" s="410" t="str">
        <f ca="1">IF(AND('Mapa final'!$K$7="Muy Baja",'Mapa final'!$O$7="Mayor"),CONCATENATE("R",'Mapa final'!$A$7),"")</f>
        <v/>
      </c>
      <c r="M86" s="410"/>
      <c r="N86" s="410" t="str">
        <f ca="1">IF(AND('Mapa final'!$K$10="Muy Baja",'Mapa final'!$O$10="Mayor"),CONCATENATE("R",'Mapa final'!$A$10),"")</f>
        <v/>
      </c>
      <c r="O86" s="410"/>
      <c r="P86" s="410" t="e">
        <f>IF(AND('Mapa final'!#REF!="Muy Baja",'Mapa final'!#REF!="Mayor"),CONCATENATE("R",'Mapa final'!#REF!),"")</f>
        <v>#REF!</v>
      </c>
      <c r="Q86" s="410"/>
      <c r="R86" s="410" t="str">
        <f ca="1">IF(AND('Mapa final'!$K$13="Muy Baja",'Mapa final'!$O$13="Mayor"),CONCATENATE("R",'Mapa final'!$A$13),"")</f>
        <v/>
      </c>
      <c r="S86" s="447"/>
      <c r="T86" s="409" t="e">
        <f>IF(AND('Mapa final'!#REF!="Muy Baja",'Mapa final'!#REF!="Mayor"),CONCATENATE("R",'Mapa final'!#REF!),"")</f>
        <v>#REF!</v>
      </c>
      <c r="U86" s="410"/>
      <c r="V86" s="410" t="str">
        <f ca="1">IF(AND('Mapa final'!$K$7="Muy Baja",'Mapa final'!$O$7="Mayor"),CONCATENATE("R",'Mapa final'!$A$7),"")</f>
        <v/>
      </c>
      <c r="W86" s="410"/>
      <c r="X86" s="410" t="str">
        <f ca="1">IF(AND('Mapa final'!$K$10="Muy Baja",'Mapa final'!$O$10="Mayor"),CONCATENATE("R",'Mapa final'!$A$10),"")</f>
        <v/>
      </c>
      <c r="Y86" s="410"/>
      <c r="Z86" s="410" t="e">
        <f>IF(AND('Mapa final'!#REF!="Muy Baja",'Mapa final'!#REF!="Mayor"),CONCATENATE("R",'Mapa final'!#REF!),"")</f>
        <v>#REF!</v>
      </c>
      <c r="AA86" s="410"/>
      <c r="AB86" s="410" t="str">
        <f ca="1">IF(AND('Mapa final'!$K$13="Muy Baja",'Mapa final'!$O$13="Mayor"),CONCATENATE("R",'Mapa final'!$A$13),"")</f>
        <v/>
      </c>
      <c r="AC86" s="447"/>
      <c r="AD86" s="427" t="e">
        <f>IF(AND('Mapa final'!#REF!="Muy Baja",'Mapa final'!#REF!="Mayor"),CONCATENATE("R",'Mapa final'!#REF!),"")</f>
        <v>#REF!</v>
      </c>
      <c r="AE86" s="417"/>
      <c r="AF86" s="417" t="str">
        <f ca="1">IF(AND('Mapa final'!$K$7="Muy Baja",'Mapa final'!$O$7="Mayor"),CONCATENATE("R",'Mapa final'!$A$7),"")</f>
        <v/>
      </c>
      <c r="AG86" s="417"/>
      <c r="AH86" s="417" t="str">
        <f ca="1">IF(AND('Mapa final'!$K$10="Muy Baja",'Mapa final'!$O$10="Mayor"),CONCATENATE("R",'Mapa final'!$A$10),"")</f>
        <v/>
      </c>
      <c r="AI86" s="417"/>
      <c r="AJ86" s="417" t="e">
        <f>IF(AND('Mapa final'!#REF!="Muy Baja",'Mapa final'!#REF!="Mayor"),CONCATENATE("R",'Mapa final'!#REF!),"")</f>
        <v>#REF!</v>
      </c>
      <c r="AK86" s="417"/>
      <c r="AL86" s="417" t="str">
        <f ca="1">IF(AND('Mapa final'!$K$13="Muy Baja",'Mapa final'!$O$13="Mayor"),CONCATENATE("R",'Mapa final'!$A$13),"")</f>
        <v/>
      </c>
      <c r="AM86" s="428"/>
      <c r="AN86" s="425" t="e">
        <f>IF(AND('Mapa final'!#REF!="Muy Baja",'Mapa final'!#REF!="Mayor"),CONCATENATE("R",'Mapa final'!#REF!),"")</f>
        <v>#REF!</v>
      </c>
      <c r="AO86" s="426"/>
      <c r="AP86" s="426" t="str">
        <f ca="1">IF(AND('Mapa final'!$K$7="Muy Baja",'Mapa final'!$O$7="Mayor"),CONCATENATE("R",'Mapa final'!$A$7),"")</f>
        <v/>
      </c>
      <c r="AQ86" s="426"/>
      <c r="AR86" s="426" t="str">
        <f ca="1">IF(AND('Mapa final'!$K$10="Muy Baja",'Mapa final'!$O$10="Mayor"),CONCATENATE("R",'Mapa final'!$A$10),"")</f>
        <v/>
      </c>
      <c r="AS86" s="426"/>
      <c r="AT86" s="426" t="e">
        <f>IF(AND('Mapa final'!#REF!="Muy Baja",'Mapa final'!#REF!="Mayor"),CONCATENATE("R",'Mapa final'!#REF!),"")</f>
        <v>#REF!</v>
      </c>
      <c r="AU86" s="426"/>
      <c r="AV86" s="426" t="str">
        <f ca="1">IF(AND('Mapa final'!$K$13="Muy Baja",'Mapa final'!$O$13="Mayor"),CONCATENATE("R",'Mapa final'!$A$13),"")</f>
        <v/>
      </c>
      <c r="AW86" s="442"/>
      <c r="AX86" s="435" t="e">
        <f>IF(AND('Mapa final'!#REF!="Muy Baja",'Mapa final'!#REF!="Catastrófico"),CONCATENATE("R",'Mapa final'!#REF!),"")</f>
        <v>#REF!</v>
      </c>
      <c r="AY86" s="436"/>
      <c r="AZ86" s="436" t="str">
        <f ca="1">IF(AND('Mapa final'!$K$7="Muy Baja",'Mapa final'!$O$7="Catastrófico"),CONCATENATE("R",'Mapa final'!$A$7),"")</f>
        <v/>
      </c>
      <c r="BA86" s="436"/>
      <c r="BB86" s="436" t="str">
        <f ca="1">IF(AND('Mapa final'!$K$10="Muy Baja",'Mapa final'!$O$10="Catastrófico"),CONCATENATE("R",'Mapa final'!$A$10),"")</f>
        <v/>
      </c>
      <c r="BC86" s="436"/>
      <c r="BD86" s="436" t="e">
        <f>IF(AND('Mapa final'!#REF!="Muy Baja",'Mapa final'!#REF!="Catastrófico"),CONCATENATE("R",'Mapa final'!#REF!),"")</f>
        <v>#REF!</v>
      </c>
      <c r="BE86" s="436"/>
      <c r="BF86" s="436" t="str">
        <f ca="1">IF(AND('Mapa final'!$K$13="Muy Baja",'Mapa final'!$O$13="Catastrófico"),CONCATENATE("R",'Mapa final'!$A$13),"")</f>
        <v/>
      </c>
      <c r="BG86" s="437"/>
      <c r="BH86" s="41"/>
      <c r="BI86" s="479"/>
      <c r="BJ86" s="480"/>
      <c r="BK86" s="480"/>
      <c r="BL86" s="480"/>
      <c r="BM86" s="480"/>
      <c r="BN86" s="48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row>
    <row r="87" spans="1:100" ht="15" customHeight="1" x14ac:dyDescent="0.25">
      <c r="A87" s="41"/>
      <c r="B87" s="277"/>
      <c r="C87" s="277"/>
      <c r="D87" s="278"/>
      <c r="E87" s="421"/>
      <c r="F87" s="422"/>
      <c r="G87" s="422"/>
      <c r="H87" s="422"/>
      <c r="I87" s="445"/>
      <c r="J87" s="405"/>
      <c r="K87" s="406"/>
      <c r="L87" s="406"/>
      <c r="M87" s="406"/>
      <c r="N87" s="406"/>
      <c r="O87" s="406"/>
      <c r="P87" s="406"/>
      <c r="Q87" s="406"/>
      <c r="R87" s="406"/>
      <c r="S87" s="448"/>
      <c r="T87" s="405"/>
      <c r="U87" s="406"/>
      <c r="V87" s="406"/>
      <c r="W87" s="406"/>
      <c r="X87" s="406"/>
      <c r="Y87" s="406"/>
      <c r="Z87" s="406"/>
      <c r="AA87" s="406"/>
      <c r="AB87" s="406"/>
      <c r="AC87" s="448"/>
      <c r="AD87" s="411"/>
      <c r="AE87" s="412"/>
      <c r="AF87" s="412"/>
      <c r="AG87" s="412"/>
      <c r="AH87" s="412"/>
      <c r="AI87" s="412"/>
      <c r="AJ87" s="412"/>
      <c r="AK87" s="412"/>
      <c r="AL87" s="412"/>
      <c r="AM87" s="415"/>
      <c r="AN87" s="403"/>
      <c r="AO87" s="404"/>
      <c r="AP87" s="404"/>
      <c r="AQ87" s="404"/>
      <c r="AR87" s="404"/>
      <c r="AS87" s="404"/>
      <c r="AT87" s="404"/>
      <c r="AU87" s="404"/>
      <c r="AV87" s="404"/>
      <c r="AW87" s="439"/>
      <c r="AX87" s="431"/>
      <c r="AY87" s="429"/>
      <c r="AZ87" s="429"/>
      <c r="BA87" s="429"/>
      <c r="BB87" s="429"/>
      <c r="BC87" s="429"/>
      <c r="BD87" s="429"/>
      <c r="BE87" s="429"/>
      <c r="BF87" s="429"/>
      <c r="BG87" s="430"/>
      <c r="BH87" s="41"/>
      <c r="BI87" s="479"/>
      <c r="BJ87" s="480"/>
      <c r="BK87" s="480"/>
      <c r="BL87" s="480"/>
      <c r="BM87" s="480"/>
      <c r="BN87" s="48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row>
    <row r="88" spans="1:100" ht="15" customHeight="1" x14ac:dyDescent="0.25">
      <c r="A88" s="41"/>
      <c r="B88" s="277"/>
      <c r="C88" s="277"/>
      <c r="D88" s="278"/>
      <c r="E88" s="421"/>
      <c r="F88" s="422"/>
      <c r="G88" s="422"/>
      <c r="H88" s="422"/>
      <c r="I88" s="445"/>
      <c r="J88" s="405" t="e">
        <f>IF(AND('Mapa final'!#REF!="Muy Baja",'Mapa final'!#REF!="Mayor"),CONCATENATE("R",'Mapa final'!#REF!),"")</f>
        <v>#REF!</v>
      </c>
      <c r="K88" s="406"/>
      <c r="L88" s="406" t="str">
        <f ca="1">IF(AND('Mapa final'!$K$16="Muy Baja",'Mapa final'!$O$16="Mayor"),CONCATENATE("R",'Mapa final'!$A$16),"")</f>
        <v/>
      </c>
      <c r="M88" s="406"/>
      <c r="N88" s="406" t="str">
        <f ca="1">IF(AND('Mapa final'!$K$19="Muy Baja",'Mapa final'!$O$19="Mayor"),CONCATENATE("R",'Mapa final'!$A$19),"")</f>
        <v/>
      </c>
      <c r="O88" s="406"/>
      <c r="P88" s="406" t="e">
        <f>IF(AND('Mapa final'!#REF!="Muy Baja",'Mapa final'!#REF!="Mayor"),CONCATENATE("R",'Mapa final'!#REF!),"")</f>
        <v>#REF!</v>
      </c>
      <c r="Q88" s="406"/>
      <c r="R88" s="406" t="e">
        <f>IF(AND('Mapa final'!#REF!="Muy Baja",'Mapa final'!#REF!="Mayor"),CONCATENATE("R",'Mapa final'!#REF!),"")</f>
        <v>#REF!</v>
      </c>
      <c r="S88" s="448"/>
      <c r="T88" s="405" t="e">
        <f>IF(AND('Mapa final'!#REF!="Muy Baja",'Mapa final'!#REF!="Mayor"),CONCATENATE("R",'Mapa final'!#REF!),"")</f>
        <v>#REF!</v>
      </c>
      <c r="U88" s="406"/>
      <c r="V88" s="406" t="str">
        <f ca="1">IF(AND('Mapa final'!$K$16="Muy Baja",'Mapa final'!$O$16="Mayor"),CONCATENATE("R",'Mapa final'!$A$16),"")</f>
        <v/>
      </c>
      <c r="W88" s="406"/>
      <c r="X88" s="406" t="str">
        <f ca="1">IF(AND('Mapa final'!$K$19="Muy Baja",'Mapa final'!$O$19="Mayor"),CONCATENATE("R",'Mapa final'!$A$19),"")</f>
        <v/>
      </c>
      <c r="Y88" s="406"/>
      <c r="Z88" s="406" t="e">
        <f>IF(AND('Mapa final'!#REF!="Muy Baja",'Mapa final'!#REF!="Mayor"),CONCATENATE("R",'Mapa final'!#REF!),"")</f>
        <v>#REF!</v>
      </c>
      <c r="AA88" s="406"/>
      <c r="AB88" s="406" t="e">
        <f>IF(AND('Mapa final'!#REF!="Muy Baja",'Mapa final'!#REF!="Mayor"),CONCATENATE("R",'Mapa final'!#REF!),"")</f>
        <v>#REF!</v>
      </c>
      <c r="AC88" s="448"/>
      <c r="AD88" s="411" t="e">
        <f>IF(AND('Mapa final'!#REF!="Muy Baja",'Mapa final'!#REF!="Mayor"),CONCATENATE("R",'Mapa final'!#REF!),"")</f>
        <v>#REF!</v>
      </c>
      <c r="AE88" s="412"/>
      <c r="AF88" s="412" t="str">
        <f ca="1">IF(AND('Mapa final'!$K$16="Muy Baja",'Mapa final'!$O$16="Mayor"),CONCATENATE("R",'Mapa final'!$A$16),"")</f>
        <v/>
      </c>
      <c r="AG88" s="412"/>
      <c r="AH88" s="412" t="str">
        <f ca="1">IF(AND('Mapa final'!$K$19="Muy Baja",'Mapa final'!$O$19="Mayor"),CONCATENATE("R",'Mapa final'!$A$19),"")</f>
        <v/>
      </c>
      <c r="AI88" s="412"/>
      <c r="AJ88" s="412" t="e">
        <f>IF(AND('Mapa final'!#REF!="Muy Baja",'Mapa final'!#REF!="Mayor"),CONCATENATE("R",'Mapa final'!#REF!),"")</f>
        <v>#REF!</v>
      </c>
      <c r="AK88" s="412"/>
      <c r="AL88" s="412" t="e">
        <f>IF(AND('Mapa final'!#REF!="Muy Baja",'Mapa final'!#REF!="Mayor"),CONCATENATE("R",'Mapa final'!#REF!),"")</f>
        <v>#REF!</v>
      </c>
      <c r="AM88" s="415"/>
      <c r="AN88" s="403" t="e">
        <f>IF(AND('Mapa final'!#REF!="Muy Baja",'Mapa final'!#REF!="Mayor"),CONCATENATE("R",'Mapa final'!#REF!),"")</f>
        <v>#REF!</v>
      </c>
      <c r="AO88" s="404"/>
      <c r="AP88" s="404" t="str">
        <f ca="1">IF(AND('Mapa final'!$K$16="Muy Baja",'Mapa final'!$O$16="Mayor"),CONCATENATE("R",'Mapa final'!$A$16),"")</f>
        <v/>
      </c>
      <c r="AQ88" s="404"/>
      <c r="AR88" s="404" t="str">
        <f ca="1">IF(AND('Mapa final'!$K$19="Muy Baja",'Mapa final'!$O$19="Mayor"),CONCATENATE("R",'Mapa final'!$A$19),"")</f>
        <v/>
      </c>
      <c r="AS88" s="404"/>
      <c r="AT88" s="404" t="e">
        <f>IF(AND('Mapa final'!#REF!="Muy Baja",'Mapa final'!#REF!="Mayor"),CONCATENATE("R",'Mapa final'!#REF!),"")</f>
        <v>#REF!</v>
      </c>
      <c r="AU88" s="404"/>
      <c r="AV88" s="404" t="e">
        <f>IF(AND('Mapa final'!#REF!="Muy Baja",'Mapa final'!#REF!="Mayor"),CONCATENATE("R",'Mapa final'!#REF!),"")</f>
        <v>#REF!</v>
      </c>
      <c r="AW88" s="439"/>
      <c r="AX88" s="431" t="e">
        <f>IF(AND('Mapa final'!#REF!="Muy Baja",'Mapa final'!#REF!="Catastrófico"),CONCATENATE("R",'Mapa final'!#REF!),"")</f>
        <v>#REF!</v>
      </c>
      <c r="AY88" s="429"/>
      <c r="AZ88" s="429" t="str">
        <f ca="1">IF(AND('Mapa final'!$K$16="Muy Baja",'Mapa final'!$O$16="Catastrófico"),CONCATENATE("R",'Mapa final'!$A$16),"")</f>
        <v/>
      </c>
      <c r="BA88" s="429"/>
      <c r="BB88" s="429" t="str">
        <f ca="1">IF(AND('Mapa final'!$K$19="Muy Baja",'Mapa final'!$O$19="Catastrófico"),CONCATENATE("R",'Mapa final'!$A$19),"")</f>
        <v/>
      </c>
      <c r="BC88" s="429"/>
      <c r="BD88" s="429" t="e">
        <f>IF(AND('Mapa final'!#REF!="Muy Baja",'Mapa final'!#REF!="Catastrófico"),CONCATENATE("R",'Mapa final'!#REF!),"")</f>
        <v>#REF!</v>
      </c>
      <c r="BE88" s="429"/>
      <c r="BF88" s="429" t="e">
        <f>IF(AND('Mapa final'!#REF!="Muy Baja",'Mapa final'!#REF!="Catastrófico"),CONCATENATE("R",'Mapa final'!#REF!),"")</f>
        <v>#REF!</v>
      </c>
      <c r="BG88" s="430"/>
      <c r="BH88" s="41"/>
      <c r="BI88" s="479"/>
      <c r="BJ88" s="480"/>
      <c r="BK88" s="480"/>
      <c r="BL88" s="480"/>
      <c r="BM88" s="480"/>
      <c r="BN88" s="481"/>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row>
    <row r="89" spans="1:100" ht="15" customHeight="1" x14ac:dyDescent="0.25">
      <c r="A89" s="41"/>
      <c r="B89" s="277"/>
      <c r="C89" s="277"/>
      <c r="D89" s="278"/>
      <c r="E89" s="421"/>
      <c r="F89" s="422"/>
      <c r="G89" s="422"/>
      <c r="H89" s="422"/>
      <c r="I89" s="445"/>
      <c r="J89" s="405"/>
      <c r="K89" s="406"/>
      <c r="L89" s="406"/>
      <c r="M89" s="406"/>
      <c r="N89" s="406"/>
      <c r="O89" s="406"/>
      <c r="P89" s="406"/>
      <c r="Q89" s="406"/>
      <c r="R89" s="406"/>
      <c r="S89" s="448"/>
      <c r="T89" s="405"/>
      <c r="U89" s="406"/>
      <c r="V89" s="406"/>
      <c r="W89" s="406"/>
      <c r="X89" s="406"/>
      <c r="Y89" s="406"/>
      <c r="Z89" s="406"/>
      <c r="AA89" s="406"/>
      <c r="AB89" s="406"/>
      <c r="AC89" s="448"/>
      <c r="AD89" s="411"/>
      <c r="AE89" s="412"/>
      <c r="AF89" s="412"/>
      <c r="AG89" s="412"/>
      <c r="AH89" s="412"/>
      <c r="AI89" s="412"/>
      <c r="AJ89" s="412"/>
      <c r="AK89" s="412"/>
      <c r="AL89" s="412"/>
      <c r="AM89" s="415"/>
      <c r="AN89" s="403"/>
      <c r="AO89" s="404"/>
      <c r="AP89" s="404"/>
      <c r="AQ89" s="404"/>
      <c r="AR89" s="404"/>
      <c r="AS89" s="404"/>
      <c r="AT89" s="404"/>
      <c r="AU89" s="404"/>
      <c r="AV89" s="404"/>
      <c r="AW89" s="439"/>
      <c r="AX89" s="431"/>
      <c r="AY89" s="429"/>
      <c r="AZ89" s="429"/>
      <c r="BA89" s="429"/>
      <c r="BB89" s="429"/>
      <c r="BC89" s="429"/>
      <c r="BD89" s="429"/>
      <c r="BE89" s="429"/>
      <c r="BF89" s="429"/>
      <c r="BG89" s="430"/>
      <c r="BH89" s="41"/>
      <c r="BI89" s="479"/>
      <c r="BJ89" s="480"/>
      <c r="BK89" s="480"/>
      <c r="BL89" s="480"/>
      <c r="BM89" s="480"/>
      <c r="BN89" s="48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row>
    <row r="90" spans="1:100" ht="15" customHeight="1" x14ac:dyDescent="0.25">
      <c r="A90" s="41"/>
      <c r="B90" s="277"/>
      <c r="C90" s="277"/>
      <c r="D90" s="278"/>
      <c r="E90" s="421"/>
      <c r="F90" s="422"/>
      <c r="G90" s="422"/>
      <c r="H90" s="422"/>
      <c r="I90" s="445"/>
      <c r="J90" s="405" t="str">
        <f ca="1">IF(AND('Mapa final'!$K$22="Muy Baja",'Mapa final'!$O$22="Mayor"),CONCATENATE("R",'Mapa final'!$A$22),"")</f>
        <v/>
      </c>
      <c r="K90" s="406"/>
      <c r="L90" s="406" t="str">
        <f ca="1">IF(AND('Mapa final'!$K$25="Muy Baja",'Mapa final'!$O$25="Mayor"),CONCATENATE("R",'Mapa final'!$A$25),"")</f>
        <v/>
      </c>
      <c r="M90" s="406"/>
      <c r="N90" s="406" t="str">
        <f ca="1">IF(AND('Mapa final'!$K$28="Muy Baja",'Mapa final'!$O$28="Mayor"),CONCATENATE("R",'Mapa final'!$A$28),"")</f>
        <v/>
      </c>
      <c r="O90" s="406"/>
      <c r="P90" s="406" t="e">
        <f>IF(AND('Mapa final'!#REF!="Muy Baja",'Mapa final'!#REF!="Mayor"),CONCATENATE("R",'Mapa final'!#REF!),"")</f>
        <v>#REF!</v>
      </c>
      <c r="Q90" s="406"/>
      <c r="R90" s="406" t="str">
        <f ca="1">IF(AND('Mapa final'!$K$31="Muy Baja",'Mapa final'!$O$31="Mayor"),CONCATENATE("R",'Mapa final'!$A$31),"")</f>
        <v/>
      </c>
      <c r="S90" s="448"/>
      <c r="T90" s="405" t="str">
        <f ca="1">IF(AND('Mapa final'!$K$22="Muy Baja",'Mapa final'!$O$22="Mayor"),CONCATENATE("R",'Mapa final'!$A$22),"")</f>
        <v/>
      </c>
      <c r="U90" s="406"/>
      <c r="V90" s="406" t="str">
        <f ca="1">IF(AND('Mapa final'!$K$25="Muy Baja",'Mapa final'!$O$25="Mayor"),CONCATENATE("R",'Mapa final'!$A$25),"")</f>
        <v/>
      </c>
      <c r="W90" s="406"/>
      <c r="X90" s="406" t="str">
        <f ca="1">IF(AND('Mapa final'!$K$28="Muy Baja",'Mapa final'!$O$28="Mayor"),CONCATENATE("R",'Mapa final'!$A$28),"")</f>
        <v/>
      </c>
      <c r="Y90" s="406"/>
      <c r="Z90" s="406" t="e">
        <f>IF(AND('Mapa final'!#REF!="Muy Baja",'Mapa final'!#REF!="Mayor"),CONCATENATE("R",'Mapa final'!#REF!),"")</f>
        <v>#REF!</v>
      </c>
      <c r="AA90" s="406"/>
      <c r="AB90" s="406" t="str">
        <f ca="1">IF(AND('Mapa final'!$K$31="Muy Baja",'Mapa final'!$O$31="Mayor"),CONCATENATE("R",'Mapa final'!$A$31),"")</f>
        <v/>
      </c>
      <c r="AC90" s="448"/>
      <c r="AD90" s="411" t="str">
        <f ca="1">IF(AND('Mapa final'!$K$22="Muy Baja",'Mapa final'!$O$22="Mayor"),CONCATENATE("R",'Mapa final'!$A$22),"")</f>
        <v/>
      </c>
      <c r="AE90" s="412"/>
      <c r="AF90" s="412" t="str">
        <f ca="1">IF(AND('Mapa final'!$K$25="Muy Baja",'Mapa final'!$O$25="Mayor"),CONCATENATE("R",'Mapa final'!$A$25),"")</f>
        <v/>
      </c>
      <c r="AG90" s="412"/>
      <c r="AH90" s="412" t="str">
        <f ca="1">IF(AND('Mapa final'!$K$28="Muy Baja",'Mapa final'!$O$28="Mayor"),CONCATENATE("R",'Mapa final'!$A$28),"")</f>
        <v/>
      </c>
      <c r="AI90" s="412"/>
      <c r="AJ90" s="412" t="e">
        <f>IF(AND('Mapa final'!#REF!="Muy Baja",'Mapa final'!#REF!="Mayor"),CONCATENATE("R",'Mapa final'!#REF!),"")</f>
        <v>#REF!</v>
      </c>
      <c r="AK90" s="412"/>
      <c r="AL90" s="412" t="str">
        <f ca="1">IF(AND('Mapa final'!$K$31="Muy Baja",'Mapa final'!$O$31="Mayor"),CONCATENATE("R",'Mapa final'!$A$31),"")</f>
        <v/>
      </c>
      <c r="AM90" s="415"/>
      <c r="AN90" s="403" t="str">
        <f ca="1">IF(AND('Mapa final'!$K$22="Muy Baja",'Mapa final'!$O$22="Mayor"),CONCATENATE("R",'Mapa final'!$A$22),"")</f>
        <v/>
      </c>
      <c r="AO90" s="404"/>
      <c r="AP90" s="404" t="str">
        <f ca="1">IF(AND('Mapa final'!$K$25="Muy Baja",'Mapa final'!$O$25="Mayor"),CONCATENATE("R",'Mapa final'!$A$25),"")</f>
        <v/>
      </c>
      <c r="AQ90" s="404"/>
      <c r="AR90" s="404" t="str">
        <f ca="1">IF(AND('Mapa final'!$K$28="Muy Baja",'Mapa final'!$O$28="Mayor"),CONCATENATE("R",'Mapa final'!$A$28),"")</f>
        <v/>
      </c>
      <c r="AS90" s="404"/>
      <c r="AT90" s="404" t="e">
        <f>IF(AND('Mapa final'!#REF!="Muy Baja",'Mapa final'!#REF!="Mayor"),CONCATENATE("R",'Mapa final'!#REF!),"")</f>
        <v>#REF!</v>
      </c>
      <c r="AU90" s="404"/>
      <c r="AV90" s="404" t="str">
        <f ca="1">IF(AND('Mapa final'!$K$31="Muy Baja",'Mapa final'!$O$31="Mayor"),CONCATENATE("R",'Mapa final'!$A$31),"")</f>
        <v/>
      </c>
      <c r="AW90" s="439"/>
      <c r="AX90" s="431" t="str">
        <f ca="1">IF(AND('Mapa final'!$K$22="Muy Baja",'Mapa final'!$O$22="Catastrófico"),CONCATENATE("R",'Mapa final'!$A$22),"")</f>
        <v/>
      </c>
      <c r="AY90" s="429"/>
      <c r="AZ90" s="429" t="str">
        <f ca="1">IF(AND('Mapa final'!$K$25="Muy Baja",'Mapa final'!$O$25="Catastrófico"),CONCATENATE("R",'Mapa final'!$A$25),"")</f>
        <v/>
      </c>
      <c r="BA90" s="429"/>
      <c r="BB90" s="429" t="str">
        <f ca="1">IF(AND('Mapa final'!$K$28="Muy Baja",'Mapa final'!$O$28="Catastrófico"),CONCATENATE("R",'Mapa final'!$A$28),"")</f>
        <v/>
      </c>
      <c r="BC90" s="429"/>
      <c r="BD90" s="429" t="e">
        <f>IF(AND('Mapa final'!#REF!="Muy Baja",'Mapa final'!#REF!="Catastrófico"),CONCATENATE("R",'Mapa final'!#REF!),"")</f>
        <v>#REF!</v>
      </c>
      <c r="BE90" s="429"/>
      <c r="BF90" s="429" t="str">
        <f ca="1">IF(AND('Mapa final'!$K$31="Muy Baja",'Mapa final'!$O$31="Catastrófico"),CONCATENATE("R",'Mapa final'!$A$31),"")</f>
        <v/>
      </c>
      <c r="BG90" s="430"/>
      <c r="BH90" s="41"/>
      <c r="BI90" s="479"/>
      <c r="BJ90" s="480"/>
      <c r="BK90" s="480"/>
      <c r="BL90" s="480"/>
      <c r="BM90" s="480"/>
      <c r="BN90" s="48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row>
    <row r="91" spans="1:100" ht="15" customHeight="1" x14ac:dyDescent="0.25">
      <c r="A91" s="41"/>
      <c r="B91" s="277"/>
      <c r="C91" s="277"/>
      <c r="D91" s="278"/>
      <c r="E91" s="421"/>
      <c r="F91" s="422"/>
      <c r="G91" s="422"/>
      <c r="H91" s="422"/>
      <c r="I91" s="445"/>
      <c r="J91" s="405"/>
      <c r="K91" s="406"/>
      <c r="L91" s="406"/>
      <c r="M91" s="406"/>
      <c r="N91" s="406"/>
      <c r="O91" s="406"/>
      <c r="P91" s="406"/>
      <c r="Q91" s="406"/>
      <c r="R91" s="406"/>
      <c r="S91" s="448"/>
      <c r="T91" s="405"/>
      <c r="U91" s="406"/>
      <c r="V91" s="406"/>
      <c r="W91" s="406"/>
      <c r="X91" s="406"/>
      <c r="Y91" s="406"/>
      <c r="Z91" s="406"/>
      <c r="AA91" s="406"/>
      <c r="AB91" s="406"/>
      <c r="AC91" s="448"/>
      <c r="AD91" s="411"/>
      <c r="AE91" s="412"/>
      <c r="AF91" s="412"/>
      <c r="AG91" s="412"/>
      <c r="AH91" s="412"/>
      <c r="AI91" s="412"/>
      <c r="AJ91" s="412"/>
      <c r="AK91" s="412"/>
      <c r="AL91" s="412"/>
      <c r="AM91" s="415"/>
      <c r="AN91" s="403"/>
      <c r="AO91" s="404"/>
      <c r="AP91" s="404"/>
      <c r="AQ91" s="404"/>
      <c r="AR91" s="404"/>
      <c r="AS91" s="404"/>
      <c r="AT91" s="404"/>
      <c r="AU91" s="404"/>
      <c r="AV91" s="404"/>
      <c r="AW91" s="439"/>
      <c r="AX91" s="431"/>
      <c r="AY91" s="429"/>
      <c r="AZ91" s="429"/>
      <c r="BA91" s="429"/>
      <c r="BB91" s="429"/>
      <c r="BC91" s="429"/>
      <c r="BD91" s="429"/>
      <c r="BE91" s="429"/>
      <c r="BF91" s="429"/>
      <c r="BG91" s="430"/>
      <c r="BH91" s="41"/>
      <c r="BI91" s="479"/>
      <c r="BJ91" s="480"/>
      <c r="BK91" s="480"/>
      <c r="BL91" s="480"/>
      <c r="BM91" s="480"/>
      <c r="BN91" s="48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row>
    <row r="92" spans="1:100" ht="15" customHeight="1" x14ac:dyDescent="0.25">
      <c r="A92" s="41"/>
      <c r="B92" s="277"/>
      <c r="C92" s="277"/>
      <c r="D92" s="278"/>
      <c r="E92" s="421"/>
      <c r="F92" s="422"/>
      <c r="G92" s="422"/>
      <c r="H92" s="422"/>
      <c r="I92" s="445"/>
      <c r="J92" s="405" t="str">
        <f ca="1">IF(AND('Mapa final'!$K$34="Muy Baja",'Mapa final'!$O$34="Mayor"),CONCATENATE("R",'Mapa final'!$A$34),"")</f>
        <v/>
      </c>
      <c r="K92" s="406"/>
      <c r="L92" s="406" t="str">
        <f ca="1">IF(AND('Mapa final'!$K$37="Muy Baja",'Mapa final'!$O$37="Mayor"),CONCATENATE("R",'Mapa final'!$A$37),"")</f>
        <v/>
      </c>
      <c r="M92" s="406"/>
      <c r="N92" s="406" t="e">
        <f>IF(AND('Mapa final'!#REF!="Muy Baja",'Mapa final'!#REF!="Mayor"),CONCATENATE("R",'Mapa final'!#REF!),"")</f>
        <v>#REF!</v>
      </c>
      <c r="O92" s="406"/>
      <c r="P92" s="406" t="str">
        <f ca="1">IF(AND('Mapa final'!$K$40="Muy Baja",'Mapa final'!$O$40="Mayor"),CONCATENATE("R",'Mapa final'!$A$40),"")</f>
        <v/>
      </c>
      <c r="Q92" s="406"/>
      <c r="R92" s="406" t="str">
        <f ca="1">IF(AND('Mapa final'!$K$43="Muy Baja",'Mapa final'!$O$43="Mayor"),CONCATENATE("R",'Mapa final'!$A$43),"")</f>
        <v/>
      </c>
      <c r="S92" s="448"/>
      <c r="T92" s="405" t="str">
        <f ca="1">IF(AND('Mapa final'!$K$34="Muy Baja",'Mapa final'!$O$34="Mayor"),CONCATENATE("R",'Mapa final'!$A$34),"")</f>
        <v/>
      </c>
      <c r="U92" s="406"/>
      <c r="V92" s="406" t="str">
        <f ca="1">IF(AND('Mapa final'!$K$37="Muy Baja",'Mapa final'!$O$37="Mayor"),CONCATENATE("R",'Mapa final'!$A$37),"")</f>
        <v/>
      </c>
      <c r="W92" s="406"/>
      <c r="X92" s="406" t="e">
        <f>IF(AND('Mapa final'!#REF!="Muy Baja",'Mapa final'!#REF!="Mayor"),CONCATENATE("R",'Mapa final'!#REF!),"")</f>
        <v>#REF!</v>
      </c>
      <c r="Y92" s="406"/>
      <c r="Z92" s="406" t="str">
        <f ca="1">IF(AND('Mapa final'!$K$40="Muy Baja",'Mapa final'!$O$40="Mayor"),CONCATENATE("R",'Mapa final'!$A$40),"")</f>
        <v/>
      </c>
      <c r="AA92" s="406"/>
      <c r="AB92" s="406" t="str">
        <f ca="1">IF(AND('Mapa final'!$K$43="Muy Baja",'Mapa final'!$O$43="Mayor"),CONCATENATE("R",'Mapa final'!$A$43),"")</f>
        <v/>
      </c>
      <c r="AC92" s="448"/>
      <c r="AD92" s="411" t="str">
        <f ca="1">IF(AND('Mapa final'!$K$34="Muy Baja",'Mapa final'!$O$34="Mayor"),CONCATENATE("R",'Mapa final'!$A$34),"")</f>
        <v/>
      </c>
      <c r="AE92" s="412"/>
      <c r="AF92" s="412" t="str">
        <f ca="1">IF(AND('Mapa final'!$K$37="Muy Baja",'Mapa final'!$O$37="Mayor"),CONCATENATE("R",'Mapa final'!$A$37),"")</f>
        <v/>
      </c>
      <c r="AG92" s="412"/>
      <c r="AH92" s="412" t="e">
        <f>IF(AND('Mapa final'!#REF!="Muy Baja",'Mapa final'!#REF!="Mayor"),CONCATENATE("R",'Mapa final'!#REF!),"")</f>
        <v>#REF!</v>
      </c>
      <c r="AI92" s="412"/>
      <c r="AJ92" s="412" t="str">
        <f ca="1">IF(AND('Mapa final'!$K$40="Muy Baja",'Mapa final'!$O$40="Mayor"),CONCATENATE("R",'Mapa final'!$A$40),"")</f>
        <v/>
      </c>
      <c r="AK92" s="412"/>
      <c r="AL92" s="412" t="str">
        <f ca="1">IF(AND('Mapa final'!$K$43="Muy Baja",'Mapa final'!$O$43="Mayor"),CONCATENATE("R",'Mapa final'!$A$43),"")</f>
        <v/>
      </c>
      <c r="AM92" s="415"/>
      <c r="AN92" s="403" t="str">
        <f ca="1">IF(AND('Mapa final'!$K$34="Muy Baja",'Mapa final'!$O$34="Mayor"),CONCATENATE("R",'Mapa final'!$A$34),"")</f>
        <v/>
      </c>
      <c r="AO92" s="404"/>
      <c r="AP92" s="404" t="str">
        <f ca="1">IF(AND('Mapa final'!$K$37="Muy Baja",'Mapa final'!$O$37="Mayor"),CONCATENATE("R",'Mapa final'!$A$37),"")</f>
        <v/>
      </c>
      <c r="AQ92" s="404"/>
      <c r="AR92" s="404" t="e">
        <f>IF(AND('Mapa final'!#REF!="Muy Baja",'Mapa final'!#REF!="Mayor"),CONCATENATE("R",'Mapa final'!#REF!),"")</f>
        <v>#REF!</v>
      </c>
      <c r="AS92" s="404"/>
      <c r="AT92" s="404" t="str">
        <f ca="1">IF(AND('Mapa final'!$K$40="Muy Baja",'Mapa final'!$O$40="Mayor"),CONCATENATE("R",'Mapa final'!$A$40),"")</f>
        <v/>
      </c>
      <c r="AU92" s="404"/>
      <c r="AV92" s="404" t="str">
        <f ca="1">IF(AND('Mapa final'!$K$43="Muy Baja",'Mapa final'!$O$43="Mayor"),CONCATENATE("R",'Mapa final'!$A$43),"")</f>
        <v/>
      </c>
      <c r="AW92" s="439"/>
      <c r="AX92" s="431" t="str">
        <f ca="1">IF(AND('Mapa final'!$K$34="Muy Baja",'Mapa final'!$O$34="Catastrófico"),CONCATENATE("R",'Mapa final'!$A$34),"")</f>
        <v/>
      </c>
      <c r="AY92" s="429"/>
      <c r="AZ92" s="429" t="str">
        <f ca="1">IF(AND('Mapa final'!$K$37="Muy Baja",'Mapa final'!$O$37="Catastrófico"),CONCATENATE("R",'Mapa final'!$A$37),"")</f>
        <v/>
      </c>
      <c r="BA92" s="429"/>
      <c r="BB92" s="429" t="e">
        <f>IF(AND('Mapa final'!#REF!="Muy Baja",'Mapa final'!#REF!="Catastrófico"),CONCATENATE("R",'Mapa final'!#REF!),"")</f>
        <v>#REF!</v>
      </c>
      <c r="BC92" s="429"/>
      <c r="BD92" s="429" t="str">
        <f ca="1">IF(AND('Mapa final'!$K$40="Muy Baja",'Mapa final'!$O$40="Catastrófico"),CONCATENATE("R",'Mapa final'!$A$40),"")</f>
        <v/>
      </c>
      <c r="BE92" s="429"/>
      <c r="BF92" s="429" t="str">
        <f ca="1">IF(AND('Mapa final'!$K$43="Muy Baja",'Mapa final'!$O$43="Catastrófico"),CONCATENATE("R",'Mapa final'!$A$43),"")</f>
        <v/>
      </c>
      <c r="BG92" s="430"/>
      <c r="BH92" s="41"/>
      <c r="BI92" s="479"/>
      <c r="BJ92" s="480"/>
      <c r="BK92" s="480"/>
      <c r="BL92" s="480"/>
      <c r="BM92" s="480"/>
      <c r="BN92" s="48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row>
    <row r="93" spans="1:100" ht="15" customHeight="1" x14ac:dyDescent="0.25">
      <c r="A93" s="41"/>
      <c r="B93" s="277"/>
      <c r="C93" s="277"/>
      <c r="D93" s="278"/>
      <c r="E93" s="421"/>
      <c r="F93" s="422"/>
      <c r="G93" s="422"/>
      <c r="H93" s="422"/>
      <c r="I93" s="445"/>
      <c r="J93" s="405"/>
      <c r="K93" s="406"/>
      <c r="L93" s="406"/>
      <c r="M93" s="406"/>
      <c r="N93" s="406"/>
      <c r="O93" s="406"/>
      <c r="P93" s="406"/>
      <c r="Q93" s="406"/>
      <c r="R93" s="406"/>
      <c r="S93" s="448"/>
      <c r="T93" s="405"/>
      <c r="U93" s="406"/>
      <c r="V93" s="406"/>
      <c r="W93" s="406"/>
      <c r="X93" s="406"/>
      <c r="Y93" s="406"/>
      <c r="Z93" s="406"/>
      <c r="AA93" s="406"/>
      <c r="AB93" s="406"/>
      <c r="AC93" s="448"/>
      <c r="AD93" s="411"/>
      <c r="AE93" s="412"/>
      <c r="AF93" s="412"/>
      <c r="AG93" s="412"/>
      <c r="AH93" s="412"/>
      <c r="AI93" s="412"/>
      <c r="AJ93" s="412"/>
      <c r="AK93" s="412"/>
      <c r="AL93" s="412"/>
      <c r="AM93" s="415"/>
      <c r="AN93" s="403"/>
      <c r="AO93" s="404"/>
      <c r="AP93" s="404"/>
      <c r="AQ93" s="404"/>
      <c r="AR93" s="404"/>
      <c r="AS93" s="404"/>
      <c r="AT93" s="404"/>
      <c r="AU93" s="404"/>
      <c r="AV93" s="404"/>
      <c r="AW93" s="439"/>
      <c r="AX93" s="431"/>
      <c r="AY93" s="429"/>
      <c r="AZ93" s="429"/>
      <c r="BA93" s="429"/>
      <c r="BB93" s="429"/>
      <c r="BC93" s="429"/>
      <c r="BD93" s="429"/>
      <c r="BE93" s="429"/>
      <c r="BF93" s="429"/>
      <c r="BG93" s="430"/>
      <c r="BH93" s="41"/>
      <c r="BI93" s="479"/>
      <c r="BJ93" s="480"/>
      <c r="BK93" s="480"/>
      <c r="BL93" s="480"/>
      <c r="BM93" s="480"/>
      <c r="BN93" s="48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row>
    <row r="94" spans="1:100" ht="15" customHeight="1" x14ac:dyDescent="0.25">
      <c r="A94" s="41"/>
      <c r="B94" s="277"/>
      <c r="C94" s="277"/>
      <c r="D94" s="278"/>
      <c r="E94" s="421"/>
      <c r="F94" s="422"/>
      <c r="G94" s="422"/>
      <c r="H94" s="422"/>
      <c r="I94" s="445"/>
      <c r="J94" s="405" t="e">
        <f>IF(AND('Mapa final'!#REF!="Muy Baja",'Mapa final'!#REF!="Mayor"),CONCATENATE("R",'Mapa final'!#REF!),"")</f>
        <v>#REF!</v>
      </c>
      <c r="K94" s="406"/>
      <c r="L94" s="406" t="e">
        <f>IF(AND('Mapa final'!#REF!="Muy Baja",'Mapa final'!#REF!="Mayor"),CONCATENATE("R",'Mapa final'!#REF!),"")</f>
        <v>#REF!</v>
      </c>
      <c r="M94" s="406"/>
      <c r="N94" s="406" t="str">
        <f ca="1">IF(AND('Mapa final'!$K$46="Muy Baja",'Mapa final'!$O$46="Mayor"),CONCATENATE("R",'Mapa final'!$A$46),"")</f>
        <v/>
      </c>
      <c r="O94" s="406"/>
      <c r="P94" s="406" t="str">
        <f ca="1">IF(AND('Mapa final'!$K$49="Muy Baja",'Mapa final'!$O$49="Mayor"),CONCATENATE("R",'Mapa final'!$A$49),"")</f>
        <v/>
      </c>
      <c r="Q94" s="406"/>
      <c r="R94" s="406" t="e">
        <f>IF(AND('Mapa final'!#REF!="Muy Baja",'Mapa final'!#REF!="Mayor"),CONCATENATE("R",'Mapa final'!#REF!),"")</f>
        <v>#REF!</v>
      </c>
      <c r="S94" s="448"/>
      <c r="T94" s="405" t="e">
        <f>IF(AND('Mapa final'!#REF!="Muy Baja",'Mapa final'!#REF!="Mayor"),CONCATENATE("R",'Mapa final'!#REF!),"")</f>
        <v>#REF!</v>
      </c>
      <c r="U94" s="406"/>
      <c r="V94" s="406" t="e">
        <f>IF(AND('Mapa final'!#REF!="Muy Baja",'Mapa final'!#REF!="Mayor"),CONCATENATE("R",'Mapa final'!#REF!),"")</f>
        <v>#REF!</v>
      </c>
      <c r="W94" s="406"/>
      <c r="X94" s="406" t="str">
        <f ca="1">IF(AND('Mapa final'!$K$46="Muy Baja",'Mapa final'!$O$46="Mayor"),CONCATENATE("R",'Mapa final'!$A$46),"")</f>
        <v/>
      </c>
      <c r="Y94" s="406"/>
      <c r="Z94" s="406" t="str">
        <f ca="1">IF(AND('Mapa final'!$K$49="Muy Baja",'Mapa final'!$O$49="Mayor"),CONCATENATE("R",'Mapa final'!$A$49),"")</f>
        <v/>
      </c>
      <c r="AA94" s="406"/>
      <c r="AB94" s="406" t="e">
        <f>IF(AND('Mapa final'!#REF!="Muy Baja",'Mapa final'!#REF!="Mayor"),CONCATENATE("R",'Mapa final'!#REF!),"")</f>
        <v>#REF!</v>
      </c>
      <c r="AC94" s="448"/>
      <c r="AD94" s="411" t="e">
        <f>IF(AND('Mapa final'!#REF!="Muy Baja",'Mapa final'!#REF!="Mayor"),CONCATENATE("R",'Mapa final'!#REF!),"")</f>
        <v>#REF!</v>
      </c>
      <c r="AE94" s="412"/>
      <c r="AF94" s="412" t="e">
        <f>IF(AND('Mapa final'!#REF!="Muy Baja",'Mapa final'!#REF!="Mayor"),CONCATENATE("R",'Mapa final'!#REF!),"")</f>
        <v>#REF!</v>
      </c>
      <c r="AG94" s="412"/>
      <c r="AH94" s="412" t="str">
        <f ca="1">IF(AND('Mapa final'!$K$46="Muy Baja",'Mapa final'!$O$46="Mayor"),CONCATENATE("R",'Mapa final'!$A$46),"")</f>
        <v/>
      </c>
      <c r="AI94" s="412"/>
      <c r="AJ94" s="412" t="str">
        <f ca="1">IF(AND('Mapa final'!$K$49="Muy Baja",'Mapa final'!$O$49="Mayor"),CONCATENATE("R",'Mapa final'!$A$49),"")</f>
        <v/>
      </c>
      <c r="AK94" s="412"/>
      <c r="AL94" s="412" t="e">
        <f>IF(AND('Mapa final'!#REF!="Muy Baja",'Mapa final'!#REF!="Mayor"),CONCATENATE("R",'Mapa final'!#REF!),"")</f>
        <v>#REF!</v>
      </c>
      <c r="AM94" s="415"/>
      <c r="AN94" s="403" t="e">
        <f>IF(AND('Mapa final'!#REF!="Muy Baja",'Mapa final'!#REF!="Mayor"),CONCATENATE("R",'Mapa final'!#REF!),"")</f>
        <v>#REF!</v>
      </c>
      <c r="AO94" s="404"/>
      <c r="AP94" s="404" t="e">
        <f>IF(AND('Mapa final'!#REF!="Muy Baja",'Mapa final'!#REF!="Mayor"),CONCATENATE("R",'Mapa final'!#REF!),"")</f>
        <v>#REF!</v>
      </c>
      <c r="AQ94" s="404"/>
      <c r="AR94" s="404" t="str">
        <f ca="1">IF(AND('Mapa final'!$K$46="Muy Baja",'Mapa final'!$O$46="Mayor"),CONCATENATE("R",'Mapa final'!$A$46),"")</f>
        <v/>
      </c>
      <c r="AS94" s="404"/>
      <c r="AT94" s="404" t="str">
        <f ca="1">IF(AND('Mapa final'!$K$49="Muy Baja",'Mapa final'!$O$49="Mayor"),CONCATENATE("R",'Mapa final'!$A$49),"")</f>
        <v/>
      </c>
      <c r="AU94" s="404"/>
      <c r="AV94" s="404" t="e">
        <f>IF(AND('Mapa final'!#REF!="Muy Baja",'Mapa final'!#REF!="Mayor"),CONCATENATE("R",'Mapa final'!#REF!),"")</f>
        <v>#REF!</v>
      </c>
      <c r="AW94" s="439"/>
      <c r="AX94" s="431" t="e">
        <f>IF(AND('Mapa final'!#REF!="Muy Baja",'Mapa final'!#REF!="Catastrófico"),CONCATENATE("R",'Mapa final'!#REF!),"")</f>
        <v>#REF!</v>
      </c>
      <c r="AY94" s="429"/>
      <c r="AZ94" s="429" t="e">
        <f>IF(AND('Mapa final'!#REF!="Muy Baja",'Mapa final'!#REF!="Catastrófico"),CONCATENATE("R",'Mapa final'!#REF!),"")</f>
        <v>#REF!</v>
      </c>
      <c r="BA94" s="429"/>
      <c r="BB94" s="429" t="str">
        <f ca="1">IF(AND('Mapa final'!$K$46="Muy Baja",'Mapa final'!$O$46="Catastrófico"),CONCATENATE("R",'Mapa final'!$A$46),"")</f>
        <v/>
      </c>
      <c r="BC94" s="429"/>
      <c r="BD94" s="429" t="str">
        <f ca="1">IF(AND('Mapa final'!$K$49="Muy Baja",'Mapa final'!$O$49="Catastrófico"),CONCATENATE("R",'Mapa final'!$A$49),"")</f>
        <v/>
      </c>
      <c r="BE94" s="429"/>
      <c r="BF94" s="429" t="e">
        <f>IF(AND('Mapa final'!#REF!="Muy Baja",'Mapa final'!#REF!="Catastrófico"),CONCATENATE("R",'Mapa final'!#REF!),"")</f>
        <v>#REF!</v>
      </c>
      <c r="BG94" s="430"/>
      <c r="BH94" s="41"/>
      <c r="BI94" s="479"/>
      <c r="BJ94" s="480"/>
      <c r="BK94" s="480"/>
      <c r="BL94" s="480"/>
      <c r="BM94" s="480"/>
      <c r="BN94" s="48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row>
    <row r="95" spans="1:100" ht="15" customHeight="1" x14ac:dyDescent="0.25">
      <c r="A95" s="41"/>
      <c r="B95" s="277"/>
      <c r="C95" s="277"/>
      <c r="D95" s="278"/>
      <c r="E95" s="421"/>
      <c r="F95" s="422"/>
      <c r="G95" s="422"/>
      <c r="H95" s="422"/>
      <c r="I95" s="445"/>
      <c r="J95" s="405"/>
      <c r="K95" s="406"/>
      <c r="L95" s="406"/>
      <c r="M95" s="406"/>
      <c r="N95" s="406"/>
      <c r="O95" s="406"/>
      <c r="P95" s="406"/>
      <c r="Q95" s="406"/>
      <c r="R95" s="406"/>
      <c r="S95" s="448"/>
      <c r="T95" s="405"/>
      <c r="U95" s="406"/>
      <c r="V95" s="406"/>
      <c r="W95" s="406"/>
      <c r="X95" s="406"/>
      <c r="Y95" s="406"/>
      <c r="Z95" s="406"/>
      <c r="AA95" s="406"/>
      <c r="AB95" s="406"/>
      <c r="AC95" s="448"/>
      <c r="AD95" s="411"/>
      <c r="AE95" s="412"/>
      <c r="AF95" s="412"/>
      <c r="AG95" s="412"/>
      <c r="AH95" s="412"/>
      <c r="AI95" s="412"/>
      <c r="AJ95" s="412"/>
      <c r="AK95" s="412"/>
      <c r="AL95" s="412"/>
      <c r="AM95" s="415"/>
      <c r="AN95" s="403"/>
      <c r="AO95" s="404"/>
      <c r="AP95" s="404"/>
      <c r="AQ95" s="404"/>
      <c r="AR95" s="404"/>
      <c r="AS95" s="404"/>
      <c r="AT95" s="404"/>
      <c r="AU95" s="404"/>
      <c r="AV95" s="404"/>
      <c r="AW95" s="439"/>
      <c r="AX95" s="431"/>
      <c r="AY95" s="429"/>
      <c r="AZ95" s="429"/>
      <c r="BA95" s="429"/>
      <c r="BB95" s="429"/>
      <c r="BC95" s="429"/>
      <c r="BD95" s="429"/>
      <c r="BE95" s="429"/>
      <c r="BF95" s="429"/>
      <c r="BG95" s="430"/>
      <c r="BH95" s="41"/>
      <c r="BI95" s="479"/>
      <c r="BJ95" s="480"/>
      <c r="BK95" s="480"/>
      <c r="BL95" s="480"/>
      <c r="BM95" s="480"/>
      <c r="BN95" s="48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row>
    <row r="96" spans="1:100" ht="15" customHeight="1" x14ac:dyDescent="0.25">
      <c r="A96" s="41"/>
      <c r="B96" s="277"/>
      <c r="C96" s="277"/>
      <c r="D96" s="278"/>
      <c r="E96" s="421"/>
      <c r="F96" s="422"/>
      <c r="G96" s="422"/>
      <c r="H96" s="422"/>
      <c r="I96" s="445"/>
      <c r="J96" s="405" t="str">
        <f ca="1">IF(AND('Mapa final'!$K$52="Muy Baja",'Mapa final'!$O$52="Mayor"),CONCATENATE("R",'Mapa final'!$A$52),"")</f>
        <v/>
      </c>
      <c r="K96" s="406"/>
      <c r="L96" s="406" t="e">
        <f>IF(AND('Mapa final'!#REF!="Muy Baja",'Mapa final'!#REF!="Mayor"),CONCATENATE("R",'Mapa final'!#REF!),"")</f>
        <v>#REF!</v>
      </c>
      <c r="M96" s="406"/>
      <c r="N96" s="406" t="str">
        <f ca="1">IF(AND('Mapa final'!$K$55="Muy Baja",'Mapa final'!$O$55="Mayor"),CONCATENATE("R",'Mapa final'!$A$55),"")</f>
        <v/>
      </c>
      <c r="O96" s="406"/>
      <c r="P96" s="406" t="str">
        <f ca="1">IF(AND('Mapa final'!$K$58="Muy Baja",'Mapa final'!$O$58="Mayor"),CONCATENATE("R",'Mapa final'!$A$58),"")</f>
        <v/>
      </c>
      <c r="Q96" s="406"/>
      <c r="R96" s="406" t="str">
        <f ca="1">IF(AND('Mapa final'!$K$61="Muy Baja",'Mapa final'!$O$61="Mayor"),CONCATENATE("R",'Mapa final'!$A$61),"")</f>
        <v/>
      </c>
      <c r="S96" s="448"/>
      <c r="T96" s="405" t="str">
        <f ca="1">IF(AND('Mapa final'!$K$52="Muy Baja",'Mapa final'!$O$52="Mayor"),CONCATENATE("R",'Mapa final'!$A$52),"")</f>
        <v/>
      </c>
      <c r="U96" s="406"/>
      <c r="V96" s="406" t="e">
        <f>IF(AND('Mapa final'!#REF!="Muy Baja",'Mapa final'!#REF!="Mayor"),CONCATENATE("R",'Mapa final'!#REF!),"")</f>
        <v>#REF!</v>
      </c>
      <c r="W96" s="406"/>
      <c r="X96" s="406" t="str">
        <f ca="1">IF(AND('Mapa final'!$K$55="Muy Baja",'Mapa final'!$O$55="Mayor"),CONCATENATE("R",'Mapa final'!$A$55),"")</f>
        <v/>
      </c>
      <c r="Y96" s="406"/>
      <c r="Z96" s="406" t="str">
        <f ca="1">IF(AND('Mapa final'!$K$58="Muy Baja",'Mapa final'!$O$58="Mayor"),CONCATENATE("R",'Mapa final'!$A$58),"")</f>
        <v/>
      </c>
      <c r="AA96" s="406"/>
      <c r="AB96" s="406" t="str">
        <f ca="1">IF(AND('Mapa final'!$K$61="Muy Baja",'Mapa final'!$O$61="Mayor"),CONCATENATE("R",'Mapa final'!$A$61),"")</f>
        <v/>
      </c>
      <c r="AC96" s="448"/>
      <c r="AD96" s="411" t="str">
        <f ca="1">IF(AND('Mapa final'!$K$52="Muy Baja",'Mapa final'!$O$52="Mayor"),CONCATENATE("R",'Mapa final'!$A$52),"")</f>
        <v/>
      </c>
      <c r="AE96" s="412"/>
      <c r="AF96" s="412" t="e">
        <f>IF(AND('Mapa final'!#REF!="Muy Baja",'Mapa final'!#REF!="Mayor"),CONCATENATE("R",'Mapa final'!#REF!),"")</f>
        <v>#REF!</v>
      </c>
      <c r="AG96" s="412"/>
      <c r="AH96" s="412" t="str">
        <f ca="1">IF(AND('Mapa final'!$K$55="Muy Baja",'Mapa final'!$O$55="Mayor"),CONCATENATE("R",'Mapa final'!$A$55),"")</f>
        <v/>
      </c>
      <c r="AI96" s="412"/>
      <c r="AJ96" s="412" t="str">
        <f ca="1">IF(AND('Mapa final'!$K$58="Muy Baja",'Mapa final'!$O$58="Mayor"),CONCATENATE("R",'Mapa final'!$A$58),"")</f>
        <v/>
      </c>
      <c r="AK96" s="412"/>
      <c r="AL96" s="412" t="str">
        <f ca="1">IF(AND('Mapa final'!$K$61="Muy Baja",'Mapa final'!$O$61="Mayor"),CONCATENATE("R",'Mapa final'!$A$61),"")</f>
        <v/>
      </c>
      <c r="AM96" s="415"/>
      <c r="AN96" s="403" t="str">
        <f ca="1">IF(AND('Mapa final'!$K$52="Muy Baja",'Mapa final'!$O$52="Mayor"),CONCATENATE("R",'Mapa final'!$A$52),"")</f>
        <v/>
      </c>
      <c r="AO96" s="404"/>
      <c r="AP96" s="404" t="e">
        <f>IF(AND('Mapa final'!#REF!="Muy Baja",'Mapa final'!#REF!="Mayor"),CONCATENATE("R",'Mapa final'!#REF!),"")</f>
        <v>#REF!</v>
      </c>
      <c r="AQ96" s="404"/>
      <c r="AR96" s="404" t="str">
        <f ca="1">IF(AND('Mapa final'!$K$55="Muy Baja",'Mapa final'!$O$55="Mayor"),CONCATENATE("R",'Mapa final'!$A$55),"")</f>
        <v/>
      </c>
      <c r="AS96" s="404"/>
      <c r="AT96" s="404" t="str">
        <f ca="1">IF(AND('Mapa final'!$K$58="Muy Baja",'Mapa final'!$O$58="Mayor"),CONCATENATE("R",'Mapa final'!$A$58),"")</f>
        <v/>
      </c>
      <c r="AU96" s="404"/>
      <c r="AV96" s="404" t="str">
        <f ca="1">IF(AND('Mapa final'!$K$61="Muy Baja",'Mapa final'!$O$61="Mayor"),CONCATENATE("R",'Mapa final'!$A$61),"")</f>
        <v/>
      </c>
      <c r="AW96" s="439"/>
      <c r="AX96" s="431" t="str">
        <f ca="1">IF(AND('Mapa final'!$K$52="Muy Baja",'Mapa final'!$O$52="Catastrófico"),CONCATENATE("R",'Mapa final'!$A$52),"")</f>
        <v/>
      </c>
      <c r="AY96" s="429"/>
      <c r="AZ96" s="429" t="e">
        <f>IF(AND('Mapa final'!#REF!="Muy Baja",'Mapa final'!#REF!="Catastrófico"),CONCATENATE("R",'Mapa final'!#REF!),"")</f>
        <v>#REF!</v>
      </c>
      <c r="BA96" s="429"/>
      <c r="BB96" s="429" t="str">
        <f ca="1">IF(AND('Mapa final'!$K$55="Muy Baja",'Mapa final'!$O$55="Catastrófico"),CONCATENATE("R",'Mapa final'!$A$55),"")</f>
        <v/>
      </c>
      <c r="BC96" s="429"/>
      <c r="BD96" s="429" t="str">
        <f ca="1">IF(AND('Mapa final'!$K$58="Muy Baja",'Mapa final'!$O$58="Catastrófico"),CONCATENATE("R",'Mapa final'!$A$58),"")</f>
        <v/>
      </c>
      <c r="BE96" s="429"/>
      <c r="BF96" s="429" t="str">
        <f ca="1">IF(AND('Mapa final'!$K$61="Muy Baja",'Mapa final'!$O$61="Catastrófico"),CONCATENATE("R",'Mapa final'!$A$61),"")</f>
        <v/>
      </c>
      <c r="BG96" s="430"/>
      <c r="BH96" s="41"/>
      <c r="BI96" s="479"/>
      <c r="BJ96" s="480"/>
      <c r="BK96" s="480"/>
      <c r="BL96" s="480"/>
      <c r="BM96" s="480"/>
      <c r="BN96" s="48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row>
    <row r="97" spans="1:100" ht="15" customHeight="1" thickBot="1" x14ac:dyDescent="0.3">
      <c r="A97" s="41"/>
      <c r="B97" s="277"/>
      <c r="C97" s="277"/>
      <c r="D97" s="278"/>
      <c r="E97" s="421"/>
      <c r="F97" s="422"/>
      <c r="G97" s="422"/>
      <c r="H97" s="422"/>
      <c r="I97" s="445"/>
      <c r="J97" s="405"/>
      <c r="K97" s="406"/>
      <c r="L97" s="406"/>
      <c r="M97" s="406"/>
      <c r="N97" s="406"/>
      <c r="O97" s="406"/>
      <c r="P97" s="406"/>
      <c r="Q97" s="406"/>
      <c r="R97" s="406"/>
      <c r="S97" s="448"/>
      <c r="T97" s="405"/>
      <c r="U97" s="406"/>
      <c r="V97" s="406"/>
      <c r="W97" s="406"/>
      <c r="X97" s="406"/>
      <c r="Y97" s="406"/>
      <c r="Z97" s="406"/>
      <c r="AA97" s="406"/>
      <c r="AB97" s="406"/>
      <c r="AC97" s="448"/>
      <c r="AD97" s="411"/>
      <c r="AE97" s="412"/>
      <c r="AF97" s="412"/>
      <c r="AG97" s="412"/>
      <c r="AH97" s="412"/>
      <c r="AI97" s="412"/>
      <c r="AJ97" s="412"/>
      <c r="AK97" s="412"/>
      <c r="AL97" s="412"/>
      <c r="AM97" s="415"/>
      <c r="AN97" s="403"/>
      <c r="AO97" s="404"/>
      <c r="AP97" s="404"/>
      <c r="AQ97" s="404"/>
      <c r="AR97" s="404"/>
      <c r="AS97" s="404"/>
      <c r="AT97" s="404"/>
      <c r="AU97" s="404"/>
      <c r="AV97" s="404"/>
      <c r="AW97" s="439"/>
      <c r="AX97" s="431"/>
      <c r="AY97" s="429"/>
      <c r="AZ97" s="429"/>
      <c r="BA97" s="429"/>
      <c r="BB97" s="429"/>
      <c r="BC97" s="429"/>
      <c r="BD97" s="429"/>
      <c r="BE97" s="429"/>
      <c r="BF97" s="429"/>
      <c r="BG97" s="430"/>
      <c r="BH97" s="41"/>
      <c r="BI97" s="482"/>
      <c r="BJ97" s="483"/>
      <c r="BK97" s="483"/>
      <c r="BL97" s="483"/>
      <c r="BM97" s="483"/>
      <c r="BN97" s="484"/>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row>
    <row r="98" spans="1:100" ht="15" customHeight="1" x14ac:dyDescent="0.25">
      <c r="A98" s="41"/>
      <c r="B98" s="277"/>
      <c r="C98" s="277"/>
      <c r="D98" s="278"/>
      <c r="E98" s="421"/>
      <c r="F98" s="422"/>
      <c r="G98" s="422"/>
      <c r="H98" s="422"/>
      <c r="I98" s="445"/>
      <c r="J98" s="405" t="str">
        <f>IF(AND('Mapa final'!$K$64="Muy Baja",'Mapa final'!$O$64="Mayor"),CONCATENATE("R",'Mapa final'!$A$64),"")</f>
        <v/>
      </c>
      <c r="K98" s="406"/>
      <c r="L98" s="406" t="str">
        <f ca="1">IF(AND('Mapa final'!$K$67="Muy Baja",'Mapa final'!$O$67="Mayor"),CONCATENATE("R",'Mapa final'!$A$67),"")</f>
        <v/>
      </c>
      <c r="M98" s="406"/>
      <c r="N98" s="406" t="str">
        <f ca="1">IF(AND('Mapa final'!$K$70="Muy Baja",'Mapa final'!$O$70="Mayor"),CONCATENATE("R",'Mapa final'!$A$70),"")</f>
        <v/>
      </c>
      <c r="O98" s="406"/>
      <c r="P98" s="406" t="str">
        <f ca="1">IF(AND('Mapa final'!$K$73="Muy Baja",'Mapa final'!$O$73="Mayor"),CONCATENATE("R",'Mapa final'!$A$73),"")</f>
        <v/>
      </c>
      <c r="Q98" s="406"/>
      <c r="R98" s="406" t="str">
        <f ca="1">IF(AND('Mapa final'!$K$76="Muy Baja",'Mapa final'!$O$76="Mayor"),CONCATENATE("R",'Mapa final'!$A$76),"")</f>
        <v/>
      </c>
      <c r="S98" s="448"/>
      <c r="T98" s="405" t="str">
        <f>IF(AND('Mapa final'!$K$64="Muy Baja",'Mapa final'!$O$64="Mayor"),CONCATENATE("R",'Mapa final'!$A$64),"")</f>
        <v/>
      </c>
      <c r="U98" s="406"/>
      <c r="V98" s="406" t="str">
        <f ca="1">IF(AND('Mapa final'!$K$67="Muy Baja",'Mapa final'!$O$67="Mayor"),CONCATENATE("R",'Mapa final'!$A$67),"")</f>
        <v/>
      </c>
      <c r="W98" s="406"/>
      <c r="X98" s="406" t="str">
        <f ca="1">IF(AND('Mapa final'!$K$70="Muy Baja",'Mapa final'!$O$70="Mayor"),CONCATENATE("R",'Mapa final'!$A$70),"")</f>
        <v/>
      </c>
      <c r="Y98" s="406"/>
      <c r="Z98" s="406" t="str">
        <f ca="1">IF(AND('Mapa final'!$K$73="Muy Baja",'Mapa final'!$O$73="Mayor"),CONCATENATE("R",'Mapa final'!$A$73),"")</f>
        <v/>
      </c>
      <c r="AA98" s="406"/>
      <c r="AB98" s="406" t="str">
        <f ca="1">IF(AND('Mapa final'!$K$76="Muy Baja",'Mapa final'!$O$76="Mayor"),CONCATENATE("R",'Mapa final'!$A$76),"")</f>
        <v/>
      </c>
      <c r="AC98" s="448"/>
      <c r="AD98" s="411" t="str">
        <f>IF(AND('Mapa final'!$K$64="Muy Baja",'Mapa final'!$O$64="Mayor"),CONCATENATE("R",'Mapa final'!$A$64),"")</f>
        <v/>
      </c>
      <c r="AE98" s="412"/>
      <c r="AF98" s="412" t="str">
        <f ca="1">IF(AND('Mapa final'!$K$67="Muy Baja",'Mapa final'!$O$67="Mayor"),CONCATENATE("R",'Mapa final'!$A$67),"")</f>
        <v/>
      </c>
      <c r="AG98" s="412"/>
      <c r="AH98" s="412" t="str">
        <f ca="1">IF(AND('Mapa final'!$K$70="Muy Baja",'Mapa final'!$O$70="Mayor"),CONCATENATE("R",'Mapa final'!$A$70),"")</f>
        <v/>
      </c>
      <c r="AI98" s="412"/>
      <c r="AJ98" s="412" t="str">
        <f ca="1">IF(AND('Mapa final'!$K$73="Muy Baja",'Mapa final'!$O$73="Mayor"),CONCATENATE("R",'Mapa final'!$A$73),"")</f>
        <v/>
      </c>
      <c r="AK98" s="412"/>
      <c r="AL98" s="412" t="str">
        <f ca="1">IF(AND('Mapa final'!$K$76="Muy Baja",'Mapa final'!$O$76="Mayor"),CONCATENATE("R",'Mapa final'!$A$76),"")</f>
        <v/>
      </c>
      <c r="AM98" s="415"/>
      <c r="AN98" s="403" t="str">
        <f>IF(AND('Mapa final'!$K$64="Muy Baja",'Mapa final'!$O$64="Mayor"),CONCATENATE("R",'Mapa final'!$A$64),"")</f>
        <v/>
      </c>
      <c r="AO98" s="404"/>
      <c r="AP98" s="404" t="str">
        <f ca="1">IF(AND('Mapa final'!$K$67="Muy Baja",'Mapa final'!$O$67="Mayor"),CONCATENATE("R",'Mapa final'!$A$67),"")</f>
        <v/>
      </c>
      <c r="AQ98" s="404"/>
      <c r="AR98" s="404" t="str">
        <f ca="1">IF(AND('Mapa final'!$K$70="Muy Baja",'Mapa final'!$O$70="Mayor"),CONCATENATE("R",'Mapa final'!$A$70),"")</f>
        <v/>
      </c>
      <c r="AS98" s="404"/>
      <c r="AT98" s="404" t="str">
        <f ca="1">IF(AND('Mapa final'!$K$73="Muy Baja",'Mapa final'!$O$73="Mayor"),CONCATENATE("R",'Mapa final'!$A$73),"")</f>
        <v/>
      </c>
      <c r="AU98" s="404"/>
      <c r="AV98" s="404" t="str">
        <f ca="1">IF(AND('Mapa final'!$K$76="Muy Baja",'Mapa final'!$O$76="Mayor"),CONCATENATE("R",'Mapa final'!$A$76),"")</f>
        <v/>
      </c>
      <c r="AW98" s="439"/>
      <c r="AX98" s="431" t="str">
        <f>IF(AND('Mapa final'!$K$64="Muy Baja",'Mapa final'!$O$64="Catastrófico"),CONCATENATE("R",'Mapa final'!$A$64),"")</f>
        <v/>
      </c>
      <c r="AY98" s="429"/>
      <c r="AZ98" s="429" t="str">
        <f ca="1">IF(AND('Mapa final'!$K$67="Muy Baja",'Mapa final'!$O$67="Catastrófico"),CONCATENATE("R",'Mapa final'!$A$67),"")</f>
        <v/>
      </c>
      <c r="BA98" s="429"/>
      <c r="BB98" s="429" t="str">
        <f ca="1">IF(AND('Mapa final'!$K$70="Muy Baja",'Mapa final'!$O$70="Catastrófico"),CONCATENATE("R",'Mapa final'!$A$70),"")</f>
        <v/>
      </c>
      <c r="BC98" s="429"/>
      <c r="BD98" s="429" t="str">
        <f ca="1">IF(AND('Mapa final'!$K$73="Muy Baja",'Mapa final'!$O$73="Catastrófico"),CONCATENATE("R",'Mapa final'!$A$73),"")</f>
        <v/>
      </c>
      <c r="BE98" s="429"/>
      <c r="BF98" s="429" t="str">
        <f ca="1">IF(AND('Mapa final'!$K$76="Muy Baja",'Mapa final'!$O$76="Catastrófico"),CONCATENATE("R",'Mapa final'!$A$76),"")</f>
        <v/>
      </c>
      <c r="BG98" s="430"/>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row>
    <row r="99" spans="1:100" ht="15" customHeight="1" x14ac:dyDescent="0.25">
      <c r="A99" s="41"/>
      <c r="B99" s="277"/>
      <c r="C99" s="277"/>
      <c r="D99" s="278"/>
      <c r="E99" s="421"/>
      <c r="F99" s="422"/>
      <c r="G99" s="422"/>
      <c r="H99" s="422"/>
      <c r="I99" s="445"/>
      <c r="J99" s="405"/>
      <c r="K99" s="406"/>
      <c r="L99" s="406"/>
      <c r="M99" s="406"/>
      <c r="N99" s="406"/>
      <c r="O99" s="406"/>
      <c r="P99" s="406"/>
      <c r="Q99" s="406"/>
      <c r="R99" s="406"/>
      <c r="S99" s="448"/>
      <c r="T99" s="405"/>
      <c r="U99" s="406"/>
      <c r="V99" s="406"/>
      <c r="W99" s="406"/>
      <c r="X99" s="406"/>
      <c r="Y99" s="406"/>
      <c r="Z99" s="406"/>
      <c r="AA99" s="406"/>
      <c r="AB99" s="406"/>
      <c r="AC99" s="448"/>
      <c r="AD99" s="411"/>
      <c r="AE99" s="412"/>
      <c r="AF99" s="412"/>
      <c r="AG99" s="412"/>
      <c r="AH99" s="412"/>
      <c r="AI99" s="412"/>
      <c r="AJ99" s="412"/>
      <c r="AK99" s="412"/>
      <c r="AL99" s="412"/>
      <c r="AM99" s="415"/>
      <c r="AN99" s="403"/>
      <c r="AO99" s="404"/>
      <c r="AP99" s="404"/>
      <c r="AQ99" s="404"/>
      <c r="AR99" s="404"/>
      <c r="AS99" s="404"/>
      <c r="AT99" s="404"/>
      <c r="AU99" s="404"/>
      <c r="AV99" s="404"/>
      <c r="AW99" s="439"/>
      <c r="AX99" s="431"/>
      <c r="AY99" s="429"/>
      <c r="AZ99" s="429"/>
      <c r="BA99" s="429"/>
      <c r="BB99" s="429"/>
      <c r="BC99" s="429"/>
      <c r="BD99" s="429"/>
      <c r="BE99" s="429"/>
      <c r="BF99" s="429"/>
      <c r="BG99" s="430"/>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row>
    <row r="100" spans="1:100" ht="15" customHeight="1" x14ac:dyDescent="0.25">
      <c r="A100" s="41"/>
      <c r="B100" s="277"/>
      <c r="C100" s="277"/>
      <c r="D100" s="278"/>
      <c r="E100" s="421"/>
      <c r="F100" s="422"/>
      <c r="G100" s="422"/>
      <c r="H100" s="422"/>
      <c r="I100" s="445"/>
      <c r="J100" s="405" t="str">
        <f ca="1">IF(AND('Mapa final'!$K$79="Muy Baja",'Mapa final'!$O$79="Mayor"),CONCATENATE("R",'Mapa final'!$A$79),"")</f>
        <v/>
      </c>
      <c r="K100" s="406"/>
      <c r="L100" s="406" t="e">
        <f>IF(AND('Mapa final'!#REF!="Muy Baja",'Mapa final'!#REF!="Mayor"),CONCATENATE("R",'Mapa final'!#REF!),"")</f>
        <v>#REF!</v>
      </c>
      <c r="M100" s="406"/>
      <c r="N100" s="406" t="str">
        <f ca="1">IF(AND('Mapa final'!$K$82="Muy Baja",'Mapa final'!$O$82="Mayor"),CONCATENATE("R",'Mapa final'!$A$82),"")</f>
        <v/>
      </c>
      <c r="O100" s="406"/>
      <c r="P100" s="406" t="str">
        <f ca="1">IF(AND('Mapa final'!$K$85="Muy Baja",'Mapa final'!$O$85="Mayor"),CONCATENATE("R",'Mapa final'!$A$85),"")</f>
        <v/>
      </c>
      <c r="Q100" s="406"/>
      <c r="R100" s="406" t="str">
        <f ca="1">IF(AND('Mapa final'!$K$88="Muy Baja",'Mapa final'!$O$88="Mayor"),CONCATENATE("R",'Mapa final'!$A$88),"")</f>
        <v/>
      </c>
      <c r="S100" s="448"/>
      <c r="T100" s="405" t="str">
        <f ca="1">IF(AND('Mapa final'!$K$79="Muy Baja",'Mapa final'!$O$79="Mayor"),CONCATENATE("R",'Mapa final'!$A$79),"")</f>
        <v/>
      </c>
      <c r="U100" s="406"/>
      <c r="V100" s="406" t="e">
        <f>IF(AND('Mapa final'!#REF!="Muy Baja",'Mapa final'!#REF!="Mayor"),CONCATENATE("R",'Mapa final'!#REF!),"")</f>
        <v>#REF!</v>
      </c>
      <c r="W100" s="406"/>
      <c r="X100" s="406" t="str">
        <f ca="1">IF(AND('Mapa final'!$K$82="Muy Baja",'Mapa final'!$O$82="Mayor"),CONCATENATE("R",'Mapa final'!$A$82),"")</f>
        <v/>
      </c>
      <c r="Y100" s="406"/>
      <c r="Z100" s="406" t="str">
        <f ca="1">IF(AND('Mapa final'!$K$85="Muy Baja",'Mapa final'!$O$85="Mayor"),CONCATENATE("R",'Mapa final'!$A$85),"")</f>
        <v/>
      </c>
      <c r="AA100" s="406"/>
      <c r="AB100" s="406" t="str">
        <f ca="1">IF(AND('Mapa final'!$K$88="Muy Baja",'Mapa final'!$O$88="Mayor"),CONCATENATE("R",'Mapa final'!$A$88),"")</f>
        <v/>
      </c>
      <c r="AC100" s="448"/>
      <c r="AD100" s="411" t="str">
        <f ca="1">IF(AND('Mapa final'!$K$79="Muy Baja",'Mapa final'!$O$79="Mayor"),CONCATENATE("R",'Mapa final'!$A$79),"")</f>
        <v/>
      </c>
      <c r="AE100" s="412"/>
      <c r="AF100" s="412" t="e">
        <f>IF(AND('Mapa final'!#REF!="Muy Baja",'Mapa final'!#REF!="Mayor"),CONCATENATE("R",'Mapa final'!#REF!),"")</f>
        <v>#REF!</v>
      </c>
      <c r="AG100" s="412"/>
      <c r="AH100" s="412" t="str">
        <f ca="1">IF(AND('Mapa final'!$K$82="Muy Baja",'Mapa final'!$O$82="Mayor"),CONCATENATE("R",'Mapa final'!$A$82),"")</f>
        <v/>
      </c>
      <c r="AI100" s="412"/>
      <c r="AJ100" s="412" t="str">
        <f ca="1">IF(AND('Mapa final'!$K$85="Muy Baja",'Mapa final'!$O$85="Mayor"),CONCATENATE("R",'Mapa final'!$A$85),"")</f>
        <v/>
      </c>
      <c r="AK100" s="412"/>
      <c r="AL100" s="412" t="str">
        <f ca="1">IF(AND('Mapa final'!$K$88="Muy Baja",'Mapa final'!$O$88="Mayor"),CONCATENATE("R",'Mapa final'!$A$88),"")</f>
        <v/>
      </c>
      <c r="AM100" s="415"/>
      <c r="AN100" s="403" t="str">
        <f ca="1">IF(AND('Mapa final'!$K$79="Muy Baja",'Mapa final'!$O$79="Mayor"),CONCATENATE("R",'Mapa final'!$A$79),"")</f>
        <v/>
      </c>
      <c r="AO100" s="404"/>
      <c r="AP100" s="404" t="e">
        <f>IF(AND('Mapa final'!#REF!="Muy Baja",'Mapa final'!#REF!="Mayor"),CONCATENATE("R",'Mapa final'!#REF!),"")</f>
        <v>#REF!</v>
      </c>
      <c r="AQ100" s="404"/>
      <c r="AR100" s="404" t="str">
        <f ca="1">IF(AND('Mapa final'!$K$82="Muy Baja",'Mapa final'!$O$82="Mayor"),CONCATENATE("R",'Mapa final'!$A$82),"")</f>
        <v/>
      </c>
      <c r="AS100" s="404"/>
      <c r="AT100" s="404" t="str">
        <f ca="1">IF(AND('Mapa final'!$K$85="Muy Baja",'Mapa final'!$O$85="Mayor"),CONCATENATE("R",'Mapa final'!$A$85),"")</f>
        <v/>
      </c>
      <c r="AU100" s="404"/>
      <c r="AV100" s="404" t="str">
        <f ca="1">IF(AND('Mapa final'!$K$88="Muy Baja",'Mapa final'!$O$88="Mayor"),CONCATENATE("R",'Mapa final'!$A$88),"")</f>
        <v/>
      </c>
      <c r="AW100" s="439"/>
      <c r="AX100" s="431" t="str">
        <f ca="1">IF(AND('Mapa final'!$K$79="Muy Baja",'Mapa final'!$O$79="Catastrófico"),CONCATENATE("R",'Mapa final'!$A$79),"")</f>
        <v/>
      </c>
      <c r="AY100" s="429"/>
      <c r="AZ100" s="429" t="e">
        <f>IF(AND('Mapa final'!#REF!="Muy Baja",'Mapa final'!#REF!="Catastrófico"),CONCATENATE("R",'Mapa final'!#REF!),"")</f>
        <v>#REF!</v>
      </c>
      <c r="BA100" s="429"/>
      <c r="BB100" s="429" t="str">
        <f ca="1">IF(AND('Mapa final'!$K$82="Muy Baja",'Mapa final'!$O$82="Catastrófico"),CONCATENATE("R",'Mapa final'!$A$82),"")</f>
        <v/>
      </c>
      <c r="BC100" s="429"/>
      <c r="BD100" s="429" t="str">
        <f ca="1">IF(AND('Mapa final'!$K$85="Muy Baja",'Mapa final'!$O$85="Catastrófico"),CONCATENATE("R",'Mapa final'!$A$85),"")</f>
        <v/>
      </c>
      <c r="BE100" s="429"/>
      <c r="BF100" s="429" t="str">
        <f ca="1">IF(AND('Mapa final'!$K$88="Muy Baja",'Mapa final'!$O$88="Catastrófico"),CONCATENATE("R",'Mapa final'!$A$88),"")</f>
        <v/>
      </c>
      <c r="BG100" s="430"/>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row>
    <row r="101" spans="1:100" ht="15" customHeight="1" x14ac:dyDescent="0.25">
      <c r="A101" s="41"/>
      <c r="B101" s="277"/>
      <c r="C101" s="277"/>
      <c r="D101" s="278"/>
      <c r="E101" s="421"/>
      <c r="F101" s="422"/>
      <c r="G101" s="422"/>
      <c r="H101" s="422"/>
      <c r="I101" s="445"/>
      <c r="J101" s="405"/>
      <c r="K101" s="406"/>
      <c r="L101" s="406"/>
      <c r="M101" s="406"/>
      <c r="N101" s="406"/>
      <c r="O101" s="406"/>
      <c r="P101" s="406"/>
      <c r="Q101" s="406"/>
      <c r="R101" s="406"/>
      <c r="S101" s="448"/>
      <c r="T101" s="405"/>
      <c r="U101" s="406"/>
      <c r="V101" s="406"/>
      <c r="W101" s="406"/>
      <c r="X101" s="406"/>
      <c r="Y101" s="406"/>
      <c r="Z101" s="406"/>
      <c r="AA101" s="406"/>
      <c r="AB101" s="406"/>
      <c r="AC101" s="448"/>
      <c r="AD101" s="411"/>
      <c r="AE101" s="412"/>
      <c r="AF101" s="412"/>
      <c r="AG101" s="412"/>
      <c r="AH101" s="412"/>
      <c r="AI101" s="412"/>
      <c r="AJ101" s="412"/>
      <c r="AK101" s="412"/>
      <c r="AL101" s="412"/>
      <c r="AM101" s="415"/>
      <c r="AN101" s="403"/>
      <c r="AO101" s="404"/>
      <c r="AP101" s="404"/>
      <c r="AQ101" s="404"/>
      <c r="AR101" s="404"/>
      <c r="AS101" s="404"/>
      <c r="AT101" s="404"/>
      <c r="AU101" s="404"/>
      <c r="AV101" s="404"/>
      <c r="AW101" s="439"/>
      <c r="AX101" s="431"/>
      <c r="AY101" s="429"/>
      <c r="AZ101" s="429"/>
      <c r="BA101" s="429"/>
      <c r="BB101" s="429"/>
      <c r="BC101" s="429"/>
      <c r="BD101" s="429"/>
      <c r="BE101" s="429"/>
      <c r="BF101" s="429"/>
      <c r="BG101" s="430"/>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row>
    <row r="102" spans="1:100" ht="15" customHeight="1" x14ac:dyDescent="0.25">
      <c r="A102" s="41"/>
      <c r="B102" s="277"/>
      <c r="C102" s="277"/>
      <c r="D102" s="278"/>
      <c r="E102" s="421"/>
      <c r="F102" s="422"/>
      <c r="G102" s="422"/>
      <c r="H102" s="422"/>
      <c r="I102" s="445"/>
      <c r="J102" s="405" t="e">
        <f>IF(AND('Mapa final'!#REF!="Muy Baja",'Mapa final'!#REF!="Mayor"),CONCATENATE("R",'Mapa final'!#REF!),"")</f>
        <v>#REF!</v>
      </c>
      <c r="K102" s="406"/>
      <c r="L102" s="406" t="str">
        <f ca="1">IF(AND('Mapa final'!$K$91="Muy Baja",'Mapa final'!$O$91="Mayor"),CONCATENATE("R",'Mapa final'!$A$91),"")</f>
        <v/>
      </c>
      <c r="M102" s="406"/>
      <c r="N102" s="406" t="e">
        <f>IF(AND('Mapa final'!#REF!="Muy Baja",'Mapa final'!#REF!="Mayor"),CONCATENATE("R",'Mapa final'!#REF!),"")</f>
        <v>#REF!</v>
      </c>
      <c r="O102" s="406"/>
      <c r="P102" s="406" t="e">
        <f>IF(AND('Mapa final'!#REF!="Muy Baja",'Mapa final'!#REF!="Mayor"),CONCATENATE("R",'Mapa final'!#REF!),"")</f>
        <v>#REF!</v>
      </c>
      <c r="Q102" s="406"/>
      <c r="R102" s="406" t="str">
        <f ca="1">IF(AND('Mapa final'!$K$94="Muy Baja",'Mapa final'!$O$94="Mayor"),CONCATENATE("R",'Mapa final'!$A$94),"")</f>
        <v/>
      </c>
      <c r="S102" s="448"/>
      <c r="T102" s="405" t="e">
        <f>IF(AND('Mapa final'!#REF!="Muy Baja",'Mapa final'!#REF!="Mayor"),CONCATENATE("R",'Mapa final'!#REF!),"")</f>
        <v>#REF!</v>
      </c>
      <c r="U102" s="406"/>
      <c r="V102" s="406" t="str">
        <f ca="1">IF(AND('Mapa final'!$K$91="Muy Baja",'Mapa final'!$O$91="Mayor"),CONCATENATE("R",'Mapa final'!$A$91),"")</f>
        <v/>
      </c>
      <c r="W102" s="406"/>
      <c r="X102" s="406" t="e">
        <f>IF(AND('Mapa final'!#REF!="Muy Baja",'Mapa final'!#REF!="Mayor"),CONCATENATE("R",'Mapa final'!#REF!),"")</f>
        <v>#REF!</v>
      </c>
      <c r="Y102" s="406"/>
      <c r="Z102" s="406" t="e">
        <f>IF(AND('Mapa final'!#REF!="Muy Baja",'Mapa final'!#REF!="Mayor"),CONCATENATE("R",'Mapa final'!#REF!),"")</f>
        <v>#REF!</v>
      </c>
      <c r="AA102" s="406"/>
      <c r="AB102" s="406" t="str">
        <f ca="1">IF(AND('Mapa final'!$K$94="Muy Baja",'Mapa final'!$O$94="Mayor"),CONCATENATE("R",'Mapa final'!$A$94),"")</f>
        <v/>
      </c>
      <c r="AC102" s="448"/>
      <c r="AD102" s="411" t="e">
        <f>IF(AND('Mapa final'!#REF!="Muy Baja",'Mapa final'!#REF!="Mayor"),CONCATENATE("R",'Mapa final'!#REF!),"")</f>
        <v>#REF!</v>
      </c>
      <c r="AE102" s="412"/>
      <c r="AF102" s="412" t="str">
        <f ca="1">IF(AND('Mapa final'!$K$91="Muy Baja",'Mapa final'!$O$91="Mayor"),CONCATENATE("R",'Mapa final'!$A$91),"")</f>
        <v/>
      </c>
      <c r="AG102" s="412"/>
      <c r="AH102" s="412" t="e">
        <f>IF(AND('Mapa final'!#REF!="Muy Baja",'Mapa final'!#REF!="Mayor"),CONCATENATE("R",'Mapa final'!#REF!),"")</f>
        <v>#REF!</v>
      </c>
      <c r="AI102" s="412"/>
      <c r="AJ102" s="412" t="e">
        <f>IF(AND('Mapa final'!#REF!="Muy Baja",'Mapa final'!#REF!="Mayor"),CONCATENATE("R",'Mapa final'!#REF!),"")</f>
        <v>#REF!</v>
      </c>
      <c r="AK102" s="412"/>
      <c r="AL102" s="412" t="str">
        <f ca="1">IF(AND('Mapa final'!$K$94="Muy Baja",'Mapa final'!$O$94="Mayor"),CONCATENATE("R",'Mapa final'!$A$94),"")</f>
        <v/>
      </c>
      <c r="AM102" s="415"/>
      <c r="AN102" s="403" t="e">
        <f>IF(AND('Mapa final'!#REF!="Muy Baja",'Mapa final'!#REF!="Mayor"),CONCATENATE("R",'Mapa final'!#REF!),"")</f>
        <v>#REF!</v>
      </c>
      <c r="AO102" s="404"/>
      <c r="AP102" s="404" t="str">
        <f ca="1">IF(AND('Mapa final'!$K$91="Muy Baja",'Mapa final'!$O$91="Mayor"),CONCATENATE("R",'Mapa final'!$A$91),"")</f>
        <v/>
      </c>
      <c r="AQ102" s="404"/>
      <c r="AR102" s="404" t="e">
        <f>IF(AND('Mapa final'!#REF!="Muy Baja",'Mapa final'!#REF!="Mayor"),CONCATENATE("R",'Mapa final'!#REF!),"")</f>
        <v>#REF!</v>
      </c>
      <c r="AS102" s="404"/>
      <c r="AT102" s="404" t="e">
        <f>IF(AND('Mapa final'!#REF!="Muy Baja",'Mapa final'!#REF!="Mayor"),CONCATENATE("R",'Mapa final'!#REF!),"")</f>
        <v>#REF!</v>
      </c>
      <c r="AU102" s="404"/>
      <c r="AV102" s="404" t="str">
        <f ca="1">IF(AND('Mapa final'!$K$94="Muy Baja",'Mapa final'!$O$94="Mayor"),CONCATENATE("R",'Mapa final'!$A$94),"")</f>
        <v/>
      </c>
      <c r="AW102" s="439"/>
      <c r="AX102" s="431" t="e">
        <f>IF(AND('Mapa final'!#REF!="Muy Baja",'Mapa final'!#REF!="Catastrófico"),CONCATENATE("R",'Mapa final'!#REF!),"")</f>
        <v>#REF!</v>
      </c>
      <c r="AY102" s="429"/>
      <c r="AZ102" s="429" t="str">
        <f ca="1">IF(AND('Mapa final'!$K$91="Muy Baja",'Mapa final'!$O$91="Catastrófico"),CONCATENATE("R",'Mapa final'!$A$91),"")</f>
        <v/>
      </c>
      <c r="BA102" s="429"/>
      <c r="BB102" s="429" t="e">
        <f>IF(AND('Mapa final'!#REF!="Muy Baja",'Mapa final'!#REF!="Catastrófico"),CONCATENATE("R",'Mapa final'!#REF!),"")</f>
        <v>#REF!</v>
      </c>
      <c r="BC102" s="429"/>
      <c r="BD102" s="429" t="e">
        <f>IF(AND('Mapa final'!#REF!="Muy Baja",'Mapa final'!#REF!="Catastrófico"),CONCATENATE("R",'Mapa final'!#REF!),"")</f>
        <v>#REF!</v>
      </c>
      <c r="BE102" s="429"/>
      <c r="BF102" s="429" t="str">
        <f ca="1">IF(AND('Mapa final'!$K$94="Muy Baja",'Mapa final'!$O$94="Catastrófico"),CONCATENATE("R",'Mapa final'!$A$94),"")</f>
        <v/>
      </c>
      <c r="BG102" s="430"/>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row>
    <row r="103" spans="1:100" ht="15" customHeight="1" x14ac:dyDescent="0.25">
      <c r="A103" s="41"/>
      <c r="B103" s="277"/>
      <c r="C103" s="277"/>
      <c r="D103" s="278"/>
      <c r="E103" s="421"/>
      <c r="F103" s="422"/>
      <c r="G103" s="422"/>
      <c r="H103" s="422"/>
      <c r="I103" s="445"/>
      <c r="J103" s="405"/>
      <c r="K103" s="406"/>
      <c r="L103" s="406"/>
      <c r="M103" s="406"/>
      <c r="N103" s="406"/>
      <c r="O103" s="406"/>
      <c r="P103" s="406"/>
      <c r="Q103" s="406"/>
      <c r="R103" s="406"/>
      <c r="S103" s="448"/>
      <c r="T103" s="405"/>
      <c r="U103" s="406"/>
      <c r="V103" s="406"/>
      <c r="W103" s="406"/>
      <c r="X103" s="406"/>
      <c r="Y103" s="406"/>
      <c r="Z103" s="406"/>
      <c r="AA103" s="406"/>
      <c r="AB103" s="406"/>
      <c r="AC103" s="448"/>
      <c r="AD103" s="411"/>
      <c r="AE103" s="412"/>
      <c r="AF103" s="412"/>
      <c r="AG103" s="412"/>
      <c r="AH103" s="412"/>
      <c r="AI103" s="412"/>
      <c r="AJ103" s="412"/>
      <c r="AK103" s="412"/>
      <c r="AL103" s="412"/>
      <c r="AM103" s="415"/>
      <c r="AN103" s="403"/>
      <c r="AO103" s="404"/>
      <c r="AP103" s="404"/>
      <c r="AQ103" s="404"/>
      <c r="AR103" s="404"/>
      <c r="AS103" s="404"/>
      <c r="AT103" s="404"/>
      <c r="AU103" s="404"/>
      <c r="AV103" s="404"/>
      <c r="AW103" s="439"/>
      <c r="AX103" s="431"/>
      <c r="AY103" s="429"/>
      <c r="AZ103" s="429"/>
      <c r="BA103" s="429"/>
      <c r="BB103" s="429"/>
      <c r="BC103" s="429"/>
      <c r="BD103" s="429"/>
      <c r="BE103" s="429"/>
      <c r="BF103" s="429"/>
      <c r="BG103" s="430"/>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row>
    <row r="104" spans="1:100" ht="15" customHeight="1" x14ac:dyDescent="0.25">
      <c r="A104" s="41"/>
      <c r="B104" s="277"/>
      <c r="C104" s="277"/>
      <c r="D104" s="278"/>
      <c r="E104" s="421"/>
      <c r="F104" s="422"/>
      <c r="G104" s="422"/>
      <c r="H104" s="422"/>
      <c r="I104" s="445"/>
      <c r="J104" s="405" t="str">
        <f ca="1">IF(AND('Mapa final'!$K$97="Muy Baja",'Mapa final'!$O$97="Mayor"),CONCATENATE("R",'Mapa final'!$A$97),"")</f>
        <v/>
      </c>
      <c r="K104" s="406"/>
      <c r="L104" s="406" t="str">
        <f ca="1">IF(AND('Mapa final'!$K$100="Muy Baja",'Mapa final'!$O$100="Mayor"),CONCATENATE("R",'Mapa final'!$A$100),"")</f>
        <v/>
      </c>
      <c r="M104" s="406"/>
      <c r="N104" s="406" t="str">
        <f ca="1">IF(AND('Mapa final'!$K$103="Muy Baja",'Mapa final'!$O$103="Mayor"),CONCATENATE("R",'Mapa final'!$A$103),"")</f>
        <v/>
      </c>
      <c r="O104" s="406"/>
      <c r="P104" s="406" t="str">
        <f>IF(AND('Mapa final'!$K$106="Muy Baja",'Mapa final'!$O$106="Mayor"),CONCATENATE("R",'Mapa final'!$A$106),"")</f>
        <v/>
      </c>
      <c r="Q104" s="406"/>
      <c r="R104" s="406" t="str">
        <f>IF(AND('Mapa final'!$K$109="Muy Baja",'Mapa final'!$O$109="Mayor"),CONCATENATE("R",'Mapa final'!$A$109),"")</f>
        <v/>
      </c>
      <c r="S104" s="448"/>
      <c r="T104" s="405" t="str">
        <f ca="1">IF(AND('Mapa final'!$K$97="Muy Baja",'Mapa final'!$O$97="Mayor"),CONCATENATE("R",'Mapa final'!$A$97),"")</f>
        <v/>
      </c>
      <c r="U104" s="406"/>
      <c r="V104" s="406" t="str">
        <f ca="1">IF(AND('Mapa final'!$K$100="Muy Baja",'Mapa final'!$O$100="Mayor"),CONCATENATE("R",'Mapa final'!$A$100),"")</f>
        <v/>
      </c>
      <c r="W104" s="406"/>
      <c r="X104" s="406" t="str">
        <f ca="1">IF(AND('Mapa final'!$K$103="Muy Baja",'Mapa final'!$O$103="Mayor"),CONCATENATE("R",'Mapa final'!$A$103),"")</f>
        <v/>
      </c>
      <c r="Y104" s="406"/>
      <c r="Z104" s="406" t="str">
        <f>IF(AND('Mapa final'!$K$106="Muy Baja",'Mapa final'!$O$106="Mayor"),CONCATENATE("R",'Mapa final'!$A$106),"")</f>
        <v/>
      </c>
      <c r="AA104" s="406"/>
      <c r="AB104" s="406" t="str">
        <f>IF(AND('Mapa final'!$K$109="Muy Baja",'Mapa final'!$O$109="Mayor"),CONCATENATE("R",'Mapa final'!$A$109),"")</f>
        <v/>
      </c>
      <c r="AC104" s="448"/>
      <c r="AD104" s="411" t="str">
        <f ca="1">IF(AND('Mapa final'!$K$97="Muy Baja",'Mapa final'!$O$97="Mayor"),CONCATENATE("R",'Mapa final'!$A$97),"")</f>
        <v/>
      </c>
      <c r="AE104" s="412"/>
      <c r="AF104" s="412" t="str">
        <f ca="1">IF(AND('Mapa final'!$K$100="Muy Baja",'Mapa final'!$O$100="Mayor"),CONCATENATE("R",'Mapa final'!$A$100),"")</f>
        <v/>
      </c>
      <c r="AG104" s="412"/>
      <c r="AH104" s="412" t="str">
        <f ca="1">IF(AND('Mapa final'!$K$103="Muy Baja",'Mapa final'!$O$103="Mayor"),CONCATENATE("R",'Mapa final'!$A$103),"")</f>
        <v/>
      </c>
      <c r="AI104" s="412"/>
      <c r="AJ104" s="412" t="str">
        <f>IF(AND('Mapa final'!$K$106="Muy Baja",'Mapa final'!$O$106="Mayor"),CONCATENATE("R",'Mapa final'!$A$106),"")</f>
        <v/>
      </c>
      <c r="AK104" s="412"/>
      <c r="AL104" s="412" t="str">
        <f>IF(AND('Mapa final'!$K$109="Muy Baja",'Mapa final'!$O$109="Mayor"),CONCATENATE("R",'Mapa final'!$A$109),"")</f>
        <v/>
      </c>
      <c r="AM104" s="415"/>
      <c r="AN104" s="403" t="str">
        <f ca="1">IF(AND('Mapa final'!$K$97="Muy Baja",'Mapa final'!$O$97="Mayor"),CONCATENATE("R",'Mapa final'!$A$97),"")</f>
        <v/>
      </c>
      <c r="AO104" s="404"/>
      <c r="AP104" s="404" t="str">
        <f ca="1">IF(AND('Mapa final'!$K$100="Muy Baja",'Mapa final'!$O$100="Mayor"),CONCATENATE("R",'Mapa final'!$A$100),"")</f>
        <v/>
      </c>
      <c r="AQ104" s="404"/>
      <c r="AR104" s="404" t="str">
        <f ca="1">IF(AND('Mapa final'!$K$103="Muy Baja",'Mapa final'!$O$103="Mayor"),CONCATENATE("R",'Mapa final'!$A$103),"")</f>
        <v/>
      </c>
      <c r="AS104" s="404"/>
      <c r="AT104" s="404" t="str">
        <f>IF(AND('Mapa final'!$K$106="Muy Baja",'Mapa final'!$O$106="Mayor"),CONCATENATE("R",'Mapa final'!$A$106),"")</f>
        <v/>
      </c>
      <c r="AU104" s="404"/>
      <c r="AV104" s="404" t="str">
        <f>IF(AND('Mapa final'!$K$109="Muy Baja",'Mapa final'!$O$109="Mayor"),CONCATENATE("R",'Mapa final'!$A$109),"")</f>
        <v/>
      </c>
      <c r="AW104" s="439"/>
      <c r="AX104" s="431" t="str">
        <f ca="1">IF(AND('Mapa final'!$K$97="Muy Baja",'Mapa final'!$O$97="Catastrófico"),CONCATENATE("R",'Mapa final'!$A$97),"")</f>
        <v/>
      </c>
      <c r="AY104" s="429"/>
      <c r="AZ104" s="429" t="str">
        <f ca="1">IF(AND('Mapa final'!$K$100="Muy Baja",'Mapa final'!$O$100="Catastrófico"),CONCATENATE("R",'Mapa final'!$A$100),"")</f>
        <v/>
      </c>
      <c r="BA104" s="429"/>
      <c r="BB104" s="429" t="str">
        <f ca="1">IF(AND('Mapa final'!$K$103="Muy Baja",'Mapa final'!$O$103="Catastrófico"),CONCATENATE("R",'Mapa final'!$A$103),"")</f>
        <v/>
      </c>
      <c r="BC104" s="429"/>
      <c r="BD104" s="429" t="str">
        <f>IF(AND('Mapa final'!$K$106="Muy Baja",'Mapa final'!$O$106="Catastrófico"),CONCATENATE("R",'Mapa final'!$A$106),"")</f>
        <v/>
      </c>
      <c r="BE104" s="429"/>
      <c r="BF104" s="429" t="str">
        <f>IF(AND('Mapa final'!$K$109="Muy Baja",'Mapa final'!$O$109="Catastrófico"),CONCATENATE("R",'Mapa final'!$A$109),"")</f>
        <v/>
      </c>
      <c r="BG104" s="430"/>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row>
    <row r="105" spans="1:100" ht="15.75" customHeight="1" thickBot="1" x14ac:dyDescent="0.3">
      <c r="A105" s="41"/>
      <c r="B105" s="277"/>
      <c r="C105" s="277"/>
      <c r="D105" s="278"/>
      <c r="E105" s="423"/>
      <c r="F105" s="424"/>
      <c r="G105" s="424"/>
      <c r="H105" s="424"/>
      <c r="I105" s="446"/>
      <c r="J105" s="407"/>
      <c r="K105" s="408"/>
      <c r="L105" s="408"/>
      <c r="M105" s="408"/>
      <c r="N105" s="408"/>
      <c r="O105" s="408"/>
      <c r="P105" s="408"/>
      <c r="Q105" s="408"/>
      <c r="R105" s="408"/>
      <c r="S105" s="486"/>
      <c r="T105" s="407"/>
      <c r="U105" s="408"/>
      <c r="V105" s="408"/>
      <c r="W105" s="408"/>
      <c r="X105" s="408"/>
      <c r="Y105" s="408"/>
      <c r="Z105" s="408"/>
      <c r="AA105" s="408"/>
      <c r="AB105" s="408"/>
      <c r="AC105" s="486"/>
      <c r="AD105" s="413"/>
      <c r="AE105" s="414"/>
      <c r="AF105" s="414"/>
      <c r="AG105" s="414"/>
      <c r="AH105" s="414"/>
      <c r="AI105" s="414"/>
      <c r="AJ105" s="414"/>
      <c r="AK105" s="414"/>
      <c r="AL105" s="414"/>
      <c r="AM105" s="416"/>
      <c r="AN105" s="440"/>
      <c r="AO105" s="438"/>
      <c r="AP105" s="438"/>
      <c r="AQ105" s="438"/>
      <c r="AR105" s="438"/>
      <c r="AS105" s="438"/>
      <c r="AT105" s="438"/>
      <c r="AU105" s="438"/>
      <c r="AV105" s="438"/>
      <c r="AW105" s="441"/>
      <c r="AX105" s="432"/>
      <c r="AY105" s="433"/>
      <c r="AZ105" s="433"/>
      <c r="BA105" s="433"/>
      <c r="BB105" s="433"/>
      <c r="BC105" s="433"/>
      <c r="BD105" s="433"/>
      <c r="BE105" s="433"/>
      <c r="BF105" s="433"/>
      <c r="BG105" s="434"/>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row>
    <row r="106" spans="1:100" x14ac:dyDescent="0.25">
      <c r="A106" s="41"/>
      <c r="B106" s="41"/>
      <c r="C106" s="41"/>
      <c r="D106" s="41"/>
      <c r="E106" s="41"/>
      <c r="F106" s="41"/>
      <c r="G106" s="41"/>
      <c r="H106" s="41"/>
      <c r="I106" s="41"/>
      <c r="J106" s="443" t="s">
        <v>103</v>
      </c>
      <c r="K106" s="422"/>
      <c r="L106" s="422"/>
      <c r="M106" s="422"/>
      <c r="N106" s="422"/>
      <c r="O106" s="422"/>
      <c r="P106" s="422"/>
      <c r="Q106" s="422"/>
      <c r="R106" s="422"/>
      <c r="S106" s="445"/>
      <c r="T106" s="443" t="s">
        <v>102</v>
      </c>
      <c r="U106" s="422"/>
      <c r="V106" s="422"/>
      <c r="W106" s="422"/>
      <c r="X106" s="422"/>
      <c r="Y106" s="422"/>
      <c r="Z106" s="422"/>
      <c r="AA106" s="422"/>
      <c r="AB106" s="422"/>
      <c r="AC106" s="445"/>
      <c r="AD106" s="443" t="s">
        <v>101</v>
      </c>
      <c r="AE106" s="422"/>
      <c r="AF106" s="422"/>
      <c r="AG106" s="422"/>
      <c r="AH106" s="422"/>
      <c r="AI106" s="422"/>
      <c r="AJ106" s="422"/>
      <c r="AK106" s="422"/>
      <c r="AL106" s="422"/>
      <c r="AM106" s="445"/>
      <c r="AN106" s="443" t="s">
        <v>100</v>
      </c>
      <c r="AO106" s="444"/>
      <c r="AP106" s="444"/>
      <c r="AQ106" s="444"/>
      <c r="AR106" s="444"/>
      <c r="AS106" s="444"/>
      <c r="AT106" s="422"/>
      <c r="AU106" s="422"/>
      <c r="AV106" s="422"/>
      <c r="AW106" s="445"/>
      <c r="AX106" s="443" t="s">
        <v>99</v>
      </c>
      <c r="AY106" s="422"/>
      <c r="AZ106" s="422"/>
      <c r="BA106" s="422"/>
      <c r="BB106" s="422"/>
      <c r="BC106" s="422"/>
      <c r="BD106" s="422"/>
      <c r="BE106" s="422"/>
      <c r="BF106" s="422"/>
      <c r="BG106" s="445"/>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row>
    <row r="107" spans="1:100" x14ac:dyDescent="0.25">
      <c r="A107" s="41"/>
      <c r="B107" s="41"/>
      <c r="C107" s="41"/>
      <c r="D107" s="41"/>
      <c r="E107" s="41"/>
      <c r="F107" s="41"/>
      <c r="G107" s="41"/>
      <c r="H107" s="41"/>
      <c r="I107" s="41"/>
      <c r="J107" s="421"/>
      <c r="K107" s="422"/>
      <c r="L107" s="422"/>
      <c r="M107" s="422"/>
      <c r="N107" s="422"/>
      <c r="O107" s="422"/>
      <c r="P107" s="422"/>
      <c r="Q107" s="422"/>
      <c r="R107" s="422"/>
      <c r="S107" s="445"/>
      <c r="T107" s="421"/>
      <c r="U107" s="422"/>
      <c r="V107" s="422"/>
      <c r="W107" s="422"/>
      <c r="X107" s="422"/>
      <c r="Y107" s="422"/>
      <c r="Z107" s="422"/>
      <c r="AA107" s="422"/>
      <c r="AB107" s="422"/>
      <c r="AC107" s="445"/>
      <c r="AD107" s="421"/>
      <c r="AE107" s="422"/>
      <c r="AF107" s="422"/>
      <c r="AG107" s="422"/>
      <c r="AH107" s="422"/>
      <c r="AI107" s="422"/>
      <c r="AJ107" s="422"/>
      <c r="AK107" s="422"/>
      <c r="AL107" s="422"/>
      <c r="AM107" s="445"/>
      <c r="AN107" s="421"/>
      <c r="AO107" s="422"/>
      <c r="AP107" s="422"/>
      <c r="AQ107" s="422"/>
      <c r="AR107" s="422"/>
      <c r="AS107" s="422"/>
      <c r="AT107" s="422"/>
      <c r="AU107" s="422"/>
      <c r="AV107" s="422"/>
      <c r="AW107" s="445"/>
      <c r="AX107" s="421"/>
      <c r="AY107" s="422"/>
      <c r="AZ107" s="422"/>
      <c r="BA107" s="422"/>
      <c r="BB107" s="422"/>
      <c r="BC107" s="422"/>
      <c r="BD107" s="422"/>
      <c r="BE107" s="422"/>
      <c r="BF107" s="422"/>
      <c r="BG107" s="445"/>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row>
    <row r="108" spans="1:100" x14ac:dyDescent="0.25">
      <c r="A108" s="41"/>
      <c r="B108" s="41"/>
      <c r="C108" s="41"/>
      <c r="D108" s="41"/>
      <c r="E108" s="41"/>
      <c r="F108" s="41"/>
      <c r="G108" s="41"/>
      <c r="H108" s="41"/>
      <c r="I108" s="41"/>
      <c r="J108" s="421"/>
      <c r="K108" s="422"/>
      <c r="L108" s="422"/>
      <c r="M108" s="422"/>
      <c r="N108" s="422"/>
      <c r="O108" s="422"/>
      <c r="P108" s="422"/>
      <c r="Q108" s="422"/>
      <c r="R108" s="422"/>
      <c r="S108" s="445"/>
      <c r="T108" s="421"/>
      <c r="U108" s="422"/>
      <c r="V108" s="422"/>
      <c r="W108" s="422"/>
      <c r="X108" s="422"/>
      <c r="Y108" s="422"/>
      <c r="Z108" s="422"/>
      <c r="AA108" s="422"/>
      <c r="AB108" s="422"/>
      <c r="AC108" s="445"/>
      <c r="AD108" s="421"/>
      <c r="AE108" s="422"/>
      <c r="AF108" s="422"/>
      <c r="AG108" s="422"/>
      <c r="AH108" s="422"/>
      <c r="AI108" s="422"/>
      <c r="AJ108" s="422"/>
      <c r="AK108" s="422"/>
      <c r="AL108" s="422"/>
      <c r="AM108" s="445"/>
      <c r="AN108" s="421"/>
      <c r="AO108" s="422"/>
      <c r="AP108" s="422"/>
      <c r="AQ108" s="422"/>
      <c r="AR108" s="422"/>
      <c r="AS108" s="422"/>
      <c r="AT108" s="422"/>
      <c r="AU108" s="422"/>
      <c r="AV108" s="422"/>
      <c r="AW108" s="445"/>
      <c r="AX108" s="421"/>
      <c r="AY108" s="422"/>
      <c r="AZ108" s="422"/>
      <c r="BA108" s="422"/>
      <c r="BB108" s="422"/>
      <c r="BC108" s="422"/>
      <c r="BD108" s="422"/>
      <c r="BE108" s="422"/>
      <c r="BF108" s="422"/>
      <c r="BG108" s="445"/>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row>
    <row r="109" spans="1:100" x14ac:dyDescent="0.25">
      <c r="A109" s="41"/>
      <c r="B109" s="41"/>
      <c r="C109" s="41"/>
      <c r="D109" s="41"/>
      <c r="E109" s="41"/>
      <c r="F109" s="41"/>
      <c r="G109" s="41"/>
      <c r="H109" s="41"/>
      <c r="I109" s="41"/>
      <c r="J109" s="421"/>
      <c r="K109" s="422"/>
      <c r="L109" s="422"/>
      <c r="M109" s="422"/>
      <c r="N109" s="422"/>
      <c r="O109" s="422"/>
      <c r="P109" s="422"/>
      <c r="Q109" s="422"/>
      <c r="R109" s="422"/>
      <c r="S109" s="445"/>
      <c r="T109" s="421"/>
      <c r="U109" s="422"/>
      <c r="V109" s="422"/>
      <c r="W109" s="422"/>
      <c r="X109" s="422"/>
      <c r="Y109" s="422"/>
      <c r="Z109" s="422"/>
      <c r="AA109" s="422"/>
      <c r="AB109" s="422"/>
      <c r="AC109" s="445"/>
      <c r="AD109" s="421"/>
      <c r="AE109" s="422"/>
      <c r="AF109" s="422"/>
      <c r="AG109" s="422"/>
      <c r="AH109" s="422"/>
      <c r="AI109" s="422"/>
      <c r="AJ109" s="422"/>
      <c r="AK109" s="422"/>
      <c r="AL109" s="422"/>
      <c r="AM109" s="445"/>
      <c r="AN109" s="421"/>
      <c r="AO109" s="422"/>
      <c r="AP109" s="422"/>
      <c r="AQ109" s="422"/>
      <c r="AR109" s="422"/>
      <c r="AS109" s="422"/>
      <c r="AT109" s="422"/>
      <c r="AU109" s="422"/>
      <c r="AV109" s="422"/>
      <c r="AW109" s="445"/>
      <c r="AX109" s="421"/>
      <c r="AY109" s="422"/>
      <c r="AZ109" s="422"/>
      <c r="BA109" s="422"/>
      <c r="BB109" s="422"/>
      <c r="BC109" s="422"/>
      <c r="BD109" s="422"/>
      <c r="BE109" s="422"/>
      <c r="BF109" s="422"/>
      <c r="BG109" s="445"/>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row>
    <row r="110" spans="1:100" x14ac:dyDescent="0.25">
      <c r="A110" s="41"/>
      <c r="B110" s="41"/>
      <c r="C110" s="41"/>
      <c r="D110" s="41"/>
      <c r="E110" s="41"/>
      <c r="F110" s="41"/>
      <c r="G110" s="41"/>
      <c r="H110" s="41"/>
      <c r="I110" s="41"/>
      <c r="J110" s="421"/>
      <c r="K110" s="422"/>
      <c r="L110" s="422"/>
      <c r="M110" s="422"/>
      <c r="N110" s="422"/>
      <c r="O110" s="422"/>
      <c r="P110" s="422"/>
      <c r="Q110" s="422"/>
      <c r="R110" s="422"/>
      <c r="S110" s="445"/>
      <c r="T110" s="421"/>
      <c r="U110" s="422"/>
      <c r="V110" s="422"/>
      <c r="W110" s="422"/>
      <c r="X110" s="422"/>
      <c r="Y110" s="422"/>
      <c r="Z110" s="422"/>
      <c r="AA110" s="422"/>
      <c r="AB110" s="422"/>
      <c r="AC110" s="445"/>
      <c r="AD110" s="421"/>
      <c r="AE110" s="422"/>
      <c r="AF110" s="422"/>
      <c r="AG110" s="422"/>
      <c r="AH110" s="422"/>
      <c r="AI110" s="422"/>
      <c r="AJ110" s="422"/>
      <c r="AK110" s="422"/>
      <c r="AL110" s="422"/>
      <c r="AM110" s="445"/>
      <c r="AN110" s="421"/>
      <c r="AO110" s="422"/>
      <c r="AP110" s="422"/>
      <c r="AQ110" s="422"/>
      <c r="AR110" s="422"/>
      <c r="AS110" s="422"/>
      <c r="AT110" s="422"/>
      <c r="AU110" s="422"/>
      <c r="AV110" s="422"/>
      <c r="AW110" s="445"/>
      <c r="AX110" s="421"/>
      <c r="AY110" s="422"/>
      <c r="AZ110" s="422"/>
      <c r="BA110" s="422"/>
      <c r="BB110" s="422"/>
      <c r="BC110" s="422"/>
      <c r="BD110" s="422"/>
      <c r="BE110" s="422"/>
      <c r="BF110" s="422"/>
      <c r="BG110" s="445"/>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row>
    <row r="111" spans="1:100" ht="15.75" thickBot="1" x14ac:dyDescent="0.3">
      <c r="A111" s="41"/>
      <c r="B111" s="41"/>
      <c r="C111" s="41"/>
      <c r="D111" s="41"/>
      <c r="E111" s="41"/>
      <c r="F111" s="41"/>
      <c r="G111" s="41"/>
      <c r="H111" s="41"/>
      <c r="I111" s="41"/>
      <c r="J111" s="423"/>
      <c r="K111" s="424"/>
      <c r="L111" s="424"/>
      <c r="M111" s="424"/>
      <c r="N111" s="424"/>
      <c r="O111" s="424"/>
      <c r="P111" s="424"/>
      <c r="Q111" s="424"/>
      <c r="R111" s="424"/>
      <c r="S111" s="446"/>
      <c r="T111" s="423"/>
      <c r="U111" s="424"/>
      <c r="V111" s="424"/>
      <c r="W111" s="424"/>
      <c r="X111" s="424"/>
      <c r="Y111" s="424"/>
      <c r="Z111" s="424"/>
      <c r="AA111" s="424"/>
      <c r="AB111" s="424"/>
      <c r="AC111" s="446"/>
      <c r="AD111" s="423"/>
      <c r="AE111" s="424"/>
      <c r="AF111" s="424"/>
      <c r="AG111" s="424"/>
      <c r="AH111" s="424"/>
      <c r="AI111" s="424"/>
      <c r="AJ111" s="424"/>
      <c r="AK111" s="424"/>
      <c r="AL111" s="424"/>
      <c r="AM111" s="446"/>
      <c r="AN111" s="423"/>
      <c r="AO111" s="424"/>
      <c r="AP111" s="424"/>
      <c r="AQ111" s="424"/>
      <c r="AR111" s="424"/>
      <c r="AS111" s="424"/>
      <c r="AT111" s="424"/>
      <c r="AU111" s="424"/>
      <c r="AV111" s="424"/>
      <c r="AW111" s="446"/>
      <c r="AX111" s="423"/>
      <c r="AY111" s="424"/>
      <c r="AZ111" s="424"/>
      <c r="BA111" s="424"/>
      <c r="BB111" s="424"/>
      <c r="BC111" s="424"/>
      <c r="BD111" s="424"/>
      <c r="BE111" s="424"/>
      <c r="BF111" s="424"/>
      <c r="BG111" s="446"/>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row>
    <row r="112" spans="1:100"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row>
    <row r="113" spans="1:100" ht="15" customHeight="1" x14ac:dyDescent="0.25">
      <c r="A113" s="41"/>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row>
    <row r="114" spans="1:100" ht="15" customHeight="1" x14ac:dyDescent="0.25">
      <c r="A114" s="41"/>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row>
    <row r="115" spans="1:100"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row>
    <row r="116" spans="1:100"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row>
    <row r="117" spans="1:100"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row>
    <row r="118" spans="1:100"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row>
    <row r="119" spans="1:100"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row>
    <row r="120" spans="1:100"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row>
    <row r="121" spans="1:100" ht="21"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5"/>
      <c r="BJ121" s="45"/>
      <c r="BK121" s="45"/>
      <c r="BL121" s="45"/>
      <c r="BM121" s="45"/>
      <c r="BN121" s="45"/>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row>
    <row r="122" spans="1:100" ht="21" x14ac:dyDescent="0.2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5"/>
      <c r="BJ122" s="45"/>
      <c r="BK122" s="45"/>
      <c r="BL122" s="45"/>
      <c r="BM122" s="45"/>
      <c r="BN122" s="45"/>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row>
    <row r="123" spans="1:100" x14ac:dyDescent="0.2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row>
    <row r="124" spans="1:100" x14ac:dyDescent="0.2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row>
    <row r="125" spans="1:100" x14ac:dyDescent="0.2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row>
    <row r="126" spans="1:100" x14ac:dyDescent="0.2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row>
    <row r="127" spans="1:100" x14ac:dyDescent="0.2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row>
    <row r="128" spans="1:100" x14ac:dyDescent="0.2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row>
    <row r="129" spans="1:100" x14ac:dyDescent="0.2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row>
    <row r="130" spans="1:100" x14ac:dyDescent="0.2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row>
    <row r="131" spans="1:100" x14ac:dyDescent="0.2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row>
    <row r="132" spans="1:100" x14ac:dyDescent="0.2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row>
    <row r="133" spans="1:100" x14ac:dyDescent="0.2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row>
    <row r="134" spans="1:100" x14ac:dyDescent="0.2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row>
    <row r="135" spans="1:100" x14ac:dyDescent="0.2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row>
    <row r="136" spans="1:100" x14ac:dyDescent="0.2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row>
    <row r="137" spans="1:100" x14ac:dyDescent="0.2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row>
    <row r="138" spans="1:100" x14ac:dyDescent="0.2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row>
    <row r="139" spans="1:100" x14ac:dyDescent="0.2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c r="BV139" s="41"/>
      <c r="BW139" s="41"/>
      <c r="BX139" s="41"/>
      <c r="BY139" s="41"/>
      <c r="BZ139" s="41"/>
      <c r="CA139" s="41"/>
      <c r="CB139" s="41"/>
      <c r="CC139" s="41"/>
      <c r="CD139" s="41"/>
      <c r="CE139" s="41"/>
    </row>
    <row r="140" spans="1:100" x14ac:dyDescent="0.2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c r="BV140" s="41"/>
      <c r="BW140" s="41"/>
      <c r="BX140" s="41"/>
      <c r="BY140" s="41"/>
      <c r="BZ140" s="41"/>
      <c r="CA140" s="41"/>
      <c r="CB140" s="41"/>
      <c r="CC140" s="41"/>
      <c r="CD140" s="41"/>
      <c r="CE140" s="41"/>
    </row>
    <row r="141" spans="1:100" x14ac:dyDescent="0.2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row>
    <row r="142" spans="1:100" x14ac:dyDescent="0.2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row>
    <row r="143" spans="1:100" x14ac:dyDescent="0.2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row>
    <row r="144" spans="1:100" x14ac:dyDescent="0.2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c r="BV144" s="41"/>
      <c r="BW144" s="41"/>
      <c r="BX144" s="41"/>
      <c r="BY144" s="41"/>
      <c r="BZ144" s="41"/>
      <c r="CA144" s="41"/>
      <c r="CB144" s="41"/>
      <c r="CC144" s="41"/>
      <c r="CD144" s="41"/>
      <c r="CE144" s="41"/>
    </row>
    <row r="145" spans="1:83" x14ac:dyDescent="0.2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c r="BP145" s="41"/>
      <c r="BQ145" s="41"/>
      <c r="BR145" s="41"/>
      <c r="BS145" s="41"/>
      <c r="BT145" s="41"/>
      <c r="BU145" s="41"/>
      <c r="BV145" s="41"/>
      <c r="BW145" s="41"/>
      <c r="BX145" s="41"/>
      <c r="BY145" s="41"/>
      <c r="BZ145" s="41"/>
      <c r="CA145" s="41"/>
      <c r="CB145" s="41"/>
      <c r="CC145" s="41"/>
      <c r="CD145" s="41"/>
      <c r="CE145" s="41"/>
    </row>
    <row r="146" spans="1:83" x14ac:dyDescent="0.2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c r="BV146" s="41"/>
      <c r="BW146" s="41"/>
      <c r="BX146" s="41"/>
      <c r="BY146" s="41"/>
      <c r="BZ146" s="41"/>
      <c r="CA146" s="41"/>
      <c r="CB146" s="41"/>
      <c r="CC146" s="41"/>
      <c r="CD146" s="41"/>
      <c r="CE146" s="41"/>
    </row>
    <row r="147" spans="1:83" x14ac:dyDescent="0.2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c r="BV147" s="41"/>
      <c r="BW147" s="41"/>
      <c r="BX147" s="41"/>
      <c r="BY147" s="41"/>
      <c r="BZ147" s="41"/>
      <c r="CA147" s="41"/>
      <c r="CB147" s="41"/>
      <c r="CC147" s="41"/>
      <c r="CD147" s="41"/>
      <c r="CE147" s="41"/>
    </row>
    <row r="148" spans="1:83" x14ac:dyDescent="0.2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row>
    <row r="149" spans="1:83" x14ac:dyDescent="0.2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row>
    <row r="150" spans="1:83" x14ac:dyDescent="0.2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c r="BV150" s="41"/>
      <c r="BW150" s="41"/>
      <c r="BX150" s="41"/>
      <c r="BY150" s="41"/>
      <c r="BZ150" s="41"/>
      <c r="CA150" s="41"/>
      <c r="CB150" s="41"/>
      <c r="CC150" s="41"/>
      <c r="CD150" s="41"/>
      <c r="CE150" s="41"/>
    </row>
    <row r="151" spans="1:83" x14ac:dyDescent="0.2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c r="BV151" s="41"/>
      <c r="BW151" s="41"/>
      <c r="BX151" s="41"/>
      <c r="BY151" s="41"/>
      <c r="BZ151" s="41"/>
      <c r="CA151" s="41"/>
      <c r="CB151" s="41"/>
      <c r="CC151" s="41"/>
      <c r="CD151" s="41"/>
      <c r="CE151" s="41"/>
    </row>
    <row r="152" spans="1:83" x14ac:dyDescent="0.2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c r="BV152" s="41"/>
      <c r="BW152" s="41"/>
      <c r="BX152" s="41"/>
      <c r="BY152" s="41"/>
      <c r="BZ152" s="41"/>
      <c r="CA152" s="41"/>
      <c r="CB152" s="41"/>
      <c r="CC152" s="41"/>
      <c r="CD152" s="41"/>
      <c r="CE152" s="41"/>
    </row>
    <row r="153" spans="1:83" x14ac:dyDescent="0.2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c r="BV153" s="41"/>
      <c r="BW153" s="41"/>
      <c r="BX153" s="41"/>
      <c r="BY153" s="41"/>
      <c r="BZ153" s="41"/>
      <c r="CA153" s="41"/>
      <c r="CB153" s="41"/>
      <c r="CC153" s="41"/>
      <c r="CD153" s="41"/>
      <c r="CE153" s="41"/>
    </row>
    <row r="154" spans="1:83" x14ac:dyDescent="0.2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c r="BV154" s="41"/>
      <c r="BW154" s="41"/>
      <c r="BX154" s="41"/>
      <c r="BY154" s="41"/>
      <c r="BZ154" s="41"/>
      <c r="CA154" s="41"/>
      <c r="CB154" s="41"/>
      <c r="CC154" s="41"/>
      <c r="CD154" s="41"/>
      <c r="CE154" s="41"/>
    </row>
    <row r="155" spans="1:83" x14ac:dyDescent="0.2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c r="BV155" s="41"/>
      <c r="BW155" s="41"/>
      <c r="BX155" s="41"/>
      <c r="BY155" s="41"/>
      <c r="BZ155" s="41"/>
      <c r="CA155" s="41"/>
      <c r="CB155" s="41"/>
      <c r="CC155" s="41"/>
      <c r="CD155" s="41"/>
      <c r="CE155" s="41"/>
    </row>
    <row r="156" spans="1:83" x14ac:dyDescent="0.2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c r="CC156" s="41"/>
      <c r="CD156" s="41"/>
      <c r="CE156" s="41"/>
    </row>
    <row r="157" spans="1:83" x14ac:dyDescent="0.2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c r="BV157" s="41"/>
      <c r="BW157" s="41"/>
      <c r="BX157" s="41"/>
      <c r="BY157" s="41"/>
      <c r="BZ157" s="41"/>
      <c r="CA157" s="41"/>
      <c r="CB157" s="41"/>
      <c r="CC157" s="41"/>
      <c r="CD157" s="41"/>
      <c r="CE157" s="41"/>
    </row>
    <row r="158" spans="1:83" x14ac:dyDescent="0.2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c r="BN158" s="41"/>
      <c r="BO158" s="41"/>
      <c r="BP158" s="41"/>
      <c r="BQ158" s="41"/>
      <c r="BR158" s="41"/>
      <c r="BS158" s="41"/>
      <c r="BT158" s="41"/>
      <c r="BU158" s="41"/>
      <c r="BV158" s="41"/>
      <c r="BW158" s="41"/>
      <c r="BX158" s="41"/>
      <c r="BY158" s="41"/>
      <c r="BZ158" s="41"/>
      <c r="CA158" s="41"/>
      <c r="CB158" s="41"/>
      <c r="CC158" s="41"/>
      <c r="CD158" s="41"/>
      <c r="CE158" s="41"/>
    </row>
    <row r="159" spans="1:83" x14ac:dyDescent="0.2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c r="BO159" s="41"/>
      <c r="BP159" s="41"/>
      <c r="BQ159" s="41"/>
      <c r="BR159" s="41"/>
      <c r="BS159" s="41"/>
      <c r="BT159" s="41"/>
      <c r="BU159" s="41"/>
      <c r="BV159" s="41"/>
      <c r="BW159" s="41"/>
      <c r="BX159" s="41"/>
      <c r="BY159" s="41"/>
      <c r="BZ159" s="41"/>
      <c r="CA159" s="41"/>
      <c r="CB159" s="41"/>
      <c r="CC159" s="41"/>
      <c r="CD159" s="41"/>
      <c r="CE159" s="41"/>
    </row>
    <row r="160" spans="1:83" x14ac:dyDescent="0.2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c r="BV160" s="41"/>
      <c r="BW160" s="41"/>
      <c r="BX160" s="41"/>
      <c r="BY160" s="41"/>
      <c r="BZ160" s="41"/>
      <c r="CA160" s="41"/>
      <c r="CB160" s="41"/>
      <c r="CC160" s="41"/>
      <c r="CD160" s="41"/>
      <c r="CE160" s="41"/>
    </row>
    <row r="161" spans="1:83" x14ac:dyDescent="0.2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c r="BO161" s="41"/>
      <c r="BP161" s="41"/>
      <c r="BQ161" s="41"/>
      <c r="BR161" s="41"/>
      <c r="BS161" s="41"/>
      <c r="BT161" s="41"/>
      <c r="BU161" s="41"/>
      <c r="BV161" s="41"/>
      <c r="BW161" s="41"/>
      <c r="BX161" s="41"/>
      <c r="BY161" s="41"/>
      <c r="BZ161" s="41"/>
      <c r="CA161" s="41"/>
      <c r="CB161" s="41"/>
      <c r="CC161" s="41"/>
      <c r="CD161" s="41"/>
      <c r="CE161" s="41"/>
    </row>
    <row r="162" spans="1:83" x14ac:dyDescent="0.2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row>
    <row r="163" spans="1:83" x14ac:dyDescent="0.2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41"/>
      <c r="BN163" s="41"/>
      <c r="BO163" s="41"/>
      <c r="BP163" s="41"/>
      <c r="BQ163" s="41"/>
      <c r="BR163" s="41"/>
      <c r="BS163" s="41"/>
      <c r="BT163" s="41"/>
      <c r="BU163" s="41"/>
      <c r="BV163" s="41"/>
      <c r="BW163" s="41"/>
      <c r="BX163" s="41"/>
      <c r="BY163" s="41"/>
      <c r="BZ163" s="41"/>
      <c r="CA163" s="41"/>
      <c r="CB163" s="41"/>
      <c r="CC163" s="41"/>
      <c r="CD163" s="41"/>
      <c r="CE163" s="41"/>
    </row>
    <row r="164" spans="1:83" x14ac:dyDescent="0.2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41"/>
      <c r="BM164" s="41"/>
      <c r="BN164" s="41"/>
      <c r="BO164" s="41"/>
      <c r="BP164" s="41"/>
      <c r="BQ164" s="41"/>
      <c r="BR164" s="41"/>
      <c r="BS164" s="41"/>
      <c r="BT164" s="41"/>
      <c r="BU164" s="41"/>
      <c r="BV164" s="41"/>
      <c r="BW164" s="41"/>
      <c r="BX164" s="41"/>
      <c r="BY164" s="41"/>
      <c r="BZ164" s="41"/>
      <c r="CA164" s="41"/>
      <c r="CB164" s="41"/>
      <c r="CC164" s="41"/>
      <c r="CD164" s="41"/>
      <c r="CE164" s="41"/>
    </row>
    <row r="165" spans="1:83" x14ac:dyDescent="0.2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41"/>
      <c r="BN165" s="41"/>
      <c r="BO165" s="41"/>
      <c r="BP165" s="41"/>
      <c r="BQ165" s="41"/>
      <c r="BR165" s="41"/>
      <c r="BS165" s="41"/>
      <c r="BT165" s="41"/>
      <c r="BU165" s="41"/>
      <c r="BV165" s="41"/>
      <c r="BW165" s="41"/>
      <c r="BX165" s="41"/>
      <c r="BY165" s="41"/>
      <c r="BZ165" s="41"/>
      <c r="CA165" s="41"/>
      <c r="CB165" s="41"/>
      <c r="CC165" s="41"/>
      <c r="CD165" s="41"/>
      <c r="CE165" s="41"/>
    </row>
    <row r="166" spans="1:83" x14ac:dyDescent="0.2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41"/>
      <c r="BN166" s="41"/>
      <c r="BO166" s="41"/>
      <c r="BP166" s="41"/>
      <c r="BQ166" s="41"/>
      <c r="BR166" s="41"/>
      <c r="BS166" s="41"/>
      <c r="BT166" s="41"/>
      <c r="BU166" s="41"/>
      <c r="BV166" s="41"/>
      <c r="BW166" s="41"/>
      <c r="BX166" s="41"/>
      <c r="BY166" s="41"/>
      <c r="BZ166" s="41"/>
      <c r="CA166" s="41"/>
      <c r="CB166" s="41"/>
      <c r="CC166" s="41"/>
      <c r="CD166" s="41"/>
      <c r="CE166" s="41"/>
    </row>
    <row r="167" spans="1:83" x14ac:dyDescent="0.2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row>
    <row r="168" spans="1:83" x14ac:dyDescent="0.2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row>
    <row r="169" spans="1:83" x14ac:dyDescent="0.2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row>
    <row r="170" spans="1:83" x14ac:dyDescent="0.2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row>
    <row r="171" spans="1:83" x14ac:dyDescent="0.2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41"/>
      <c r="BM171" s="41"/>
      <c r="BN171" s="41"/>
      <c r="BO171" s="41"/>
      <c r="BP171" s="41"/>
      <c r="BQ171" s="41"/>
      <c r="BR171" s="41"/>
      <c r="BS171" s="41"/>
      <c r="BT171" s="41"/>
      <c r="BU171" s="41"/>
      <c r="BV171" s="41"/>
      <c r="BW171" s="41"/>
      <c r="BX171" s="41"/>
      <c r="BY171" s="41"/>
      <c r="BZ171" s="41"/>
      <c r="CA171" s="41"/>
      <c r="CB171" s="41"/>
      <c r="CC171" s="41"/>
      <c r="CD171" s="41"/>
      <c r="CE171" s="41"/>
    </row>
    <row r="172" spans="1:83" x14ac:dyDescent="0.2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41"/>
      <c r="BM172" s="41"/>
      <c r="BN172" s="41"/>
      <c r="BO172" s="41"/>
      <c r="BP172" s="41"/>
      <c r="BQ172" s="41"/>
      <c r="BR172" s="41"/>
      <c r="BS172" s="41"/>
      <c r="BT172" s="41"/>
      <c r="BU172" s="41"/>
      <c r="BV172" s="41"/>
      <c r="BW172" s="41"/>
      <c r="BX172" s="41"/>
      <c r="BY172" s="41"/>
      <c r="BZ172" s="41"/>
      <c r="CA172" s="41"/>
      <c r="CB172" s="41"/>
      <c r="CC172" s="41"/>
      <c r="CD172" s="41"/>
      <c r="CE172" s="41"/>
    </row>
    <row r="173" spans="1:83" x14ac:dyDescent="0.2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41"/>
      <c r="BM173" s="41"/>
      <c r="BN173" s="41"/>
      <c r="BO173" s="41"/>
      <c r="BP173" s="41"/>
      <c r="BQ173" s="41"/>
      <c r="BR173" s="41"/>
      <c r="BS173" s="41"/>
      <c r="BT173" s="41"/>
      <c r="BU173" s="41"/>
      <c r="BV173" s="41"/>
      <c r="BW173" s="41"/>
      <c r="BX173" s="41"/>
      <c r="BY173" s="41"/>
      <c r="BZ173" s="41"/>
      <c r="CA173" s="41"/>
      <c r="CB173" s="41"/>
      <c r="CC173" s="41"/>
      <c r="CD173" s="41"/>
      <c r="CE173" s="41"/>
    </row>
    <row r="174" spans="1:83" x14ac:dyDescent="0.2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41"/>
      <c r="BM174" s="41"/>
      <c r="BN174" s="41"/>
      <c r="BO174" s="41"/>
      <c r="BP174" s="41"/>
      <c r="BQ174" s="41"/>
      <c r="BR174" s="41"/>
      <c r="BS174" s="41"/>
      <c r="BT174" s="41"/>
      <c r="BU174" s="41"/>
      <c r="BV174" s="41"/>
      <c r="BW174" s="41"/>
      <c r="BX174" s="41"/>
      <c r="BY174" s="41"/>
      <c r="BZ174" s="41"/>
      <c r="CA174" s="41"/>
      <c r="CB174" s="41"/>
      <c r="CC174" s="41"/>
      <c r="CD174" s="41"/>
      <c r="CE174" s="41"/>
    </row>
    <row r="175" spans="1:83" x14ac:dyDescent="0.2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41"/>
      <c r="BM175" s="41"/>
      <c r="BN175" s="41"/>
      <c r="BO175" s="41"/>
      <c r="BP175" s="41"/>
      <c r="BQ175" s="41"/>
      <c r="BR175" s="41"/>
      <c r="BS175" s="41"/>
      <c r="BT175" s="41"/>
      <c r="BU175" s="41"/>
      <c r="BV175" s="41"/>
      <c r="BW175" s="41"/>
      <c r="BX175" s="41"/>
      <c r="BY175" s="41"/>
      <c r="BZ175" s="41"/>
      <c r="CA175" s="41"/>
      <c r="CB175" s="41"/>
      <c r="CC175" s="41"/>
      <c r="CD175" s="41"/>
      <c r="CE175" s="41"/>
    </row>
    <row r="176" spans="1:83" x14ac:dyDescent="0.2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41"/>
      <c r="BM176" s="41"/>
      <c r="BN176" s="41"/>
      <c r="BO176" s="41"/>
      <c r="BP176" s="41"/>
      <c r="BQ176" s="41"/>
      <c r="BR176" s="41"/>
      <c r="BS176" s="41"/>
      <c r="BT176" s="41"/>
      <c r="BU176" s="41"/>
      <c r="BV176" s="41"/>
      <c r="BW176" s="41"/>
      <c r="BX176" s="41"/>
      <c r="BY176" s="41"/>
      <c r="BZ176" s="41"/>
      <c r="CA176" s="41"/>
      <c r="CB176" s="41"/>
      <c r="CC176" s="41"/>
      <c r="CD176" s="41"/>
      <c r="CE176" s="41"/>
    </row>
    <row r="177" spans="1:83" x14ac:dyDescent="0.2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c r="BM177" s="41"/>
      <c r="BN177" s="41"/>
      <c r="BO177" s="41"/>
      <c r="BP177" s="41"/>
      <c r="BQ177" s="41"/>
      <c r="BR177" s="41"/>
      <c r="BS177" s="41"/>
      <c r="BT177" s="41"/>
      <c r="BU177" s="41"/>
      <c r="BV177" s="41"/>
      <c r="BW177" s="41"/>
      <c r="BX177" s="41"/>
      <c r="BY177" s="41"/>
      <c r="BZ177" s="41"/>
      <c r="CA177" s="41"/>
      <c r="CB177" s="41"/>
      <c r="CC177" s="41"/>
      <c r="CD177" s="41"/>
      <c r="CE177" s="41"/>
    </row>
    <row r="178" spans="1:83" x14ac:dyDescent="0.2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41"/>
      <c r="BM178" s="41"/>
      <c r="BN178" s="41"/>
      <c r="BO178" s="41"/>
      <c r="BP178" s="41"/>
      <c r="BQ178" s="41"/>
      <c r="BR178" s="41"/>
      <c r="BS178" s="41"/>
      <c r="BT178" s="41"/>
      <c r="BU178" s="41"/>
      <c r="BV178" s="41"/>
      <c r="BW178" s="41"/>
      <c r="BX178" s="41"/>
      <c r="BY178" s="41"/>
      <c r="BZ178" s="41"/>
      <c r="CA178" s="41"/>
      <c r="CB178" s="41"/>
      <c r="CC178" s="41"/>
      <c r="CD178" s="41"/>
      <c r="CE178" s="41"/>
    </row>
    <row r="179" spans="1:83" x14ac:dyDescent="0.2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41"/>
      <c r="BM179" s="41"/>
      <c r="BN179" s="41"/>
      <c r="BO179" s="41"/>
      <c r="BP179" s="41"/>
      <c r="BQ179" s="41"/>
      <c r="BR179" s="41"/>
      <c r="BS179" s="41"/>
      <c r="BT179" s="41"/>
      <c r="BU179" s="41"/>
      <c r="BV179" s="41"/>
      <c r="BW179" s="41"/>
      <c r="BX179" s="41"/>
      <c r="BY179" s="41"/>
      <c r="BZ179" s="41"/>
      <c r="CA179" s="41"/>
      <c r="CB179" s="41"/>
      <c r="CC179" s="41"/>
      <c r="CD179" s="41"/>
      <c r="CE179" s="41"/>
    </row>
    <row r="180" spans="1:83" x14ac:dyDescent="0.2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41"/>
      <c r="BM180" s="41"/>
      <c r="BN180" s="41"/>
      <c r="BO180" s="41"/>
      <c r="BP180" s="41"/>
      <c r="BQ180" s="41"/>
      <c r="BR180" s="41"/>
      <c r="BS180" s="41"/>
      <c r="BT180" s="41"/>
      <c r="BU180" s="41"/>
      <c r="BV180" s="41"/>
      <c r="BW180" s="41"/>
      <c r="BX180" s="41"/>
      <c r="BY180" s="41"/>
      <c r="BZ180" s="41"/>
      <c r="CA180" s="41"/>
      <c r="CB180" s="41"/>
      <c r="CC180" s="41"/>
      <c r="CD180" s="41"/>
      <c r="CE180" s="41"/>
    </row>
    <row r="181" spans="1:83" x14ac:dyDescent="0.2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41"/>
      <c r="BM181" s="41"/>
      <c r="BN181" s="41"/>
      <c r="BO181" s="41"/>
      <c r="BP181" s="41"/>
      <c r="BQ181" s="41"/>
      <c r="BR181" s="41"/>
      <c r="BS181" s="41"/>
      <c r="BT181" s="41"/>
      <c r="BU181" s="41"/>
      <c r="BV181" s="41"/>
      <c r="BW181" s="41"/>
      <c r="BX181" s="41"/>
      <c r="BY181" s="41"/>
      <c r="BZ181" s="41"/>
      <c r="CA181" s="41"/>
      <c r="CB181" s="41"/>
      <c r="CC181" s="41"/>
      <c r="CD181" s="41"/>
      <c r="CE181" s="41"/>
    </row>
    <row r="182" spans="1:83" x14ac:dyDescent="0.25">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c r="BN182" s="41"/>
      <c r="BO182" s="41"/>
      <c r="BP182" s="41"/>
      <c r="BQ182" s="41"/>
      <c r="BR182" s="41"/>
      <c r="BS182" s="41"/>
      <c r="BT182" s="41"/>
      <c r="BU182" s="41"/>
      <c r="BV182" s="41"/>
      <c r="BW182" s="41"/>
      <c r="BX182" s="41"/>
      <c r="BY182" s="41"/>
      <c r="BZ182" s="41"/>
      <c r="CA182" s="41"/>
      <c r="CB182" s="41"/>
      <c r="CC182" s="41"/>
      <c r="CD182" s="41"/>
      <c r="CE182" s="41"/>
    </row>
    <row r="183" spans="1:83" x14ac:dyDescent="0.25">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41"/>
      <c r="BM183" s="41"/>
      <c r="BN183" s="41"/>
      <c r="BO183" s="41"/>
      <c r="BP183" s="41"/>
      <c r="BQ183" s="41"/>
      <c r="BR183" s="41"/>
      <c r="BS183" s="41"/>
      <c r="BT183" s="41"/>
      <c r="BU183" s="41"/>
      <c r="BV183" s="41"/>
      <c r="BW183" s="41"/>
      <c r="BX183" s="41"/>
      <c r="BY183" s="41"/>
      <c r="BZ183" s="41"/>
      <c r="CA183" s="41"/>
      <c r="CB183" s="41"/>
      <c r="CC183" s="41"/>
      <c r="CD183" s="41"/>
      <c r="CE183" s="41"/>
    </row>
    <row r="184" spans="1:83" x14ac:dyDescent="0.25">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41"/>
      <c r="BM184" s="41"/>
      <c r="BN184" s="41"/>
      <c r="BO184" s="41"/>
      <c r="BP184" s="41"/>
      <c r="BQ184" s="41"/>
      <c r="BR184" s="41"/>
      <c r="BS184" s="41"/>
      <c r="BT184" s="41"/>
      <c r="BU184" s="41"/>
      <c r="BV184" s="41"/>
      <c r="BW184" s="41"/>
      <c r="BX184" s="41"/>
      <c r="BY184" s="41"/>
      <c r="BZ184" s="41"/>
      <c r="CA184" s="41"/>
      <c r="CB184" s="41"/>
      <c r="CC184" s="41"/>
      <c r="CD184" s="41"/>
      <c r="CE184" s="41"/>
    </row>
    <row r="185" spans="1:83" x14ac:dyDescent="0.25">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41"/>
      <c r="BM185" s="41"/>
      <c r="BN185" s="41"/>
      <c r="BO185" s="41"/>
      <c r="BP185" s="41"/>
      <c r="BQ185" s="41"/>
      <c r="BR185" s="41"/>
      <c r="BS185" s="41"/>
      <c r="BT185" s="41"/>
      <c r="BU185" s="41"/>
      <c r="BV185" s="41"/>
      <c r="BW185" s="41"/>
      <c r="BX185" s="41"/>
      <c r="BY185" s="41"/>
      <c r="BZ185" s="41"/>
      <c r="CA185" s="41"/>
      <c r="CB185" s="41"/>
      <c r="CC185" s="41"/>
      <c r="CD185" s="41"/>
      <c r="CE185" s="41"/>
    </row>
    <row r="186" spans="1:83" x14ac:dyDescent="0.25">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41"/>
      <c r="BM186" s="41"/>
      <c r="BN186" s="41"/>
      <c r="BO186" s="41"/>
      <c r="BP186" s="41"/>
      <c r="BQ186" s="41"/>
      <c r="BR186" s="41"/>
      <c r="BS186" s="41"/>
      <c r="BT186" s="41"/>
      <c r="BU186" s="41"/>
      <c r="BV186" s="41"/>
      <c r="BW186" s="41"/>
      <c r="BX186" s="41"/>
      <c r="BY186" s="41"/>
      <c r="BZ186" s="41"/>
      <c r="CA186" s="41"/>
      <c r="CB186" s="41"/>
      <c r="CC186" s="41"/>
      <c r="CD186" s="41"/>
      <c r="CE186" s="41"/>
    </row>
    <row r="187" spans="1:83" x14ac:dyDescent="0.25">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row>
    <row r="188" spans="1:83" x14ac:dyDescent="0.25">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row>
    <row r="189" spans="1:83" x14ac:dyDescent="0.25">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row>
    <row r="190" spans="1:83" x14ac:dyDescent="0.25">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41"/>
      <c r="BM190" s="41"/>
      <c r="BN190" s="41"/>
      <c r="BO190" s="41"/>
      <c r="BP190" s="41"/>
      <c r="BQ190" s="41"/>
      <c r="BR190" s="41"/>
      <c r="BS190" s="41"/>
      <c r="BT190" s="41"/>
      <c r="BU190" s="41"/>
      <c r="BV190" s="41"/>
      <c r="BW190" s="41"/>
      <c r="BX190" s="41"/>
      <c r="BY190" s="41"/>
      <c r="BZ190" s="41"/>
      <c r="CA190" s="41"/>
      <c r="CB190" s="41"/>
      <c r="CC190" s="41"/>
      <c r="CD190" s="41"/>
      <c r="CE190" s="41"/>
    </row>
    <row r="191" spans="1:83" x14ac:dyDescent="0.25">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c r="BJ191" s="41"/>
      <c r="BK191" s="41"/>
      <c r="BL191" s="41"/>
      <c r="BM191" s="41"/>
      <c r="BN191" s="41"/>
      <c r="BO191" s="41"/>
      <c r="BP191" s="41"/>
      <c r="BQ191" s="41"/>
      <c r="BR191" s="41"/>
      <c r="BS191" s="41"/>
      <c r="BT191" s="41"/>
      <c r="BU191" s="41"/>
      <c r="BV191" s="41"/>
      <c r="BW191" s="41"/>
      <c r="BX191" s="41"/>
      <c r="BY191" s="41"/>
      <c r="BZ191" s="41"/>
      <c r="CA191" s="41"/>
      <c r="CB191" s="41"/>
      <c r="CC191" s="41"/>
      <c r="CD191" s="41"/>
      <c r="CE191" s="41"/>
    </row>
    <row r="192" spans="1:83" x14ac:dyDescent="0.25">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41"/>
      <c r="BM192" s="41"/>
      <c r="BN192" s="41"/>
      <c r="BO192" s="41"/>
      <c r="BP192" s="41"/>
      <c r="BQ192" s="41"/>
      <c r="BR192" s="41"/>
      <c r="BS192" s="41"/>
      <c r="BT192" s="41"/>
      <c r="BU192" s="41"/>
      <c r="BV192" s="41"/>
      <c r="BW192" s="41"/>
      <c r="BX192" s="41"/>
      <c r="BY192" s="41"/>
      <c r="BZ192" s="41"/>
      <c r="CA192" s="41"/>
      <c r="CB192" s="41"/>
      <c r="CC192" s="41"/>
      <c r="CD192" s="41"/>
      <c r="CE192" s="41"/>
    </row>
    <row r="193" spans="2:83" x14ac:dyDescent="0.25">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41"/>
      <c r="BM193" s="41"/>
      <c r="BN193" s="41"/>
      <c r="BO193" s="41"/>
      <c r="BP193" s="41"/>
      <c r="BQ193" s="41"/>
      <c r="BR193" s="41"/>
      <c r="BS193" s="41"/>
      <c r="BT193" s="41"/>
      <c r="BU193" s="41"/>
      <c r="BV193" s="41"/>
      <c r="BW193" s="41"/>
      <c r="BX193" s="41"/>
      <c r="BY193" s="41"/>
      <c r="BZ193" s="41"/>
      <c r="CA193" s="41"/>
      <c r="CB193" s="41"/>
      <c r="CC193" s="41"/>
      <c r="CD193" s="41"/>
      <c r="CE193" s="41"/>
    </row>
    <row r="194" spans="2:83" x14ac:dyDescent="0.25">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41"/>
      <c r="BM194" s="41"/>
      <c r="BN194" s="41"/>
      <c r="BO194" s="41"/>
      <c r="BP194" s="41"/>
      <c r="BQ194" s="41"/>
      <c r="BR194" s="41"/>
      <c r="BS194" s="41"/>
      <c r="BT194" s="41"/>
      <c r="BU194" s="41"/>
      <c r="BV194" s="41"/>
      <c r="BW194" s="41"/>
      <c r="BX194" s="41"/>
      <c r="BY194" s="41"/>
      <c r="BZ194" s="41"/>
      <c r="CA194" s="41"/>
      <c r="CB194" s="41"/>
      <c r="CC194" s="41"/>
      <c r="CD194" s="41"/>
      <c r="CE194" s="41"/>
    </row>
    <row r="195" spans="2:83" x14ac:dyDescent="0.25">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41"/>
      <c r="BM195" s="41"/>
      <c r="BN195" s="41"/>
      <c r="BO195" s="41"/>
      <c r="BP195" s="41"/>
      <c r="BQ195" s="41"/>
      <c r="BR195" s="41"/>
      <c r="BS195" s="41"/>
      <c r="BT195" s="41"/>
      <c r="BU195" s="41"/>
      <c r="BV195" s="41"/>
      <c r="BW195" s="41"/>
      <c r="BX195" s="41"/>
      <c r="BY195" s="41"/>
      <c r="BZ195" s="41"/>
      <c r="CA195" s="41"/>
      <c r="CB195" s="41"/>
      <c r="CC195" s="41"/>
      <c r="CD195" s="41"/>
      <c r="CE195" s="41"/>
    </row>
    <row r="196" spans="2:83" x14ac:dyDescent="0.25">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41"/>
      <c r="BM196" s="41"/>
      <c r="BN196" s="41"/>
      <c r="BO196" s="41"/>
      <c r="BP196" s="41"/>
      <c r="BQ196" s="41"/>
      <c r="BR196" s="41"/>
      <c r="BS196" s="41"/>
      <c r="BT196" s="41"/>
      <c r="BU196" s="41"/>
      <c r="BV196" s="41"/>
      <c r="BW196" s="41"/>
      <c r="BX196" s="41"/>
      <c r="BY196" s="41"/>
      <c r="BZ196" s="41"/>
      <c r="CA196" s="41"/>
      <c r="CB196" s="41"/>
      <c r="CC196" s="41"/>
      <c r="CD196" s="41"/>
      <c r="CE196" s="41"/>
    </row>
    <row r="197" spans="2:83" x14ac:dyDescent="0.25">
      <c r="B197" s="41"/>
      <c r="C197" s="41"/>
      <c r="D197" s="41"/>
      <c r="E197" s="41"/>
      <c r="F197" s="41"/>
      <c r="G197" s="41"/>
      <c r="H197" s="41"/>
      <c r="I197" s="41"/>
      <c r="BI197" s="41"/>
      <c r="BJ197" s="41"/>
      <c r="BK197" s="41"/>
      <c r="BL197" s="41"/>
      <c r="BM197" s="41"/>
      <c r="BN197" s="41"/>
    </row>
    <row r="198" spans="2:83" x14ac:dyDescent="0.25">
      <c r="B198" s="41"/>
      <c r="C198" s="41"/>
      <c r="D198" s="41"/>
      <c r="E198" s="41"/>
      <c r="F198" s="41"/>
      <c r="G198" s="41"/>
      <c r="H198" s="41"/>
      <c r="I198" s="41"/>
      <c r="BI198" s="41"/>
      <c r="BJ198" s="41"/>
      <c r="BK198" s="41"/>
      <c r="BL198" s="41"/>
      <c r="BM198" s="41"/>
      <c r="BN198" s="41"/>
    </row>
    <row r="199" spans="2:83" x14ac:dyDescent="0.25">
      <c r="B199" s="41"/>
      <c r="C199" s="41"/>
      <c r="D199" s="41"/>
      <c r="E199" s="41"/>
      <c r="F199" s="41"/>
      <c r="G199" s="41"/>
      <c r="H199" s="41"/>
      <c r="I199" s="41"/>
      <c r="BI199" s="41"/>
      <c r="BJ199" s="41"/>
      <c r="BK199" s="41"/>
      <c r="BL199" s="41"/>
      <c r="BM199" s="41"/>
      <c r="BN199" s="41"/>
    </row>
    <row r="200" spans="2:83" x14ac:dyDescent="0.25">
      <c r="B200" s="41"/>
      <c r="C200" s="41"/>
      <c r="D200" s="41"/>
      <c r="E200" s="41"/>
      <c r="F200" s="41"/>
      <c r="G200" s="41"/>
      <c r="H200" s="41"/>
      <c r="I200" s="41"/>
      <c r="BI200" s="41"/>
      <c r="BJ200" s="41"/>
      <c r="BK200" s="41"/>
      <c r="BL200" s="41"/>
      <c r="BM200" s="41"/>
      <c r="BN200" s="41"/>
    </row>
    <row r="201" spans="2:83" x14ac:dyDescent="0.25">
      <c r="BI201" s="41"/>
      <c r="BJ201" s="41"/>
      <c r="BK201" s="41"/>
      <c r="BL201" s="41"/>
      <c r="BM201" s="41"/>
      <c r="BN201" s="41"/>
    </row>
    <row r="202" spans="2:83" x14ac:dyDescent="0.25">
      <c r="BI202" s="41"/>
      <c r="BJ202" s="41"/>
      <c r="BK202" s="41"/>
      <c r="BL202" s="41"/>
      <c r="BM202" s="41"/>
      <c r="BN202" s="41"/>
    </row>
    <row r="203" spans="2:83" x14ac:dyDescent="0.25">
      <c r="BI203" s="41"/>
      <c r="BJ203" s="41"/>
      <c r="BK203" s="41"/>
      <c r="BL203" s="41"/>
      <c r="BM203" s="41"/>
      <c r="BN203" s="41"/>
    </row>
    <row r="204" spans="2:83" x14ac:dyDescent="0.25">
      <c r="BI204" s="41"/>
      <c r="BJ204" s="41"/>
      <c r="BK204" s="41"/>
      <c r="BL204" s="41"/>
      <c r="BM204" s="41"/>
      <c r="BN204" s="41"/>
    </row>
  </sheetData>
  <mergeCells count="1267">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1"/>
      <c r="B1" s="487" t="s">
        <v>49</v>
      </c>
      <c r="C1" s="487"/>
      <c r="D1" s="487"/>
      <c r="E1" s="41"/>
      <c r="F1" s="41"/>
      <c r="G1" s="41"/>
      <c r="H1" s="41"/>
      <c r="I1" s="41"/>
      <c r="J1" s="41"/>
      <c r="K1" s="41"/>
      <c r="L1" s="41"/>
      <c r="M1" s="41"/>
      <c r="N1" s="41"/>
      <c r="O1" s="41"/>
      <c r="P1" s="41"/>
      <c r="Q1" s="41"/>
      <c r="R1" s="41"/>
      <c r="S1" s="41"/>
      <c r="T1" s="41"/>
      <c r="U1" s="41"/>
      <c r="V1" s="41"/>
      <c r="W1" s="41"/>
      <c r="X1" s="41"/>
      <c r="Y1" s="41"/>
      <c r="Z1" s="41"/>
      <c r="AA1" s="41"/>
      <c r="AB1" s="41"/>
      <c r="AC1" s="41"/>
      <c r="AD1" s="41"/>
      <c r="AE1" s="41"/>
    </row>
    <row r="2" spans="1:37" x14ac:dyDescent="0.25">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row>
    <row r="3" spans="1:37" ht="25.5" x14ac:dyDescent="0.25">
      <c r="A3" s="41"/>
      <c r="B3" s="7"/>
      <c r="C3" s="8" t="s">
        <v>46</v>
      </c>
      <c r="D3" s="8" t="s">
        <v>4</v>
      </c>
      <c r="E3" s="41"/>
      <c r="F3" s="41"/>
      <c r="G3" s="41"/>
      <c r="H3" s="41"/>
      <c r="I3" s="41"/>
      <c r="J3" s="41"/>
      <c r="K3" s="41"/>
      <c r="L3" s="41"/>
      <c r="M3" s="41"/>
      <c r="N3" s="41"/>
      <c r="O3" s="41"/>
      <c r="P3" s="41"/>
      <c r="Q3" s="41"/>
      <c r="R3" s="41"/>
      <c r="S3" s="41"/>
      <c r="T3" s="41"/>
      <c r="U3" s="41"/>
      <c r="V3" s="41"/>
      <c r="W3" s="41"/>
      <c r="X3" s="41"/>
      <c r="Y3" s="41"/>
      <c r="Z3" s="41"/>
      <c r="AA3" s="41"/>
      <c r="AB3" s="41"/>
      <c r="AC3" s="41"/>
      <c r="AD3" s="41"/>
      <c r="AE3" s="41"/>
    </row>
    <row r="4" spans="1:37" ht="51" x14ac:dyDescent="0.25">
      <c r="A4" s="41"/>
      <c r="B4" s="9" t="s">
        <v>45</v>
      </c>
      <c r="C4" s="10" t="s">
        <v>93</v>
      </c>
      <c r="D4" s="11">
        <v>0.2</v>
      </c>
      <c r="E4" s="41"/>
      <c r="F4" s="41"/>
      <c r="G4" s="41"/>
      <c r="H4" s="41"/>
      <c r="I4" s="41"/>
      <c r="J4" s="41"/>
      <c r="K4" s="41"/>
      <c r="L4" s="41"/>
      <c r="M4" s="41"/>
      <c r="N4" s="41"/>
      <c r="O4" s="41"/>
      <c r="P4" s="41"/>
      <c r="Q4" s="41"/>
      <c r="R4" s="41"/>
      <c r="S4" s="41"/>
      <c r="T4" s="41"/>
      <c r="U4" s="41"/>
      <c r="V4" s="41"/>
      <c r="W4" s="41"/>
      <c r="X4" s="41"/>
      <c r="Y4" s="41"/>
      <c r="Z4" s="41"/>
      <c r="AA4" s="41"/>
      <c r="AB4" s="41"/>
      <c r="AC4" s="41"/>
      <c r="AD4" s="41"/>
      <c r="AE4" s="41"/>
    </row>
    <row r="5" spans="1:37" ht="51" x14ac:dyDescent="0.25">
      <c r="A5" s="41"/>
      <c r="B5" s="12" t="s">
        <v>47</v>
      </c>
      <c r="C5" s="13" t="s">
        <v>94</v>
      </c>
      <c r="D5" s="14">
        <v>0.4</v>
      </c>
      <c r="E5" s="41"/>
      <c r="F5" s="41"/>
      <c r="G5" s="41"/>
      <c r="H5" s="41"/>
      <c r="I5" s="41"/>
      <c r="J5" s="41"/>
      <c r="K5" s="41"/>
      <c r="L5" s="41"/>
      <c r="M5" s="41"/>
      <c r="N5" s="41"/>
      <c r="O5" s="41"/>
      <c r="P5" s="41"/>
      <c r="Q5" s="41"/>
      <c r="R5" s="41"/>
      <c r="S5" s="41"/>
      <c r="T5" s="41"/>
      <c r="U5" s="41"/>
      <c r="V5" s="41"/>
      <c r="W5" s="41"/>
      <c r="X5" s="41"/>
      <c r="Y5" s="41"/>
      <c r="Z5" s="41"/>
      <c r="AA5" s="41"/>
      <c r="AB5" s="41"/>
      <c r="AC5" s="41"/>
      <c r="AD5" s="41"/>
      <c r="AE5" s="41"/>
    </row>
    <row r="6" spans="1:37" ht="51" x14ac:dyDescent="0.25">
      <c r="A6" s="41"/>
      <c r="B6" s="15" t="s">
        <v>98</v>
      </c>
      <c r="C6" s="13" t="s">
        <v>95</v>
      </c>
      <c r="D6" s="14">
        <v>0.6</v>
      </c>
      <c r="E6" s="41"/>
      <c r="F6" s="41"/>
      <c r="G6" s="41"/>
      <c r="H6" s="41"/>
      <c r="I6" s="41"/>
      <c r="J6" s="41"/>
      <c r="K6" s="41"/>
      <c r="L6" s="41"/>
      <c r="M6" s="41"/>
      <c r="N6" s="41"/>
      <c r="O6" s="41"/>
      <c r="P6" s="41"/>
      <c r="Q6" s="41"/>
      <c r="R6" s="41"/>
      <c r="S6" s="41"/>
      <c r="T6" s="41"/>
      <c r="U6" s="41"/>
      <c r="V6" s="41"/>
      <c r="W6" s="41"/>
      <c r="X6" s="41"/>
      <c r="Y6" s="41"/>
      <c r="Z6" s="41"/>
      <c r="AA6" s="41"/>
      <c r="AB6" s="41"/>
      <c r="AC6" s="41"/>
      <c r="AD6" s="41"/>
      <c r="AE6" s="41"/>
    </row>
    <row r="7" spans="1:37" ht="76.5" x14ac:dyDescent="0.25">
      <c r="A7" s="41"/>
      <c r="B7" s="16" t="s">
        <v>6</v>
      </c>
      <c r="C7" s="13" t="s">
        <v>96</v>
      </c>
      <c r="D7" s="14">
        <v>0.8</v>
      </c>
      <c r="E7" s="41"/>
      <c r="F7" s="41"/>
      <c r="G7" s="41"/>
      <c r="H7" s="41"/>
      <c r="I7" s="41"/>
      <c r="J7" s="41"/>
      <c r="K7" s="41"/>
      <c r="L7" s="41"/>
      <c r="M7" s="41"/>
      <c r="N7" s="41"/>
      <c r="O7" s="41"/>
      <c r="P7" s="41"/>
      <c r="Q7" s="41"/>
      <c r="R7" s="41"/>
      <c r="S7" s="41"/>
      <c r="T7" s="41"/>
      <c r="U7" s="41"/>
      <c r="V7" s="41"/>
      <c r="W7" s="41"/>
      <c r="X7" s="41"/>
      <c r="Y7" s="41"/>
      <c r="Z7" s="41"/>
      <c r="AA7" s="41"/>
      <c r="AB7" s="41"/>
      <c r="AC7" s="41"/>
      <c r="AD7" s="41"/>
      <c r="AE7" s="41"/>
    </row>
    <row r="8" spans="1:37" ht="51" x14ac:dyDescent="0.25">
      <c r="A8" s="41"/>
      <c r="B8" s="17" t="s">
        <v>48</v>
      </c>
      <c r="C8" s="13" t="s">
        <v>97</v>
      </c>
      <c r="D8" s="14">
        <v>1</v>
      </c>
      <c r="E8" s="41"/>
      <c r="F8" s="41"/>
      <c r="G8" s="41"/>
      <c r="H8" s="41"/>
      <c r="I8" s="41"/>
      <c r="J8" s="41"/>
      <c r="K8" s="41"/>
      <c r="L8" s="41"/>
      <c r="M8" s="41"/>
      <c r="N8" s="41"/>
      <c r="O8" s="41"/>
      <c r="P8" s="41"/>
      <c r="Q8" s="41"/>
      <c r="R8" s="41"/>
      <c r="S8" s="41"/>
      <c r="T8" s="41"/>
      <c r="U8" s="41"/>
      <c r="V8" s="41"/>
      <c r="W8" s="41"/>
      <c r="X8" s="41"/>
      <c r="Y8" s="41"/>
      <c r="Z8" s="41"/>
      <c r="AA8" s="41"/>
      <c r="AB8" s="41"/>
      <c r="AC8" s="41"/>
      <c r="AD8" s="41"/>
      <c r="AE8" s="41"/>
    </row>
    <row r="9" spans="1:37" x14ac:dyDescent="0.25">
      <c r="A9" s="41"/>
      <c r="B9" s="65"/>
      <c r="C9" s="65"/>
      <c r="D9" s="65"/>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row>
    <row r="10" spans="1:37" ht="16.5" x14ac:dyDescent="0.25">
      <c r="A10" s="41"/>
      <c r="B10" s="66"/>
      <c r="C10" s="65"/>
      <c r="D10" s="65"/>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row>
    <row r="11" spans="1:37" x14ac:dyDescent="0.25">
      <c r="A11" s="41"/>
      <c r="B11" s="65"/>
      <c r="C11" s="65"/>
      <c r="D11" s="65"/>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row>
    <row r="12" spans="1:37" x14ac:dyDescent="0.25">
      <c r="A12" s="41"/>
      <c r="B12" s="65"/>
      <c r="C12" s="65"/>
      <c r="D12" s="65"/>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row>
    <row r="13" spans="1:37" x14ac:dyDescent="0.25">
      <c r="A13" s="41"/>
      <c r="B13" s="65"/>
      <c r="C13" s="65"/>
      <c r="D13" s="65"/>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row>
    <row r="14" spans="1:37" x14ac:dyDescent="0.25">
      <c r="A14" s="41"/>
      <c r="B14" s="65"/>
      <c r="C14" s="65"/>
      <c r="D14" s="65"/>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row>
    <row r="15" spans="1:37" x14ac:dyDescent="0.25">
      <c r="A15" s="41"/>
      <c r="B15" s="65"/>
      <c r="C15" s="65"/>
      <c r="D15" s="65"/>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row>
    <row r="16" spans="1:37" x14ac:dyDescent="0.25">
      <c r="A16" s="41"/>
      <c r="B16" s="65"/>
      <c r="C16" s="65"/>
      <c r="D16" s="65"/>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row>
    <row r="17" spans="1:37" x14ac:dyDescent="0.25">
      <c r="A17" s="41"/>
      <c r="B17" s="65"/>
      <c r="C17" s="65"/>
      <c r="D17" s="65"/>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row>
    <row r="18" spans="1:37" x14ac:dyDescent="0.25">
      <c r="A18" s="41"/>
      <c r="B18" s="65"/>
      <c r="C18" s="65"/>
      <c r="D18" s="65"/>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row>
    <row r="19" spans="1:37"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row>
    <row r="20" spans="1:37"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row>
    <row r="21" spans="1:37"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row>
    <row r="22" spans="1:37"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row>
    <row r="23" spans="1:37"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row>
    <row r="24" spans="1:37"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row>
    <row r="25" spans="1:37"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row>
    <row r="26" spans="1:37"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row>
    <row r="27" spans="1:37"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row>
    <row r="28" spans="1:37"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row>
    <row r="29" spans="1:37"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row>
    <row r="30" spans="1:37"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row>
    <row r="31" spans="1:37"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row>
    <row r="32" spans="1:37"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row>
    <row r="33" spans="1:31" x14ac:dyDescent="0.25">
      <c r="A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row>
    <row r="34" spans="1:31" x14ac:dyDescent="0.25">
      <c r="A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row>
    <row r="35" spans="1:31" x14ac:dyDescent="0.25">
      <c r="A35" s="41"/>
    </row>
    <row r="36" spans="1:31" x14ac:dyDescent="0.25">
      <c r="A36" s="41"/>
    </row>
    <row r="37" spans="1:31" x14ac:dyDescent="0.25">
      <c r="A37" s="41"/>
    </row>
    <row r="38" spans="1:31" x14ac:dyDescent="0.25">
      <c r="A38" s="41"/>
    </row>
    <row r="39" spans="1:31" x14ac:dyDescent="0.25">
      <c r="A39" s="41"/>
    </row>
    <row r="40" spans="1:31" x14ac:dyDescent="0.25">
      <c r="A40" s="41"/>
    </row>
    <row r="41" spans="1:31" x14ac:dyDescent="0.25">
      <c r="A41" s="41"/>
    </row>
    <row r="42" spans="1:31" x14ac:dyDescent="0.25">
      <c r="A42" s="41"/>
    </row>
    <row r="43" spans="1:31" x14ac:dyDescent="0.25">
      <c r="A43" s="41"/>
    </row>
    <row r="44" spans="1:31" x14ac:dyDescent="0.25">
      <c r="A44" s="41"/>
    </row>
    <row r="45" spans="1:31" x14ac:dyDescent="0.25">
      <c r="A45" s="41"/>
    </row>
    <row r="46" spans="1:31" x14ac:dyDescent="0.25">
      <c r="A46" s="41"/>
    </row>
    <row r="47" spans="1:31" x14ac:dyDescent="0.25">
      <c r="A47" s="41"/>
    </row>
    <row r="48" spans="1:31" x14ac:dyDescent="0.25">
      <c r="A48" s="41"/>
    </row>
    <row r="49" spans="1:1" x14ac:dyDescent="0.25">
      <c r="A49" s="41"/>
    </row>
    <row r="50" spans="1:1" x14ac:dyDescent="0.25">
      <c r="A50" s="41"/>
    </row>
    <row r="51" spans="1:1" x14ac:dyDescent="0.25">
      <c r="A51" s="41"/>
    </row>
    <row r="52" spans="1:1" x14ac:dyDescent="0.25">
      <c r="A52" s="41"/>
    </row>
    <row r="53" spans="1:1" x14ac:dyDescent="0.25">
      <c r="A53" s="41"/>
    </row>
    <row r="54" spans="1:1" x14ac:dyDescent="0.25">
      <c r="A54" s="41"/>
    </row>
    <row r="55" spans="1:1" x14ac:dyDescent="0.25">
      <c r="A55" s="41"/>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204" zoomScale="70" zoomScaleNormal="70" workbookViewId="0">
      <selection activeCell="C218" sqref="C218"/>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41"/>
      <c r="B1" s="488" t="s">
        <v>57</v>
      </c>
      <c r="C1" s="488"/>
      <c r="D1" s="488"/>
      <c r="E1" s="41"/>
      <c r="F1" s="41"/>
      <c r="G1" s="41"/>
      <c r="H1" s="41"/>
      <c r="I1" s="41"/>
      <c r="J1" s="41"/>
      <c r="K1" s="41"/>
      <c r="L1" s="41"/>
      <c r="M1" s="41"/>
      <c r="N1" s="41"/>
      <c r="O1" s="41"/>
      <c r="P1" s="41"/>
      <c r="Q1" s="41"/>
      <c r="R1" s="41"/>
      <c r="S1" s="41"/>
      <c r="T1" s="41"/>
      <c r="U1" s="41"/>
    </row>
    <row r="2" spans="1:21" x14ac:dyDescent="0.25">
      <c r="A2" s="41"/>
      <c r="B2" s="41"/>
      <c r="C2" s="41"/>
      <c r="D2" s="41"/>
      <c r="E2" s="41"/>
      <c r="F2" s="41"/>
      <c r="G2" s="41"/>
      <c r="H2" s="41"/>
      <c r="I2" s="41"/>
      <c r="J2" s="41"/>
      <c r="K2" s="41"/>
      <c r="L2" s="41"/>
      <c r="M2" s="41"/>
      <c r="N2" s="41"/>
      <c r="O2" s="41"/>
      <c r="P2" s="41"/>
      <c r="Q2" s="41"/>
      <c r="R2" s="41"/>
      <c r="S2" s="41"/>
      <c r="T2" s="41"/>
      <c r="U2" s="41"/>
    </row>
    <row r="3" spans="1:21" ht="30" x14ac:dyDescent="0.25">
      <c r="A3" s="41"/>
      <c r="B3" s="62"/>
      <c r="C3" s="30" t="s">
        <v>50</v>
      </c>
      <c r="D3" s="30" t="s">
        <v>51</v>
      </c>
      <c r="E3" s="41"/>
      <c r="F3" s="41"/>
      <c r="G3" s="41"/>
      <c r="H3" s="41"/>
      <c r="I3" s="41"/>
      <c r="J3" s="41"/>
      <c r="K3" s="41"/>
      <c r="L3" s="41"/>
      <c r="M3" s="41"/>
      <c r="N3" s="41"/>
      <c r="O3" s="41"/>
      <c r="P3" s="41"/>
      <c r="Q3" s="41"/>
      <c r="R3" s="41"/>
      <c r="S3" s="41"/>
      <c r="T3" s="41"/>
      <c r="U3" s="41"/>
    </row>
    <row r="4" spans="1:21" ht="33.75" x14ac:dyDescent="0.25">
      <c r="A4" s="61" t="s">
        <v>77</v>
      </c>
      <c r="B4" s="33" t="s">
        <v>92</v>
      </c>
      <c r="C4" s="38" t="s">
        <v>132</v>
      </c>
      <c r="D4" s="31" t="s">
        <v>90</v>
      </c>
      <c r="E4" s="41"/>
      <c r="F4" s="41"/>
      <c r="G4" s="41"/>
      <c r="H4" s="41"/>
      <c r="I4" s="41"/>
      <c r="J4" s="41"/>
      <c r="K4" s="41"/>
      <c r="L4" s="41"/>
      <c r="M4" s="41"/>
      <c r="N4" s="41"/>
      <c r="O4" s="41"/>
      <c r="P4" s="41"/>
      <c r="Q4" s="41"/>
      <c r="R4" s="41"/>
      <c r="S4" s="41"/>
      <c r="T4" s="41"/>
      <c r="U4" s="41"/>
    </row>
    <row r="5" spans="1:21" ht="101.25" x14ac:dyDescent="0.25">
      <c r="A5" s="61" t="s">
        <v>78</v>
      </c>
      <c r="B5" s="34" t="s">
        <v>53</v>
      </c>
      <c r="C5" s="39" t="s">
        <v>86</v>
      </c>
      <c r="D5" s="32" t="s">
        <v>431</v>
      </c>
      <c r="E5" s="41"/>
      <c r="F5" s="41"/>
      <c r="G5" s="41"/>
      <c r="H5" s="41"/>
      <c r="I5" s="41"/>
      <c r="J5" s="41"/>
      <c r="K5" s="41"/>
      <c r="L5" s="41"/>
      <c r="M5" s="41"/>
      <c r="N5" s="41"/>
      <c r="O5" s="41"/>
      <c r="P5" s="41"/>
      <c r="Q5" s="41"/>
      <c r="R5" s="41"/>
      <c r="S5" s="41"/>
      <c r="T5" s="41"/>
      <c r="U5" s="41"/>
    </row>
    <row r="6" spans="1:21" ht="67.5" x14ac:dyDescent="0.25">
      <c r="A6" s="61" t="s">
        <v>75</v>
      </c>
      <c r="B6" s="35" t="s">
        <v>54</v>
      </c>
      <c r="C6" s="39" t="s">
        <v>87</v>
      </c>
      <c r="D6" s="32" t="s">
        <v>91</v>
      </c>
      <c r="E6" s="41"/>
      <c r="F6" s="41"/>
      <c r="G6" s="41"/>
      <c r="H6" s="41"/>
      <c r="I6" s="41"/>
      <c r="J6" s="41"/>
      <c r="K6" s="41"/>
      <c r="L6" s="41"/>
      <c r="M6" s="41"/>
      <c r="N6" s="41"/>
      <c r="O6" s="41"/>
      <c r="P6" s="41"/>
      <c r="Q6" s="41"/>
      <c r="R6" s="41"/>
      <c r="S6" s="41"/>
      <c r="T6" s="41"/>
      <c r="U6" s="41"/>
    </row>
    <row r="7" spans="1:21" ht="101.25" x14ac:dyDescent="0.25">
      <c r="A7" s="61" t="s">
        <v>7</v>
      </c>
      <c r="B7" s="36" t="s">
        <v>55</v>
      </c>
      <c r="C7" s="39" t="s">
        <v>88</v>
      </c>
      <c r="D7" s="32" t="s">
        <v>433</v>
      </c>
      <c r="E7" s="41"/>
      <c r="F7" s="41"/>
      <c r="G7" s="41"/>
      <c r="H7" s="41"/>
      <c r="I7" s="41"/>
      <c r="J7" s="41"/>
      <c r="K7" s="41"/>
      <c r="L7" s="41"/>
      <c r="M7" s="41"/>
      <c r="N7" s="41"/>
      <c r="O7" s="41"/>
      <c r="P7" s="41"/>
      <c r="Q7" s="41"/>
      <c r="R7" s="41"/>
      <c r="S7" s="41"/>
      <c r="T7" s="41"/>
      <c r="U7" s="41"/>
    </row>
    <row r="8" spans="1:21" ht="67.5" x14ac:dyDescent="0.25">
      <c r="A8" s="61" t="s">
        <v>79</v>
      </c>
      <c r="B8" s="37" t="s">
        <v>56</v>
      </c>
      <c r="C8" s="39" t="s">
        <v>89</v>
      </c>
      <c r="D8" s="32" t="s">
        <v>109</v>
      </c>
      <c r="E8" s="41"/>
      <c r="F8" s="41"/>
      <c r="G8" s="41"/>
      <c r="H8" s="41"/>
      <c r="I8" s="41"/>
      <c r="J8" s="41"/>
      <c r="K8" s="41"/>
      <c r="L8" s="41"/>
      <c r="M8" s="41"/>
      <c r="N8" s="41"/>
      <c r="O8" s="41"/>
      <c r="P8" s="41"/>
      <c r="Q8" s="41"/>
      <c r="R8" s="41"/>
      <c r="S8" s="41"/>
      <c r="T8" s="41"/>
      <c r="U8" s="41"/>
    </row>
    <row r="9" spans="1:21" ht="20.25" x14ac:dyDescent="0.25">
      <c r="A9" s="61"/>
      <c r="B9" s="61"/>
      <c r="C9" s="63"/>
      <c r="D9" s="63"/>
      <c r="E9" s="41"/>
      <c r="F9" s="41"/>
      <c r="G9" s="41"/>
      <c r="H9" s="41"/>
      <c r="I9" s="41"/>
      <c r="J9" s="41"/>
      <c r="K9" s="41"/>
      <c r="L9" s="41"/>
      <c r="M9" s="41"/>
      <c r="N9" s="41"/>
      <c r="O9" s="41"/>
      <c r="P9" s="41"/>
      <c r="Q9" s="41"/>
      <c r="R9" s="41"/>
      <c r="S9" s="41"/>
      <c r="T9" s="41"/>
      <c r="U9" s="41"/>
    </row>
    <row r="10" spans="1:21" ht="16.5" x14ac:dyDescent="0.25">
      <c r="A10" s="61"/>
      <c r="B10" s="64"/>
      <c r="C10" s="64"/>
      <c r="D10" s="64"/>
      <c r="E10" s="41"/>
      <c r="F10" s="41"/>
      <c r="G10" s="41"/>
      <c r="H10" s="41"/>
      <c r="I10" s="41"/>
      <c r="J10" s="41"/>
      <c r="K10" s="41"/>
      <c r="L10" s="41"/>
      <c r="M10" s="41"/>
      <c r="N10" s="41"/>
      <c r="O10" s="41"/>
      <c r="P10" s="41"/>
      <c r="Q10" s="41"/>
      <c r="R10" s="41"/>
      <c r="S10" s="41"/>
      <c r="T10" s="41"/>
      <c r="U10" s="41"/>
    </row>
    <row r="11" spans="1:21" x14ac:dyDescent="0.25">
      <c r="A11" s="61"/>
      <c r="B11" s="61" t="s">
        <v>84</v>
      </c>
      <c r="C11" s="61" t="s">
        <v>423</v>
      </c>
      <c r="D11" s="61" t="s">
        <v>424</v>
      </c>
      <c r="E11" s="41"/>
      <c r="F11" s="41"/>
      <c r="G11" s="41"/>
      <c r="H11" s="41"/>
      <c r="I11" s="41"/>
      <c r="J11" s="41"/>
      <c r="K11" s="41"/>
      <c r="L11" s="41"/>
      <c r="M11" s="41"/>
      <c r="N11" s="41"/>
      <c r="O11" s="41"/>
      <c r="P11" s="41"/>
      <c r="Q11" s="41"/>
      <c r="R11" s="41"/>
      <c r="S11" s="41"/>
      <c r="T11" s="41"/>
      <c r="U11" s="41"/>
    </row>
    <row r="12" spans="1:21" x14ac:dyDescent="0.25">
      <c r="A12" s="61"/>
      <c r="B12" s="61" t="s">
        <v>82</v>
      </c>
      <c r="C12" s="61" t="s">
        <v>425</v>
      </c>
      <c r="D12" s="61" t="s">
        <v>432</v>
      </c>
      <c r="E12" s="41"/>
      <c r="F12" s="41"/>
      <c r="G12" s="41"/>
      <c r="H12" s="41"/>
      <c r="I12" s="41"/>
      <c r="J12" s="41"/>
      <c r="K12" s="41"/>
      <c r="L12" s="41"/>
      <c r="M12" s="41"/>
      <c r="N12" s="41"/>
      <c r="O12" s="41"/>
      <c r="P12" s="41"/>
      <c r="Q12" s="41"/>
      <c r="R12" s="41"/>
      <c r="S12" s="41"/>
      <c r="T12" s="41"/>
      <c r="U12" s="41"/>
    </row>
    <row r="13" spans="1:21" x14ac:dyDescent="0.25">
      <c r="A13" s="61"/>
      <c r="B13" s="61"/>
      <c r="C13" s="61" t="s">
        <v>426</v>
      </c>
      <c r="D13" s="61" t="s">
        <v>427</v>
      </c>
      <c r="E13" s="41"/>
      <c r="F13" s="41"/>
      <c r="G13" s="41"/>
      <c r="H13" s="41"/>
      <c r="I13" s="41"/>
      <c r="J13" s="41"/>
      <c r="K13" s="41"/>
      <c r="L13" s="41"/>
      <c r="M13" s="41"/>
      <c r="N13" s="41"/>
      <c r="O13" s="41"/>
      <c r="P13" s="41"/>
      <c r="Q13" s="41"/>
      <c r="R13" s="41"/>
      <c r="S13" s="41"/>
      <c r="T13" s="41"/>
      <c r="U13" s="41"/>
    </row>
    <row r="14" spans="1:21" x14ac:dyDescent="0.25">
      <c r="A14" s="61"/>
      <c r="B14" s="61"/>
      <c r="C14" s="61" t="s">
        <v>428</v>
      </c>
      <c r="D14" s="61" t="s">
        <v>434</v>
      </c>
      <c r="E14" s="41"/>
      <c r="F14" s="41"/>
      <c r="G14" s="41"/>
      <c r="H14" s="41"/>
      <c r="I14" s="41"/>
      <c r="J14" s="41"/>
      <c r="K14" s="41"/>
      <c r="L14" s="41"/>
      <c r="M14" s="41"/>
      <c r="N14" s="41"/>
      <c r="O14" s="41"/>
      <c r="P14" s="41"/>
      <c r="Q14" s="41"/>
      <c r="R14" s="41"/>
      <c r="S14" s="41"/>
      <c r="T14" s="41"/>
      <c r="U14" s="41"/>
    </row>
    <row r="15" spans="1:21" x14ac:dyDescent="0.25">
      <c r="A15" s="61"/>
      <c r="B15" s="61"/>
      <c r="C15" s="61" t="s">
        <v>429</v>
      </c>
      <c r="D15" s="61" t="s">
        <v>430</v>
      </c>
      <c r="E15" s="41"/>
      <c r="F15" s="41"/>
      <c r="G15" s="41"/>
      <c r="H15" s="41"/>
      <c r="I15" s="41"/>
      <c r="J15" s="41"/>
      <c r="K15" s="41"/>
      <c r="L15" s="41"/>
      <c r="M15" s="41"/>
      <c r="N15" s="41"/>
      <c r="O15" s="41"/>
      <c r="P15" s="41"/>
      <c r="Q15" s="41"/>
      <c r="R15" s="41"/>
      <c r="S15" s="41"/>
      <c r="T15" s="41"/>
      <c r="U15" s="41"/>
    </row>
    <row r="16" spans="1:21" x14ac:dyDescent="0.25">
      <c r="A16" s="61"/>
      <c r="B16" s="61"/>
      <c r="C16" s="61"/>
      <c r="D16" s="61"/>
      <c r="E16" s="41"/>
      <c r="F16" s="41"/>
      <c r="G16" s="41"/>
      <c r="H16" s="41"/>
      <c r="I16" s="41"/>
      <c r="J16" s="41"/>
      <c r="K16" s="41"/>
      <c r="L16" s="41"/>
      <c r="M16" s="41"/>
      <c r="N16" s="41"/>
      <c r="O16" s="41"/>
    </row>
    <row r="17" spans="1:15" x14ac:dyDescent="0.25">
      <c r="A17" s="61"/>
      <c r="B17" s="61"/>
      <c r="C17" s="61"/>
      <c r="D17" s="61"/>
      <c r="E17" s="41"/>
      <c r="F17" s="41"/>
      <c r="G17" s="41"/>
      <c r="H17" s="41"/>
      <c r="I17" s="41"/>
      <c r="J17" s="41"/>
      <c r="K17" s="41"/>
      <c r="L17" s="41"/>
      <c r="M17" s="41"/>
      <c r="N17" s="41"/>
      <c r="O17" s="41"/>
    </row>
    <row r="18" spans="1:15" x14ac:dyDescent="0.25">
      <c r="A18" s="61"/>
      <c r="B18" s="65"/>
      <c r="C18" s="65"/>
      <c r="D18" s="65"/>
      <c r="E18" s="41"/>
      <c r="F18" s="41"/>
      <c r="G18" s="41"/>
      <c r="H18" s="41"/>
      <c r="I18" s="41"/>
      <c r="J18" s="41"/>
      <c r="K18" s="41"/>
      <c r="L18" s="41"/>
      <c r="M18" s="41"/>
      <c r="N18" s="41"/>
      <c r="O18" s="41"/>
    </row>
    <row r="19" spans="1:15" x14ac:dyDescent="0.25">
      <c r="A19" s="61"/>
      <c r="B19" s="65"/>
      <c r="C19" s="65"/>
      <c r="D19" s="65"/>
      <c r="E19" s="41"/>
      <c r="F19" s="41"/>
      <c r="G19" s="41"/>
      <c r="H19" s="41"/>
      <c r="I19" s="41"/>
      <c r="J19" s="41"/>
      <c r="K19" s="41"/>
      <c r="L19" s="41"/>
      <c r="M19" s="41"/>
      <c r="N19" s="41"/>
      <c r="O19" s="41"/>
    </row>
    <row r="20" spans="1:15" x14ac:dyDescent="0.25">
      <c r="A20" s="61"/>
      <c r="B20" s="65"/>
      <c r="C20" s="65"/>
      <c r="D20" s="65"/>
      <c r="E20" s="41"/>
      <c r="F20" s="41"/>
      <c r="G20" s="41"/>
      <c r="H20" s="41"/>
      <c r="I20" s="41"/>
      <c r="J20" s="41"/>
      <c r="K20" s="41"/>
      <c r="L20" s="41"/>
      <c r="M20" s="41"/>
      <c r="N20" s="41"/>
      <c r="O20" s="41"/>
    </row>
    <row r="21" spans="1:15" x14ac:dyDescent="0.25">
      <c r="A21" s="61"/>
      <c r="B21" s="65"/>
      <c r="C21" s="65"/>
      <c r="D21" s="65"/>
      <c r="E21" s="41"/>
      <c r="F21" s="41"/>
      <c r="G21" s="41"/>
      <c r="H21" s="41"/>
      <c r="I21" s="41"/>
      <c r="J21" s="41"/>
      <c r="K21" s="41"/>
      <c r="L21" s="41"/>
      <c r="M21" s="41"/>
      <c r="N21" s="41"/>
      <c r="O21" s="41"/>
    </row>
    <row r="22" spans="1:15" ht="20.25" x14ac:dyDescent="0.25">
      <c r="A22" s="61"/>
      <c r="B22" s="61"/>
      <c r="C22" s="63"/>
      <c r="D22" s="63"/>
      <c r="E22" s="41"/>
      <c r="F22" s="41"/>
      <c r="G22" s="41"/>
      <c r="H22" s="41"/>
      <c r="I22" s="41"/>
      <c r="J22" s="41"/>
      <c r="K22" s="41"/>
      <c r="L22" s="41"/>
      <c r="M22" s="41"/>
      <c r="N22" s="41"/>
      <c r="O22" s="41"/>
    </row>
    <row r="23" spans="1:15" ht="20.25" x14ac:dyDescent="0.25">
      <c r="A23" s="61"/>
      <c r="B23" s="61"/>
      <c r="C23" s="63"/>
      <c r="D23" s="63"/>
      <c r="E23" s="41"/>
      <c r="F23" s="41"/>
      <c r="G23" s="41"/>
      <c r="H23" s="41"/>
      <c r="I23" s="41"/>
      <c r="J23" s="41"/>
      <c r="K23" s="41"/>
      <c r="L23" s="41"/>
      <c r="M23" s="41"/>
      <c r="N23" s="41"/>
      <c r="O23" s="41"/>
    </row>
    <row r="24" spans="1:15" ht="20.25" x14ac:dyDescent="0.25">
      <c r="A24" s="61"/>
      <c r="B24" s="61"/>
      <c r="C24" s="63"/>
      <c r="D24" s="63"/>
      <c r="E24" s="41"/>
      <c r="F24" s="41"/>
      <c r="G24" s="41"/>
      <c r="H24" s="41"/>
      <c r="I24" s="41"/>
      <c r="J24" s="41"/>
      <c r="K24" s="41"/>
      <c r="L24" s="41"/>
      <c r="M24" s="41"/>
      <c r="N24" s="41"/>
      <c r="O24" s="41"/>
    </row>
    <row r="25" spans="1:15" ht="20.25" x14ac:dyDescent="0.25">
      <c r="A25" s="61"/>
      <c r="B25" s="61"/>
      <c r="C25" s="63"/>
      <c r="D25" s="63"/>
      <c r="E25" s="41"/>
      <c r="F25" s="41"/>
      <c r="G25" s="41"/>
      <c r="H25" s="41"/>
      <c r="I25" s="41"/>
      <c r="J25" s="41"/>
      <c r="K25" s="41"/>
      <c r="L25" s="41"/>
      <c r="M25" s="41"/>
      <c r="N25" s="41"/>
      <c r="O25" s="41"/>
    </row>
    <row r="26" spans="1:15" ht="20.25" x14ac:dyDescent="0.25">
      <c r="A26" s="61"/>
      <c r="B26" s="61"/>
      <c r="C26" s="63"/>
      <c r="D26" s="63"/>
      <c r="E26" s="41"/>
      <c r="F26" s="41"/>
      <c r="G26" s="41"/>
      <c r="H26" s="41"/>
      <c r="I26" s="41"/>
      <c r="J26" s="41"/>
      <c r="K26" s="41"/>
      <c r="L26" s="41"/>
      <c r="M26" s="41"/>
      <c r="N26" s="41"/>
      <c r="O26" s="41"/>
    </row>
    <row r="27" spans="1:15" ht="20.25" x14ac:dyDescent="0.25">
      <c r="A27" s="61"/>
      <c r="B27" s="61"/>
      <c r="C27" s="63"/>
      <c r="D27" s="63"/>
      <c r="E27" s="41"/>
      <c r="F27" s="41"/>
      <c r="G27" s="41"/>
      <c r="H27" s="41"/>
      <c r="I27" s="41"/>
      <c r="J27" s="41"/>
      <c r="K27" s="41"/>
      <c r="L27" s="41"/>
      <c r="M27" s="41"/>
      <c r="N27" s="41"/>
      <c r="O27" s="41"/>
    </row>
    <row r="28" spans="1:15" ht="20.25" x14ac:dyDescent="0.25">
      <c r="A28" s="61"/>
      <c r="B28" s="61"/>
      <c r="C28" s="63"/>
      <c r="D28" s="63"/>
      <c r="E28" s="41"/>
      <c r="F28" s="41"/>
      <c r="G28" s="41"/>
      <c r="H28" s="41"/>
      <c r="I28" s="41"/>
      <c r="J28" s="41"/>
      <c r="K28" s="41"/>
      <c r="L28" s="41"/>
      <c r="M28" s="41"/>
      <c r="N28" s="41"/>
      <c r="O28" s="41"/>
    </row>
    <row r="29" spans="1:15" ht="20.25" x14ac:dyDescent="0.25">
      <c r="A29" s="61"/>
      <c r="B29" s="61"/>
      <c r="C29" s="63"/>
      <c r="D29" s="63"/>
      <c r="E29" s="41"/>
      <c r="F29" s="41"/>
      <c r="G29" s="41"/>
      <c r="H29" s="41"/>
      <c r="I29" s="41"/>
      <c r="J29" s="41"/>
      <c r="K29" s="41"/>
      <c r="L29" s="41"/>
      <c r="M29" s="41"/>
      <c r="N29" s="41"/>
      <c r="O29" s="41"/>
    </row>
    <row r="30" spans="1:15" ht="20.25" x14ac:dyDescent="0.25">
      <c r="A30" s="61"/>
      <c r="B30" s="61"/>
      <c r="C30" s="63"/>
      <c r="D30" s="63"/>
      <c r="E30" s="41"/>
      <c r="F30" s="41"/>
      <c r="G30" s="41"/>
      <c r="H30" s="41"/>
      <c r="I30" s="41"/>
      <c r="J30" s="41"/>
      <c r="K30" s="41"/>
      <c r="L30" s="41"/>
      <c r="M30" s="41"/>
      <c r="N30" s="41"/>
      <c r="O30" s="41"/>
    </row>
    <row r="31" spans="1:15" ht="20.25" x14ac:dyDescent="0.25">
      <c r="A31" s="61"/>
      <c r="B31" s="61"/>
      <c r="C31" s="63"/>
      <c r="D31" s="63"/>
      <c r="E31" s="41"/>
      <c r="F31" s="41"/>
      <c r="G31" s="41"/>
      <c r="H31" s="41"/>
      <c r="I31" s="41"/>
      <c r="J31" s="41"/>
      <c r="K31" s="41"/>
      <c r="L31" s="41"/>
      <c r="M31" s="41"/>
      <c r="N31" s="41"/>
      <c r="O31" s="41"/>
    </row>
    <row r="32" spans="1:15" ht="20.25" x14ac:dyDescent="0.25">
      <c r="A32" s="61"/>
      <c r="B32" s="61"/>
      <c r="C32" s="63"/>
      <c r="D32" s="63"/>
      <c r="E32" s="41"/>
      <c r="F32" s="41"/>
      <c r="G32" s="41"/>
      <c r="H32" s="41"/>
      <c r="I32" s="41"/>
      <c r="J32" s="41"/>
      <c r="K32" s="41"/>
      <c r="L32" s="41"/>
      <c r="M32" s="41"/>
      <c r="N32" s="41"/>
      <c r="O32" s="41"/>
    </row>
    <row r="33" spans="1:15" ht="20.25" x14ac:dyDescent="0.25">
      <c r="A33" s="61"/>
      <c r="B33" s="61"/>
      <c r="C33" s="63"/>
      <c r="D33" s="63"/>
      <c r="E33" s="41"/>
      <c r="F33" s="41"/>
      <c r="G33" s="41"/>
      <c r="H33" s="41"/>
      <c r="I33" s="41"/>
      <c r="J33" s="41"/>
      <c r="K33" s="41"/>
      <c r="L33" s="41"/>
      <c r="M33" s="41"/>
      <c r="N33" s="41"/>
      <c r="O33" s="41"/>
    </row>
    <row r="34" spans="1:15" ht="20.25" x14ac:dyDescent="0.25">
      <c r="A34" s="61"/>
      <c r="B34" s="61"/>
      <c r="C34" s="63"/>
      <c r="D34" s="63"/>
      <c r="E34" s="41"/>
      <c r="F34" s="41"/>
      <c r="G34" s="41"/>
      <c r="H34" s="41"/>
      <c r="I34" s="41"/>
      <c r="J34" s="41"/>
      <c r="K34" s="41"/>
      <c r="L34" s="41"/>
      <c r="M34" s="41"/>
      <c r="N34" s="41"/>
      <c r="O34" s="41"/>
    </row>
    <row r="35" spans="1:15" ht="20.25" x14ac:dyDescent="0.25">
      <c r="A35" s="61"/>
      <c r="B35" s="61"/>
      <c r="C35" s="63"/>
      <c r="D35" s="63"/>
      <c r="E35" s="41"/>
      <c r="F35" s="41"/>
      <c r="G35" s="41"/>
      <c r="H35" s="41"/>
      <c r="I35" s="41"/>
      <c r="J35" s="41"/>
      <c r="K35" s="41"/>
      <c r="L35" s="41"/>
      <c r="M35" s="41"/>
      <c r="N35" s="41"/>
      <c r="O35" s="41"/>
    </row>
    <row r="36" spans="1:15" ht="20.25" x14ac:dyDescent="0.25">
      <c r="A36" s="61"/>
      <c r="B36" s="61"/>
      <c r="C36" s="63"/>
      <c r="D36" s="63"/>
      <c r="E36" s="41"/>
      <c r="F36" s="41"/>
      <c r="G36" s="41"/>
      <c r="H36" s="41"/>
      <c r="I36" s="41"/>
      <c r="J36" s="41"/>
      <c r="K36" s="41"/>
      <c r="L36" s="41"/>
      <c r="M36" s="41"/>
      <c r="N36" s="41"/>
      <c r="O36" s="41"/>
    </row>
    <row r="37" spans="1:15" ht="20.25" x14ac:dyDescent="0.25">
      <c r="A37" s="61"/>
      <c r="B37" s="61"/>
      <c r="C37" s="63"/>
      <c r="D37" s="63"/>
      <c r="E37" s="41"/>
      <c r="F37" s="41"/>
      <c r="G37" s="41"/>
      <c r="H37" s="41"/>
      <c r="I37" s="41"/>
      <c r="J37" s="41"/>
      <c r="K37" s="41"/>
      <c r="L37" s="41"/>
      <c r="M37" s="41"/>
      <c r="N37" s="41"/>
      <c r="O37" s="41"/>
    </row>
    <row r="38" spans="1:15" ht="20.25" x14ac:dyDescent="0.25">
      <c r="A38" s="61"/>
      <c r="B38" s="61"/>
      <c r="C38" s="63"/>
      <c r="D38" s="63"/>
      <c r="E38" s="41"/>
      <c r="F38" s="41"/>
      <c r="G38" s="41"/>
      <c r="H38" s="41"/>
      <c r="I38" s="41"/>
      <c r="J38" s="41"/>
      <c r="K38" s="41"/>
      <c r="L38" s="41"/>
      <c r="M38" s="41"/>
      <c r="N38" s="41"/>
      <c r="O38" s="41"/>
    </row>
    <row r="39" spans="1:15" ht="20.25" x14ac:dyDescent="0.25">
      <c r="A39" s="61"/>
      <c r="B39" s="61"/>
      <c r="C39" s="63"/>
      <c r="D39" s="63"/>
      <c r="E39" s="41"/>
      <c r="F39" s="41"/>
      <c r="G39" s="41"/>
      <c r="H39" s="41"/>
      <c r="I39" s="41"/>
      <c r="J39" s="41"/>
      <c r="K39" s="41"/>
      <c r="L39" s="41"/>
      <c r="M39" s="41"/>
      <c r="N39" s="41"/>
      <c r="O39" s="41"/>
    </row>
    <row r="40" spans="1:15" ht="20.25" x14ac:dyDescent="0.25">
      <c r="A40" s="61"/>
      <c r="B40" s="61"/>
      <c r="C40" s="63"/>
      <c r="D40" s="63"/>
      <c r="E40" s="41"/>
      <c r="F40" s="41"/>
      <c r="G40" s="41"/>
      <c r="H40" s="41"/>
      <c r="I40" s="41"/>
      <c r="J40" s="41"/>
      <c r="K40" s="41"/>
      <c r="L40" s="41"/>
      <c r="M40" s="41"/>
      <c r="N40" s="41"/>
      <c r="O40" s="41"/>
    </row>
    <row r="41" spans="1:15" ht="20.25" x14ac:dyDescent="0.25">
      <c r="A41" s="61"/>
      <c r="B41" s="61"/>
      <c r="C41" s="63"/>
      <c r="D41" s="63"/>
      <c r="E41" s="41"/>
      <c r="F41" s="41"/>
      <c r="G41" s="41"/>
      <c r="H41" s="41"/>
      <c r="I41" s="41"/>
      <c r="J41" s="41"/>
      <c r="K41" s="41"/>
      <c r="L41" s="41"/>
      <c r="M41" s="41"/>
      <c r="N41" s="41"/>
      <c r="O41" s="41"/>
    </row>
    <row r="42" spans="1:15" ht="20.25" x14ac:dyDescent="0.25">
      <c r="A42" s="61"/>
      <c r="B42" s="61"/>
      <c r="C42" s="63"/>
      <c r="D42" s="63"/>
      <c r="E42" s="41"/>
      <c r="F42" s="41"/>
      <c r="G42" s="41"/>
      <c r="H42" s="41"/>
      <c r="I42" s="41"/>
      <c r="J42" s="41"/>
      <c r="K42" s="41"/>
      <c r="L42" s="41"/>
      <c r="M42" s="41"/>
      <c r="N42" s="41"/>
      <c r="O42" s="41"/>
    </row>
    <row r="43" spans="1:15" ht="20.25" x14ac:dyDescent="0.25">
      <c r="A43" s="61"/>
      <c r="B43" s="61"/>
      <c r="C43" s="63"/>
      <c r="D43" s="63"/>
      <c r="E43" s="41"/>
      <c r="F43" s="41"/>
      <c r="G43" s="41"/>
      <c r="H43" s="41"/>
      <c r="I43" s="41"/>
      <c r="J43" s="41"/>
      <c r="K43" s="41"/>
      <c r="L43" s="41"/>
      <c r="M43" s="41"/>
      <c r="N43" s="41"/>
      <c r="O43" s="41"/>
    </row>
    <row r="44" spans="1:15" ht="20.25" x14ac:dyDescent="0.25">
      <c r="A44" s="61"/>
      <c r="B44" s="61"/>
      <c r="C44" s="63"/>
      <c r="D44" s="63"/>
      <c r="E44" s="41"/>
      <c r="F44" s="41"/>
      <c r="G44" s="41"/>
      <c r="H44" s="41"/>
      <c r="I44" s="41"/>
      <c r="J44" s="41"/>
      <c r="K44" s="41"/>
      <c r="L44" s="41"/>
      <c r="M44" s="41"/>
      <c r="N44" s="41"/>
      <c r="O44" s="41"/>
    </row>
    <row r="45" spans="1:15" ht="20.25" x14ac:dyDescent="0.25">
      <c r="A45" s="61"/>
      <c r="B45" s="61"/>
      <c r="C45" s="63"/>
      <c r="D45" s="63"/>
      <c r="E45" s="41"/>
      <c r="F45" s="41"/>
      <c r="G45" s="41"/>
      <c r="H45" s="41"/>
      <c r="I45" s="41"/>
      <c r="J45" s="41"/>
      <c r="K45" s="41"/>
      <c r="L45" s="41"/>
      <c r="M45" s="41"/>
      <c r="N45" s="41"/>
      <c r="O45" s="41"/>
    </row>
    <row r="46" spans="1:15" ht="20.25" x14ac:dyDescent="0.25">
      <c r="A46" s="61"/>
      <c r="B46" s="61"/>
      <c r="C46" s="63"/>
      <c r="D46" s="63"/>
      <c r="E46" s="41"/>
      <c r="F46" s="41"/>
      <c r="G46" s="41"/>
      <c r="H46" s="41"/>
      <c r="I46" s="41"/>
      <c r="J46" s="41"/>
      <c r="K46" s="41"/>
      <c r="L46" s="41"/>
      <c r="M46" s="41"/>
      <c r="N46" s="41"/>
      <c r="O46" s="41"/>
    </row>
    <row r="47" spans="1:15" ht="20.25" x14ac:dyDescent="0.25">
      <c r="A47" s="61"/>
      <c r="B47" s="61"/>
      <c r="C47" s="63"/>
      <c r="D47" s="63"/>
      <c r="E47" s="41"/>
      <c r="F47" s="41"/>
      <c r="G47" s="41"/>
      <c r="H47" s="41"/>
      <c r="I47" s="41"/>
      <c r="J47" s="41"/>
      <c r="K47" s="41"/>
      <c r="L47" s="41"/>
      <c r="M47" s="41"/>
      <c r="N47" s="41"/>
      <c r="O47" s="41"/>
    </row>
    <row r="48" spans="1:15" ht="20.25" x14ac:dyDescent="0.25">
      <c r="A48" s="61"/>
      <c r="B48" s="61"/>
      <c r="C48" s="63"/>
      <c r="D48" s="63"/>
      <c r="E48" s="41"/>
      <c r="F48" s="41"/>
      <c r="G48" s="41"/>
      <c r="H48" s="41"/>
      <c r="I48" s="41"/>
      <c r="J48" s="41"/>
      <c r="K48" s="41"/>
      <c r="L48" s="41"/>
      <c r="M48" s="41"/>
      <c r="N48" s="41"/>
      <c r="O48" s="41"/>
    </row>
    <row r="49" spans="1:15" ht="20.25" x14ac:dyDescent="0.25">
      <c r="A49" s="61"/>
      <c r="B49" s="61"/>
      <c r="C49" s="63"/>
      <c r="D49" s="63"/>
      <c r="E49" s="41"/>
      <c r="F49" s="41"/>
      <c r="G49" s="41"/>
      <c r="H49" s="41"/>
      <c r="I49" s="41"/>
      <c r="J49" s="41"/>
      <c r="K49" s="41"/>
      <c r="L49" s="41"/>
      <c r="M49" s="41"/>
      <c r="N49" s="41"/>
      <c r="O49" s="41"/>
    </row>
    <row r="50" spans="1:15" ht="20.25" x14ac:dyDescent="0.25">
      <c r="A50" s="61"/>
      <c r="B50" s="61"/>
      <c r="C50" s="63"/>
      <c r="D50" s="63"/>
      <c r="E50" s="41"/>
      <c r="F50" s="41"/>
      <c r="G50" s="41"/>
      <c r="H50" s="41"/>
      <c r="I50" s="41"/>
      <c r="J50" s="41"/>
      <c r="K50" s="41"/>
      <c r="L50" s="41"/>
      <c r="M50" s="41"/>
      <c r="N50" s="41"/>
      <c r="O50" s="41"/>
    </row>
    <row r="51" spans="1:15" ht="20.25" x14ac:dyDescent="0.25">
      <c r="A51" s="61"/>
      <c r="B51" s="61"/>
      <c r="C51" s="63"/>
      <c r="D51" s="63"/>
      <c r="E51" s="41"/>
      <c r="F51" s="41"/>
      <c r="G51" s="41"/>
      <c r="H51" s="41"/>
      <c r="I51" s="41"/>
      <c r="J51" s="41"/>
      <c r="K51" s="41"/>
      <c r="L51" s="41"/>
      <c r="M51" s="41"/>
      <c r="N51" s="41"/>
      <c r="O51" s="41"/>
    </row>
    <row r="52" spans="1:15" ht="20.25" x14ac:dyDescent="0.25">
      <c r="A52" s="61"/>
      <c r="B52" s="19"/>
      <c r="C52" s="28"/>
      <c r="D52" s="28"/>
    </row>
    <row r="53" spans="1:15" ht="20.25" x14ac:dyDescent="0.25">
      <c r="A53" s="61"/>
      <c r="B53" s="19"/>
      <c r="C53" s="28"/>
      <c r="D53" s="28"/>
    </row>
    <row r="54" spans="1:15" ht="20.25" x14ac:dyDescent="0.25">
      <c r="A54" s="61"/>
      <c r="B54" s="19"/>
      <c r="C54" s="28"/>
      <c r="D54" s="28"/>
    </row>
    <row r="55" spans="1:15" ht="20.25" x14ac:dyDescent="0.25">
      <c r="A55" s="61"/>
      <c r="B55" s="19"/>
      <c r="C55" s="28"/>
      <c r="D55" s="28"/>
    </row>
    <row r="56" spans="1:15" ht="20.25" x14ac:dyDescent="0.25">
      <c r="A56" s="61"/>
      <c r="B56" s="19"/>
      <c r="C56" s="28"/>
      <c r="D56" s="28"/>
    </row>
    <row r="57" spans="1:15" ht="20.25" x14ac:dyDescent="0.25">
      <c r="A57" s="61"/>
      <c r="B57" s="19"/>
      <c r="C57" s="28"/>
      <c r="D57" s="28"/>
    </row>
    <row r="58" spans="1:15" ht="20.25" x14ac:dyDescent="0.25">
      <c r="A58" s="61"/>
      <c r="B58" s="19"/>
      <c r="C58" s="28"/>
      <c r="D58" s="28"/>
    </row>
    <row r="59" spans="1:15" ht="20.25" x14ac:dyDescent="0.25">
      <c r="A59" s="61"/>
      <c r="B59" s="19"/>
      <c r="C59" s="28"/>
      <c r="D59" s="28"/>
    </row>
    <row r="60" spans="1:15" ht="20.25" x14ac:dyDescent="0.25">
      <c r="A60" s="61"/>
      <c r="B60" s="19"/>
      <c r="C60" s="28"/>
      <c r="D60" s="28"/>
    </row>
    <row r="61" spans="1:15" ht="20.25" x14ac:dyDescent="0.25">
      <c r="A61" s="61"/>
      <c r="B61" s="19"/>
      <c r="C61" s="28"/>
      <c r="D61" s="28"/>
    </row>
    <row r="62" spans="1:15" ht="20.25" x14ac:dyDescent="0.25">
      <c r="A62" s="61"/>
      <c r="B62" s="19"/>
      <c r="C62" s="28"/>
      <c r="D62" s="28"/>
    </row>
    <row r="63" spans="1:15" ht="20.25" x14ac:dyDescent="0.25">
      <c r="A63" s="61"/>
      <c r="B63" s="19"/>
      <c r="C63" s="28"/>
      <c r="D63" s="28"/>
    </row>
    <row r="64" spans="1:15" ht="20.25" x14ac:dyDescent="0.25">
      <c r="A64" s="61"/>
      <c r="B64" s="19"/>
      <c r="C64" s="28"/>
      <c r="D64" s="28"/>
    </row>
    <row r="65" spans="1:4" ht="20.25" x14ac:dyDescent="0.25">
      <c r="A65" s="61"/>
      <c r="B65" s="19"/>
      <c r="C65" s="28"/>
      <c r="D65" s="28"/>
    </row>
    <row r="66" spans="1:4" ht="20.25" x14ac:dyDescent="0.25">
      <c r="A66" s="61"/>
      <c r="B66" s="19"/>
      <c r="C66" s="28"/>
      <c r="D66" s="28"/>
    </row>
    <row r="67" spans="1:4" ht="20.25" x14ac:dyDescent="0.25">
      <c r="A67" s="61"/>
      <c r="B67" s="19"/>
      <c r="C67" s="28"/>
      <c r="D67" s="28"/>
    </row>
    <row r="68" spans="1:4" ht="20.25" x14ac:dyDescent="0.25">
      <c r="A68" s="61"/>
      <c r="B68" s="19"/>
      <c r="C68" s="28"/>
      <c r="D68" s="28"/>
    </row>
    <row r="69" spans="1:4" ht="20.25" x14ac:dyDescent="0.25">
      <c r="A69" s="61"/>
      <c r="B69" s="19"/>
      <c r="C69" s="28"/>
      <c r="D69" s="28"/>
    </row>
    <row r="70" spans="1:4" ht="20.25" x14ac:dyDescent="0.25">
      <c r="A70" s="61"/>
      <c r="B70" s="19"/>
      <c r="C70" s="28"/>
      <c r="D70" s="28"/>
    </row>
    <row r="71" spans="1:4" ht="20.25" x14ac:dyDescent="0.25">
      <c r="A71" s="61"/>
      <c r="B71" s="19"/>
      <c r="C71" s="28"/>
      <c r="D71" s="28"/>
    </row>
    <row r="72" spans="1:4" ht="20.25" x14ac:dyDescent="0.25">
      <c r="A72" s="61"/>
      <c r="B72" s="19"/>
      <c r="C72" s="28"/>
      <c r="D72" s="28"/>
    </row>
    <row r="73" spans="1:4" ht="20.25" x14ac:dyDescent="0.25">
      <c r="A73" s="61"/>
      <c r="B73" s="19"/>
      <c r="C73" s="28"/>
      <c r="D73" s="28"/>
    </row>
    <row r="74" spans="1:4" ht="20.25" x14ac:dyDescent="0.25">
      <c r="A74" s="61"/>
      <c r="B74" s="19"/>
      <c r="C74" s="28"/>
      <c r="D74" s="28"/>
    </row>
    <row r="75" spans="1:4" ht="20.25" x14ac:dyDescent="0.25">
      <c r="A75" s="61"/>
      <c r="B75" s="19"/>
      <c r="C75" s="28"/>
      <c r="D75" s="28"/>
    </row>
    <row r="76" spans="1:4" ht="20.25" x14ac:dyDescent="0.25">
      <c r="A76" s="61"/>
      <c r="B76" s="19"/>
      <c r="C76" s="28"/>
      <c r="D76" s="28"/>
    </row>
    <row r="77" spans="1:4" ht="20.25" x14ac:dyDescent="0.25">
      <c r="A77" s="61"/>
      <c r="B77" s="19"/>
      <c r="C77" s="28"/>
      <c r="D77" s="28"/>
    </row>
    <row r="78" spans="1:4" ht="20.25" x14ac:dyDescent="0.25">
      <c r="A78" s="61"/>
      <c r="B78" s="19"/>
      <c r="C78" s="28"/>
      <c r="D78" s="28"/>
    </row>
    <row r="79" spans="1:4" ht="20.25" x14ac:dyDescent="0.25">
      <c r="A79" s="61"/>
      <c r="B79" s="19"/>
      <c r="C79" s="28"/>
      <c r="D79" s="28"/>
    </row>
    <row r="80" spans="1:4" ht="20.25" x14ac:dyDescent="0.25">
      <c r="A80" s="61"/>
      <c r="B80" s="19"/>
      <c r="C80" s="28"/>
      <c r="D80" s="28"/>
    </row>
    <row r="81" spans="1:4" ht="20.25" x14ac:dyDescent="0.25">
      <c r="A81" s="61"/>
      <c r="B81" s="19"/>
      <c r="C81" s="28"/>
      <c r="D81" s="28"/>
    </row>
    <row r="82" spans="1:4" ht="20.25" x14ac:dyDescent="0.25">
      <c r="A82" s="61"/>
      <c r="B82" s="19"/>
      <c r="C82" s="28"/>
      <c r="D82" s="28"/>
    </row>
    <row r="83" spans="1:4" ht="20.25" x14ac:dyDescent="0.25">
      <c r="A83" s="61"/>
      <c r="B83" s="19"/>
      <c r="C83" s="28"/>
      <c r="D83" s="28"/>
    </row>
    <row r="84" spans="1:4" ht="20.25" x14ac:dyDescent="0.25">
      <c r="A84" s="61"/>
      <c r="B84" s="19"/>
      <c r="C84" s="28"/>
      <c r="D84" s="28"/>
    </row>
    <row r="85" spans="1:4" ht="20.25" x14ac:dyDescent="0.25">
      <c r="A85" s="61"/>
      <c r="B85" s="19"/>
      <c r="C85" s="28"/>
      <c r="D85" s="28"/>
    </row>
    <row r="86" spans="1:4" ht="20.25" x14ac:dyDescent="0.25">
      <c r="A86" s="61"/>
      <c r="B86" s="19"/>
      <c r="C86" s="28"/>
      <c r="D86" s="28"/>
    </row>
    <row r="87" spans="1:4" ht="20.25" x14ac:dyDescent="0.25">
      <c r="A87" s="61"/>
      <c r="B87" s="19"/>
      <c r="C87" s="28"/>
      <c r="D87" s="28"/>
    </row>
    <row r="88" spans="1:4" ht="20.25" x14ac:dyDescent="0.25">
      <c r="A88" s="61"/>
      <c r="B88" s="19"/>
      <c r="C88" s="28"/>
      <c r="D88" s="28"/>
    </row>
    <row r="89" spans="1:4" ht="20.25" x14ac:dyDescent="0.25">
      <c r="A89" s="61"/>
      <c r="B89" s="19"/>
      <c r="C89" s="28"/>
      <c r="D89" s="28"/>
    </row>
    <row r="90" spans="1:4" ht="20.25" x14ac:dyDescent="0.25">
      <c r="A90" s="61"/>
      <c r="B90" s="19"/>
      <c r="C90" s="28"/>
      <c r="D90" s="28"/>
    </row>
    <row r="91" spans="1:4" ht="20.25" x14ac:dyDescent="0.25">
      <c r="A91" s="61"/>
      <c r="B91" s="19"/>
      <c r="C91" s="28"/>
      <c r="D91" s="28"/>
    </row>
    <row r="92" spans="1:4" ht="20.25" x14ac:dyDescent="0.25">
      <c r="A92" s="61"/>
      <c r="B92" s="19"/>
      <c r="C92" s="28"/>
      <c r="D92" s="28"/>
    </row>
    <row r="93" spans="1:4" ht="20.25" x14ac:dyDescent="0.25">
      <c r="A93" s="61"/>
      <c r="B93" s="19"/>
      <c r="C93" s="28"/>
      <c r="D93" s="28"/>
    </row>
    <row r="94" spans="1:4" ht="20.25" x14ac:dyDescent="0.25">
      <c r="A94" s="61"/>
      <c r="B94" s="19"/>
      <c r="C94" s="28"/>
      <c r="D94" s="28"/>
    </row>
    <row r="95" spans="1:4" ht="20.25" x14ac:dyDescent="0.25">
      <c r="A95" s="61"/>
      <c r="B95" s="19"/>
      <c r="C95" s="28"/>
      <c r="D95" s="28"/>
    </row>
    <row r="96" spans="1:4" ht="20.25" x14ac:dyDescent="0.25">
      <c r="A96" s="61"/>
      <c r="B96" s="19"/>
      <c r="C96" s="28"/>
      <c r="D96" s="28"/>
    </row>
    <row r="97" spans="1:4" ht="20.25" x14ac:dyDescent="0.25">
      <c r="A97" s="61"/>
      <c r="B97" s="19"/>
      <c r="C97" s="28"/>
      <c r="D97" s="28"/>
    </row>
    <row r="98" spans="1:4" ht="20.25" x14ac:dyDescent="0.25">
      <c r="A98" s="61"/>
      <c r="B98" s="19"/>
      <c r="C98" s="28"/>
      <c r="D98" s="28"/>
    </row>
    <row r="99" spans="1:4" ht="20.25" x14ac:dyDescent="0.25">
      <c r="A99" s="61"/>
      <c r="B99" s="19"/>
      <c r="C99" s="28"/>
      <c r="D99" s="28"/>
    </row>
    <row r="100" spans="1:4" ht="20.25" x14ac:dyDescent="0.25">
      <c r="A100" s="61"/>
      <c r="B100" s="19"/>
      <c r="C100" s="28"/>
      <c r="D100" s="28"/>
    </row>
    <row r="101" spans="1:4" ht="20.25" x14ac:dyDescent="0.25">
      <c r="A101" s="61"/>
      <c r="B101" s="19"/>
      <c r="C101" s="28"/>
      <c r="D101" s="28"/>
    </row>
    <row r="102" spans="1:4" ht="20.25" x14ac:dyDescent="0.25">
      <c r="A102" s="61"/>
      <c r="B102" s="19"/>
      <c r="C102" s="28"/>
      <c r="D102" s="28"/>
    </row>
    <row r="103" spans="1:4" ht="20.25" x14ac:dyDescent="0.25">
      <c r="A103" s="61"/>
      <c r="B103" s="19"/>
      <c r="C103" s="28"/>
      <c r="D103" s="28"/>
    </row>
    <row r="104" spans="1:4" ht="20.25" x14ac:dyDescent="0.25">
      <c r="A104" s="61"/>
      <c r="B104" s="19"/>
      <c r="C104" s="28"/>
      <c r="D104" s="28"/>
    </row>
    <row r="105" spans="1:4" ht="20.25" x14ac:dyDescent="0.25">
      <c r="A105" s="61"/>
      <c r="B105" s="19"/>
      <c r="C105" s="28"/>
      <c r="D105" s="28"/>
    </row>
    <row r="106" spans="1:4" ht="20.25" x14ac:dyDescent="0.25">
      <c r="A106" s="61"/>
      <c r="B106" s="19"/>
      <c r="C106" s="28"/>
      <c r="D106" s="28"/>
    </row>
    <row r="107" spans="1:4" ht="20.25" x14ac:dyDescent="0.25">
      <c r="A107" s="61"/>
      <c r="B107" s="19"/>
      <c r="C107" s="28"/>
      <c r="D107" s="28"/>
    </row>
    <row r="108" spans="1:4" ht="20.25" x14ac:dyDescent="0.25">
      <c r="A108" s="61"/>
      <c r="B108" s="19"/>
      <c r="C108" s="28"/>
      <c r="D108" s="28"/>
    </row>
    <row r="109" spans="1:4" ht="20.25" x14ac:dyDescent="0.25">
      <c r="A109" s="61"/>
      <c r="B109" s="19"/>
      <c r="C109" s="28"/>
      <c r="D109" s="28"/>
    </row>
    <row r="110" spans="1:4" ht="20.25" x14ac:dyDescent="0.25">
      <c r="A110" s="61"/>
      <c r="B110" s="19"/>
      <c r="C110" s="28"/>
      <c r="D110" s="28"/>
    </row>
    <row r="111" spans="1:4" ht="20.25" x14ac:dyDescent="0.25">
      <c r="A111" s="61"/>
      <c r="B111" s="19"/>
      <c r="C111" s="28"/>
      <c r="D111" s="28"/>
    </row>
    <row r="112" spans="1:4" ht="20.25" x14ac:dyDescent="0.25">
      <c r="A112" s="61"/>
      <c r="B112" s="19"/>
      <c r="C112" s="28"/>
      <c r="D112" s="28"/>
    </row>
    <row r="113" spans="1:4" ht="20.25" x14ac:dyDescent="0.25">
      <c r="A113" s="61"/>
      <c r="B113" s="19"/>
      <c r="C113" s="28"/>
      <c r="D113" s="28"/>
    </row>
    <row r="114" spans="1:4" ht="20.25" x14ac:dyDescent="0.25">
      <c r="A114" s="61"/>
      <c r="B114" s="19"/>
      <c r="C114" s="28"/>
      <c r="D114" s="28"/>
    </row>
    <row r="115" spans="1:4" ht="20.25" x14ac:dyDescent="0.25">
      <c r="A115" s="61"/>
      <c r="B115" s="19"/>
      <c r="C115" s="28"/>
      <c r="D115" s="28"/>
    </row>
    <row r="116" spans="1:4" ht="20.25" x14ac:dyDescent="0.25">
      <c r="A116" s="61"/>
      <c r="B116" s="19"/>
      <c r="C116" s="28"/>
      <c r="D116" s="28"/>
    </row>
    <row r="117" spans="1:4" ht="20.25" x14ac:dyDescent="0.25">
      <c r="A117" s="61"/>
      <c r="B117" s="19"/>
      <c r="C117" s="28"/>
      <c r="D117" s="28"/>
    </row>
    <row r="118" spans="1:4" ht="20.25" x14ac:dyDescent="0.25">
      <c r="A118" s="61"/>
      <c r="B118" s="19"/>
      <c r="C118" s="28"/>
      <c r="D118" s="28"/>
    </row>
    <row r="119" spans="1:4" ht="20.25" x14ac:dyDescent="0.25">
      <c r="A119" s="61"/>
      <c r="B119" s="19"/>
      <c r="C119" s="28"/>
      <c r="D119" s="28"/>
    </row>
    <row r="120" spans="1:4" ht="20.25" x14ac:dyDescent="0.25">
      <c r="A120" s="61"/>
      <c r="B120" s="19"/>
      <c r="C120" s="28"/>
      <c r="D120" s="28"/>
    </row>
    <row r="121" spans="1:4" ht="20.25" x14ac:dyDescent="0.25">
      <c r="A121" s="61"/>
      <c r="B121" s="19"/>
      <c r="C121" s="28"/>
      <c r="D121" s="28"/>
    </row>
    <row r="122" spans="1:4" ht="20.25" x14ac:dyDescent="0.25">
      <c r="A122" s="61"/>
      <c r="B122" s="19"/>
      <c r="C122" s="28"/>
      <c r="D122" s="28"/>
    </row>
    <row r="123" spans="1:4" ht="20.25" x14ac:dyDescent="0.25">
      <c r="A123" s="61"/>
      <c r="B123" s="19"/>
      <c r="C123" s="28"/>
      <c r="D123" s="28"/>
    </row>
    <row r="124" spans="1:4" ht="20.25" x14ac:dyDescent="0.25">
      <c r="A124" s="61"/>
      <c r="B124" s="19"/>
      <c r="C124" s="28"/>
      <c r="D124" s="28"/>
    </row>
    <row r="125" spans="1:4" ht="20.25" x14ac:dyDescent="0.25">
      <c r="A125" s="61"/>
      <c r="B125" s="19"/>
      <c r="C125" s="28"/>
      <c r="D125" s="28"/>
    </row>
    <row r="126" spans="1:4" ht="20.25" x14ac:dyDescent="0.25">
      <c r="A126" s="61"/>
      <c r="B126" s="19"/>
      <c r="C126" s="28"/>
      <c r="D126" s="28"/>
    </row>
    <row r="127" spans="1:4" ht="20.25" x14ac:dyDescent="0.25">
      <c r="A127" s="61"/>
      <c r="B127" s="19"/>
      <c r="C127" s="28"/>
      <c r="D127" s="28"/>
    </row>
    <row r="128" spans="1:4" ht="20.25" x14ac:dyDescent="0.25">
      <c r="A128" s="61"/>
      <c r="B128" s="19"/>
      <c r="C128" s="28"/>
      <c r="D128" s="28"/>
    </row>
    <row r="129" spans="1:4" ht="20.25" x14ac:dyDescent="0.25">
      <c r="A129" s="61"/>
      <c r="B129" s="19"/>
      <c r="C129" s="28"/>
      <c r="D129" s="28"/>
    </row>
    <row r="130" spans="1:4" ht="20.25" x14ac:dyDescent="0.25">
      <c r="A130" s="61"/>
      <c r="B130" s="19"/>
      <c r="C130" s="28"/>
      <c r="D130" s="28"/>
    </row>
    <row r="131" spans="1:4" ht="20.25" x14ac:dyDescent="0.25">
      <c r="A131" s="61"/>
      <c r="B131" s="19"/>
      <c r="C131" s="28"/>
      <c r="D131" s="28"/>
    </row>
    <row r="132" spans="1:4" ht="20.25" x14ac:dyDescent="0.25">
      <c r="A132" s="61"/>
      <c r="B132" s="19"/>
      <c r="C132" s="28"/>
      <c r="D132" s="28"/>
    </row>
    <row r="133" spans="1:4" ht="20.25" x14ac:dyDescent="0.25">
      <c r="A133" s="61"/>
      <c r="B133" s="19"/>
      <c r="C133" s="28"/>
      <c r="D133" s="28"/>
    </row>
    <row r="134" spans="1:4" ht="20.25" x14ac:dyDescent="0.25">
      <c r="A134" s="61"/>
      <c r="B134" s="19"/>
      <c r="C134" s="28"/>
      <c r="D134" s="28"/>
    </row>
    <row r="135" spans="1:4" ht="20.25" x14ac:dyDescent="0.25">
      <c r="A135" s="61"/>
      <c r="B135" s="19"/>
      <c r="C135" s="28"/>
      <c r="D135" s="28"/>
    </row>
    <row r="136" spans="1:4" ht="20.25" x14ac:dyDescent="0.25">
      <c r="A136" s="61"/>
      <c r="B136" s="19"/>
      <c r="C136" s="28"/>
      <c r="D136" s="28"/>
    </row>
    <row r="137" spans="1:4" ht="20.25" x14ac:dyDescent="0.25">
      <c r="A137" s="61"/>
      <c r="B137" s="19"/>
      <c r="C137" s="28"/>
      <c r="D137" s="28"/>
    </row>
    <row r="138" spans="1:4" ht="20.25" x14ac:dyDescent="0.25">
      <c r="A138" s="61"/>
      <c r="B138" s="19"/>
      <c r="C138" s="28"/>
      <c r="D138" s="28"/>
    </row>
    <row r="139" spans="1:4" ht="20.25" x14ac:dyDescent="0.25">
      <c r="A139" s="61"/>
      <c r="B139" s="19"/>
      <c r="C139" s="28"/>
      <c r="D139" s="28"/>
    </row>
    <row r="140" spans="1:4" ht="20.25" x14ac:dyDescent="0.25">
      <c r="A140" s="61"/>
      <c r="B140" s="19"/>
      <c r="C140" s="28"/>
      <c r="D140" s="28"/>
    </row>
    <row r="141" spans="1:4" ht="20.25" x14ac:dyDescent="0.25">
      <c r="A141" s="61"/>
      <c r="B141" s="19"/>
      <c r="C141" s="28"/>
      <c r="D141" s="28"/>
    </row>
    <row r="142" spans="1:4" ht="20.25" x14ac:dyDescent="0.25">
      <c r="A142" s="61"/>
      <c r="B142" s="19"/>
      <c r="C142" s="28"/>
      <c r="D142" s="28"/>
    </row>
    <row r="143" spans="1:4" ht="20.25" x14ac:dyDescent="0.25">
      <c r="A143" s="61"/>
      <c r="B143" s="19"/>
      <c r="C143" s="28"/>
      <c r="D143" s="28"/>
    </row>
    <row r="144" spans="1:4" ht="20.25" x14ac:dyDescent="0.25">
      <c r="A144" s="61"/>
      <c r="B144" s="19"/>
      <c r="C144" s="28"/>
      <c r="D144" s="28"/>
    </row>
    <row r="145" spans="1:4" ht="20.25" x14ac:dyDescent="0.25">
      <c r="A145" s="61"/>
      <c r="B145" s="19"/>
      <c r="C145" s="28"/>
      <c r="D145" s="28"/>
    </row>
    <row r="146" spans="1:4" ht="20.25" x14ac:dyDescent="0.25">
      <c r="A146" s="61"/>
      <c r="B146" s="19"/>
      <c r="C146" s="28"/>
      <c r="D146" s="28"/>
    </row>
    <row r="147" spans="1:4" ht="20.25" x14ac:dyDescent="0.25">
      <c r="A147" s="61"/>
      <c r="B147" s="19"/>
      <c r="C147" s="28"/>
      <c r="D147" s="28"/>
    </row>
    <row r="148" spans="1:4" ht="20.25" x14ac:dyDescent="0.25">
      <c r="A148" s="61"/>
      <c r="B148" s="19"/>
      <c r="C148" s="28"/>
      <c r="D148" s="28"/>
    </row>
    <row r="149" spans="1:4" ht="20.25" x14ac:dyDescent="0.25">
      <c r="A149" s="61"/>
      <c r="B149" s="19"/>
      <c r="C149" s="28"/>
      <c r="D149" s="28"/>
    </row>
    <row r="150" spans="1:4" ht="20.25" x14ac:dyDescent="0.25">
      <c r="A150" s="61"/>
      <c r="B150" s="19"/>
      <c r="C150" s="28"/>
      <c r="D150" s="28"/>
    </row>
    <row r="151" spans="1:4" ht="20.25" x14ac:dyDescent="0.25">
      <c r="A151" s="61"/>
      <c r="B151" s="19"/>
      <c r="C151" s="28"/>
      <c r="D151" s="28"/>
    </row>
    <row r="152" spans="1:4" ht="20.25" x14ac:dyDescent="0.25">
      <c r="A152" s="61"/>
      <c r="B152" s="19"/>
      <c r="C152" s="28"/>
      <c r="D152" s="28"/>
    </row>
    <row r="153" spans="1:4" ht="20.25" x14ac:dyDescent="0.25">
      <c r="A153" s="61"/>
      <c r="B153" s="19"/>
      <c r="C153" s="28"/>
      <c r="D153" s="28"/>
    </row>
    <row r="154" spans="1:4" ht="20.25" x14ac:dyDescent="0.25">
      <c r="A154" s="61"/>
      <c r="B154" s="19"/>
      <c r="C154" s="28"/>
      <c r="D154" s="28"/>
    </row>
    <row r="155" spans="1:4" ht="20.25" x14ac:dyDescent="0.25">
      <c r="A155" s="61"/>
      <c r="B155" s="19"/>
      <c r="C155" s="28"/>
      <c r="D155" s="28"/>
    </row>
    <row r="156" spans="1:4" ht="20.25" x14ac:dyDescent="0.25">
      <c r="A156" s="61"/>
      <c r="B156" s="19"/>
      <c r="C156" s="28"/>
      <c r="D156" s="28"/>
    </row>
    <row r="157" spans="1:4" ht="20.25" x14ac:dyDescent="0.25">
      <c r="A157" s="61"/>
      <c r="B157" s="19"/>
      <c r="C157" s="28"/>
      <c r="D157" s="28"/>
    </row>
    <row r="158" spans="1:4" ht="20.25" x14ac:dyDescent="0.25">
      <c r="A158" s="61"/>
      <c r="B158" s="19"/>
      <c r="C158" s="28"/>
      <c r="D158" s="28"/>
    </row>
    <row r="159" spans="1:4" ht="20.25" x14ac:dyDescent="0.25">
      <c r="A159" s="61"/>
      <c r="B159" s="19"/>
      <c r="C159" s="28"/>
      <c r="D159" s="28"/>
    </row>
    <row r="160" spans="1:4" ht="20.25" x14ac:dyDescent="0.25">
      <c r="A160" s="61"/>
      <c r="B160" s="19"/>
      <c r="C160" s="28"/>
      <c r="D160" s="28"/>
    </row>
    <row r="161" spans="1:4" ht="20.25" x14ac:dyDescent="0.25">
      <c r="A161" s="61"/>
      <c r="B161" s="19"/>
      <c r="C161" s="28"/>
      <c r="D161" s="28"/>
    </row>
    <row r="162" spans="1:4" ht="20.25" x14ac:dyDescent="0.25">
      <c r="A162" s="61"/>
      <c r="B162" s="19"/>
      <c r="C162" s="28"/>
      <c r="D162" s="28"/>
    </row>
    <row r="163" spans="1:4" ht="20.25" x14ac:dyDescent="0.25">
      <c r="A163" s="61"/>
      <c r="B163" s="19"/>
      <c r="C163" s="28"/>
      <c r="D163" s="28"/>
    </row>
    <row r="164" spans="1:4" ht="20.25" x14ac:dyDescent="0.25">
      <c r="A164" s="61"/>
      <c r="B164" s="19"/>
      <c r="C164" s="28"/>
      <c r="D164" s="28"/>
    </row>
    <row r="165" spans="1:4" ht="20.25" x14ac:dyDescent="0.25">
      <c r="A165" s="61"/>
      <c r="B165" s="19"/>
      <c r="C165" s="28"/>
      <c r="D165" s="28"/>
    </row>
    <row r="166" spans="1:4" ht="20.25" x14ac:dyDescent="0.25">
      <c r="A166" s="61"/>
      <c r="B166" s="19"/>
      <c r="C166" s="28"/>
      <c r="D166" s="28"/>
    </row>
    <row r="167" spans="1:4" ht="20.25" x14ac:dyDescent="0.25">
      <c r="A167" s="61"/>
      <c r="B167" s="19"/>
      <c r="C167" s="28"/>
      <c r="D167" s="28"/>
    </row>
    <row r="168" spans="1:4" ht="20.25" x14ac:dyDescent="0.25">
      <c r="A168" s="61"/>
      <c r="B168" s="19"/>
      <c r="C168" s="28"/>
      <c r="D168" s="28"/>
    </row>
    <row r="169" spans="1:4" ht="20.25" x14ac:dyDescent="0.25">
      <c r="A169" s="61"/>
      <c r="B169" s="19"/>
      <c r="C169" s="28"/>
      <c r="D169" s="28"/>
    </row>
    <row r="170" spans="1:4" ht="20.25" x14ac:dyDescent="0.25">
      <c r="A170" s="61"/>
      <c r="B170" s="19"/>
      <c r="C170" s="28"/>
      <c r="D170" s="28"/>
    </row>
    <row r="171" spans="1:4" ht="20.25" x14ac:dyDescent="0.25">
      <c r="A171" s="61"/>
      <c r="B171" s="19"/>
      <c r="C171" s="28"/>
      <c r="D171" s="28"/>
    </row>
    <row r="172" spans="1:4" ht="20.25" x14ac:dyDescent="0.25">
      <c r="A172" s="61"/>
      <c r="B172" s="19"/>
      <c r="C172" s="28"/>
      <c r="D172" s="28"/>
    </row>
    <row r="173" spans="1:4" ht="20.25" x14ac:dyDescent="0.25">
      <c r="A173" s="61"/>
      <c r="B173" s="19"/>
      <c r="C173" s="28"/>
      <c r="D173" s="28"/>
    </row>
    <row r="174" spans="1:4" ht="20.25" x14ac:dyDescent="0.25">
      <c r="A174" s="61"/>
      <c r="B174" s="19"/>
      <c r="C174" s="28"/>
      <c r="D174" s="28"/>
    </row>
    <row r="175" spans="1:4" ht="20.25" x14ac:dyDescent="0.25">
      <c r="A175" s="61"/>
      <c r="B175" s="19"/>
      <c r="C175" s="28"/>
      <c r="D175" s="28"/>
    </row>
    <row r="176" spans="1:4" ht="20.25" x14ac:dyDescent="0.25">
      <c r="A176" s="61"/>
      <c r="B176" s="19"/>
      <c r="C176" s="28"/>
      <c r="D176" s="28"/>
    </row>
    <row r="177" spans="1:4" ht="20.25" x14ac:dyDescent="0.25">
      <c r="A177" s="61"/>
      <c r="B177" s="19"/>
      <c r="C177" s="28"/>
      <c r="D177" s="28"/>
    </row>
    <row r="178" spans="1:4" ht="20.25" x14ac:dyDescent="0.25">
      <c r="A178" s="61"/>
      <c r="B178" s="19"/>
      <c r="C178" s="28"/>
      <c r="D178" s="28"/>
    </row>
    <row r="179" spans="1:4" ht="20.25" x14ac:dyDescent="0.25">
      <c r="A179" s="61"/>
      <c r="B179" s="19"/>
      <c r="C179" s="28"/>
      <c r="D179" s="28"/>
    </row>
    <row r="180" spans="1:4" ht="20.25" x14ac:dyDescent="0.25">
      <c r="A180" s="61"/>
      <c r="B180" s="19"/>
      <c r="C180" s="28"/>
      <c r="D180" s="28"/>
    </row>
    <row r="181" spans="1:4" ht="20.25" x14ac:dyDescent="0.25">
      <c r="A181" s="61"/>
      <c r="B181" s="19"/>
      <c r="C181" s="28"/>
      <c r="D181" s="28"/>
    </row>
    <row r="182" spans="1:4" ht="20.25" x14ac:dyDescent="0.25">
      <c r="A182" s="61"/>
      <c r="B182" s="19"/>
      <c r="C182" s="28"/>
      <c r="D182" s="28"/>
    </row>
    <row r="183" spans="1:4" ht="20.25" x14ac:dyDescent="0.25">
      <c r="A183" s="61"/>
      <c r="B183" s="19"/>
      <c r="C183" s="28"/>
      <c r="D183" s="28"/>
    </row>
    <row r="184" spans="1:4" ht="20.25" x14ac:dyDescent="0.25">
      <c r="A184" s="61"/>
      <c r="B184" s="19"/>
      <c r="C184" s="28"/>
      <c r="D184" s="28"/>
    </row>
    <row r="185" spans="1:4" ht="20.25" x14ac:dyDescent="0.25">
      <c r="A185" s="61"/>
      <c r="B185" s="19"/>
      <c r="C185" s="28"/>
      <c r="D185" s="28"/>
    </row>
    <row r="186" spans="1:4" ht="20.25" x14ac:dyDescent="0.25">
      <c r="A186" s="61"/>
      <c r="B186" s="19"/>
      <c r="C186" s="28"/>
      <c r="D186" s="28"/>
    </row>
    <row r="187" spans="1:4" ht="20.25" x14ac:dyDescent="0.25">
      <c r="A187" s="61"/>
      <c r="B187" s="19"/>
      <c r="C187" s="28"/>
      <c r="D187" s="28"/>
    </row>
    <row r="188" spans="1:4" ht="20.25" x14ac:dyDescent="0.25">
      <c r="A188" s="61"/>
      <c r="B188" s="19"/>
      <c r="C188" s="28"/>
      <c r="D188" s="28"/>
    </row>
    <row r="189" spans="1:4" ht="20.25" x14ac:dyDescent="0.25">
      <c r="A189" s="61"/>
      <c r="B189" s="19"/>
      <c r="C189" s="28"/>
      <c r="D189" s="28"/>
    </row>
    <row r="190" spans="1:4" ht="20.25" x14ac:dyDescent="0.25">
      <c r="A190" s="61"/>
      <c r="B190" s="19"/>
      <c r="C190" s="28"/>
      <c r="D190" s="28"/>
    </row>
    <row r="191" spans="1:4" ht="20.25" x14ac:dyDescent="0.25">
      <c r="A191" s="61"/>
      <c r="B191" s="19"/>
      <c r="C191" s="28"/>
      <c r="D191" s="28"/>
    </row>
    <row r="192" spans="1:4" ht="20.25" x14ac:dyDescent="0.25">
      <c r="A192" s="61"/>
      <c r="B192" s="19"/>
      <c r="C192" s="28"/>
      <c r="D192" s="28"/>
    </row>
    <row r="193" spans="1:4" ht="20.25" x14ac:dyDescent="0.25">
      <c r="A193" s="61"/>
      <c r="B193" s="19"/>
      <c r="C193" s="28"/>
      <c r="D193" s="28"/>
    </row>
    <row r="194" spans="1:4" ht="20.25" x14ac:dyDescent="0.25">
      <c r="A194" s="61"/>
      <c r="B194" s="19"/>
      <c r="C194" s="28"/>
      <c r="D194" s="28"/>
    </row>
    <row r="195" spans="1:4" ht="20.25" x14ac:dyDescent="0.25">
      <c r="A195" s="61"/>
      <c r="B195" s="19"/>
      <c r="C195" s="28"/>
      <c r="D195" s="28"/>
    </row>
    <row r="196" spans="1:4" ht="20.25" x14ac:dyDescent="0.25">
      <c r="A196" s="61"/>
      <c r="B196" s="19"/>
      <c r="C196" s="28"/>
      <c r="D196" s="28"/>
    </row>
    <row r="197" spans="1:4" ht="20.25" x14ac:dyDescent="0.25">
      <c r="A197" s="61"/>
      <c r="B197" s="19"/>
      <c r="C197" s="28"/>
      <c r="D197" s="28"/>
    </row>
    <row r="198" spans="1:4" ht="20.25" x14ac:dyDescent="0.25">
      <c r="A198" s="61"/>
      <c r="B198" s="19"/>
      <c r="C198" s="28"/>
      <c r="D198" s="28"/>
    </row>
    <row r="199" spans="1:4" ht="20.25" x14ac:dyDescent="0.25">
      <c r="A199" s="61"/>
      <c r="B199" s="19"/>
      <c r="C199" s="28"/>
      <c r="D199" s="28"/>
    </row>
    <row r="200" spans="1:4" ht="20.25" x14ac:dyDescent="0.25">
      <c r="A200" s="61"/>
      <c r="B200" s="19"/>
      <c r="C200" s="28"/>
      <c r="D200" s="28"/>
    </row>
    <row r="201" spans="1:4" ht="20.25" x14ac:dyDescent="0.25">
      <c r="A201" s="61"/>
      <c r="B201" s="19"/>
      <c r="C201" s="28"/>
      <c r="D201" s="28"/>
    </row>
    <row r="202" spans="1:4" ht="20.25" x14ac:dyDescent="0.25">
      <c r="A202" s="61"/>
      <c r="B202" s="19"/>
      <c r="C202" s="28"/>
      <c r="D202" s="28"/>
    </row>
    <row r="203" spans="1:4" ht="20.25" x14ac:dyDescent="0.25">
      <c r="A203" s="61"/>
      <c r="B203" s="19"/>
      <c r="C203" s="28"/>
      <c r="D203" s="28"/>
    </row>
    <row r="204" spans="1:4" ht="20.25" x14ac:dyDescent="0.25">
      <c r="A204" s="61"/>
      <c r="B204" s="19"/>
      <c r="C204" s="28"/>
      <c r="D204" s="28"/>
    </row>
    <row r="205" spans="1:4" ht="20.25" x14ac:dyDescent="0.25">
      <c r="A205" s="61"/>
      <c r="B205" s="19"/>
      <c r="C205" s="28"/>
      <c r="D205" s="28"/>
    </row>
    <row r="206" spans="1:4" ht="20.25" x14ac:dyDescent="0.25">
      <c r="A206" s="61"/>
      <c r="B206" s="19"/>
      <c r="C206" s="28"/>
      <c r="D206" s="28"/>
    </row>
    <row r="207" spans="1:4" ht="20.25" x14ac:dyDescent="0.25">
      <c r="A207" s="61"/>
      <c r="B207" s="19"/>
      <c r="C207" s="28"/>
      <c r="D207" s="28"/>
    </row>
    <row r="208" spans="1:4" x14ac:dyDescent="0.25">
      <c r="A208" s="41"/>
      <c r="B208" s="19"/>
      <c r="C208" s="19"/>
      <c r="D208" s="19"/>
    </row>
    <row r="209" spans="1:8" ht="20.25" x14ac:dyDescent="0.25">
      <c r="A209" s="41"/>
      <c r="B209" s="24" t="s">
        <v>81</v>
      </c>
      <c r="C209" s="24" t="s">
        <v>129</v>
      </c>
      <c r="D209" s="27" t="s">
        <v>81</v>
      </c>
      <c r="E209" s="27" t="s">
        <v>129</v>
      </c>
    </row>
    <row r="210" spans="1:8" ht="21" x14ac:dyDescent="0.35">
      <c r="A210" s="41"/>
      <c r="B210" s="25" t="s">
        <v>83</v>
      </c>
      <c r="C210" s="25" t="s">
        <v>52</v>
      </c>
      <c r="D210" t="s">
        <v>83</v>
      </c>
      <c r="F210" t="str">
        <f t="shared" ref="F210:F221" si="0">IF(NOT(ISBLANK(D210)),D210,IF(NOT(ISBLANK(E210))," "&amp;E210,FALSE))</f>
        <v>Afectación Económica o presupuestal</v>
      </c>
      <c r="G210" t="s">
        <v>83</v>
      </c>
      <c r="H210" t="str">
        <f ca="1">IF(NOT(ISERROR(MATCH(G210,_xlfn.ANCHORARRAY(B221),0))),F223&amp;"Por favor no seleccionar los criterios de impacto",G210)</f>
        <v>Afectación Económica o presupuestal</v>
      </c>
    </row>
    <row r="211" spans="1:8" ht="21" x14ac:dyDescent="0.35">
      <c r="A211" s="41"/>
      <c r="B211" s="25" t="s">
        <v>83</v>
      </c>
      <c r="C211" s="25" t="s">
        <v>86</v>
      </c>
      <c r="E211" t="s">
        <v>52</v>
      </c>
      <c r="F211" t="str">
        <f t="shared" si="0"/>
        <v xml:space="preserve"> Afectación menor a 10 SMLMV .</v>
      </c>
    </row>
    <row r="212" spans="1:8" ht="21" x14ac:dyDescent="0.35">
      <c r="A212" s="41"/>
      <c r="B212" s="25" t="s">
        <v>83</v>
      </c>
      <c r="C212" s="25" t="s">
        <v>87</v>
      </c>
      <c r="E212" t="s">
        <v>86</v>
      </c>
      <c r="F212" t="str">
        <f t="shared" si="0"/>
        <v xml:space="preserve"> Entre 10 y 50 SMLMV </v>
      </c>
    </row>
    <row r="213" spans="1:8" ht="21" x14ac:dyDescent="0.35">
      <c r="A213" s="41"/>
      <c r="B213" s="25" t="s">
        <v>83</v>
      </c>
      <c r="C213" s="25" t="s">
        <v>88</v>
      </c>
      <c r="E213" t="s">
        <v>87</v>
      </c>
      <c r="F213" t="str">
        <f t="shared" si="0"/>
        <v xml:space="preserve"> Entre 50 y 100 SMLMV </v>
      </c>
    </row>
    <row r="214" spans="1:8" ht="21" x14ac:dyDescent="0.35">
      <c r="A214" s="41"/>
      <c r="B214" s="25" t="s">
        <v>83</v>
      </c>
      <c r="C214" s="25" t="s">
        <v>89</v>
      </c>
      <c r="E214" t="s">
        <v>88</v>
      </c>
      <c r="F214" t="str">
        <f t="shared" si="0"/>
        <v xml:space="preserve"> Entre 100 y 500 SMLMV </v>
      </c>
    </row>
    <row r="215" spans="1:8" ht="21" x14ac:dyDescent="0.35">
      <c r="A215" s="41"/>
      <c r="B215" s="25" t="s">
        <v>51</v>
      </c>
      <c r="C215" s="25" t="s">
        <v>90</v>
      </c>
      <c r="E215" t="s">
        <v>89</v>
      </c>
      <c r="F215" t="str">
        <f t="shared" si="0"/>
        <v xml:space="preserve"> Mayor a 500 SMLMV </v>
      </c>
    </row>
    <row r="216" spans="1:8" ht="21" x14ac:dyDescent="0.35">
      <c r="A216" s="41"/>
      <c r="B216" s="25" t="s">
        <v>51</v>
      </c>
      <c r="C216" s="25" t="s">
        <v>431</v>
      </c>
      <c r="D216" t="s">
        <v>51</v>
      </c>
      <c r="F216" t="str">
        <f t="shared" si="0"/>
        <v>Pérdida Reputacional</v>
      </c>
    </row>
    <row r="217" spans="1:8" ht="21" x14ac:dyDescent="0.35">
      <c r="A217" s="41"/>
      <c r="B217" s="25" t="s">
        <v>51</v>
      </c>
      <c r="C217" s="25" t="s">
        <v>91</v>
      </c>
      <c r="E217" t="s">
        <v>90</v>
      </c>
      <c r="F217" t="str">
        <f t="shared" si="0"/>
        <v xml:space="preserve"> El riesgo afecta la imagen de alguna área de la organización</v>
      </c>
    </row>
    <row r="218" spans="1:8" ht="21" x14ac:dyDescent="0.35">
      <c r="A218" s="41"/>
      <c r="B218" s="25" t="s">
        <v>51</v>
      </c>
      <c r="C218" s="25" t="s">
        <v>433</v>
      </c>
      <c r="E218" t="s">
        <v>431</v>
      </c>
      <c r="F218" t="str">
        <f t="shared" si="0"/>
        <v xml:space="preserve"> El riesgo afecta la imagen de la entidad internamente, de conocimiento general, nivel interno, de junta directiva y accionistas y/o de proveedores</v>
      </c>
    </row>
    <row r="219" spans="1:8" ht="21" x14ac:dyDescent="0.35">
      <c r="A219" s="41"/>
      <c r="B219" s="25" t="s">
        <v>51</v>
      </c>
      <c r="C219" s="25" t="s">
        <v>109</v>
      </c>
      <c r="E219" t="s">
        <v>91</v>
      </c>
      <c r="F219" t="str">
        <f t="shared" si="0"/>
        <v xml:space="preserve"> El riesgo afecta la imagen de la entidad con algunos usuarios de relevancia frente al logro de los objetivos</v>
      </c>
    </row>
    <row r="220" spans="1:8" x14ac:dyDescent="0.25">
      <c r="A220" s="41"/>
      <c r="B220" s="26"/>
      <c r="C220" s="26"/>
      <c r="E220" t="s">
        <v>433</v>
      </c>
      <c r="F220" t="str">
        <f t="shared" si="0"/>
        <v xml:space="preserve"> El riesgo afecta la imagen de la entidad con efecto publicitario sostenido a nivel de sector administrativo, nivel departamental o municipal</v>
      </c>
    </row>
    <row r="221" spans="1:8" x14ac:dyDescent="0.25">
      <c r="A221" s="41"/>
      <c r="B221" s="26" t="e">
        <f t="array" aca="1" ref="B221:B223" ca="1">_xlfn.UNIQUE(Tabla1[[#All],[Criterios]])</f>
        <v>#NAME?</v>
      </c>
      <c r="C221" s="26"/>
      <c r="E221" t="s">
        <v>109</v>
      </c>
      <c r="F221" t="str">
        <f t="shared" si="0"/>
        <v xml:space="preserve"> El riesgo afecta la imagen de la entidad a nivel nacional, con efecto publicitarios sostenible a nivel país</v>
      </c>
    </row>
    <row r="222" spans="1:8" x14ac:dyDescent="0.25">
      <c r="A222" s="41"/>
      <c r="B222" s="26" t="e">
        <f ca="1"/>
        <v>#NAME?</v>
      </c>
      <c r="C222" s="26"/>
    </row>
    <row r="223" spans="1:8" x14ac:dyDescent="0.25">
      <c r="B223" s="26" t="e">
        <f ca="1"/>
        <v>#NAME?</v>
      </c>
      <c r="C223" s="26"/>
      <c r="F223" s="29" t="s">
        <v>130</v>
      </c>
    </row>
    <row r="224" spans="1:8" x14ac:dyDescent="0.25">
      <c r="B224" s="18"/>
      <c r="C224" s="18"/>
      <c r="F224" s="29" t="s">
        <v>131</v>
      </c>
    </row>
    <row r="225" spans="2:4" x14ac:dyDescent="0.25">
      <c r="B225" s="18"/>
      <c r="C225" s="18"/>
    </row>
    <row r="226" spans="2:4" x14ac:dyDescent="0.25">
      <c r="B226" s="18"/>
      <c r="C226" s="18"/>
    </row>
    <row r="227" spans="2:4" x14ac:dyDescent="0.25">
      <c r="B227" s="18"/>
      <c r="C227" s="18"/>
      <c r="D227" s="18"/>
    </row>
    <row r="228" spans="2:4" x14ac:dyDescent="0.25">
      <c r="B228" s="18"/>
      <c r="C228" s="18"/>
      <c r="D228" s="18"/>
    </row>
    <row r="229" spans="2:4" x14ac:dyDescent="0.25">
      <c r="B229" s="18"/>
      <c r="C229" s="18"/>
      <c r="D229" s="18"/>
    </row>
    <row r="230" spans="2:4" x14ac:dyDescent="0.25">
      <c r="B230" s="18"/>
      <c r="C230" s="18"/>
      <c r="D230" s="18"/>
    </row>
    <row r="231" spans="2:4" x14ac:dyDescent="0.25">
      <c r="B231" s="18"/>
      <c r="C231" s="18"/>
      <c r="D231" s="18"/>
    </row>
    <row r="232" spans="2:4" x14ac:dyDescent="0.25">
      <c r="B232" s="18"/>
      <c r="C232" s="18"/>
      <c r="D232" s="18"/>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C7" sqref="C7:C8"/>
    </sheetView>
  </sheetViews>
  <sheetFormatPr baseColWidth="10" defaultColWidth="14.28515625" defaultRowHeight="12.75" x14ac:dyDescent="0.2"/>
  <cols>
    <col min="1" max="2" width="14.28515625" style="46"/>
    <col min="3" max="3" width="17" style="46" customWidth="1"/>
    <col min="4" max="4" width="14.28515625" style="46"/>
    <col min="5" max="5" width="46" style="46" customWidth="1"/>
    <col min="6" max="16384" width="14.28515625" style="46"/>
  </cols>
  <sheetData>
    <row r="1" spans="2:6" ht="24" customHeight="1" thickBot="1" x14ac:dyDescent="0.25">
      <c r="B1" s="489" t="s">
        <v>72</v>
      </c>
      <c r="C1" s="490"/>
      <c r="D1" s="490"/>
      <c r="E1" s="490"/>
      <c r="F1" s="491"/>
    </row>
    <row r="2" spans="2:6" ht="16.5" thickBot="1" x14ac:dyDescent="0.3">
      <c r="B2" s="47"/>
      <c r="C2" s="47"/>
      <c r="D2" s="47"/>
      <c r="E2" s="47"/>
      <c r="F2" s="47"/>
    </row>
    <row r="3" spans="2:6" ht="16.5" thickBot="1" x14ac:dyDescent="0.25">
      <c r="B3" s="493" t="s">
        <v>58</v>
      </c>
      <c r="C3" s="494"/>
      <c r="D3" s="494"/>
      <c r="E3" s="59" t="s">
        <v>59</v>
      </c>
      <c r="F3" s="60" t="s">
        <v>60</v>
      </c>
    </row>
    <row r="4" spans="2:6" ht="31.5" x14ac:dyDescent="0.2">
      <c r="B4" s="495" t="s">
        <v>61</v>
      </c>
      <c r="C4" s="497" t="s">
        <v>13</v>
      </c>
      <c r="D4" s="48" t="s">
        <v>14</v>
      </c>
      <c r="E4" s="49" t="s">
        <v>62</v>
      </c>
      <c r="F4" s="50">
        <v>0.25</v>
      </c>
    </row>
    <row r="5" spans="2:6" ht="47.25" x14ac:dyDescent="0.2">
      <c r="B5" s="496"/>
      <c r="C5" s="498"/>
      <c r="D5" s="51" t="s">
        <v>15</v>
      </c>
      <c r="E5" s="52" t="s">
        <v>63</v>
      </c>
      <c r="F5" s="53">
        <v>0.15</v>
      </c>
    </row>
    <row r="6" spans="2:6" ht="47.25" x14ac:dyDescent="0.2">
      <c r="B6" s="496"/>
      <c r="C6" s="498"/>
      <c r="D6" s="51" t="s">
        <v>16</v>
      </c>
      <c r="E6" s="52" t="s">
        <v>64</v>
      </c>
      <c r="F6" s="53">
        <v>0.1</v>
      </c>
    </row>
    <row r="7" spans="2:6" ht="63" x14ac:dyDescent="0.2">
      <c r="B7" s="496"/>
      <c r="C7" s="498" t="s">
        <v>17</v>
      </c>
      <c r="D7" s="51" t="s">
        <v>10</v>
      </c>
      <c r="E7" s="52" t="s">
        <v>65</v>
      </c>
      <c r="F7" s="53">
        <v>0.25</v>
      </c>
    </row>
    <row r="8" spans="2:6" ht="31.5" x14ac:dyDescent="0.2">
      <c r="B8" s="496"/>
      <c r="C8" s="498"/>
      <c r="D8" s="51" t="s">
        <v>9</v>
      </c>
      <c r="E8" s="52" t="s">
        <v>66</v>
      </c>
      <c r="F8" s="53">
        <v>0.15</v>
      </c>
    </row>
    <row r="9" spans="2:6" ht="47.25" x14ac:dyDescent="0.2">
      <c r="B9" s="496" t="s">
        <v>136</v>
      </c>
      <c r="C9" s="498" t="s">
        <v>18</v>
      </c>
      <c r="D9" s="51" t="s">
        <v>19</v>
      </c>
      <c r="E9" s="52" t="s">
        <v>67</v>
      </c>
      <c r="F9" s="54" t="s">
        <v>68</v>
      </c>
    </row>
    <row r="10" spans="2:6" ht="63" x14ac:dyDescent="0.2">
      <c r="B10" s="496"/>
      <c r="C10" s="498"/>
      <c r="D10" s="51" t="s">
        <v>20</v>
      </c>
      <c r="E10" s="52" t="s">
        <v>69</v>
      </c>
      <c r="F10" s="54" t="s">
        <v>68</v>
      </c>
    </row>
    <row r="11" spans="2:6" ht="47.25" x14ac:dyDescent="0.2">
      <c r="B11" s="496"/>
      <c r="C11" s="498" t="s">
        <v>21</v>
      </c>
      <c r="D11" s="51" t="s">
        <v>22</v>
      </c>
      <c r="E11" s="52" t="s">
        <v>70</v>
      </c>
      <c r="F11" s="54" t="s">
        <v>68</v>
      </c>
    </row>
    <row r="12" spans="2:6" ht="47.25" x14ac:dyDescent="0.2">
      <c r="B12" s="496"/>
      <c r="C12" s="498"/>
      <c r="D12" s="51" t="s">
        <v>23</v>
      </c>
      <c r="E12" s="52" t="s">
        <v>71</v>
      </c>
      <c r="F12" s="54" t="s">
        <v>68</v>
      </c>
    </row>
    <row r="13" spans="2:6" ht="31.5" x14ac:dyDescent="0.2">
      <c r="B13" s="496"/>
      <c r="C13" s="498" t="s">
        <v>24</v>
      </c>
      <c r="D13" s="51" t="s">
        <v>110</v>
      </c>
      <c r="E13" s="52" t="s">
        <v>113</v>
      </c>
      <c r="F13" s="54" t="s">
        <v>68</v>
      </c>
    </row>
    <row r="14" spans="2:6" ht="32.25" thickBot="1" x14ac:dyDescent="0.25">
      <c r="B14" s="499"/>
      <c r="C14" s="500"/>
      <c r="D14" s="55" t="s">
        <v>111</v>
      </c>
      <c r="E14" s="56" t="s">
        <v>112</v>
      </c>
      <c r="F14" s="57" t="s">
        <v>68</v>
      </c>
    </row>
    <row r="15" spans="2:6" ht="49.5" customHeight="1" x14ac:dyDescent="0.2">
      <c r="B15" s="492" t="s">
        <v>133</v>
      </c>
      <c r="C15" s="492"/>
      <c r="D15" s="492"/>
      <c r="E15" s="492"/>
      <c r="F15" s="492"/>
    </row>
    <row r="16" spans="2:6" ht="27" customHeight="1" x14ac:dyDescent="0.25">
      <c r="B16" s="58"/>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435</v>
      </c>
    </row>
    <row r="9" spans="2:5" x14ac:dyDescent="0.25">
      <c r="B9" t="s">
        <v>36</v>
      </c>
    </row>
    <row r="10" spans="2:5" x14ac:dyDescent="0.25">
      <c r="B10" t="s">
        <v>37</v>
      </c>
    </row>
    <row r="13" spans="2:5" x14ac:dyDescent="0.25">
      <c r="B13" t="s">
        <v>305</v>
      </c>
    </row>
    <row r="14" spans="2:5" x14ac:dyDescent="0.25">
      <c r="B14" t="s">
        <v>303</v>
      </c>
    </row>
    <row r="15" spans="2:5" x14ac:dyDescent="0.25">
      <c r="B15" t="s">
        <v>309</v>
      </c>
    </row>
    <row r="16" spans="2:5" x14ac:dyDescent="0.25">
      <c r="B16" t="s">
        <v>114</v>
      </c>
    </row>
    <row r="17" spans="2:2" x14ac:dyDescent="0.25">
      <c r="B17" t="s">
        <v>115</v>
      </c>
    </row>
    <row r="18" spans="2:2" x14ac:dyDescent="0.25">
      <c r="B18" t="s">
        <v>116</v>
      </c>
    </row>
    <row r="19" spans="2:2" x14ac:dyDescent="0.25">
      <c r="B19" t="s">
        <v>117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2578125" defaultRowHeight="12.75" x14ac:dyDescent="0.2"/>
  <cols>
    <col min="1" max="1" width="32.85546875" style="5" customWidth="1"/>
    <col min="2" max="16384" width="11.42578125" style="5"/>
  </cols>
  <sheetData>
    <row r="3" spans="1:1" x14ac:dyDescent="0.2">
      <c r="A3" s="6" t="s">
        <v>14</v>
      </c>
    </row>
    <row r="4" spans="1:1" x14ac:dyDescent="0.2">
      <c r="A4" s="6" t="s">
        <v>15</v>
      </c>
    </row>
    <row r="5" spans="1:1" x14ac:dyDescent="0.2">
      <c r="A5" s="6" t="s">
        <v>16</v>
      </c>
    </row>
    <row r="6" spans="1:1" x14ac:dyDescent="0.2">
      <c r="A6" s="6" t="s">
        <v>10</v>
      </c>
    </row>
    <row r="7" spans="1:1" x14ac:dyDescent="0.2">
      <c r="A7" s="6" t="s">
        <v>9</v>
      </c>
    </row>
    <row r="8" spans="1:1" x14ac:dyDescent="0.2">
      <c r="A8" s="6" t="s">
        <v>19</v>
      </c>
    </row>
    <row r="9" spans="1:1" x14ac:dyDescent="0.2">
      <c r="A9" s="6" t="s">
        <v>20</v>
      </c>
    </row>
    <row r="10" spans="1:1" x14ac:dyDescent="0.2">
      <c r="A10" s="6" t="s">
        <v>22</v>
      </c>
    </row>
    <row r="11" spans="1:1" x14ac:dyDescent="0.2">
      <c r="A11" s="6" t="s">
        <v>23</v>
      </c>
    </row>
    <row r="12" spans="1:1" x14ac:dyDescent="0.2">
      <c r="A12" s="6" t="s">
        <v>25</v>
      </c>
    </row>
    <row r="13" spans="1:1" x14ac:dyDescent="0.2">
      <c r="A13" s="6" t="s">
        <v>26</v>
      </c>
    </row>
    <row r="14" spans="1:1" x14ac:dyDescent="0.2">
      <c r="A14" s="6" t="s">
        <v>27</v>
      </c>
    </row>
    <row r="16" spans="1:1" x14ac:dyDescent="0.2">
      <c r="A16" s="6" t="s">
        <v>30</v>
      </c>
    </row>
    <row r="17" spans="1:1" x14ac:dyDescent="0.2">
      <c r="A17" s="6" t="s">
        <v>31</v>
      </c>
    </row>
    <row r="18" spans="1:1" x14ac:dyDescent="0.2">
      <c r="A18" s="6" t="s">
        <v>32</v>
      </c>
    </row>
    <row r="20" spans="1:1" x14ac:dyDescent="0.2">
      <c r="A20" s="6" t="s">
        <v>36</v>
      </c>
    </row>
    <row r="21" spans="1:1" x14ac:dyDescent="0.2">
      <c r="A21" s="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lily johanna moreno gonzalez</cp:lastModifiedBy>
  <cp:lastPrinted>2023-03-27T14:56:44Z</cp:lastPrinted>
  <dcterms:created xsi:type="dcterms:W3CDTF">2020-03-24T23:12:47Z</dcterms:created>
  <dcterms:modified xsi:type="dcterms:W3CDTF">2024-05-16T20:31:35Z</dcterms:modified>
</cp:coreProperties>
</file>