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hidePivotFieldList="1" defaultThemeVersion="124226"/>
  <mc:AlternateContent xmlns:mc="http://schemas.openxmlformats.org/markup-compatibility/2006">
    <mc:Choice Requires="x15">
      <x15ac:absPath xmlns:x15ac="http://schemas.microsoft.com/office/spreadsheetml/2010/11/ac" url="C:\Users\user.user-PC\Desktop\"/>
    </mc:Choice>
  </mc:AlternateContent>
  <xr:revisionPtr revIDLastSave="0" documentId="13_ncr:1_{DEAA9658-FE97-494F-A0EC-7B2AD91F40F9}" xr6:coauthVersionLast="47" xr6:coauthVersionMax="47" xr10:uidLastSave="{00000000-0000-0000-0000-000000000000}"/>
  <bookViews>
    <workbookView xWindow="-120" yWindow="-120" windowWidth="29040" windowHeight="1584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 r:id="rId11"/>
  </externalReferences>
  <calcPr calcId="191029"/>
  <pivotCaches>
    <pivotCache cacheId="0" r:id="rId12"/>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W156" i="1" l="1"/>
  <c r="T156" i="1"/>
  <c r="AE156" i="1" s="1"/>
  <c r="AD156" i="1" s="1"/>
  <c r="W155" i="1"/>
  <c r="T155" i="1"/>
  <c r="AE155" i="1" s="1"/>
  <c r="AD155" i="1" s="1"/>
  <c r="W154" i="1"/>
  <c r="T154" i="1"/>
  <c r="AE154" i="1" s="1"/>
  <c r="AD154" i="1" s="1"/>
  <c r="K154" i="1"/>
  <c r="W24" i="1"/>
  <c r="T24" i="1"/>
  <c r="AE24" i="1" s="1"/>
  <c r="AD24" i="1" s="1"/>
  <c r="W23" i="1"/>
  <c r="T23" i="1"/>
  <c r="AE23" i="1" s="1"/>
  <c r="AD23" i="1" s="1"/>
  <c r="W21" i="1"/>
  <c r="T21" i="1"/>
  <c r="AE21" i="1" s="1"/>
  <c r="AD21" i="1" s="1"/>
  <c r="W20" i="1"/>
  <c r="T20" i="1"/>
  <c r="AE20" i="1" s="1"/>
  <c r="AD20" i="1" s="1"/>
  <c r="W153" i="1"/>
  <c r="T153" i="1"/>
  <c r="AE153" i="1" s="1"/>
  <c r="AD153" i="1" s="1"/>
  <c r="W152" i="1"/>
  <c r="T152" i="1"/>
  <c r="AE152" i="1" s="1"/>
  <c r="AD152" i="1" s="1"/>
  <c r="W151" i="1"/>
  <c r="T151" i="1"/>
  <c r="K151" i="1"/>
  <c r="W150" i="1"/>
  <c r="T150" i="1"/>
  <c r="AE150" i="1" s="1"/>
  <c r="AD150" i="1" s="1"/>
  <c r="W149" i="1"/>
  <c r="T149" i="1"/>
  <c r="AE149" i="1" s="1"/>
  <c r="AD149" i="1" s="1"/>
  <c r="W148" i="1"/>
  <c r="T148" i="1"/>
  <c r="K148" i="1"/>
  <c r="W147" i="1"/>
  <c r="T147" i="1"/>
  <c r="AE147" i="1" s="1"/>
  <c r="AD147" i="1" s="1"/>
  <c r="W146" i="1"/>
  <c r="T146" i="1"/>
  <c r="AE146" i="1" s="1"/>
  <c r="AD146" i="1" s="1"/>
  <c r="W145" i="1"/>
  <c r="T145" i="1"/>
  <c r="K145" i="1"/>
  <c r="W144" i="1"/>
  <c r="T144" i="1"/>
  <c r="AE144" i="1" s="1"/>
  <c r="AD144" i="1" s="1"/>
  <c r="W143" i="1"/>
  <c r="T143" i="1"/>
  <c r="AE143" i="1" s="1"/>
  <c r="AD143" i="1" s="1"/>
  <c r="W142" i="1"/>
  <c r="T142" i="1"/>
  <c r="K142" i="1"/>
  <c r="W141" i="1"/>
  <c r="T141" i="1"/>
  <c r="AE141" i="1" s="1"/>
  <c r="AD141" i="1" s="1"/>
  <c r="W140" i="1"/>
  <c r="T140" i="1"/>
  <c r="AE140" i="1" s="1"/>
  <c r="AD140" i="1" s="1"/>
  <c r="W139" i="1"/>
  <c r="T139" i="1"/>
  <c r="K139" i="1"/>
  <c r="W138" i="1"/>
  <c r="T138" i="1"/>
  <c r="AE138" i="1" s="1"/>
  <c r="AD138" i="1" s="1"/>
  <c r="W137" i="1"/>
  <c r="T137" i="1"/>
  <c r="AE137" i="1" s="1"/>
  <c r="AD137" i="1" s="1"/>
  <c r="W136" i="1"/>
  <c r="T136" i="1"/>
  <c r="K136" i="1"/>
  <c r="W135" i="1"/>
  <c r="T135" i="1"/>
  <c r="AE135" i="1" s="1"/>
  <c r="AD135" i="1" s="1"/>
  <c r="W134" i="1"/>
  <c r="T134" i="1"/>
  <c r="AE134" i="1" s="1"/>
  <c r="AD134" i="1" s="1"/>
  <c r="W133" i="1"/>
  <c r="T133" i="1"/>
  <c r="K133" i="1"/>
  <c r="W132" i="1"/>
  <c r="T132" i="1"/>
  <c r="AD132" i="1" s="1"/>
  <c r="W131" i="1"/>
  <c r="T131" i="1"/>
  <c r="AD131" i="1" s="1"/>
  <c r="W130" i="1"/>
  <c r="T130" i="1"/>
  <c r="K130" i="1"/>
  <c r="W129" i="1"/>
  <c r="T129" i="1"/>
  <c r="AD129" i="1" s="1"/>
  <c r="W128" i="1"/>
  <c r="T128" i="1"/>
  <c r="AD128" i="1" s="1"/>
  <c r="W127" i="1"/>
  <c r="T127" i="1"/>
  <c r="K127" i="1"/>
  <c r="W126" i="1"/>
  <c r="T126" i="1"/>
  <c r="AE126" i="1" s="1"/>
  <c r="AD126" i="1" s="1"/>
  <c r="W125" i="1"/>
  <c r="T125" i="1"/>
  <c r="AE125" i="1" s="1"/>
  <c r="AD125" i="1" s="1"/>
  <c r="W124" i="1"/>
  <c r="T124" i="1"/>
  <c r="K124" i="1"/>
  <c r="AA154" i="1" l="1"/>
  <c r="AA155" i="1"/>
  <c r="AA156" i="1"/>
  <c r="L154" i="1"/>
  <c r="AE151" i="1"/>
  <c r="AD151" i="1" s="1"/>
  <c r="AE145" i="1"/>
  <c r="AD145" i="1" s="1"/>
  <c r="L148" i="1"/>
  <c r="AA148" i="1" s="1"/>
  <c r="AA152" i="1"/>
  <c r="AA153" i="1"/>
  <c r="L151" i="1"/>
  <c r="AA151" i="1" s="1"/>
  <c r="AA149" i="1"/>
  <c r="AA150" i="1"/>
  <c r="AA146" i="1"/>
  <c r="AA147" i="1"/>
  <c r="L145" i="1"/>
  <c r="AA145" i="1" s="1"/>
  <c r="AE142" i="1"/>
  <c r="AD142" i="1" s="1"/>
  <c r="AA143" i="1"/>
  <c r="AA144" i="1"/>
  <c r="L142" i="1"/>
  <c r="AA142" i="1" s="1"/>
  <c r="AE139" i="1"/>
  <c r="AD139" i="1" s="1"/>
  <c r="AA140" i="1"/>
  <c r="AA141" i="1"/>
  <c r="L139" i="1"/>
  <c r="AA139" i="1" s="1"/>
  <c r="AE136" i="1"/>
  <c r="AD136" i="1" s="1"/>
  <c r="AA137" i="1"/>
  <c r="AA138" i="1"/>
  <c r="L136" i="1"/>
  <c r="AA136" i="1" s="1"/>
  <c r="L133" i="1"/>
  <c r="AA133" i="1" s="1"/>
  <c r="AA134" i="1" s="1"/>
  <c r="AA135" i="1" s="1"/>
  <c r="L130" i="1"/>
  <c r="AA130" i="1" s="1"/>
  <c r="AA131" i="1" s="1"/>
  <c r="AA132" i="1" s="1"/>
  <c r="L127" i="1"/>
  <c r="AA127" i="1" s="1"/>
  <c r="AA128" i="1" s="1"/>
  <c r="AA129" i="1" s="1"/>
  <c r="L124" i="1"/>
  <c r="AA124" i="1" s="1"/>
  <c r="AA125" i="1" s="1"/>
  <c r="AA126" i="1" s="1"/>
  <c r="W120" i="1"/>
  <c r="T120" i="1"/>
  <c r="W119" i="1"/>
  <c r="T119" i="1"/>
  <c r="W118" i="1"/>
  <c r="T118" i="1"/>
  <c r="K118" i="1"/>
  <c r="W117" i="1"/>
  <c r="T117" i="1"/>
  <c r="W116" i="1"/>
  <c r="T116" i="1"/>
  <c r="W115" i="1"/>
  <c r="T115" i="1"/>
  <c r="K115" i="1"/>
  <c r="W114" i="1"/>
  <c r="T114" i="1"/>
  <c r="W113" i="1"/>
  <c r="T113" i="1"/>
  <c r="W112" i="1"/>
  <c r="T112" i="1"/>
  <c r="K112" i="1"/>
  <c r="W111" i="1"/>
  <c r="T111" i="1"/>
  <c r="W110" i="1"/>
  <c r="T110" i="1"/>
  <c r="W109" i="1"/>
  <c r="T109" i="1"/>
  <c r="K109" i="1"/>
  <c r="W108" i="1"/>
  <c r="T108" i="1"/>
  <c r="W107" i="1"/>
  <c r="T107" i="1"/>
  <c r="W106" i="1"/>
  <c r="T106" i="1"/>
  <c r="K106" i="1"/>
  <c r="K121" i="1"/>
  <c r="K103" i="1"/>
  <c r="K100" i="1"/>
  <c r="K97" i="1"/>
  <c r="K94" i="1"/>
  <c r="K91" i="1"/>
  <c r="K88" i="1"/>
  <c r="K85" i="1"/>
  <c r="K82" i="1"/>
  <c r="K79" i="1"/>
  <c r="K76" i="1"/>
  <c r="K73" i="1"/>
  <c r="K70" i="1"/>
  <c r="K67" i="1"/>
  <c r="K64" i="1"/>
  <c r="K61" i="1"/>
  <c r="K58" i="1"/>
  <c r="K55" i="1"/>
  <c r="K52" i="1"/>
  <c r="K49" i="1"/>
  <c r="K46" i="1"/>
  <c r="K43" i="1"/>
  <c r="K40" i="1"/>
  <c r="K37" i="1"/>
  <c r="K34" i="1"/>
  <c r="K31" i="1"/>
  <c r="K28" i="1"/>
  <c r="K25" i="1"/>
  <c r="K22" i="1"/>
  <c r="K19" i="1"/>
  <c r="K16" i="1"/>
  <c r="K13" i="1"/>
  <c r="K10" i="1"/>
  <c r="W123" i="1"/>
  <c r="T123" i="1"/>
  <c r="AE123" i="1" s="1"/>
  <c r="AD123" i="1" s="1"/>
  <c r="W122" i="1"/>
  <c r="T122" i="1"/>
  <c r="AE122" i="1" s="1"/>
  <c r="AD122" i="1" s="1"/>
  <c r="W121" i="1"/>
  <c r="T121" i="1"/>
  <c r="W105" i="1"/>
  <c r="T105" i="1"/>
  <c r="W104" i="1"/>
  <c r="T104" i="1"/>
  <c r="W102" i="1"/>
  <c r="T102" i="1"/>
  <c r="W101" i="1"/>
  <c r="T101" i="1"/>
  <c r="W99" i="1"/>
  <c r="T99" i="1"/>
  <c r="W98" i="1"/>
  <c r="T98" i="1"/>
  <c r="W100" i="1"/>
  <c r="T100" i="1"/>
  <c r="W97" i="1"/>
  <c r="T97" i="1"/>
  <c r="W96" i="1"/>
  <c r="T96" i="1"/>
  <c r="W95" i="1"/>
  <c r="T95" i="1"/>
  <c r="W93" i="1"/>
  <c r="T93" i="1"/>
  <c r="W92" i="1"/>
  <c r="T92" i="1"/>
  <c r="W90" i="1"/>
  <c r="T90" i="1"/>
  <c r="W91" i="1"/>
  <c r="T91" i="1"/>
  <c r="W89" i="1"/>
  <c r="T89" i="1"/>
  <c r="AA89" i="1" s="1"/>
  <c r="W87" i="1"/>
  <c r="T87" i="1"/>
  <c r="W86" i="1"/>
  <c r="T86" i="1"/>
  <c r="W84" i="1"/>
  <c r="T84" i="1"/>
  <c r="W83" i="1"/>
  <c r="T83" i="1"/>
  <c r="W81" i="1"/>
  <c r="T81" i="1"/>
  <c r="AD81" i="1" s="1"/>
  <c r="W80" i="1"/>
  <c r="T80" i="1"/>
  <c r="W78" i="1"/>
  <c r="T78" i="1"/>
  <c r="W76" i="1"/>
  <c r="T76" i="1"/>
  <c r="W77" i="1"/>
  <c r="T77" i="1"/>
  <c r="W75" i="1"/>
  <c r="T75" i="1"/>
  <c r="AD75" i="1" s="1"/>
  <c r="W74" i="1"/>
  <c r="T74" i="1"/>
  <c r="W73" i="1"/>
  <c r="T73" i="1"/>
  <c r="W72" i="1"/>
  <c r="T72" i="1"/>
  <c r="AD72" i="1" s="1"/>
  <c r="W71" i="1"/>
  <c r="T71" i="1"/>
  <c r="W69" i="1"/>
  <c r="T69" i="1"/>
  <c r="AE69" i="1" s="1"/>
  <c r="AD69" i="1" s="1"/>
  <c r="W68" i="1"/>
  <c r="T68" i="1"/>
  <c r="W66" i="1"/>
  <c r="T66" i="1"/>
  <c r="AE66" i="1" s="1"/>
  <c r="AD66" i="1" s="1"/>
  <c r="W65" i="1"/>
  <c r="T65" i="1"/>
  <c r="W63" i="1"/>
  <c r="T63" i="1"/>
  <c r="AE63" i="1" s="1"/>
  <c r="AD63" i="1" s="1"/>
  <c r="W62" i="1"/>
  <c r="T62" i="1"/>
  <c r="W60" i="1"/>
  <c r="T60" i="1"/>
  <c r="AE60" i="1" s="1"/>
  <c r="AD60" i="1" s="1"/>
  <c r="W59" i="1"/>
  <c r="T59" i="1"/>
  <c r="W57" i="1"/>
  <c r="T57" i="1"/>
  <c r="W56" i="1"/>
  <c r="T56" i="1"/>
  <c r="W54" i="1"/>
  <c r="T54" i="1"/>
  <c r="AE54" i="1" s="1"/>
  <c r="AD54" i="1" s="1"/>
  <c r="W55" i="1"/>
  <c r="T55" i="1"/>
  <c r="W53" i="1"/>
  <c r="T53" i="1"/>
  <c r="W51" i="1"/>
  <c r="T51" i="1"/>
  <c r="AE51" i="1" s="1"/>
  <c r="AD51" i="1" s="1"/>
  <c r="W50" i="1"/>
  <c r="T50" i="1"/>
  <c r="W48" i="1"/>
  <c r="T48" i="1"/>
  <c r="AE48" i="1" s="1"/>
  <c r="AD48" i="1" s="1"/>
  <c r="W47" i="1"/>
  <c r="T47" i="1"/>
  <c r="W49" i="1"/>
  <c r="T49" i="1"/>
  <c r="W46" i="1"/>
  <c r="T46" i="1"/>
  <c r="W45" i="1"/>
  <c r="T45" i="1"/>
  <c r="AE45" i="1" s="1"/>
  <c r="AD45" i="1" s="1"/>
  <c r="W44" i="1"/>
  <c r="T44" i="1"/>
  <c r="W43" i="1"/>
  <c r="T43" i="1"/>
  <c r="W42" i="1"/>
  <c r="T42" i="1"/>
  <c r="AE42" i="1" s="1"/>
  <c r="AD42" i="1" s="1"/>
  <c r="W41" i="1"/>
  <c r="T41" i="1"/>
  <c r="W40" i="1"/>
  <c r="T40" i="1"/>
  <c r="W39" i="1"/>
  <c r="T39" i="1"/>
  <c r="AE39" i="1" s="1"/>
  <c r="AD39" i="1" s="1"/>
  <c r="W38" i="1"/>
  <c r="T38" i="1"/>
  <c r="W37" i="1"/>
  <c r="T37" i="1"/>
  <c r="W36" i="1"/>
  <c r="T36" i="1"/>
  <c r="AD36" i="1" s="1"/>
  <c r="W35" i="1"/>
  <c r="T35" i="1"/>
  <c r="W34" i="1"/>
  <c r="T34" i="1"/>
  <c r="W33" i="1"/>
  <c r="T33" i="1"/>
  <c r="AE33" i="1" s="1"/>
  <c r="AD33" i="1" s="1"/>
  <c r="W32" i="1"/>
  <c r="T32" i="1"/>
  <c r="W31" i="1"/>
  <c r="T31" i="1"/>
  <c r="W30" i="1"/>
  <c r="T30" i="1"/>
  <c r="AE30" i="1" s="1"/>
  <c r="AD30" i="1" s="1"/>
  <c r="W29" i="1"/>
  <c r="T29" i="1"/>
  <c r="W28" i="1"/>
  <c r="T28" i="1"/>
  <c r="W27" i="1"/>
  <c r="T27" i="1"/>
  <c r="AE27" i="1" s="1"/>
  <c r="AD27" i="1" s="1"/>
  <c r="W26" i="1"/>
  <c r="T26" i="1"/>
  <c r="AB155" i="1" l="1"/>
  <c r="AC155" i="1"/>
  <c r="AB154" i="1"/>
  <c r="AC154" i="1"/>
  <c r="AB156" i="1"/>
  <c r="AC156" i="1"/>
  <c r="AE29" i="1"/>
  <c r="AD29" i="1" s="1"/>
  <c r="AD35" i="1"/>
  <c r="AE41" i="1"/>
  <c r="AD41" i="1" s="1"/>
  <c r="AD59" i="1"/>
  <c r="AE65" i="1"/>
  <c r="AD65" i="1" s="1"/>
  <c r="AD80" i="1"/>
  <c r="AE86" i="1"/>
  <c r="AD86" i="1" s="1"/>
  <c r="AE90" i="1"/>
  <c r="AD90" i="1" s="1"/>
  <c r="AA90" i="1"/>
  <c r="AE96" i="1"/>
  <c r="AD96" i="1" s="1"/>
  <c r="AE111" i="1"/>
  <c r="AD111" i="1" s="1"/>
  <c r="AD116" i="1"/>
  <c r="AE26" i="1"/>
  <c r="AD26" i="1" s="1"/>
  <c r="AD32" i="1"/>
  <c r="AE38" i="1"/>
  <c r="AD38" i="1" s="1"/>
  <c r="AE44" i="1"/>
  <c r="AD44" i="1" s="1"/>
  <c r="AE50" i="1"/>
  <c r="AD50" i="1" s="1"/>
  <c r="AE53" i="1"/>
  <c r="AD53" i="1" s="1"/>
  <c r="AE57" i="1"/>
  <c r="AD57" i="1" s="1"/>
  <c r="AD74" i="1"/>
  <c r="AE77" i="1"/>
  <c r="AD77" i="1" s="1"/>
  <c r="AE78" i="1"/>
  <c r="AD78" i="1" s="1"/>
  <c r="AE87" i="1"/>
  <c r="AD87" i="1" s="1"/>
  <c r="AD92" i="1"/>
  <c r="AD95" i="1"/>
  <c r="AD98" i="1"/>
  <c r="AD101" i="1"/>
  <c r="AD104" i="1"/>
  <c r="AE108" i="1"/>
  <c r="AD108" i="1" s="1"/>
  <c r="AD113" i="1"/>
  <c r="AE120" i="1"/>
  <c r="AD120" i="1" s="1"/>
  <c r="AE56" i="1"/>
  <c r="AD56" i="1" s="1"/>
  <c r="AE62" i="1"/>
  <c r="AD62" i="1" s="1"/>
  <c r="AD68" i="1"/>
  <c r="AD71" i="1"/>
  <c r="AE93" i="1"/>
  <c r="AD93" i="1" s="1"/>
  <c r="AE99" i="1"/>
  <c r="AD99" i="1" s="1"/>
  <c r="AE102" i="1"/>
  <c r="AD102" i="1" s="1"/>
  <c r="AE105" i="1"/>
  <c r="AD105" i="1" s="1"/>
  <c r="AD107" i="1"/>
  <c r="AE114" i="1"/>
  <c r="AD114" i="1" s="1"/>
  <c r="AE119" i="1"/>
  <c r="AD119" i="1" s="1"/>
  <c r="AD110" i="1"/>
  <c r="AD117" i="1"/>
  <c r="AE89" i="1"/>
  <c r="AD89" i="1" s="1"/>
  <c r="AD47" i="1"/>
  <c r="AB151" i="1"/>
  <c r="AC151" i="1"/>
  <c r="AB153" i="1"/>
  <c r="AC153" i="1"/>
  <c r="AB152" i="1"/>
  <c r="AC152" i="1"/>
  <c r="AB148" i="1"/>
  <c r="AC148" i="1"/>
  <c r="AB150" i="1"/>
  <c r="AC150" i="1"/>
  <c r="AB149" i="1"/>
  <c r="AC149" i="1"/>
  <c r="AB146" i="1"/>
  <c r="AC146" i="1"/>
  <c r="AB145" i="1"/>
  <c r="AC145" i="1"/>
  <c r="AB147" i="1"/>
  <c r="AC147" i="1"/>
  <c r="AB142" i="1"/>
  <c r="AC142" i="1"/>
  <c r="AB143" i="1"/>
  <c r="AC143" i="1"/>
  <c r="AB144" i="1"/>
  <c r="AC144" i="1"/>
  <c r="AB139" i="1"/>
  <c r="AC139" i="1"/>
  <c r="AB140" i="1"/>
  <c r="AC140" i="1"/>
  <c r="AB141" i="1"/>
  <c r="AC141" i="1"/>
  <c r="AB136" i="1"/>
  <c r="AC136" i="1"/>
  <c r="AB138" i="1"/>
  <c r="AC138" i="1"/>
  <c r="AB137" i="1"/>
  <c r="AC137" i="1"/>
  <c r="AB133" i="1"/>
  <c r="AC133" i="1"/>
  <c r="AB135" i="1"/>
  <c r="AC135" i="1"/>
  <c r="AB134" i="1"/>
  <c r="AC134" i="1"/>
  <c r="AB130" i="1"/>
  <c r="AC130" i="1"/>
  <c r="AB132" i="1"/>
  <c r="AC132" i="1"/>
  <c r="AB131" i="1"/>
  <c r="AC131" i="1"/>
  <c r="AB127" i="1"/>
  <c r="AC127" i="1"/>
  <c r="AB129" i="1"/>
  <c r="AC129" i="1"/>
  <c r="AB128" i="1"/>
  <c r="AC128" i="1"/>
  <c r="AB124" i="1"/>
  <c r="AC124" i="1"/>
  <c r="AB126" i="1"/>
  <c r="AC126" i="1"/>
  <c r="AB125" i="1"/>
  <c r="AC125" i="1"/>
  <c r="L118" i="1"/>
  <c r="AA118" i="1" s="1"/>
  <c r="AA119" i="1" s="1"/>
  <c r="AA120" i="1" s="1"/>
  <c r="L115" i="1"/>
  <c r="AA115" i="1" s="1"/>
  <c r="AA116" i="1" s="1"/>
  <c r="AA117" i="1" s="1"/>
  <c r="L112" i="1"/>
  <c r="AA112" i="1" s="1"/>
  <c r="AA113" i="1" s="1"/>
  <c r="AA114" i="1" s="1"/>
  <c r="L109" i="1"/>
  <c r="AA109" i="1" s="1"/>
  <c r="AA110" i="1" s="1"/>
  <c r="AA111" i="1" s="1"/>
  <c r="L106" i="1"/>
  <c r="AA106" i="1" s="1"/>
  <c r="AA107" i="1" s="1"/>
  <c r="AA108" i="1" s="1"/>
  <c r="L121" i="1"/>
  <c r="AA121" i="1" s="1"/>
  <c r="AA122" i="1" s="1"/>
  <c r="AA123" i="1" s="1"/>
  <c r="L103" i="1"/>
  <c r="L100" i="1"/>
  <c r="AA100" i="1" s="1"/>
  <c r="AA101" i="1" s="1"/>
  <c r="AA102" i="1" s="1"/>
  <c r="L97" i="1"/>
  <c r="AA97" i="1" s="1"/>
  <c r="AA98" i="1" s="1"/>
  <c r="AA99" i="1" s="1"/>
  <c r="L94" i="1"/>
  <c r="L91" i="1"/>
  <c r="AA91" i="1" s="1"/>
  <c r="AA92" i="1" s="1"/>
  <c r="AA93" i="1" s="1"/>
  <c r="L88" i="1"/>
  <c r="L85" i="1"/>
  <c r="L82" i="1"/>
  <c r="L79" i="1"/>
  <c r="L76" i="1"/>
  <c r="AA76" i="1" s="1"/>
  <c r="AA77" i="1" s="1"/>
  <c r="AA78" i="1" s="1"/>
  <c r="L73" i="1"/>
  <c r="AA73" i="1" s="1"/>
  <c r="AA74" i="1" s="1"/>
  <c r="AA75" i="1" s="1"/>
  <c r="L70" i="1"/>
  <c r="L67" i="1"/>
  <c r="L64" i="1"/>
  <c r="L61" i="1"/>
  <c r="L58" i="1"/>
  <c r="L55" i="1"/>
  <c r="AA55" i="1" s="1"/>
  <c r="AA56" i="1" s="1"/>
  <c r="AA57" i="1" s="1"/>
  <c r="L52" i="1"/>
  <c r="L49" i="1"/>
  <c r="AA49" i="1" s="1"/>
  <c r="AA50" i="1" s="1"/>
  <c r="AA51" i="1" s="1"/>
  <c r="L46" i="1"/>
  <c r="AA46" i="1" s="1"/>
  <c r="AA47" i="1" s="1"/>
  <c r="AA48" i="1" s="1"/>
  <c r="L43" i="1"/>
  <c r="AA43" i="1" s="1"/>
  <c r="AA44" i="1" s="1"/>
  <c r="AA45" i="1" s="1"/>
  <c r="L40" i="1"/>
  <c r="AA40" i="1" s="1"/>
  <c r="AA41" i="1" s="1"/>
  <c r="AA42" i="1" s="1"/>
  <c r="L37" i="1"/>
  <c r="AA37" i="1" s="1"/>
  <c r="AA38" i="1" s="1"/>
  <c r="AA39" i="1" s="1"/>
  <c r="L34" i="1"/>
  <c r="AA34" i="1" s="1"/>
  <c r="AA35" i="1" s="1"/>
  <c r="AA36" i="1" s="1"/>
  <c r="L31" i="1"/>
  <c r="AA31" i="1" s="1"/>
  <c r="AA32" i="1" s="1"/>
  <c r="AA33" i="1" s="1"/>
  <c r="L28" i="1"/>
  <c r="AA28" i="1" s="1"/>
  <c r="AA29" i="1" s="1"/>
  <c r="AA30" i="1" s="1"/>
  <c r="L25" i="1"/>
  <c r="L22" i="1"/>
  <c r="L19" i="1"/>
  <c r="L16" i="1"/>
  <c r="L13" i="1"/>
  <c r="L10" i="1"/>
  <c r="T17" i="1"/>
  <c r="W17" i="1"/>
  <c r="T18" i="1"/>
  <c r="W18" i="1"/>
  <c r="T19" i="1"/>
  <c r="W19" i="1"/>
  <c r="T22" i="1"/>
  <c r="W22" i="1"/>
  <c r="T25" i="1"/>
  <c r="W25" i="1"/>
  <c r="T52" i="1"/>
  <c r="W52" i="1"/>
  <c r="T58" i="1"/>
  <c r="W58" i="1"/>
  <c r="T61" i="1"/>
  <c r="W61" i="1"/>
  <c r="T64" i="1"/>
  <c r="W64" i="1"/>
  <c r="T67" i="1"/>
  <c r="W67" i="1"/>
  <c r="T70" i="1"/>
  <c r="W70" i="1"/>
  <c r="T79" i="1"/>
  <c r="W79" i="1"/>
  <c r="T82" i="1"/>
  <c r="W82" i="1"/>
  <c r="T85" i="1"/>
  <c r="W85" i="1"/>
  <c r="T88" i="1"/>
  <c r="W88" i="1"/>
  <c r="T94" i="1"/>
  <c r="W94" i="1"/>
  <c r="T103" i="1"/>
  <c r="W103" i="1"/>
  <c r="T14" i="1"/>
  <c r="W14" i="1"/>
  <c r="T15" i="1"/>
  <c r="W15" i="1"/>
  <c r="T11" i="1"/>
  <c r="W11" i="1"/>
  <c r="T12" i="1"/>
  <c r="W12" i="1"/>
  <c r="O196" i="19" l="1"/>
  <c r="X246" i="19"/>
  <c r="X96" i="19"/>
  <c r="O96" i="19"/>
  <c r="O246" i="19"/>
  <c r="L146" i="19"/>
  <c r="R96" i="19"/>
  <c r="X196" i="19"/>
  <c r="U196" i="19"/>
  <c r="L46" i="19"/>
  <c r="O146" i="19"/>
  <c r="L196" i="19"/>
  <c r="U246" i="19"/>
  <c r="R146" i="19"/>
  <c r="R246" i="19"/>
  <c r="X146" i="19"/>
  <c r="U46" i="19"/>
  <c r="L246" i="19"/>
  <c r="R46" i="19"/>
  <c r="U146" i="19"/>
  <c r="R196" i="19"/>
  <c r="O46" i="19"/>
  <c r="L96" i="19"/>
  <c r="X46" i="19"/>
  <c r="U96" i="19"/>
  <c r="AF156" i="1"/>
  <c r="X255" i="19"/>
  <c r="L255" i="19"/>
  <c r="O205" i="19"/>
  <c r="O255" i="19"/>
  <c r="R205" i="19"/>
  <c r="R255" i="19"/>
  <c r="U205" i="19"/>
  <c r="U255" i="19"/>
  <c r="X205" i="19"/>
  <c r="L205" i="19"/>
  <c r="X155" i="19"/>
  <c r="L155" i="19"/>
  <c r="R105" i="19"/>
  <c r="U55" i="19"/>
  <c r="R155" i="19"/>
  <c r="U105" i="19"/>
  <c r="X55" i="19"/>
  <c r="X105" i="19"/>
  <c r="L105" i="19"/>
  <c r="O55" i="19"/>
  <c r="U155" i="19"/>
  <c r="O155" i="19"/>
  <c r="O105" i="19"/>
  <c r="R55" i="19"/>
  <c r="L55" i="19"/>
  <c r="AF154" i="1"/>
  <c r="P255" i="19"/>
  <c r="S205" i="19"/>
  <c r="S255" i="19"/>
  <c r="V205" i="19"/>
  <c r="J205" i="19"/>
  <c r="V255" i="19"/>
  <c r="J255" i="19"/>
  <c r="M205" i="19"/>
  <c r="M255" i="19"/>
  <c r="P205" i="19"/>
  <c r="P155" i="19"/>
  <c r="S155" i="19"/>
  <c r="V105" i="19"/>
  <c r="J105" i="19"/>
  <c r="M55" i="19"/>
  <c r="M155" i="19"/>
  <c r="M105" i="19"/>
  <c r="V155" i="19"/>
  <c r="P105" i="19"/>
  <c r="S55" i="19"/>
  <c r="J155" i="19"/>
  <c r="S105" i="19"/>
  <c r="V55" i="19"/>
  <c r="J55" i="19"/>
  <c r="P55" i="19"/>
  <c r="AF155" i="1"/>
  <c r="T255" i="19"/>
  <c r="W205" i="19"/>
  <c r="K205" i="19"/>
  <c r="W255" i="19"/>
  <c r="K255" i="19"/>
  <c r="N205" i="19"/>
  <c r="N255" i="19"/>
  <c r="Q205" i="19"/>
  <c r="Q255" i="19"/>
  <c r="T205" i="19"/>
  <c r="T155" i="19"/>
  <c r="N155" i="19"/>
  <c r="N105" i="19"/>
  <c r="Q55" i="19"/>
  <c r="W155" i="19"/>
  <c r="Q105" i="19"/>
  <c r="Q155" i="19"/>
  <c r="K155" i="19"/>
  <c r="T105" i="19"/>
  <c r="W55" i="19"/>
  <c r="K55" i="19"/>
  <c r="W105" i="19"/>
  <c r="K105" i="19"/>
  <c r="N55" i="19"/>
  <c r="T55" i="19"/>
  <c r="T97" i="19"/>
  <c r="K97" i="19"/>
  <c r="W147" i="19"/>
  <c r="K147" i="19"/>
  <c r="W97" i="19"/>
  <c r="N47" i="19"/>
  <c r="Q47" i="19"/>
  <c r="T147" i="19"/>
  <c r="N97" i="19"/>
  <c r="N247" i="19"/>
  <c r="W247" i="19"/>
  <c r="T47" i="19"/>
  <c r="K247" i="19"/>
  <c r="K47" i="19"/>
  <c r="N197" i="19"/>
  <c r="Q147" i="19"/>
  <c r="N147" i="19"/>
  <c r="Q197" i="19"/>
  <c r="Q97" i="19"/>
  <c r="T247" i="19"/>
  <c r="W47" i="19"/>
  <c r="Q247" i="19"/>
  <c r="K197" i="19"/>
  <c r="T197" i="19"/>
  <c r="W197" i="19"/>
  <c r="U248" i="19"/>
  <c r="X198" i="19"/>
  <c r="L198" i="19"/>
  <c r="X248" i="19"/>
  <c r="L248" i="19"/>
  <c r="O248" i="19"/>
  <c r="R248" i="19"/>
  <c r="U198" i="19"/>
  <c r="R148" i="19"/>
  <c r="O98" i="19"/>
  <c r="U148" i="19"/>
  <c r="R98" i="19"/>
  <c r="R198" i="19"/>
  <c r="X148" i="19"/>
  <c r="L148" i="19"/>
  <c r="U98" i="19"/>
  <c r="O198" i="19"/>
  <c r="O148" i="19"/>
  <c r="X98" i="19"/>
  <c r="L98" i="19"/>
  <c r="R48" i="19"/>
  <c r="U48" i="19"/>
  <c r="X48" i="19"/>
  <c r="L48" i="19"/>
  <c r="O48" i="19"/>
  <c r="N249" i="19"/>
  <c r="Q199" i="19"/>
  <c r="Q249" i="19"/>
  <c r="T199" i="19"/>
  <c r="T249" i="19"/>
  <c r="W249" i="19"/>
  <c r="K249" i="19"/>
  <c r="N199" i="19"/>
  <c r="W149" i="19"/>
  <c r="K149" i="19"/>
  <c r="T99" i="19"/>
  <c r="N149" i="19"/>
  <c r="W99" i="19"/>
  <c r="K99" i="19"/>
  <c r="K199" i="19"/>
  <c r="Q149" i="19"/>
  <c r="N99" i="19"/>
  <c r="W199" i="19"/>
  <c r="T149" i="19"/>
  <c r="Q99" i="19"/>
  <c r="T49" i="19"/>
  <c r="K49" i="19"/>
  <c r="W49" i="19"/>
  <c r="N49" i="19"/>
  <c r="Q49" i="19"/>
  <c r="V249" i="19"/>
  <c r="J249" i="19"/>
  <c r="M199" i="19"/>
  <c r="M249" i="19"/>
  <c r="P199" i="19"/>
  <c r="P249" i="19"/>
  <c r="S249" i="19"/>
  <c r="V199" i="19"/>
  <c r="J199" i="19"/>
  <c r="S199" i="19"/>
  <c r="S149" i="19"/>
  <c r="P99" i="19"/>
  <c r="V149" i="19"/>
  <c r="J149" i="19"/>
  <c r="S99" i="19"/>
  <c r="M149" i="19"/>
  <c r="V99" i="19"/>
  <c r="J99" i="19"/>
  <c r="P149" i="19"/>
  <c r="M99" i="19"/>
  <c r="S49" i="19"/>
  <c r="J49" i="19"/>
  <c r="V49" i="19"/>
  <c r="M49" i="19"/>
  <c r="P49" i="19"/>
  <c r="W250" i="19"/>
  <c r="K250" i="19"/>
  <c r="N200" i="19"/>
  <c r="N250" i="19"/>
  <c r="Q200" i="19"/>
  <c r="Q250" i="19"/>
  <c r="T200" i="19"/>
  <c r="T250" i="19"/>
  <c r="W200" i="19"/>
  <c r="K200" i="19"/>
  <c r="W150" i="19"/>
  <c r="T150" i="19"/>
  <c r="Q100" i="19"/>
  <c r="K150" i="19"/>
  <c r="T100" i="19"/>
  <c r="N150" i="19"/>
  <c r="W100" i="19"/>
  <c r="K100" i="19"/>
  <c r="Q150" i="19"/>
  <c r="N100" i="19"/>
  <c r="Q50" i="19"/>
  <c r="T50" i="19"/>
  <c r="N50" i="19"/>
  <c r="W50" i="19"/>
  <c r="K50" i="19"/>
  <c r="X251" i="19"/>
  <c r="L251" i="19"/>
  <c r="O201" i="19"/>
  <c r="O251" i="19"/>
  <c r="R201" i="19"/>
  <c r="R251" i="19"/>
  <c r="U201" i="19"/>
  <c r="U251" i="19"/>
  <c r="X201" i="19"/>
  <c r="L201" i="19"/>
  <c r="X151" i="19"/>
  <c r="L151" i="19"/>
  <c r="U151" i="19"/>
  <c r="O151" i="19"/>
  <c r="R101" i="19"/>
  <c r="U51" i="19"/>
  <c r="U101" i="19"/>
  <c r="R151" i="19"/>
  <c r="X101" i="19"/>
  <c r="L101" i="19"/>
  <c r="O51" i="19"/>
  <c r="O101" i="19"/>
  <c r="R51" i="19"/>
  <c r="X51" i="19"/>
  <c r="L51" i="19"/>
  <c r="P251" i="19"/>
  <c r="S201" i="19"/>
  <c r="S251" i="19"/>
  <c r="V201" i="19"/>
  <c r="J201" i="19"/>
  <c r="V251" i="19"/>
  <c r="J251" i="19"/>
  <c r="M201" i="19"/>
  <c r="M251" i="19"/>
  <c r="P201" i="19"/>
  <c r="P151" i="19"/>
  <c r="J151" i="19"/>
  <c r="V101" i="19"/>
  <c r="J101" i="19"/>
  <c r="S151" i="19"/>
  <c r="M101" i="19"/>
  <c r="M151" i="19"/>
  <c r="P101" i="19"/>
  <c r="S51" i="19"/>
  <c r="V151" i="19"/>
  <c r="S101" i="19"/>
  <c r="V51" i="19"/>
  <c r="J51" i="19"/>
  <c r="P51" i="19"/>
  <c r="M51" i="19"/>
  <c r="M252" i="19"/>
  <c r="P202" i="19"/>
  <c r="P252" i="19"/>
  <c r="S202" i="19"/>
  <c r="S252" i="19"/>
  <c r="V202" i="19"/>
  <c r="J202" i="19"/>
  <c r="V252" i="19"/>
  <c r="J252" i="19"/>
  <c r="M202" i="19"/>
  <c r="M152" i="19"/>
  <c r="V152" i="19"/>
  <c r="P152" i="19"/>
  <c r="S102" i="19"/>
  <c r="V52" i="19"/>
  <c r="J52" i="19"/>
  <c r="J152" i="19"/>
  <c r="V102" i="19"/>
  <c r="J102" i="19"/>
  <c r="S152" i="19"/>
  <c r="M102" i="19"/>
  <c r="P52" i="19"/>
  <c r="P102" i="19"/>
  <c r="S52" i="19"/>
  <c r="M52" i="19"/>
  <c r="N253" i="19"/>
  <c r="Q203" i="19"/>
  <c r="Q253" i="19"/>
  <c r="T203" i="19"/>
  <c r="T253" i="19"/>
  <c r="W203" i="19"/>
  <c r="K203" i="19"/>
  <c r="W253" i="19"/>
  <c r="K253" i="19"/>
  <c r="N203" i="19"/>
  <c r="N153" i="19"/>
  <c r="W153" i="19"/>
  <c r="Q153" i="19"/>
  <c r="T103" i="19"/>
  <c r="W53" i="19"/>
  <c r="K53" i="19"/>
  <c r="K153" i="19"/>
  <c r="W103" i="19"/>
  <c r="K103" i="19"/>
  <c r="T153" i="19"/>
  <c r="N103" i="19"/>
  <c r="Q53" i="19"/>
  <c r="Q103" i="19"/>
  <c r="T53" i="19"/>
  <c r="N53" i="19"/>
  <c r="O254" i="19"/>
  <c r="R204" i="19"/>
  <c r="R254" i="19"/>
  <c r="U204" i="19"/>
  <c r="U254" i="19"/>
  <c r="X204" i="19"/>
  <c r="L204" i="19"/>
  <c r="X254" i="19"/>
  <c r="L254" i="19"/>
  <c r="O204" i="19"/>
  <c r="O154" i="19"/>
  <c r="X154" i="19"/>
  <c r="R154" i="19"/>
  <c r="U104" i="19"/>
  <c r="X54" i="19"/>
  <c r="L54" i="19"/>
  <c r="L154" i="19"/>
  <c r="X104" i="19"/>
  <c r="L104" i="19"/>
  <c r="U154" i="19"/>
  <c r="O104" i="19"/>
  <c r="R54" i="19"/>
  <c r="R104" i="19"/>
  <c r="U54" i="19"/>
  <c r="O54" i="19"/>
  <c r="K196" i="19"/>
  <c r="Q96" i="19"/>
  <c r="T46" i="19"/>
  <c r="N146" i="19"/>
  <c r="W146" i="19"/>
  <c r="K96" i="19"/>
  <c r="N246" i="19"/>
  <c r="Q146" i="19"/>
  <c r="W246" i="19"/>
  <c r="K146" i="19"/>
  <c r="T96" i="19"/>
  <c r="Q46" i="19"/>
  <c r="T196" i="19"/>
  <c r="W96" i="19"/>
  <c r="K46" i="19"/>
  <c r="N196" i="19"/>
  <c r="T246" i="19"/>
  <c r="W196" i="19"/>
  <c r="N96" i="19"/>
  <c r="Q246" i="19"/>
  <c r="T146" i="19"/>
  <c r="W46" i="19"/>
  <c r="K246" i="19"/>
  <c r="N46" i="19"/>
  <c r="Q196" i="19"/>
  <c r="X97" i="19"/>
  <c r="R147" i="19"/>
  <c r="U247" i="19"/>
  <c r="R97" i="19"/>
  <c r="L197" i="19"/>
  <c r="R247" i="19"/>
  <c r="L147" i="19"/>
  <c r="U147" i="19"/>
  <c r="X247" i="19"/>
  <c r="R47" i="19"/>
  <c r="O47" i="19"/>
  <c r="O197" i="19"/>
  <c r="L47" i="19"/>
  <c r="X147" i="19"/>
  <c r="R197" i="19"/>
  <c r="O247" i="19"/>
  <c r="X47" i="19"/>
  <c r="U97" i="19"/>
  <c r="U197" i="19"/>
  <c r="U47" i="19"/>
  <c r="O147" i="19"/>
  <c r="X197" i="19"/>
  <c r="O97" i="19"/>
  <c r="L97" i="19"/>
  <c r="L247" i="19"/>
  <c r="Q248" i="19"/>
  <c r="T198" i="19"/>
  <c r="T248" i="19"/>
  <c r="W248" i="19"/>
  <c r="K248" i="19"/>
  <c r="N248" i="19"/>
  <c r="Q198" i="19"/>
  <c r="N198" i="19"/>
  <c r="N148" i="19"/>
  <c r="W98" i="19"/>
  <c r="K98" i="19"/>
  <c r="K198" i="19"/>
  <c r="Q148" i="19"/>
  <c r="N98" i="19"/>
  <c r="T148" i="19"/>
  <c r="Q98" i="19"/>
  <c r="W198" i="19"/>
  <c r="W148" i="19"/>
  <c r="K148" i="19"/>
  <c r="T98" i="19"/>
  <c r="N48" i="19"/>
  <c r="Q48" i="19"/>
  <c r="T48" i="19"/>
  <c r="W48" i="19"/>
  <c r="K48" i="19"/>
  <c r="R249" i="19"/>
  <c r="U199" i="19"/>
  <c r="U249" i="19"/>
  <c r="X199" i="19"/>
  <c r="L199" i="19"/>
  <c r="X249" i="19"/>
  <c r="L249" i="19"/>
  <c r="O249" i="19"/>
  <c r="R199" i="19"/>
  <c r="O149" i="19"/>
  <c r="X99" i="19"/>
  <c r="L99" i="19"/>
  <c r="O199" i="19"/>
  <c r="R149" i="19"/>
  <c r="O99" i="19"/>
  <c r="U149" i="19"/>
  <c r="R99" i="19"/>
  <c r="X149" i="19"/>
  <c r="L149" i="19"/>
  <c r="U99" i="19"/>
  <c r="X49" i="19"/>
  <c r="O49" i="19"/>
  <c r="R49" i="19"/>
  <c r="L49" i="19"/>
  <c r="U49" i="19"/>
  <c r="O250" i="19"/>
  <c r="R200" i="19"/>
  <c r="R250" i="19"/>
  <c r="U200" i="19"/>
  <c r="U250" i="19"/>
  <c r="X200" i="19"/>
  <c r="X250" i="19"/>
  <c r="L250" i="19"/>
  <c r="O200" i="19"/>
  <c r="L150" i="19"/>
  <c r="U100" i="19"/>
  <c r="X150" i="19"/>
  <c r="O150" i="19"/>
  <c r="X100" i="19"/>
  <c r="L100" i="19"/>
  <c r="L200" i="19"/>
  <c r="R150" i="19"/>
  <c r="O100" i="19"/>
  <c r="U150" i="19"/>
  <c r="R100" i="19"/>
  <c r="U50" i="19"/>
  <c r="O50" i="19"/>
  <c r="X50" i="19"/>
  <c r="R50" i="19"/>
  <c r="L50" i="19"/>
  <c r="S250" i="19"/>
  <c r="V200" i="19"/>
  <c r="J200" i="19"/>
  <c r="V250" i="19"/>
  <c r="J250" i="19"/>
  <c r="M200" i="19"/>
  <c r="M250" i="19"/>
  <c r="P250" i="19"/>
  <c r="S200" i="19"/>
  <c r="P150" i="19"/>
  <c r="M100" i="19"/>
  <c r="P200" i="19"/>
  <c r="S150" i="19"/>
  <c r="P100" i="19"/>
  <c r="V150" i="19"/>
  <c r="J150" i="19"/>
  <c r="S100" i="19"/>
  <c r="M150" i="19"/>
  <c r="V100" i="19"/>
  <c r="J100" i="19"/>
  <c r="M50" i="19"/>
  <c r="J50" i="19"/>
  <c r="S50" i="19"/>
  <c r="V50" i="19"/>
  <c r="P50" i="19"/>
  <c r="T251" i="19"/>
  <c r="W201" i="19"/>
  <c r="K201" i="19"/>
  <c r="W251" i="19"/>
  <c r="K251" i="19"/>
  <c r="N201" i="19"/>
  <c r="N251" i="19"/>
  <c r="Q201" i="19"/>
  <c r="Q251" i="19"/>
  <c r="T201" i="19"/>
  <c r="T151" i="19"/>
  <c r="N101" i="19"/>
  <c r="N151" i="19"/>
  <c r="Q101" i="19"/>
  <c r="W151" i="19"/>
  <c r="T101" i="19"/>
  <c r="W51" i="19"/>
  <c r="Q151" i="19"/>
  <c r="K151" i="19"/>
  <c r="W101" i="19"/>
  <c r="K101" i="19"/>
  <c r="N51" i="19"/>
  <c r="Q51" i="19"/>
  <c r="K51" i="19"/>
  <c r="T51" i="19"/>
  <c r="U252" i="19"/>
  <c r="X202" i="19"/>
  <c r="L202" i="19"/>
  <c r="X252" i="19"/>
  <c r="L252" i="19"/>
  <c r="O202" i="19"/>
  <c r="O252" i="19"/>
  <c r="R202" i="19"/>
  <c r="R252" i="19"/>
  <c r="U202" i="19"/>
  <c r="U152" i="19"/>
  <c r="O102" i="19"/>
  <c r="R52" i="19"/>
  <c r="O152" i="19"/>
  <c r="R102" i="19"/>
  <c r="X152" i="19"/>
  <c r="U102" i="19"/>
  <c r="X52" i="19"/>
  <c r="L52" i="19"/>
  <c r="R152" i="19"/>
  <c r="L152" i="19"/>
  <c r="X102" i="19"/>
  <c r="L102" i="19"/>
  <c r="O52" i="19"/>
  <c r="U52" i="19"/>
  <c r="Q252" i="19"/>
  <c r="T202" i="19"/>
  <c r="T252" i="19"/>
  <c r="W202" i="19"/>
  <c r="K202" i="19"/>
  <c r="W252" i="19"/>
  <c r="K252" i="19"/>
  <c r="N202" i="19"/>
  <c r="N252" i="19"/>
  <c r="Q202" i="19"/>
  <c r="Q152" i="19"/>
  <c r="K152" i="19"/>
  <c r="W102" i="19"/>
  <c r="K102" i="19"/>
  <c r="N52" i="19"/>
  <c r="T152" i="19"/>
  <c r="N102" i="19"/>
  <c r="N152" i="19"/>
  <c r="Q102" i="19"/>
  <c r="T52" i="19"/>
  <c r="W152" i="19"/>
  <c r="T102" i="19"/>
  <c r="W52" i="19"/>
  <c r="K52" i="19"/>
  <c r="Q52" i="19"/>
  <c r="R253" i="19"/>
  <c r="U203" i="19"/>
  <c r="U253" i="19"/>
  <c r="X203" i="19"/>
  <c r="L203" i="19"/>
  <c r="X253" i="19"/>
  <c r="L253" i="19"/>
  <c r="O203" i="19"/>
  <c r="O253" i="19"/>
  <c r="R203" i="19"/>
  <c r="R153" i="19"/>
  <c r="L153" i="19"/>
  <c r="X103" i="19"/>
  <c r="L103" i="19"/>
  <c r="O53" i="19"/>
  <c r="U153" i="19"/>
  <c r="O103" i="19"/>
  <c r="O153" i="19"/>
  <c r="R103" i="19"/>
  <c r="U53" i="19"/>
  <c r="X153" i="19"/>
  <c r="U103" i="19"/>
  <c r="X53" i="19"/>
  <c r="L53" i="19"/>
  <c r="R53" i="19"/>
  <c r="W254" i="19"/>
  <c r="K254" i="19"/>
  <c r="N204" i="19"/>
  <c r="N254" i="19"/>
  <c r="Q204" i="19"/>
  <c r="Q254" i="19"/>
  <c r="T204" i="19"/>
  <c r="T254" i="19"/>
  <c r="W204" i="19"/>
  <c r="K204" i="19"/>
  <c r="W154" i="19"/>
  <c r="K154" i="19"/>
  <c r="Q104" i="19"/>
  <c r="T54" i="19"/>
  <c r="Q154" i="19"/>
  <c r="T104" i="19"/>
  <c r="W104" i="19"/>
  <c r="K104" i="19"/>
  <c r="N54" i="19"/>
  <c r="T154" i="19"/>
  <c r="N154" i="19"/>
  <c r="N104" i="19"/>
  <c r="Q54" i="19"/>
  <c r="K54" i="19"/>
  <c r="W54" i="19"/>
  <c r="S254" i="19"/>
  <c r="V204" i="19"/>
  <c r="J204" i="19"/>
  <c r="V254" i="19"/>
  <c r="J254" i="19"/>
  <c r="M204" i="19"/>
  <c r="M254" i="19"/>
  <c r="P204" i="19"/>
  <c r="P254" i="19"/>
  <c r="S204" i="19"/>
  <c r="S154" i="19"/>
  <c r="M154" i="19"/>
  <c r="M104" i="19"/>
  <c r="P54" i="19"/>
  <c r="V154" i="19"/>
  <c r="P104" i="19"/>
  <c r="P154" i="19"/>
  <c r="J154" i="19"/>
  <c r="S104" i="19"/>
  <c r="V54" i="19"/>
  <c r="J54" i="19"/>
  <c r="V104" i="19"/>
  <c r="J104" i="19"/>
  <c r="M54" i="19"/>
  <c r="S54" i="19"/>
  <c r="N245" i="19"/>
  <c r="T195" i="19"/>
  <c r="N145" i="19"/>
  <c r="T95" i="19"/>
  <c r="N45" i="19"/>
  <c r="Q245" i="19"/>
  <c r="W195" i="19"/>
  <c r="K195" i="19"/>
  <c r="Q145" i="19"/>
  <c r="W95" i="19"/>
  <c r="K95" i="19"/>
  <c r="Q45" i="19"/>
  <c r="W245" i="19"/>
  <c r="K245" i="19"/>
  <c r="Q195" i="19"/>
  <c r="W145" i="19"/>
  <c r="K145" i="19"/>
  <c r="Q95" i="19"/>
  <c r="W45" i="19"/>
  <c r="K45" i="19"/>
  <c r="T245" i="19"/>
  <c r="N195" i="19"/>
  <c r="T145" i="19"/>
  <c r="N95" i="19"/>
  <c r="T45" i="19"/>
  <c r="R245" i="19"/>
  <c r="X195" i="19"/>
  <c r="L195" i="19"/>
  <c r="R145" i="19"/>
  <c r="X95" i="19"/>
  <c r="L95" i="19"/>
  <c r="R45" i="19"/>
  <c r="U245" i="19"/>
  <c r="O195" i="19"/>
  <c r="U145" i="19"/>
  <c r="O95" i="19"/>
  <c r="U45" i="19"/>
  <c r="O245" i="19"/>
  <c r="U195" i="19"/>
  <c r="O145" i="19"/>
  <c r="U95" i="19"/>
  <c r="O45" i="19"/>
  <c r="X245" i="19"/>
  <c r="L245" i="19"/>
  <c r="R195" i="19"/>
  <c r="X145" i="19"/>
  <c r="L145" i="19"/>
  <c r="R95" i="19"/>
  <c r="X45" i="19"/>
  <c r="L45" i="19"/>
  <c r="T239" i="19"/>
  <c r="W89" i="19"/>
  <c r="K89" i="19"/>
  <c r="K239" i="19"/>
  <c r="T189" i="19"/>
  <c r="W39" i="19"/>
  <c r="K39" i="19"/>
  <c r="K189" i="19"/>
  <c r="T139" i="19"/>
  <c r="T89" i="19"/>
  <c r="Q39" i="19"/>
  <c r="W139" i="19"/>
  <c r="K139" i="19"/>
  <c r="T137" i="19"/>
  <c r="W87" i="19"/>
  <c r="Q237" i="19"/>
  <c r="T187" i="19"/>
  <c r="N87" i="19"/>
  <c r="Q37" i="19"/>
  <c r="K187" i="19"/>
  <c r="N137" i="19"/>
  <c r="W237" i="19"/>
  <c r="K237" i="19"/>
  <c r="T87" i="19"/>
  <c r="W37" i="19"/>
  <c r="Q186" i="19"/>
  <c r="Q136" i="19"/>
  <c r="T236" i="19"/>
  <c r="T186" i="19"/>
  <c r="T36" i="19"/>
  <c r="W236" i="19"/>
  <c r="K186" i="19"/>
  <c r="W136" i="19"/>
  <c r="K86" i="19"/>
  <c r="W36" i="19"/>
  <c r="N186" i="19"/>
  <c r="N136" i="19"/>
  <c r="W234" i="19"/>
  <c r="W134" i="19"/>
  <c r="K134" i="19"/>
  <c r="K34" i="19"/>
  <c r="Q34" i="19"/>
  <c r="N134" i="19"/>
  <c r="T84" i="19"/>
  <c r="W184" i="19"/>
  <c r="K184" i="19"/>
  <c r="K84" i="19"/>
  <c r="T234" i="19"/>
  <c r="N84" i="19"/>
  <c r="T34" i="19"/>
  <c r="W178" i="19"/>
  <c r="K178" i="19"/>
  <c r="K78" i="19"/>
  <c r="Q28" i="19"/>
  <c r="T128" i="19"/>
  <c r="N78" i="19"/>
  <c r="K228" i="19"/>
  <c r="Q178" i="19"/>
  <c r="Q78" i="19"/>
  <c r="W28" i="19"/>
  <c r="T178" i="19"/>
  <c r="N128" i="19"/>
  <c r="N119" i="19"/>
  <c r="AA82" i="1"/>
  <c r="AA83" i="1" s="1"/>
  <c r="AA84" i="1" s="1"/>
  <c r="AB84" i="1" s="1"/>
  <c r="AA88" i="1"/>
  <c r="AF131" i="1"/>
  <c r="AF135" i="1"/>
  <c r="AF134" i="1"/>
  <c r="AF153" i="1"/>
  <c r="AF152" i="1"/>
  <c r="AF151" i="1"/>
  <c r="AF149" i="1"/>
  <c r="AF150" i="1"/>
  <c r="AF145" i="1"/>
  <c r="AF147" i="1"/>
  <c r="AF146" i="1"/>
  <c r="AF142" i="1"/>
  <c r="AF144" i="1"/>
  <c r="AF143" i="1"/>
  <c r="AF140" i="1"/>
  <c r="AF141" i="1"/>
  <c r="AF139" i="1"/>
  <c r="AF137" i="1"/>
  <c r="AF138" i="1"/>
  <c r="AF129" i="1"/>
  <c r="AF128" i="1"/>
  <c r="AF125" i="1"/>
  <c r="AF126" i="1"/>
  <c r="AF136" i="1"/>
  <c r="AF132" i="1"/>
  <c r="AB118" i="1"/>
  <c r="AC118" i="1"/>
  <c r="AB120" i="1"/>
  <c r="AC120" i="1"/>
  <c r="AB119" i="1"/>
  <c r="AC119" i="1"/>
  <c r="AB116" i="1"/>
  <c r="W242" i="19" s="1"/>
  <c r="AC116" i="1"/>
  <c r="AB115" i="1"/>
  <c r="AC115" i="1"/>
  <c r="AB117" i="1"/>
  <c r="R192" i="19" s="1"/>
  <c r="AC117" i="1"/>
  <c r="AB112" i="1"/>
  <c r="AC112" i="1"/>
  <c r="AB113" i="1"/>
  <c r="T191" i="19" s="1"/>
  <c r="AC113" i="1"/>
  <c r="AB114" i="1"/>
  <c r="AC114" i="1"/>
  <c r="AB109" i="1"/>
  <c r="AC109" i="1"/>
  <c r="AB110" i="1"/>
  <c r="T190" i="19" s="1"/>
  <c r="AC110" i="1"/>
  <c r="AB111" i="1"/>
  <c r="AC111" i="1"/>
  <c r="AB106" i="1"/>
  <c r="AC106" i="1"/>
  <c r="AB107" i="1"/>
  <c r="Q189" i="19" s="1"/>
  <c r="AC107" i="1"/>
  <c r="AB108" i="1"/>
  <c r="AC108" i="1"/>
  <c r="AB123" i="1"/>
  <c r="AC123" i="1"/>
  <c r="AB122" i="1"/>
  <c r="AC122" i="1"/>
  <c r="AB121" i="1"/>
  <c r="AC121" i="1"/>
  <c r="AB102" i="1"/>
  <c r="AC102" i="1"/>
  <c r="AB101" i="1"/>
  <c r="N237" i="19" s="1"/>
  <c r="AC101" i="1"/>
  <c r="AB99" i="1"/>
  <c r="AC99" i="1"/>
  <c r="AB98" i="1"/>
  <c r="Q86" i="19" s="1"/>
  <c r="AC98" i="1"/>
  <c r="AB100" i="1"/>
  <c r="AC100" i="1"/>
  <c r="AB97" i="1"/>
  <c r="AC97" i="1"/>
  <c r="AB93" i="1"/>
  <c r="AC93" i="1"/>
  <c r="AB92" i="1"/>
  <c r="K234" i="19" s="1"/>
  <c r="AC92" i="1"/>
  <c r="AB90" i="1"/>
  <c r="AC90" i="1"/>
  <c r="AB91" i="1"/>
  <c r="AC91" i="1"/>
  <c r="AB89" i="1"/>
  <c r="AC89" i="1"/>
  <c r="AC83" i="1"/>
  <c r="AB78" i="1"/>
  <c r="AC78" i="1"/>
  <c r="AB76" i="1"/>
  <c r="AC76" i="1"/>
  <c r="AB77" i="1"/>
  <c r="AC77" i="1"/>
  <c r="AB75" i="1"/>
  <c r="AC75" i="1"/>
  <c r="AB74" i="1"/>
  <c r="Q128" i="19" s="1"/>
  <c r="AC74" i="1"/>
  <c r="AB73" i="1"/>
  <c r="AC73" i="1"/>
  <c r="AB57" i="1"/>
  <c r="AC57" i="1"/>
  <c r="AB56" i="1"/>
  <c r="AC56" i="1"/>
  <c r="AB55" i="1"/>
  <c r="AC55" i="1"/>
  <c r="AB51" i="1"/>
  <c r="AC51" i="1"/>
  <c r="AB50" i="1"/>
  <c r="AC50" i="1"/>
  <c r="AB48" i="1"/>
  <c r="AC48" i="1"/>
  <c r="AB47" i="1"/>
  <c r="K169" i="19" s="1"/>
  <c r="AC47" i="1"/>
  <c r="AB49" i="1"/>
  <c r="AC49" i="1"/>
  <c r="AB46" i="1"/>
  <c r="AC46" i="1"/>
  <c r="AB45" i="1"/>
  <c r="AC45" i="1"/>
  <c r="AB44" i="1"/>
  <c r="AC44" i="1"/>
  <c r="AB43" i="1"/>
  <c r="AC43" i="1"/>
  <c r="AB42" i="1"/>
  <c r="AC42" i="1"/>
  <c r="AB41" i="1"/>
  <c r="AC41" i="1"/>
  <c r="AB40" i="1"/>
  <c r="AC40" i="1"/>
  <c r="AB39" i="1"/>
  <c r="AC39" i="1"/>
  <c r="AB38" i="1"/>
  <c r="AC38" i="1"/>
  <c r="AB37" i="1"/>
  <c r="AC37" i="1"/>
  <c r="AB36" i="1"/>
  <c r="AC36" i="1"/>
  <c r="AB35" i="1"/>
  <c r="AC35" i="1"/>
  <c r="AB34" i="1"/>
  <c r="AC34" i="1"/>
  <c r="AB33" i="1"/>
  <c r="AC33" i="1"/>
  <c r="AB32" i="1"/>
  <c r="AC32" i="1"/>
  <c r="AB31" i="1"/>
  <c r="AC31" i="1"/>
  <c r="AB30" i="1"/>
  <c r="AC30" i="1"/>
  <c r="AB29" i="1"/>
  <c r="AC29" i="1"/>
  <c r="AB28" i="1"/>
  <c r="AC28" i="1"/>
  <c r="T8" i="1"/>
  <c r="W8" i="1"/>
  <c r="T9" i="1"/>
  <c r="W9" i="1"/>
  <c r="T7" i="1"/>
  <c r="T10" i="1"/>
  <c r="T13" i="1"/>
  <c r="T16" i="1"/>
  <c r="U178" i="19" l="1"/>
  <c r="R228" i="19"/>
  <c r="X28" i="19"/>
  <c r="R178" i="19"/>
  <c r="U228" i="19"/>
  <c r="L128" i="19"/>
  <c r="L78" i="19"/>
  <c r="O178" i="19"/>
  <c r="L228" i="19"/>
  <c r="R28" i="19"/>
  <c r="L178" i="19"/>
  <c r="O228" i="19"/>
  <c r="U28" i="19"/>
  <c r="O128" i="19"/>
  <c r="O78" i="19"/>
  <c r="R78" i="19"/>
  <c r="X228" i="19"/>
  <c r="R128" i="19"/>
  <c r="U78" i="19"/>
  <c r="X78" i="19"/>
  <c r="L28" i="19"/>
  <c r="X128" i="19"/>
  <c r="X178" i="19"/>
  <c r="U128" i="19"/>
  <c r="O28" i="19"/>
  <c r="AB83" i="1"/>
  <c r="AC84" i="1"/>
  <c r="N28" i="19"/>
  <c r="N228" i="19"/>
  <c r="K128" i="19"/>
  <c r="W228" i="19"/>
  <c r="N178" i="19"/>
  <c r="W78" i="19"/>
  <c r="Q228" i="19"/>
  <c r="T134" i="19"/>
  <c r="W84" i="19"/>
  <c r="Q234" i="19"/>
  <c r="T184" i="19"/>
  <c r="W34" i="19"/>
  <c r="Q184" i="19"/>
  <c r="N36" i="19"/>
  <c r="N236" i="19"/>
  <c r="W86" i="19"/>
  <c r="W186" i="19"/>
  <c r="T86" i="19"/>
  <c r="Q36" i="19"/>
  <c r="Q236" i="19"/>
  <c r="Q137" i="19"/>
  <c r="T37" i="19"/>
  <c r="W187" i="19"/>
  <c r="K137" i="19"/>
  <c r="N37" i="19"/>
  <c r="Q187" i="19"/>
  <c r="N189" i="19"/>
  <c r="N39" i="19"/>
  <c r="W189" i="19"/>
  <c r="N89" i="19"/>
  <c r="W239" i="19"/>
  <c r="N139" i="19"/>
  <c r="T78" i="19"/>
  <c r="K28" i="19"/>
  <c r="W128" i="19"/>
  <c r="T28" i="19"/>
  <c r="T228" i="19"/>
  <c r="N184" i="19"/>
  <c r="Q134" i="19"/>
  <c r="N34" i="19"/>
  <c r="N234" i="19"/>
  <c r="Q84" i="19"/>
  <c r="N86" i="19"/>
  <c r="K36" i="19"/>
  <c r="K136" i="19"/>
  <c r="K236" i="19"/>
  <c r="T136" i="19"/>
  <c r="K37" i="19"/>
  <c r="N187" i="19"/>
  <c r="Q87" i="19"/>
  <c r="T237" i="19"/>
  <c r="W137" i="19"/>
  <c r="K87" i="19"/>
  <c r="Q239" i="19"/>
  <c r="Q89" i="19"/>
  <c r="N239" i="19"/>
  <c r="Q139" i="19"/>
  <c r="T39" i="19"/>
  <c r="N192" i="19"/>
  <c r="T142" i="19"/>
  <c r="W142" i="19"/>
  <c r="Q42" i="19"/>
  <c r="W192" i="19"/>
  <c r="Q242" i="19"/>
  <c r="T92" i="19"/>
  <c r="W42" i="19"/>
  <c r="Q92" i="19"/>
  <c r="N190" i="19"/>
  <c r="W90" i="19"/>
  <c r="T240" i="19"/>
  <c r="T91" i="19"/>
  <c r="T41" i="19"/>
  <c r="Q241" i="19"/>
  <c r="U239" i="19"/>
  <c r="R189" i="19"/>
  <c r="O139" i="19"/>
  <c r="X89" i="19"/>
  <c r="L89" i="19"/>
  <c r="U39" i="19"/>
  <c r="R239" i="19"/>
  <c r="O189" i="19"/>
  <c r="X139" i="19"/>
  <c r="L139" i="19"/>
  <c r="U89" i="19"/>
  <c r="R39" i="19"/>
  <c r="O239" i="19"/>
  <c r="X189" i="19"/>
  <c r="L189" i="19"/>
  <c r="U139" i="19"/>
  <c r="R89" i="19"/>
  <c r="O39" i="19"/>
  <c r="X239" i="19"/>
  <c r="L239" i="19"/>
  <c r="U189" i="19"/>
  <c r="R139" i="19"/>
  <c r="O89" i="19"/>
  <c r="X39" i="19"/>
  <c r="L39" i="19"/>
  <c r="T169" i="19"/>
  <c r="K69" i="19"/>
  <c r="Q169" i="19"/>
  <c r="K19" i="19"/>
  <c r="Q119" i="19"/>
  <c r="Q19" i="19"/>
  <c r="K219" i="19"/>
  <c r="W169" i="19"/>
  <c r="Q219" i="19"/>
  <c r="N69" i="19"/>
  <c r="W219" i="19"/>
  <c r="T219" i="19"/>
  <c r="N19" i="19"/>
  <c r="W119" i="19"/>
  <c r="K119" i="19"/>
  <c r="W69" i="19"/>
  <c r="W19" i="19"/>
  <c r="T19" i="19"/>
  <c r="T119" i="19"/>
  <c r="T69" i="19"/>
  <c r="Q69" i="19"/>
  <c r="N219" i="19"/>
  <c r="N169" i="19"/>
  <c r="R92" i="19"/>
  <c r="N92" i="19"/>
  <c r="K192" i="19"/>
  <c r="K42" i="19"/>
  <c r="O92" i="19"/>
  <c r="X242" i="19"/>
  <c r="L142" i="19"/>
  <c r="X192" i="19"/>
  <c r="R42" i="19"/>
  <c r="T242" i="19"/>
  <c r="N42" i="19"/>
  <c r="K142" i="19"/>
  <c r="X42" i="19"/>
  <c r="X92" i="19"/>
  <c r="O242" i="19"/>
  <c r="R142" i="19"/>
  <c r="O142" i="19"/>
  <c r="O192" i="19"/>
  <c r="U242" i="19"/>
  <c r="L42" i="19"/>
  <c r="K92" i="19"/>
  <c r="N142" i="19"/>
  <c r="Q192" i="19"/>
  <c r="U142" i="19"/>
  <c r="U192" i="19"/>
  <c r="U92" i="19"/>
  <c r="L92" i="19"/>
  <c r="W92" i="19"/>
  <c r="T192" i="19"/>
  <c r="K242" i="19"/>
  <c r="L242" i="19"/>
  <c r="O42" i="19"/>
  <c r="L192" i="19"/>
  <c r="X142" i="19"/>
  <c r="T42" i="19"/>
  <c r="Q142" i="19"/>
  <c r="N242" i="19"/>
  <c r="R242" i="19"/>
  <c r="U42" i="19"/>
  <c r="Q141" i="19"/>
  <c r="Q91" i="19"/>
  <c r="N41" i="19"/>
  <c r="N191" i="19"/>
  <c r="N141" i="19"/>
  <c r="K91" i="19"/>
  <c r="K241" i="19"/>
  <c r="Q41" i="19"/>
  <c r="W91" i="19"/>
  <c r="W241" i="19"/>
  <c r="N91" i="19"/>
  <c r="T141" i="19"/>
  <c r="R191" i="19"/>
  <c r="O91" i="19"/>
  <c r="U191" i="19"/>
  <c r="R241" i="19"/>
  <c r="O141" i="19"/>
  <c r="X41" i="19"/>
  <c r="L41" i="19"/>
  <c r="O191" i="19"/>
  <c r="X91" i="19"/>
  <c r="L91" i="19"/>
  <c r="R91" i="19"/>
  <c r="O241" i="19"/>
  <c r="X141" i="19"/>
  <c r="L141" i="19"/>
  <c r="U41" i="19"/>
  <c r="X191" i="19"/>
  <c r="L191" i="19"/>
  <c r="U91" i="19"/>
  <c r="X241" i="19"/>
  <c r="L241" i="19"/>
  <c r="U141" i="19"/>
  <c r="R41" i="19"/>
  <c r="U241" i="19"/>
  <c r="R141" i="19"/>
  <c r="O41" i="19"/>
  <c r="K191" i="19"/>
  <c r="K141" i="19"/>
  <c r="Q191" i="19"/>
  <c r="K41" i="19"/>
  <c r="W191" i="19"/>
  <c r="W141" i="19"/>
  <c r="N241" i="19"/>
  <c r="W41" i="19"/>
  <c r="T241" i="19"/>
  <c r="R90" i="19"/>
  <c r="U240" i="19"/>
  <c r="O190" i="19"/>
  <c r="U140" i="19"/>
  <c r="O90" i="19"/>
  <c r="U40" i="19"/>
  <c r="L140" i="19"/>
  <c r="X40" i="19"/>
  <c r="R240" i="19"/>
  <c r="X190" i="19"/>
  <c r="L190" i="19"/>
  <c r="R140" i="19"/>
  <c r="X90" i="19"/>
  <c r="L90" i="19"/>
  <c r="R40" i="19"/>
  <c r="X140" i="19"/>
  <c r="L240" i="19"/>
  <c r="O240" i="19"/>
  <c r="U190" i="19"/>
  <c r="O140" i="19"/>
  <c r="U90" i="19"/>
  <c r="O40" i="19"/>
  <c r="X240" i="19"/>
  <c r="L40" i="19"/>
  <c r="R190" i="19"/>
  <c r="N240" i="19"/>
  <c r="K140" i="19"/>
  <c r="Q40" i="19"/>
  <c r="W190" i="19"/>
  <c r="W140" i="19"/>
  <c r="Q90" i="19"/>
  <c r="K240" i="19"/>
  <c r="K190" i="19"/>
  <c r="Q140" i="19"/>
  <c r="W240" i="19"/>
  <c r="T40" i="19"/>
  <c r="Q190" i="19"/>
  <c r="N40" i="19"/>
  <c r="K40" i="19"/>
  <c r="T90" i="19"/>
  <c r="Q240" i="19"/>
  <c r="N90" i="19"/>
  <c r="W40" i="19"/>
  <c r="T140" i="19"/>
  <c r="N140" i="19"/>
  <c r="K90" i="19"/>
  <c r="U237" i="19"/>
  <c r="R237" i="19"/>
  <c r="O187" i="19"/>
  <c r="X137" i="19"/>
  <c r="L137" i="19"/>
  <c r="U87" i="19"/>
  <c r="R37" i="19"/>
  <c r="O137" i="19"/>
  <c r="X87" i="19"/>
  <c r="O237" i="19"/>
  <c r="X187" i="19"/>
  <c r="L187" i="19"/>
  <c r="U137" i="19"/>
  <c r="R87" i="19"/>
  <c r="O37" i="19"/>
  <c r="U37" i="19"/>
  <c r="X237" i="19"/>
  <c r="L237" i="19"/>
  <c r="U187" i="19"/>
  <c r="R137" i="19"/>
  <c r="O87" i="19"/>
  <c r="X37" i="19"/>
  <c r="L37" i="19"/>
  <c r="L87" i="19"/>
  <c r="R187" i="19"/>
  <c r="O186" i="19"/>
  <c r="X86" i="19"/>
  <c r="L86" i="19"/>
  <c r="L236" i="19"/>
  <c r="U136" i="19"/>
  <c r="U236" i="19"/>
  <c r="R136" i="19"/>
  <c r="O36" i="19"/>
  <c r="X186" i="19"/>
  <c r="L186" i="19"/>
  <c r="U86" i="19"/>
  <c r="X236" i="19"/>
  <c r="R236" i="19"/>
  <c r="O136" i="19"/>
  <c r="X36" i="19"/>
  <c r="L36" i="19"/>
  <c r="U186" i="19"/>
  <c r="R86" i="19"/>
  <c r="O236" i="19"/>
  <c r="X136" i="19"/>
  <c r="L136" i="19"/>
  <c r="U36" i="19"/>
  <c r="R186" i="19"/>
  <c r="O86" i="19"/>
  <c r="R36" i="19"/>
  <c r="X184" i="19"/>
  <c r="L184" i="19"/>
  <c r="O84" i="19"/>
  <c r="R234" i="19"/>
  <c r="O234" i="19"/>
  <c r="R134" i="19"/>
  <c r="U34" i="19"/>
  <c r="L34" i="19"/>
  <c r="U184" i="19"/>
  <c r="X84" i="19"/>
  <c r="L84" i="19"/>
  <c r="U134" i="19"/>
  <c r="X234" i="19"/>
  <c r="L234" i="19"/>
  <c r="O134" i="19"/>
  <c r="R34" i="19"/>
  <c r="X34" i="19"/>
  <c r="R184" i="19"/>
  <c r="U84" i="19"/>
  <c r="U234" i="19"/>
  <c r="X134" i="19"/>
  <c r="L134" i="19"/>
  <c r="O34" i="19"/>
  <c r="O184" i="19"/>
  <c r="R84" i="19"/>
  <c r="U233" i="19"/>
  <c r="L183" i="19"/>
  <c r="R83" i="19"/>
  <c r="L233" i="19"/>
  <c r="R133" i="19"/>
  <c r="X33" i="19"/>
  <c r="R183" i="19"/>
  <c r="X83" i="19"/>
  <c r="O33" i="19"/>
  <c r="R33" i="19"/>
  <c r="R233" i="19"/>
  <c r="X133" i="19"/>
  <c r="O83" i="19"/>
  <c r="U183" i="19"/>
  <c r="X183" i="19"/>
  <c r="O133" i="19"/>
  <c r="U33" i="19"/>
  <c r="L133" i="19"/>
  <c r="X233" i="19"/>
  <c r="O183" i="19"/>
  <c r="U83" i="19"/>
  <c r="L33" i="19"/>
  <c r="O233" i="19"/>
  <c r="U133" i="19"/>
  <c r="L83" i="19"/>
  <c r="T183" i="19"/>
  <c r="K133" i="19"/>
  <c r="Q33" i="19"/>
  <c r="T133" i="19"/>
  <c r="K83" i="19"/>
  <c r="T233" i="19"/>
  <c r="K183" i="19"/>
  <c r="Q83" i="19"/>
  <c r="K233" i="19"/>
  <c r="Q133" i="19"/>
  <c r="W33" i="19"/>
  <c r="Q183" i="19"/>
  <c r="W83" i="19"/>
  <c r="N33" i="19"/>
  <c r="Q233" i="19"/>
  <c r="W133" i="19"/>
  <c r="N83" i="19"/>
  <c r="W183" i="19"/>
  <c r="N133" i="19"/>
  <c r="T33" i="19"/>
  <c r="W233" i="19"/>
  <c r="N183" i="19"/>
  <c r="T83" i="19"/>
  <c r="K33" i="19"/>
  <c r="N233" i="19"/>
  <c r="O229" i="19"/>
  <c r="R179" i="19"/>
  <c r="U129" i="19"/>
  <c r="X79" i="19"/>
  <c r="U179" i="19"/>
  <c r="O129" i="19"/>
  <c r="R79" i="19"/>
  <c r="L129" i="19"/>
  <c r="O79" i="19"/>
  <c r="R29" i="19"/>
  <c r="L179" i="19"/>
  <c r="U229" i="19"/>
  <c r="X179" i="19"/>
  <c r="L229" i="19"/>
  <c r="O179" i="19"/>
  <c r="R129" i="19"/>
  <c r="U79" i="19"/>
  <c r="X29" i="19"/>
  <c r="L79" i="19"/>
  <c r="O29" i="19"/>
  <c r="X229" i="19"/>
  <c r="L29" i="19"/>
  <c r="R229" i="19"/>
  <c r="X129" i="19"/>
  <c r="U29" i="19"/>
  <c r="W229" i="19"/>
  <c r="K29" i="19"/>
  <c r="K79" i="19"/>
  <c r="N229" i="19"/>
  <c r="Q179" i="19"/>
  <c r="T129" i="19"/>
  <c r="W79" i="19"/>
  <c r="W129" i="19"/>
  <c r="K129" i="19"/>
  <c r="N79" i="19"/>
  <c r="Q29" i="19"/>
  <c r="T229" i="19"/>
  <c r="W179" i="19"/>
  <c r="Q229" i="19"/>
  <c r="K229" i="19"/>
  <c r="N179" i="19"/>
  <c r="Q129" i="19"/>
  <c r="T79" i="19"/>
  <c r="W29" i="19"/>
  <c r="K179" i="19"/>
  <c r="N129" i="19"/>
  <c r="Q79" i="19"/>
  <c r="T29" i="19"/>
  <c r="N29" i="19"/>
  <c r="T179" i="19"/>
  <c r="Q172" i="19"/>
  <c r="K72" i="19"/>
  <c r="T22" i="19"/>
  <c r="W222" i="19"/>
  <c r="Q122" i="19"/>
  <c r="K22" i="19"/>
  <c r="N222" i="19"/>
  <c r="W172" i="19"/>
  <c r="Q72" i="19"/>
  <c r="N172" i="19"/>
  <c r="W122" i="19"/>
  <c r="Q22" i="19"/>
  <c r="T222" i="19"/>
  <c r="N122" i="19"/>
  <c r="W72" i="19"/>
  <c r="N22" i="19"/>
  <c r="K222" i="19"/>
  <c r="T172" i="19"/>
  <c r="N72" i="19"/>
  <c r="W22" i="19"/>
  <c r="K172" i="19"/>
  <c r="T122" i="19"/>
  <c r="Q222" i="19"/>
  <c r="K122" i="19"/>
  <c r="T72" i="19"/>
  <c r="X222" i="19"/>
  <c r="R122" i="19"/>
  <c r="L22" i="19"/>
  <c r="R222" i="19"/>
  <c r="O222" i="19"/>
  <c r="X172" i="19"/>
  <c r="R72" i="19"/>
  <c r="O172" i="19"/>
  <c r="X122" i="19"/>
  <c r="R22" i="19"/>
  <c r="L122" i="19"/>
  <c r="U222" i="19"/>
  <c r="O122" i="19"/>
  <c r="X72" i="19"/>
  <c r="L222" i="19"/>
  <c r="U172" i="19"/>
  <c r="O72" i="19"/>
  <c r="X22" i="19"/>
  <c r="L172" i="19"/>
  <c r="U122" i="19"/>
  <c r="O22" i="19"/>
  <c r="U72" i="19"/>
  <c r="R172" i="19"/>
  <c r="L72" i="19"/>
  <c r="U22" i="19"/>
  <c r="N220" i="19"/>
  <c r="T70" i="19"/>
  <c r="N20" i="19"/>
  <c r="W170" i="19"/>
  <c r="Q120" i="19"/>
  <c r="K70" i="19"/>
  <c r="T220" i="19"/>
  <c r="N170" i="19"/>
  <c r="T20" i="19"/>
  <c r="K220" i="19"/>
  <c r="W120" i="19"/>
  <c r="Q70" i="19"/>
  <c r="K20" i="19"/>
  <c r="T170" i="19"/>
  <c r="N120" i="19"/>
  <c r="Q220" i="19"/>
  <c r="K170" i="19"/>
  <c r="W70" i="19"/>
  <c r="Q20" i="19"/>
  <c r="T120" i="19"/>
  <c r="N70" i="19"/>
  <c r="W220" i="19"/>
  <c r="Q170" i="19"/>
  <c r="K120" i="19"/>
  <c r="W20" i="19"/>
  <c r="X170" i="19"/>
  <c r="R120" i="19"/>
  <c r="L70" i="19"/>
  <c r="U220" i="19"/>
  <c r="O170" i="19"/>
  <c r="U20" i="19"/>
  <c r="L220" i="19"/>
  <c r="X120" i="19"/>
  <c r="R70" i="19"/>
  <c r="L20" i="19"/>
  <c r="U170" i="19"/>
  <c r="O120" i="19"/>
  <c r="R220" i="19"/>
  <c r="L170" i="19"/>
  <c r="X70" i="19"/>
  <c r="R20" i="19"/>
  <c r="U120" i="19"/>
  <c r="O70" i="19"/>
  <c r="X220" i="19"/>
  <c r="R170" i="19"/>
  <c r="L120" i="19"/>
  <c r="X20" i="19"/>
  <c r="O220" i="19"/>
  <c r="U70" i="19"/>
  <c r="O20" i="19"/>
  <c r="R169" i="19"/>
  <c r="O69" i="19"/>
  <c r="U219" i="19"/>
  <c r="R119" i="19"/>
  <c r="R219" i="19"/>
  <c r="O119" i="19"/>
  <c r="X19" i="19"/>
  <c r="L19" i="19"/>
  <c r="O19" i="19"/>
  <c r="O169" i="19"/>
  <c r="X69" i="19"/>
  <c r="L69" i="19"/>
  <c r="O219" i="19"/>
  <c r="X119" i="19"/>
  <c r="L119" i="19"/>
  <c r="U19" i="19"/>
  <c r="X169" i="19"/>
  <c r="L169" i="19"/>
  <c r="U69" i="19"/>
  <c r="X219" i="19"/>
  <c r="L219" i="19"/>
  <c r="U119" i="19"/>
  <c r="R19" i="19"/>
  <c r="U169" i="19"/>
  <c r="R69" i="19"/>
  <c r="Q244" i="19"/>
  <c r="Q194" i="19"/>
  <c r="Q144" i="19"/>
  <c r="Q94" i="19"/>
  <c r="Q44" i="19"/>
  <c r="T244" i="19"/>
  <c r="T194" i="19"/>
  <c r="T144" i="19"/>
  <c r="T94" i="19"/>
  <c r="T44" i="19"/>
  <c r="W244" i="19"/>
  <c r="K244" i="19"/>
  <c r="W194" i="19"/>
  <c r="K194" i="19"/>
  <c r="W144" i="19"/>
  <c r="K144" i="19"/>
  <c r="W94" i="19"/>
  <c r="K94" i="19"/>
  <c r="W44" i="19"/>
  <c r="K44" i="19"/>
  <c r="N244" i="19"/>
  <c r="N194" i="19"/>
  <c r="N144" i="19"/>
  <c r="N94" i="19"/>
  <c r="N44" i="19"/>
  <c r="T243" i="19"/>
  <c r="T193" i="19"/>
  <c r="T143" i="19"/>
  <c r="T93" i="19"/>
  <c r="T43" i="19"/>
  <c r="W243" i="19"/>
  <c r="K243" i="19"/>
  <c r="W193" i="19"/>
  <c r="K193" i="19"/>
  <c r="W143" i="19"/>
  <c r="K143" i="19"/>
  <c r="W93" i="19"/>
  <c r="K93" i="19"/>
  <c r="W43" i="19"/>
  <c r="K43" i="19"/>
  <c r="N243" i="19"/>
  <c r="N193" i="19"/>
  <c r="N143" i="19"/>
  <c r="N93" i="19"/>
  <c r="N43" i="19"/>
  <c r="Q243" i="19"/>
  <c r="Q193" i="19"/>
  <c r="Q143" i="19"/>
  <c r="Q93" i="19"/>
  <c r="Q43" i="19"/>
  <c r="U244" i="19"/>
  <c r="U194" i="19"/>
  <c r="U144" i="19"/>
  <c r="U94" i="19"/>
  <c r="U44" i="19"/>
  <c r="X244" i="19"/>
  <c r="L244" i="19"/>
  <c r="X194" i="19"/>
  <c r="L194" i="19"/>
  <c r="X144" i="19"/>
  <c r="L144" i="19"/>
  <c r="X94" i="19"/>
  <c r="L94" i="19"/>
  <c r="X44" i="19"/>
  <c r="L44" i="19"/>
  <c r="O244" i="19"/>
  <c r="O194" i="19"/>
  <c r="O144" i="19"/>
  <c r="O94" i="19"/>
  <c r="O44" i="19"/>
  <c r="R244" i="19"/>
  <c r="R194" i="19"/>
  <c r="R144" i="19"/>
  <c r="R94" i="19"/>
  <c r="R44" i="19"/>
  <c r="X243" i="19"/>
  <c r="L243" i="19"/>
  <c r="X193" i="19"/>
  <c r="L193" i="19"/>
  <c r="X143" i="19"/>
  <c r="L143" i="19"/>
  <c r="X93" i="19"/>
  <c r="L93" i="19"/>
  <c r="X43" i="19"/>
  <c r="L43" i="19"/>
  <c r="O243" i="19"/>
  <c r="O193" i="19"/>
  <c r="O143" i="19"/>
  <c r="O93" i="19"/>
  <c r="O43" i="19"/>
  <c r="R243" i="19"/>
  <c r="R193" i="19"/>
  <c r="R143" i="19"/>
  <c r="R93" i="19"/>
  <c r="R43" i="19"/>
  <c r="U243" i="19"/>
  <c r="U193" i="19"/>
  <c r="U143" i="19"/>
  <c r="U93" i="19"/>
  <c r="U43" i="19"/>
  <c r="X165" i="19"/>
  <c r="X65" i="19"/>
  <c r="X115" i="19"/>
  <c r="X15" i="19"/>
  <c r="U15" i="19"/>
  <c r="U115" i="19"/>
  <c r="R65" i="19"/>
  <c r="R165" i="19"/>
  <c r="U65" i="19"/>
  <c r="U165" i="19"/>
  <c r="O115" i="19"/>
  <c r="X215" i="19"/>
  <c r="R215" i="19"/>
  <c r="R15" i="19"/>
  <c r="R115" i="19"/>
  <c r="O65" i="19"/>
  <c r="O165" i="19"/>
  <c r="U215" i="19"/>
  <c r="L165" i="19"/>
  <c r="L65" i="19"/>
  <c r="O215" i="19"/>
  <c r="O15" i="19"/>
  <c r="L115" i="19"/>
  <c r="L15" i="19"/>
  <c r="X116" i="19"/>
  <c r="X16" i="19"/>
  <c r="X166" i="19"/>
  <c r="X66" i="19"/>
  <c r="U16" i="19"/>
  <c r="R16" i="19"/>
  <c r="R116" i="19"/>
  <c r="O16" i="19"/>
  <c r="U66" i="19"/>
  <c r="U116" i="19"/>
  <c r="U166" i="19"/>
  <c r="O66" i="19"/>
  <c r="O166" i="19"/>
  <c r="U216" i="19"/>
  <c r="R66" i="19"/>
  <c r="R166" i="19"/>
  <c r="O116" i="19"/>
  <c r="X216" i="19"/>
  <c r="R216" i="19"/>
  <c r="L166" i="19"/>
  <c r="L116" i="19"/>
  <c r="L16" i="19"/>
  <c r="L66" i="19"/>
  <c r="O216" i="19"/>
  <c r="X118" i="19"/>
  <c r="X18" i="19"/>
  <c r="X168" i="19"/>
  <c r="X68" i="19"/>
  <c r="U18" i="19"/>
  <c r="R18" i="19"/>
  <c r="R118" i="19"/>
  <c r="O18" i="19"/>
  <c r="O68" i="19"/>
  <c r="O168" i="19"/>
  <c r="U218" i="19"/>
  <c r="U118" i="19"/>
  <c r="R68" i="19"/>
  <c r="R168" i="19"/>
  <c r="O118" i="19"/>
  <c r="X218" i="19"/>
  <c r="R218" i="19"/>
  <c r="L118" i="19"/>
  <c r="L18" i="19"/>
  <c r="U68" i="19"/>
  <c r="U168" i="19"/>
  <c r="L168" i="19"/>
  <c r="L68" i="19"/>
  <c r="O218" i="19"/>
  <c r="X113" i="19"/>
  <c r="X13" i="19"/>
  <c r="X163" i="19"/>
  <c r="X63" i="19"/>
  <c r="U13" i="19"/>
  <c r="U63" i="19"/>
  <c r="U113" i="19"/>
  <c r="U163" i="19"/>
  <c r="R13" i="19"/>
  <c r="R113" i="19"/>
  <c r="O13" i="19"/>
  <c r="O63" i="19"/>
  <c r="O163" i="19"/>
  <c r="U213" i="19"/>
  <c r="O113" i="19"/>
  <c r="X213" i="19"/>
  <c r="R213" i="19"/>
  <c r="L113" i="19"/>
  <c r="L13" i="19"/>
  <c r="R63" i="19"/>
  <c r="R163" i="19"/>
  <c r="L163" i="19"/>
  <c r="L63" i="19"/>
  <c r="O213" i="19"/>
  <c r="W116" i="19"/>
  <c r="W16" i="19"/>
  <c r="T66" i="19"/>
  <c r="T166" i="19"/>
  <c r="Q66" i="19"/>
  <c r="Q166" i="19"/>
  <c r="W166" i="19"/>
  <c r="W66" i="19"/>
  <c r="Q16" i="19"/>
  <c r="Q116" i="19"/>
  <c r="N16" i="19"/>
  <c r="N66" i="19"/>
  <c r="N166" i="19"/>
  <c r="T216" i="19"/>
  <c r="K166" i="19"/>
  <c r="T116" i="19"/>
  <c r="K66" i="19"/>
  <c r="N216" i="19"/>
  <c r="T16" i="19"/>
  <c r="N116" i="19"/>
  <c r="W216" i="19"/>
  <c r="Q216" i="19"/>
  <c r="K116" i="19"/>
  <c r="K16" i="19"/>
  <c r="W118" i="19"/>
  <c r="W18" i="19"/>
  <c r="T68" i="19"/>
  <c r="T168" i="19"/>
  <c r="T118" i="19"/>
  <c r="Q68" i="19"/>
  <c r="Q168" i="19"/>
  <c r="W168" i="19"/>
  <c r="W68" i="19"/>
  <c r="T18" i="19"/>
  <c r="Q18" i="19"/>
  <c r="Q118" i="19"/>
  <c r="N18" i="19"/>
  <c r="N68" i="19"/>
  <c r="N168" i="19"/>
  <c r="T218" i="19"/>
  <c r="K168" i="19"/>
  <c r="K68" i="19"/>
  <c r="N218" i="19"/>
  <c r="N118" i="19"/>
  <c r="W218" i="19"/>
  <c r="Q218" i="19"/>
  <c r="K118" i="19"/>
  <c r="K18" i="19"/>
  <c r="W113" i="19"/>
  <c r="W13" i="19"/>
  <c r="T63" i="19"/>
  <c r="T163" i="19"/>
  <c r="Q63" i="19"/>
  <c r="Q163" i="19"/>
  <c r="T13" i="19"/>
  <c r="T113" i="19"/>
  <c r="Q13" i="19"/>
  <c r="Q113" i="19"/>
  <c r="N13" i="19"/>
  <c r="N63" i="19"/>
  <c r="N163" i="19"/>
  <c r="T213" i="19"/>
  <c r="K163" i="19"/>
  <c r="W63" i="19"/>
  <c r="K63" i="19"/>
  <c r="N213" i="19"/>
  <c r="W163" i="19"/>
  <c r="K113" i="19"/>
  <c r="K13" i="19"/>
  <c r="N113" i="19"/>
  <c r="W213" i="19"/>
  <c r="Q213" i="19"/>
  <c r="X164" i="19"/>
  <c r="X64" i="19"/>
  <c r="U14" i="19"/>
  <c r="U114" i="19"/>
  <c r="U64" i="19"/>
  <c r="U164" i="19"/>
  <c r="R14" i="19"/>
  <c r="R114" i="19"/>
  <c r="X114" i="19"/>
  <c r="X14" i="19"/>
  <c r="R64" i="19"/>
  <c r="R164" i="19"/>
  <c r="O14" i="19"/>
  <c r="O114" i="19"/>
  <c r="X214" i="19"/>
  <c r="R214" i="19"/>
  <c r="L114" i="19"/>
  <c r="L14" i="19"/>
  <c r="L164" i="19"/>
  <c r="O64" i="19"/>
  <c r="O164" i="19"/>
  <c r="U214" i="19"/>
  <c r="L64" i="19"/>
  <c r="O214" i="19"/>
  <c r="W167" i="19"/>
  <c r="W67" i="19"/>
  <c r="T17" i="19"/>
  <c r="T117" i="19"/>
  <c r="Q17" i="19"/>
  <c r="Q117" i="19"/>
  <c r="W117" i="19"/>
  <c r="W17" i="19"/>
  <c r="T67" i="19"/>
  <c r="T167" i="19"/>
  <c r="Q67" i="19"/>
  <c r="Q167" i="19"/>
  <c r="N117" i="19"/>
  <c r="W217" i="19"/>
  <c r="Q217" i="19"/>
  <c r="N17" i="19"/>
  <c r="K117" i="19"/>
  <c r="K17" i="19"/>
  <c r="N67" i="19"/>
  <c r="N167" i="19"/>
  <c r="T217" i="19"/>
  <c r="K67" i="19"/>
  <c r="N217" i="19"/>
  <c r="K167" i="19"/>
  <c r="X167" i="19"/>
  <c r="X67" i="19"/>
  <c r="X117" i="19"/>
  <c r="X17" i="19"/>
  <c r="U67" i="19"/>
  <c r="U167" i="19"/>
  <c r="U117" i="19"/>
  <c r="R67" i="19"/>
  <c r="R167" i="19"/>
  <c r="U17" i="19"/>
  <c r="O117" i="19"/>
  <c r="X217" i="19"/>
  <c r="R217" i="19"/>
  <c r="R17" i="19"/>
  <c r="R117" i="19"/>
  <c r="O17" i="19"/>
  <c r="O67" i="19"/>
  <c r="O167" i="19"/>
  <c r="U217" i="19"/>
  <c r="L167" i="19"/>
  <c r="L67" i="19"/>
  <c r="O217" i="19"/>
  <c r="L117" i="19"/>
  <c r="L17" i="19"/>
  <c r="W115" i="19"/>
  <c r="T65" i="19"/>
  <c r="Q65" i="19"/>
  <c r="N65" i="19"/>
  <c r="T215" i="19"/>
  <c r="K65" i="19"/>
  <c r="W65" i="19"/>
  <c r="T115" i="19"/>
  <c r="Q115" i="19"/>
  <c r="N115" i="19"/>
  <c r="Q215" i="19"/>
  <c r="K15" i="19"/>
  <c r="W15" i="19"/>
  <c r="T165" i="19"/>
  <c r="Q165" i="19"/>
  <c r="N165" i="19"/>
  <c r="K165" i="19"/>
  <c r="N215" i="19"/>
  <c r="W165" i="19"/>
  <c r="T15" i="19"/>
  <c r="Q15" i="19"/>
  <c r="N15" i="19"/>
  <c r="W215" i="19"/>
  <c r="K115" i="19"/>
  <c r="W64" i="19"/>
  <c r="T114" i="19"/>
  <c r="Q114" i="19"/>
  <c r="N114" i="19"/>
  <c r="Q214" i="19"/>
  <c r="K14" i="19"/>
  <c r="W114" i="19"/>
  <c r="T64" i="19"/>
  <c r="Q64" i="19"/>
  <c r="N64" i="19"/>
  <c r="T214" i="19"/>
  <c r="K64" i="19"/>
  <c r="N164" i="19"/>
  <c r="K164" i="19"/>
  <c r="W164" i="19"/>
  <c r="T14" i="19"/>
  <c r="Q14" i="19"/>
  <c r="N14" i="19"/>
  <c r="W214" i="19"/>
  <c r="K114" i="19"/>
  <c r="W14" i="19"/>
  <c r="T164" i="19"/>
  <c r="Q164" i="19"/>
  <c r="N214" i="19"/>
  <c r="AF32" i="1"/>
  <c r="K214" i="19"/>
  <c r="AF90" i="1"/>
  <c r="AF110" i="1"/>
  <c r="AF29" i="1"/>
  <c r="K213" i="19"/>
  <c r="AF41" i="1"/>
  <c r="K217" i="19"/>
  <c r="AF45" i="1"/>
  <c r="L218" i="19"/>
  <c r="AF50" i="1"/>
  <c r="AF77" i="1"/>
  <c r="AF92" i="1"/>
  <c r="AF101" i="1"/>
  <c r="AF107" i="1"/>
  <c r="AF117" i="1"/>
  <c r="AF120" i="1"/>
  <c r="AF36" i="1"/>
  <c r="L215" i="19"/>
  <c r="AF33" i="1"/>
  <c r="L214" i="19"/>
  <c r="AF89" i="1"/>
  <c r="AF93" i="1"/>
  <c r="AF102" i="1"/>
  <c r="AF114" i="1"/>
  <c r="AF44" i="1"/>
  <c r="K218" i="19"/>
  <c r="AF75" i="1"/>
  <c r="AF108" i="1"/>
  <c r="AF38" i="1"/>
  <c r="K216" i="19"/>
  <c r="AF42" i="1"/>
  <c r="L217" i="19"/>
  <c r="AF51" i="1"/>
  <c r="AF56" i="1"/>
  <c r="AF122" i="1"/>
  <c r="AF99" i="1"/>
  <c r="AF119" i="1"/>
  <c r="AF30" i="1"/>
  <c r="L213" i="19"/>
  <c r="AF35" i="1"/>
  <c r="K215" i="19"/>
  <c r="AF39" i="1"/>
  <c r="L216" i="19"/>
  <c r="AF47" i="1"/>
  <c r="AF57" i="1"/>
  <c r="AF74" i="1"/>
  <c r="AF78" i="1"/>
  <c r="AF98" i="1"/>
  <c r="AF123" i="1"/>
  <c r="AF111" i="1"/>
  <c r="AF113" i="1"/>
  <c r="AF116" i="1"/>
  <c r="AF48" i="1"/>
  <c r="AA52" i="1"/>
  <c r="AA53" i="1" s="1"/>
  <c r="AA61" i="1"/>
  <c r="AA62" i="1" s="1"/>
  <c r="AA64" i="1"/>
  <c r="AA65" i="1" s="1"/>
  <c r="AA67" i="1"/>
  <c r="AA68" i="1" s="1"/>
  <c r="AA70" i="1"/>
  <c r="AA71" i="1" s="1"/>
  <c r="AA79" i="1"/>
  <c r="AA80" i="1" s="1"/>
  <c r="AA85" i="1"/>
  <c r="AA86" i="1" s="1"/>
  <c r="AA103" i="1"/>
  <c r="AA104" i="1" s="1"/>
  <c r="AA72" i="1" l="1"/>
  <c r="AB71" i="1"/>
  <c r="AC71" i="1"/>
  <c r="AA105" i="1"/>
  <c r="AC104" i="1"/>
  <c r="AB104" i="1"/>
  <c r="AA66" i="1"/>
  <c r="AB65" i="1"/>
  <c r="AC65" i="1"/>
  <c r="AA54" i="1"/>
  <c r="AC53" i="1"/>
  <c r="AB53" i="1"/>
  <c r="AA69" i="1"/>
  <c r="AB68" i="1"/>
  <c r="AC68" i="1"/>
  <c r="AA87" i="1"/>
  <c r="AB86" i="1"/>
  <c r="AC86" i="1"/>
  <c r="AA81" i="1"/>
  <c r="AB80" i="1"/>
  <c r="AC80" i="1"/>
  <c r="AA63" i="1"/>
  <c r="AB62" i="1"/>
  <c r="AC62" i="1"/>
  <c r="AC85" i="1"/>
  <c r="AB85" i="1"/>
  <c r="AC61" i="1"/>
  <c r="AB61" i="1"/>
  <c r="AC64" i="1"/>
  <c r="AB64" i="1"/>
  <c r="AC82" i="1"/>
  <c r="AB82" i="1"/>
  <c r="AC70" i="1"/>
  <c r="AB70" i="1"/>
  <c r="AC88" i="1"/>
  <c r="AB88" i="1"/>
  <c r="AC52" i="1"/>
  <c r="AB52" i="1"/>
  <c r="AC103" i="1"/>
  <c r="AB103" i="1"/>
  <c r="AC79" i="1"/>
  <c r="AB79" i="1"/>
  <c r="AC67" i="1"/>
  <c r="AB67" i="1"/>
  <c r="AA94" i="1"/>
  <c r="AA95" i="1" s="1"/>
  <c r="AA58" i="1"/>
  <c r="AA59" i="1" s="1"/>
  <c r="AA22" i="1"/>
  <c r="AA23" i="1" s="1"/>
  <c r="AA19" i="1"/>
  <c r="AA20" i="1" s="1"/>
  <c r="W7" i="1"/>
  <c r="K7" i="1"/>
  <c r="W230" i="19" l="1"/>
  <c r="W130" i="19"/>
  <c r="W30" i="19"/>
  <c r="N130" i="19"/>
  <c r="Q180" i="19"/>
  <c r="T230" i="19"/>
  <c r="T30" i="19"/>
  <c r="W180" i="19"/>
  <c r="W80" i="19"/>
  <c r="N30" i="19"/>
  <c r="Q80" i="19"/>
  <c r="K230" i="19"/>
  <c r="K130" i="19"/>
  <c r="K30" i="19"/>
  <c r="N80" i="19"/>
  <c r="Q130" i="19"/>
  <c r="T180" i="19"/>
  <c r="N230" i="19"/>
  <c r="T130" i="19"/>
  <c r="K180" i="19"/>
  <c r="K80" i="19"/>
  <c r="N180" i="19"/>
  <c r="Q230" i="19"/>
  <c r="Q30" i="19"/>
  <c r="T80" i="19"/>
  <c r="T77" i="19"/>
  <c r="W77" i="19"/>
  <c r="N27" i="19"/>
  <c r="T27" i="19"/>
  <c r="K77" i="19"/>
  <c r="Q227" i="19"/>
  <c r="W227" i="19"/>
  <c r="W27" i="19"/>
  <c r="Q177" i="19"/>
  <c r="K227" i="19"/>
  <c r="K27" i="19"/>
  <c r="Q127" i="19"/>
  <c r="W177" i="19"/>
  <c r="N227" i="19"/>
  <c r="Q77" i="19"/>
  <c r="T227" i="19"/>
  <c r="K177" i="19"/>
  <c r="N177" i="19"/>
  <c r="Q27" i="19"/>
  <c r="T177" i="19"/>
  <c r="W127" i="19"/>
  <c r="N127" i="19"/>
  <c r="T127" i="19"/>
  <c r="K127" i="19"/>
  <c r="N77" i="19"/>
  <c r="K138" i="19"/>
  <c r="N38" i="19"/>
  <c r="T238" i="19"/>
  <c r="K88" i="19"/>
  <c r="Q88" i="19"/>
  <c r="Q238" i="19"/>
  <c r="N188" i="19"/>
  <c r="N138" i="19"/>
  <c r="W38" i="19"/>
  <c r="W188" i="19"/>
  <c r="T138" i="19"/>
  <c r="Q188" i="19"/>
  <c r="K38" i="19"/>
  <c r="K188" i="19"/>
  <c r="N88" i="19"/>
  <c r="W238" i="19"/>
  <c r="N238" i="19"/>
  <c r="Q138" i="19"/>
  <c r="T38" i="19"/>
  <c r="K238" i="19"/>
  <c r="T188" i="19"/>
  <c r="W88" i="19"/>
  <c r="W138" i="19"/>
  <c r="T88" i="19"/>
  <c r="Q38" i="19"/>
  <c r="T232" i="19"/>
  <c r="N132" i="19"/>
  <c r="W82" i="19"/>
  <c r="K232" i="19"/>
  <c r="T182" i="19"/>
  <c r="N82" i="19"/>
  <c r="W32" i="19"/>
  <c r="W182" i="19"/>
  <c r="K182" i="19"/>
  <c r="T132" i="19"/>
  <c r="N32" i="19"/>
  <c r="Q232" i="19"/>
  <c r="K132" i="19"/>
  <c r="T82" i="19"/>
  <c r="N232" i="19"/>
  <c r="Q182" i="19"/>
  <c r="K82" i="19"/>
  <c r="T32" i="19"/>
  <c r="Q82" i="19"/>
  <c r="W232" i="19"/>
  <c r="Q132" i="19"/>
  <c r="K32" i="19"/>
  <c r="N182" i="19"/>
  <c r="W132" i="19"/>
  <c r="Q32" i="19"/>
  <c r="N76" i="19"/>
  <c r="N26" i="19"/>
  <c r="Q176" i="19"/>
  <c r="Q26" i="19"/>
  <c r="W26" i="19"/>
  <c r="Q226" i="19"/>
  <c r="N126" i="19"/>
  <c r="K26" i="19"/>
  <c r="N176" i="19"/>
  <c r="W76" i="19"/>
  <c r="K176" i="19"/>
  <c r="T176" i="19"/>
  <c r="N226" i="19"/>
  <c r="W126" i="19"/>
  <c r="K76" i="19"/>
  <c r="K226" i="19"/>
  <c r="W226" i="19"/>
  <c r="W176" i="19"/>
  <c r="K126" i="19"/>
  <c r="T26" i="19"/>
  <c r="Q126" i="19"/>
  <c r="Q76" i="19"/>
  <c r="T226" i="19"/>
  <c r="T76" i="19"/>
  <c r="T126" i="19"/>
  <c r="T175" i="19"/>
  <c r="N125" i="19"/>
  <c r="Q225" i="19"/>
  <c r="K175" i="19"/>
  <c r="W75" i="19"/>
  <c r="Q25" i="19"/>
  <c r="K225" i="19"/>
  <c r="T125" i="19"/>
  <c r="N75" i="19"/>
  <c r="W225" i="19"/>
  <c r="Q175" i="19"/>
  <c r="K125" i="19"/>
  <c r="W25" i="19"/>
  <c r="Q75" i="19"/>
  <c r="N225" i="19"/>
  <c r="T75" i="19"/>
  <c r="N25" i="19"/>
  <c r="W125" i="19"/>
  <c r="K25" i="19"/>
  <c r="W175" i="19"/>
  <c r="Q125" i="19"/>
  <c r="K75" i="19"/>
  <c r="T225" i="19"/>
  <c r="N175" i="19"/>
  <c r="T25" i="19"/>
  <c r="W221" i="19"/>
  <c r="K21" i="19"/>
  <c r="N221" i="19"/>
  <c r="Q171" i="19"/>
  <c r="T121" i="19"/>
  <c r="W71" i="19"/>
  <c r="W121" i="19"/>
  <c r="K121" i="19"/>
  <c r="N71" i="19"/>
  <c r="Q21" i="19"/>
  <c r="T221" i="19"/>
  <c r="W171" i="19"/>
  <c r="K71" i="19"/>
  <c r="N21" i="19"/>
  <c r="Q221" i="19"/>
  <c r="K221" i="19"/>
  <c r="N171" i="19"/>
  <c r="Q121" i="19"/>
  <c r="T71" i="19"/>
  <c r="W21" i="19"/>
  <c r="K171" i="19"/>
  <c r="N121" i="19"/>
  <c r="Q71" i="19"/>
  <c r="T21" i="19"/>
  <c r="T171" i="19"/>
  <c r="Q224" i="19"/>
  <c r="K124" i="19"/>
  <c r="T74" i="19"/>
  <c r="Q174" i="19"/>
  <c r="K74" i="19"/>
  <c r="T24" i="19"/>
  <c r="N74" i="19"/>
  <c r="W224" i="19"/>
  <c r="Q124" i="19"/>
  <c r="K24" i="19"/>
  <c r="W24" i="19"/>
  <c r="N224" i="19"/>
  <c r="W174" i="19"/>
  <c r="Q74" i="19"/>
  <c r="N174" i="19"/>
  <c r="W124" i="19"/>
  <c r="Q24" i="19"/>
  <c r="T224" i="19"/>
  <c r="N124" i="19"/>
  <c r="W74" i="19"/>
  <c r="K224" i="19"/>
  <c r="T174" i="19"/>
  <c r="K174" i="19"/>
  <c r="T124" i="19"/>
  <c r="N24" i="19"/>
  <c r="AA96" i="1"/>
  <c r="AB95" i="1"/>
  <c r="AC95" i="1"/>
  <c r="AF86" i="1"/>
  <c r="AC69" i="1"/>
  <c r="AB69" i="1"/>
  <c r="AC72" i="1"/>
  <c r="AB72" i="1"/>
  <c r="AA21" i="1"/>
  <c r="AC20" i="1"/>
  <c r="AB20" i="1"/>
  <c r="AF80" i="1"/>
  <c r="AC87" i="1"/>
  <c r="AB87" i="1"/>
  <c r="AF53" i="1"/>
  <c r="AF65" i="1"/>
  <c r="AB105" i="1"/>
  <c r="AC105" i="1"/>
  <c r="AA24" i="1"/>
  <c r="AB23" i="1"/>
  <c r="AC23" i="1"/>
  <c r="AF62" i="1"/>
  <c r="AB81" i="1"/>
  <c r="AC81" i="1"/>
  <c r="AB66" i="1"/>
  <c r="AC66" i="1"/>
  <c r="AA60" i="1"/>
  <c r="AB59" i="1"/>
  <c r="AC59" i="1"/>
  <c r="AC63" i="1"/>
  <c r="AB63" i="1"/>
  <c r="AF68" i="1"/>
  <c r="AB54" i="1"/>
  <c r="AC54" i="1"/>
  <c r="AF104" i="1"/>
  <c r="AF71" i="1"/>
  <c r="AC22" i="1"/>
  <c r="AB22" i="1"/>
  <c r="AC58" i="1"/>
  <c r="AB58" i="1"/>
  <c r="AC19" i="1"/>
  <c r="AB19" i="1"/>
  <c r="AC94" i="1"/>
  <c r="AB94" i="1"/>
  <c r="L7" i="1"/>
  <c r="AA8" i="1" s="1"/>
  <c r="AA9" i="1" s="1"/>
  <c r="AA25" i="1"/>
  <c r="AA26" i="1" s="1"/>
  <c r="F221" i="13"/>
  <c r="F211" i="13"/>
  <c r="F212" i="13"/>
  <c r="F213" i="13"/>
  <c r="F214" i="13"/>
  <c r="F215" i="13"/>
  <c r="F216" i="13"/>
  <c r="F217" i="13"/>
  <c r="F218" i="13"/>
  <c r="F219" i="13"/>
  <c r="F220" i="13"/>
  <c r="F210" i="13"/>
  <c r="B221" i="13" a="1"/>
  <c r="O180" i="19" l="1"/>
  <c r="U230" i="19"/>
  <c r="L130" i="19"/>
  <c r="R180" i="19"/>
  <c r="X230" i="19"/>
  <c r="O130" i="19"/>
  <c r="X80" i="19"/>
  <c r="O230" i="19"/>
  <c r="U30" i="19"/>
  <c r="L180" i="19"/>
  <c r="R230" i="19"/>
  <c r="X30" i="19"/>
  <c r="U180" i="19"/>
  <c r="R130" i="19"/>
  <c r="O80" i="19"/>
  <c r="L30" i="19"/>
  <c r="X180" i="19"/>
  <c r="X130" i="19"/>
  <c r="R30" i="19"/>
  <c r="R80" i="19"/>
  <c r="O30" i="19"/>
  <c r="L230" i="19"/>
  <c r="L80" i="19"/>
  <c r="U130" i="19"/>
  <c r="U80" i="19"/>
  <c r="N135" i="19"/>
  <c r="W235" i="19"/>
  <c r="N85" i="19"/>
  <c r="W185" i="19"/>
  <c r="N35" i="19"/>
  <c r="K135" i="19"/>
  <c r="T235" i="19"/>
  <c r="T185" i="19"/>
  <c r="K35" i="19"/>
  <c r="N185" i="19"/>
  <c r="Q185" i="19"/>
  <c r="Q135" i="19"/>
  <c r="Q85" i="19"/>
  <c r="W85" i="19"/>
  <c r="K235" i="19"/>
  <c r="W35" i="19"/>
  <c r="K185" i="19"/>
  <c r="Q235" i="19"/>
  <c r="T85" i="19"/>
  <c r="K85" i="19"/>
  <c r="T135" i="19"/>
  <c r="Q35" i="19"/>
  <c r="T35" i="19"/>
  <c r="N235" i="19"/>
  <c r="W135" i="19"/>
  <c r="X127" i="19"/>
  <c r="U177" i="19"/>
  <c r="R127" i="19"/>
  <c r="O77" i="19"/>
  <c r="R227" i="19"/>
  <c r="X77" i="19"/>
  <c r="X227" i="19"/>
  <c r="O177" i="19"/>
  <c r="L127" i="19"/>
  <c r="L27" i="19"/>
  <c r="U27" i="19"/>
  <c r="L227" i="19"/>
  <c r="R77" i="19"/>
  <c r="O27" i="19"/>
  <c r="U127" i="19"/>
  <c r="L77" i="19"/>
  <c r="X177" i="19"/>
  <c r="O127" i="19"/>
  <c r="U227" i="19"/>
  <c r="R177" i="19"/>
  <c r="R27" i="19"/>
  <c r="U77" i="19"/>
  <c r="X27" i="19"/>
  <c r="O227" i="19"/>
  <c r="L177" i="19"/>
  <c r="T123" i="19"/>
  <c r="Q73" i="19"/>
  <c r="Q223" i="19"/>
  <c r="K123" i="19"/>
  <c r="N73" i="19"/>
  <c r="W23" i="19"/>
  <c r="W173" i="19"/>
  <c r="N173" i="19"/>
  <c r="T23" i="19"/>
  <c r="K23" i="19"/>
  <c r="K173" i="19"/>
  <c r="W223" i="19"/>
  <c r="N223" i="19"/>
  <c r="Q123" i="19"/>
  <c r="K223" i="19"/>
  <c r="T173" i="19"/>
  <c r="W73" i="19"/>
  <c r="Q173" i="19"/>
  <c r="N123" i="19"/>
  <c r="K73" i="19"/>
  <c r="T223" i="19"/>
  <c r="W123" i="19"/>
  <c r="T73" i="19"/>
  <c r="Q23" i="19"/>
  <c r="N23" i="19"/>
  <c r="R188" i="19"/>
  <c r="U88" i="19"/>
  <c r="O238" i="19"/>
  <c r="R138" i="19"/>
  <c r="U38" i="19"/>
  <c r="O188" i="19"/>
  <c r="R88" i="19"/>
  <c r="U188" i="19"/>
  <c r="X238" i="19"/>
  <c r="L238" i="19"/>
  <c r="O138" i="19"/>
  <c r="R38" i="19"/>
  <c r="X88" i="19"/>
  <c r="X188" i="19"/>
  <c r="L188" i="19"/>
  <c r="O88" i="19"/>
  <c r="U238" i="19"/>
  <c r="X138" i="19"/>
  <c r="L138" i="19"/>
  <c r="O38" i="19"/>
  <c r="L88" i="19"/>
  <c r="R238" i="19"/>
  <c r="U138" i="19"/>
  <c r="X38" i="19"/>
  <c r="L38" i="19"/>
  <c r="L232" i="19"/>
  <c r="U182" i="19"/>
  <c r="O82" i="19"/>
  <c r="X32" i="19"/>
  <c r="L182" i="19"/>
  <c r="U132" i="19"/>
  <c r="O32" i="19"/>
  <c r="R232" i="19"/>
  <c r="L132" i="19"/>
  <c r="U82" i="19"/>
  <c r="R182" i="19"/>
  <c r="L82" i="19"/>
  <c r="U32" i="19"/>
  <c r="O182" i="19"/>
  <c r="X132" i="19"/>
  <c r="X232" i="19"/>
  <c r="R132" i="19"/>
  <c r="L32" i="19"/>
  <c r="R32" i="19"/>
  <c r="O232" i="19"/>
  <c r="X182" i="19"/>
  <c r="R82" i="19"/>
  <c r="U232" i="19"/>
  <c r="O132" i="19"/>
  <c r="X82" i="19"/>
  <c r="X226" i="19"/>
  <c r="L226" i="19"/>
  <c r="X176" i="19"/>
  <c r="L176" i="19"/>
  <c r="X126" i="19"/>
  <c r="L126" i="19"/>
  <c r="X76" i="19"/>
  <c r="L76" i="19"/>
  <c r="X26" i="19"/>
  <c r="L26" i="19"/>
  <c r="U226" i="19"/>
  <c r="U176" i="19"/>
  <c r="U126" i="19"/>
  <c r="U76" i="19"/>
  <c r="U26" i="19"/>
  <c r="R226" i="19"/>
  <c r="R176" i="19"/>
  <c r="R126" i="19"/>
  <c r="R76" i="19"/>
  <c r="R26" i="19"/>
  <c r="O226" i="19"/>
  <c r="O176" i="19"/>
  <c r="O126" i="19"/>
  <c r="O76" i="19"/>
  <c r="O26" i="19"/>
  <c r="R225" i="19"/>
  <c r="L175" i="19"/>
  <c r="X75" i="19"/>
  <c r="R25" i="19"/>
  <c r="U125" i="19"/>
  <c r="O75" i="19"/>
  <c r="O125" i="19"/>
  <c r="X225" i="19"/>
  <c r="R175" i="19"/>
  <c r="L125" i="19"/>
  <c r="X25" i="19"/>
  <c r="O225" i="19"/>
  <c r="U75" i="19"/>
  <c r="O25" i="19"/>
  <c r="U175" i="19"/>
  <c r="X175" i="19"/>
  <c r="R125" i="19"/>
  <c r="L75" i="19"/>
  <c r="U225" i="19"/>
  <c r="O175" i="19"/>
  <c r="U25" i="19"/>
  <c r="L225" i="19"/>
  <c r="X125" i="19"/>
  <c r="R75" i="19"/>
  <c r="L25" i="19"/>
  <c r="O221" i="19"/>
  <c r="R171" i="19"/>
  <c r="U121" i="19"/>
  <c r="X71" i="19"/>
  <c r="R221" i="19"/>
  <c r="U171" i="19"/>
  <c r="L171" i="19"/>
  <c r="L121" i="19"/>
  <c r="O71" i="19"/>
  <c r="R21" i="19"/>
  <c r="U21" i="19"/>
  <c r="U221" i="19"/>
  <c r="X171" i="19"/>
  <c r="X121" i="19"/>
  <c r="L221" i="19"/>
  <c r="O171" i="19"/>
  <c r="R121" i="19"/>
  <c r="U71" i="19"/>
  <c r="X21" i="19"/>
  <c r="L71" i="19"/>
  <c r="O21" i="19"/>
  <c r="X221" i="19"/>
  <c r="L21" i="19"/>
  <c r="O121" i="19"/>
  <c r="R71" i="19"/>
  <c r="R174" i="19"/>
  <c r="L74" i="19"/>
  <c r="U24" i="19"/>
  <c r="X224" i="19"/>
  <c r="R124" i="19"/>
  <c r="L24" i="19"/>
  <c r="L174" i="19"/>
  <c r="O24" i="19"/>
  <c r="O224" i="19"/>
  <c r="X174" i="19"/>
  <c r="R74" i="19"/>
  <c r="O174" i="19"/>
  <c r="X124" i="19"/>
  <c r="R24" i="19"/>
  <c r="U224" i="19"/>
  <c r="O124" i="19"/>
  <c r="X74" i="19"/>
  <c r="L224" i="19"/>
  <c r="U174" i="19"/>
  <c r="O74" i="19"/>
  <c r="X24" i="19"/>
  <c r="U124" i="19"/>
  <c r="R224" i="19"/>
  <c r="L124" i="19"/>
  <c r="U74" i="19"/>
  <c r="AF63" i="1"/>
  <c r="AB60" i="1"/>
  <c r="AC60" i="1"/>
  <c r="AF81" i="1"/>
  <c r="W161" i="19"/>
  <c r="T11" i="19"/>
  <c r="Q11" i="19"/>
  <c r="N11" i="19"/>
  <c r="W211" i="19"/>
  <c r="K111" i="19"/>
  <c r="K211" i="19"/>
  <c r="T61" i="19"/>
  <c r="Q61" i="19"/>
  <c r="T211" i="19"/>
  <c r="T161" i="19"/>
  <c r="N211" i="19"/>
  <c r="W111" i="19"/>
  <c r="N61" i="19"/>
  <c r="K61" i="19"/>
  <c r="Q161" i="19"/>
  <c r="K161" i="19"/>
  <c r="W61" i="19"/>
  <c r="T111" i="19"/>
  <c r="Q111" i="19"/>
  <c r="N111" i="19"/>
  <c r="Q211" i="19"/>
  <c r="K11" i="19"/>
  <c r="AF23" i="1"/>
  <c r="W11" i="19"/>
  <c r="N161" i="19"/>
  <c r="AF87" i="1"/>
  <c r="W110" i="19"/>
  <c r="Q110" i="19"/>
  <c r="K160" i="19"/>
  <c r="W210" i="19"/>
  <c r="K210" i="19"/>
  <c r="N60" i="19"/>
  <c r="Q10" i="19"/>
  <c r="K10" i="19"/>
  <c r="W10" i="19"/>
  <c r="W160" i="19"/>
  <c r="K60" i="19"/>
  <c r="Q210" i="19"/>
  <c r="T160" i="19"/>
  <c r="N160" i="19"/>
  <c r="N210" i="19"/>
  <c r="AF20" i="1"/>
  <c r="T110" i="19"/>
  <c r="W60" i="19"/>
  <c r="N10" i="19"/>
  <c r="K110" i="19"/>
  <c r="Q60" i="19"/>
  <c r="T210" i="19"/>
  <c r="T60" i="19"/>
  <c r="T10" i="19"/>
  <c r="N110" i="19"/>
  <c r="Q160" i="19"/>
  <c r="AF54" i="1"/>
  <c r="AB24" i="1"/>
  <c r="AC24" i="1"/>
  <c r="AF69" i="1"/>
  <c r="AA27" i="1"/>
  <c r="AC26" i="1"/>
  <c r="AB26" i="1"/>
  <c r="AF66" i="1"/>
  <c r="AB21" i="1"/>
  <c r="AC21" i="1"/>
  <c r="AF95" i="1"/>
  <c r="AF59" i="1"/>
  <c r="AF105" i="1"/>
  <c r="AF72" i="1"/>
  <c r="AB96" i="1"/>
  <c r="AC96" i="1"/>
  <c r="AC25" i="1"/>
  <c r="AB25" i="1"/>
  <c r="AA7" i="1"/>
  <c r="B221" i="13"/>
  <c r="N154" i="1" s="1"/>
  <c r="O154" i="1" s="1"/>
  <c r="P154" i="1" l="1"/>
  <c r="R44" i="18"/>
  <c r="AB104" i="18"/>
  <c r="AL44" i="18"/>
  <c r="BF64" i="18"/>
  <c r="AB84" i="18"/>
  <c r="AB44" i="18"/>
  <c r="Q154" i="1"/>
  <c r="BF44" i="18"/>
  <c r="AL64" i="18"/>
  <c r="R24" i="18"/>
  <c r="AL24" i="18"/>
  <c r="AB64" i="18"/>
  <c r="BF84" i="18"/>
  <c r="AV84" i="18"/>
  <c r="R104" i="18"/>
  <c r="AV24" i="18"/>
  <c r="AV64" i="18"/>
  <c r="R84" i="18"/>
  <c r="AV104" i="18"/>
  <c r="AL104" i="18"/>
  <c r="R64" i="18"/>
  <c r="AB24" i="18"/>
  <c r="AL84" i="18"/>
  <c r="BF104" i="18"/>
  <c r="AV44" i="18"/>
  <c r="U223" i="19"/>
  <c r="X123" i="19"/>
  <c r="L123" i="19"/>
  <c r="O23" i="19"/>
  <c r="X223" i="19"/>
  <c r="R23" i="19"/>
  <c r="O173" i="19"/>
  <c r="R73" i="19"/>
  <c r="O123" i="19"/>
  <c r="R223" i="19"/>
  <c r="U123" i="19"/>
  <c r="X23" i="19"/>
  <c r="L23" i="19"/>
  <c r="X173" i="19"/>
  <c r="L173" i="19"/>
  <c r="O73" i="19"/>
  <c r="O223" i="19"/>
  <c r="R123" i="19"/>
  <c r="U23" i="19"/>
  <c r="U173" i="19"/>
  <c r="X73" i="19"/>
  <c r="L73" i="19"/>
  <c r="R173" i="19"/>
  <c r="U73" i="19"/>
  <c r="L223" i="19"/>
  <c r="X235" i="19"/>
  <c r="L235" i="19"/>
  <c r="X185" i="19"/>
  <c r="L185" i="19"/>
  <c r="X135" i="19"/>
  <c r="L135" i="19"/>
  <c r="X85" i="19"/>
  <c r="L85" i="19"/>
  <c r="X35" i="19"/>
  <c r="L35" i="19"/>
  <c r="O185" i="19"/>
  <c r="O85" i="19"/>
  <c r="O35" i="19"/>
  <c r="U235" i="19"/>
  <c r="U185" i="19"/>
  <c r="U135" i="19"/>
  <c r="U85" i="19"/>
  <c r="U35" i="19"/>
  <c r="O235" i="19"/>
  <c r="O135" i="19"/>
  <c r="R235" i="19"/>
  <c r="R185" i="19"/>
  <c r="R135" i="19"/>
  <c r="R85" i="19"/>
  <c r="R35" i="19"/>
  <c r="R160" i="19"/>
  <c r="X10" i="19"/>
  <c r="L110" i="19"/>
  <c r="R210" i="19"/>
  <c r="R60" i="19"/>
  <c r="X110" i="19"/>
  <c r="O160" i="19"/>
  <c r="R10" i="19"/>
  <c r="U60" i="19"/>
  <c r="O60" i="19"/>
  <c r="O110" i="19"/>
  <c r="O210" i="19"/>
  <c r="L60" i="19"/>
  <c r="AF21" i="1"/>
  <c r="L210" i="19"/>
  <c r="X210" i="19"/>
  <c r="X60" i="19"/>
  <c r="L160" i="19"/>
  <c r="O10" i="19"/>
  <c r="U110" i="19"/>
  <c r="X160" i="19"/>
  <c r="U210" i="19"/>
  <c r="L10" i="19"/>
  <c r="U160" i="19"/>
  <c r="R110" i="19"/>
  <c r="U10" i="19"/>
  <c r="AB27" i="1"/>
  <c r="AC27" i="1"/>
  <c r="R111" i="19"/>
  <c r="L111" i="19"/>
  <c r="U61" i="19"/>
  <c r="L61" i="19"/>
  <c r="O161" i="19"/>
  <c r="R11" i="19"/>
  <c r="O111" i="19"/>
  <c r="X11" i="19"/>
  <c r="O11" i="19"/>
  <c r="U111" i="19"/>
  <c r="AF24" i="1"/>
  <c r="O211" i="19"/>
  <c r="R61" i="19"/>
  <c r="L161" i="19"/>
  <c r="X111" i="19"/>
  <c r="X61" i="19"/>
  <c r="R211" i="19"/>
  <c r="L211" i="19"/>
  <c r="O61" i="19"/>
  <c r="U161" i="19"/>
  <c r="X161" i="19"/>
  <c r="X211" i="19"/>
  <c r="L11" i="19"/>
  <c r="U211" i="19"/>
  <c r="R161" i="19"/>
  <c r="U11" i="19"/>
  <c r="AF60" i="1"/>
  <c r="AF96" i="1"/>
  <c r="T12" i="19"/>
  <c r="Q62" i="19"/>
  <c r="N112" i="19"/>
  <c r="K112" i="19"/>
  <c r="N212" i="19"/>
  <c r="T212" i="19"/>
  <c r="AF26" i="1"/>
  <c r="T112" i="19"/>
  <c r="Q162" i="19"/>
  <c r="W212" i="19"/>
  <c r="K12" i="19"/>
  <c r="W12" i="19"/>
  <c r="K162" i="19"/>
  <c r="W162" i="19"/>
  <c r="Q12" i="19"/>
  <c r="T62" i="19"/>
  <c r="Q212" i="19"/>
  <c r="W112" i="19"/>
  <c r="N62" i="19"/>
  <c r="N12" i="19"/>
  <c r="W62" i="19"/>
  <c r="K62" i="19"/>
  <c r="K212" i="19"/>
  <c r="Q112" i="19"/>
  <c r="N162" i="19"/>
  <c r="T162" i="19"/>
  <c r="N148" i="1"/>
  <c r="O148" i="1" s="1"/>
  <c r="N130" i="1"/>
  <c r="O130" i="1" s="1"/>
  <c r="N127" i="1"/>
  <c r="O127" i="1" s="1"/>
  <c r="N124" i="1"/>
  <c r="O124" i="1" s="1"/>
  <c r="N145" i="1"/>
  <c r="O145" i="1" s="1"/>
  <c r="N151" i="1"/>
  <c r="O151" i="1" s="1"/>
  <c r="N142" i="1"/>
  <c r="O142" i="1" s="1"/>
  <c r="N139" i="1"/>
  <c r="O139" i="1" s="1"/>
  <c r="N136" i="1"/>
  <c r="O136" i="1" s="1"/>
  <c r="N133" i="1"/>
  <c r="O133" i="1" s="1"/>
  <c r="N91" i="1"/>
  <c r="O91" i="1" s="1"/>
  <c r="N79" i="1"/>
  <c r="O79" i="1" s="1"/>
  <c r="N67" i="1"/>
  <c r="O67" i="1" s="1"/>
  <c r="N55" i="1"/>
  <c r="O55" i="1" s="1"/>
  <c r="N34" i="1"/>
  <c r="O34" i="1" s="1"/>
  <c r="N22" i="1"/>
  <c r="O22" i="1" s="1"/>
  <c r="N10" i="1"/>
  <c r="O10" i="1" s="1"/>
  <c r="N103" i="1"/>
  <c r="O103" i="1" s="1"/>
  <c r="N19" i="1"/>
  <c r="O19" i="1" s="1"/>
  <c r="N100" i="1"/>
  <c r="O100" i="1" s="1"/>
  <c r="N88" i="1"/>
  <c r="O88" i="1" s="1"/>
  <c r="N76" i="1"/>
  <c r="O76" i="1" s="1"/>
  <c r="N64" i="1"/>
  <c r="O64" i="1" s="1"/>
  <c r="N52" i="1"/>
  <c r="O52" i="1" s="1"/>
  <c r="N43" i="1"/>
  <c r="O43" i="1" s="1"/>
  <c r="N31" i="1"/>
  <c r="O31" i="1" s="1"/>
  <c r="N118" i="1"/>
  <c r="O118" i="1" s="1"/>
  <c r="N115" i="1"/>
  <c r="O115" i="1" s="1"/>
  <c r="N112" i="1"/>
  <c r="O112" i="1" s="1"/>
  <c r="N109" i="1"/>
  <c r="O109" i="1" s="1"/>
  <c r="N106" i="1"/>
  <c r="O106" i="1" s="1"/>
  <c r="N97" i="1"/>
  <c r="O97" i="1" s="1"/>
  <c r="N85" i="1"/>
  <c r="O85" i="1" s="1"/>
  <c r="N73" i="1"/>
  <c r="O73" i="1" s="1"/>
  <c r="N61" i="1"/>
  <c r="O61" i="1" s="1"/>
  <c r="N49" i="1"/>
  <c r="O49" i="1" s="1"/>
  <c r="N40" i="1"/>
  <c r="O40" i="1" s="1"/>
  <c r="N28" i="1"/>
  <c r="O28" i="1" s="1"/>
  <c r="N16" i="1"/>
  <c r="O16" i="1" s="1"/>
  <c r="N58" i="1"/>
  <c r="O58" i="1" s="1"/>
  <c r="N94" i="1"/>
  <c r="O94" i="1" s="1"/>
  <c r="N37" i="1"/>
  <c r="O37" i="1" s="1"/>
  <c r="N70" i="1"/>
  <c r="O70" i="1" s="1"/>
  <c r="N121" i="1"/>
  <c r="O121" i="1" s="1"/>
  <c r="N13" i="1"/>
  <c r="O13" i="1" s="1"/>
  <c r="N46" i="1"/>
  <c r="O46" i="1" s="1"/>
  <c r="N82" i="1"/>
  <c r="O82" i="1" s="1"/>
  <c r="N25" i="1"/>
  <c r="O25" i="1" s="1"/>
  <c r="AB9" i="1"/>
  <c r="AC9" i="1"/>
  <c r="AC8" i="1"/>
  <c r="AB8" i="1"/>
  <c r="H210" i="13"/>
  <c r="N14" i="18" l="1"/>
  <c r="BB94" i="18"/>
  <c r="AR74" i="18"/>
  <c r="AH54" i="18"/>
  <c r="X14" i="18"/>
  <c r="N94" i="18"/>
  <c r="AR34" i="18"/>
  <c r="BB74" i="18"/>
  <c r="AR54" i="18"/>
  <c r="BB14" i="18"/>
  <c r="X94" i="18"/>
  <c r="N74" i="18"/>
  <c r="AH34" i="18"/>
  <c r="BB54" i="18"/>
  <c r="AH94" i="18"/>
  <c r="AR14" i="18"/>
  <c r="X74" i="18"/>
  <c r="N54" i="18"/>
  <c r="X34" i="18"/>
  <c r="AH14" i="18"/>
  <c r="BB34" i="18"/>
  <c r="N34" i="18"/>
  <c r="X54" i="18"/>
  <c r="AR94" i="18"/>
  <c r="AH74" i="18"/>
  <c r="P14" i="18"/>
  <c r="BD94" i="18"/>
  <c r="AT74" i="18"/>
  <c r="AJ54" i="18"/>
  <c r="P94" i="18"/>
  <c r="AT34" i="18"/>
  <c r="BD14" i="18"/>
  <c r="BD54" i="18"/>
  <c r="Z74" i="18"/>
  <c r="Z34" i="18"/>
  <c r="BD74" i="18"/>
  <c r="AT54" i="18"/>
  <c r="Z94" i="18"/>
  <c r="P74" i="18"/>
  <c r="AJ34" i="18"/>
  <c r="AT14" i="18"/>
  <c r="AJ94" i="18"/>
  <c r="P54" i="18"/>
  <c r="AJ14" i="18"/>
  <c r="AT94" i="18"/>
  <c r="P34" i="18"/>
  <c r="BD34" i="18"/>
  <c r="AJ74" i="18"/>
  <c r="Z14" i="18"/>
  <c r="Z54" i="18"/>
  <c r="N18" i="18"/>
  <c r="BB78" i="18"/>
  <c r="AR58" i="18"/>
  <c r="X98" i="18"/>
  <c r="N78" i="18"/>
  <c r="AH38" i="18"/>
  <c r="X18" i="18"/>
  <c r="AR98" i="18"/>
  <c r="BB58" i="18"/>
  <c r="AH98" i="18"/>
  <c r="X78" i="18"/>
  <c r="N58" i="18"/>
  <c r="X38" i="18"/>
  <c r="BB18" i="18"/>
  <c r="AH58" i="18"/>
  <c r="AR38" i="18"/>
  <c r="AR78" i="18"/>
  <c r="AH18" i="18"/>
  <c r="AH78" i="18"/>
  <c r="BB38" i="18"/>
  <c r="BB98" i="18"/>
  <c r="X58" i="18"/>
  <c r="N38" i="18"/>
  <c r="N98" i="18"/>
  <c r="AR18" i="18"/>
  <c r="R16" i="18"/>
  <c r="AB96" i="18"/>
  <c r="R76" i="18"/>
  <c r="AL36" i="18"/>
  <c r="BF76" i="18"/>
  <c r="AV56" i="18"/>
  <c r="BF16" i="18"/>
  <c r="AB76" i="18"/>
  <c r="R56" i="18"/>
  <c r="AB36" i="18"/>
  <c r="BF56" i="18"/>
  <c r="AL96" i="18"/>
  <c r="AV16" i="18"/>
  <c r="AB56" i="18"/>
  <c r="BF36" i="18"/>
  <c r="R36" i="18"/>
  <c r="AV96" i="18"/>
  <c r="AL76" i="18"/>
  <c r="AL16" i="18"/>
  <c r="BF96" i="18"/>
  <c r="AV36" i="18"/>
  <c r="AV76" i="18"/>
  <c r="R96" i="18"/>
  <c r="AL56" i="18"/>
  <c r="AB16" i="18"/>
  <c r="L16" i="18"/>
  <c r="AZ96" i="18"/>
  <c r="AP76" i="18"/>
  <c r="AF56" i="18"/>
  <c r="V16" i="18"/>
  <c r="L36" i="18"/>
  <c r="L96" i="18"/>
  <c r="AZ76" i="18"/>
  <c r="AP56" i="18"/>
  <c r="AZ16" i="18"/>
  <c r="AP36" i="18"/>
  <c r="V96" i="18"/>
  <c r="L76" i="18"/>
  <c r="AZ56" i="18"/>
  <c r="AF96" i="18"/>
  <c r="AP16" i="18"/>
  <c r="AF36" i="18"/>
  <c r="V76" i="18"/>
  <c r="L56" i="18"/>
  <c r="AP96" i="18"/>
  <c r="V56" i="18"/>
  <c r="AF76" i="18"/>
  <c r="AZ36" i="18"/>
  <c r="AF16" i="18"/>
  <c r="V36" i="18"/>
  <c r="N16" i="18"/>
  <c r="BB96" i="18"/>
  <c r="AR76" i="18"/>
  <c r="AH56" i="18"/>
  <c r="N96" i="18"/>
  <c r="AR36" i="18"/>
  <c r="AR16" i="18"/>
  <c r="BB56" i="18"/>
  <c r="X76" i="18"/>
  <c r="X36" i="18"/>
  <c r="BB76" i="18"/>
  <c r="AR56" i="18"/>
  <c r="X96" i="18"/>
  <c r="N76" i="18"/>
  <c r="AH36" i="18"/>
  <c r="AH16" i="18"/>
  <c r="AH96" i="18"/>
  <c r="N56" i="18"/>
  <c r="X16" i="18"/>
  <c r="X56" i="18"/>
  <c r="BB36" i="18"/>
  <c r="AR96" i="18"/>
  <c r="N36" i="18"/>
  <c r="AH76" i="18"/>
  <c r="J14" i="18"/>
  <c r="T74" i="18"/>
  <c r="J54" i="18"/>
  <c r="T34" i="18"/>
  <c r="AX14" i="18"/>
  <c r="AX94" i="18"/>
  <c r="AN54" i="18"/>
  <c r="J94" i="18"/>
  <c r="AD74" i="18"/>
  <c r="AX54" i="18"/>
  <c r="T54" i="18"/>
  <c r="AX34" i="18"/>
  <c r="AN94" i="18"/>
  <c r="AN14" i="18"/>
  <c r="AX74" i="18"/>
  <c r="AD94" i="18"/>
  <c r="AN34" i="18"/>
  <c r="AD14" i="18"/>
  <c r="AD54" i="18"/>
  <c r="J74" i="18"/>
  <c r="AN74" i="18"/>
  <c r="J34" i="18"/>
  <c r="T94" i="18"/>
  <c r="T14" i="18"/>
  <c r="AD34" i="18"/>
  <c r="P10" i="18"/>
  <c r="BD90" i="18"/>
  <c r="AT70" i="18"/>
  <c r="AJ50" i="18"/>
  <c r="Z10" i="18"/>
  <c r="P90" i="18"/>
  <c r="BD30" i="18"/>
  <c r="AJ90" i="18"/>
  <c r="BD70" i="18"/>
  <c r="AT50" i="18"/>
  <c r="BD10" i="18"/>
  <c r="Z90" i="18"/>
  <c r="P70" i="18"/>
  <c r="AT30" i="18"/>
  <c r="BD50" i="18"/>
  <c r="AT10" i="18"/>
  <c r="Z70" i="18"/>
  <c r="P50" i="18"/>
  <c r="AJ30" i="18"/>
  <c r="AT90" i="18"/>
  <c r="P30" i="18"/>
  <c r="AJ10" i="18"/>
  <c r="AJ70" i="18"/>
  <c r="Z30" i="18"/>
  <c r="Z50" i="18"/>
  <c r="J18" i="18"/>
  <c r="AX98" i="18"/>
  <c r="AN78" i="18"/>
  <c r="AD58" i="18"/>
  <c r="T98" i="18"/>
  <c r="J78" i="18"/>
  <c r="AD38" i="18"/>
  <c r="AX38" i="18"/>
  <c r="AX78" i="18"/>
  <c r="AN58" i="18"/>
  <c r="AN18" i="18"/>
  <c r="T78" i="18"/>
  <c r="J58" i="18"/>
  <c r="T38" i="18"/>
  <c r="AX58" i="18"/>
  <c r="AD98" i="18"/>
  <c r="AD18" i="18"/>
  <c r="T58" i="18"/>
  <c r="J38" i="18"/>
  <c r="T18" i="18"/>
  <c r="AN98" i="18"/>
  <c r="AD78" i="18"/>
  <c r="AX18" i="18"/>
  <c r="J98" i="18"/>
  <c r="AN38" i="18"/>
  <c r="L18" i="18"/>
  <c r="AZ78" i="18"/>
  <c r="AP58" i="18"/>
  <c r="V98" i="18"/>
  <c r="L78" i="18"/>
  <c r="AF38" i="18"/>
  <c r="AP18" i="18"/>
  <c r="AP98" i="18"/>
  <c r="V58" i="18"/>
  <c r="L38" i="18"/>
  <c r="AZ58" i="18"/>
  <c r="AF98" i="18"/>
  <c r="V78" i="18"/>
  <c r="L58" i="18"/>
  <c r="V38" i="18"/>
  <c r="AF18" i="18"/>
  <c r="AF78" i="18"/>
  <c r="AZ38" i="18"/>
  <c r="V18" i="18"/>
  <c r="AP78" i="18"/>
  <c r="AZ18" i="18"/>
  <c r="AZ98" i="18"/>
  <c r="AP38" i="18"/>
  <c r="AF58" i="18"/>
  <c r="L98" i="18"/>
  <c r="R14" i="18"/>
  <c r="BF74" i="18"/>
  <c r="AV54" i="18"/>
  <c r="AB94" i="18"/>
  <c r="R74" i="18"/>
  <c r="AL34" i="18"/>
  <c r="AB14" i="18"/>
  <c r="AV94" i="18"/>
  <c r="AB54" i="18"/>
  <c r="R34" i="18"/>
  <c r="BF54" i="18"/>
  <c r="AL94" i="18"/>
  <c r="AB74" i="18"/>
  <c r="R54" i="18"/>
  <c r="AB34" i="18"/>
  <c r="BF14" i="18"/>
  <c r="AL74" i="18"/>
  <c r="BF34" i="18"/>
  <c r="AV14" i="18"/>
  <c r="R94" i="18"/>
  <c r="AL14" i="18"/>
  <c r="BF94" i="18"/>
  <c r="AV34" i="18"/>
  <c r="AV74" i="18"/>
  <c r="AL54" i="18"/>
  <c r="J16" i="18"/>
  <c r="AX76" i="18"/>
  <c r="AN56" i="18"/>
  <c r="T96" i="18"/>
  <c r="J76" i="18"/>
  <c r="AD36" i="18"/>
  <c r="AN16" i="18"/>
  <c r="AN96" i="18"/>
  <c r="T56" i="18"/>
  <c r="J36" i="18"/>
  <c r="AX56" i="18"/>
  <c r="AD96" i="18"/>
  <c r="T76" i="18"/>
  <c r="J56" i="18"/>
  <c r="T36" i="18"/>
  <c r="AD16" i="18"/>
  <c r="AD76" i="18"/>
  <c r="AX36" i="18"/>
  <c r="T16" i="18"/>
  <c r="J96" i="18"/>
  <c r="AN76" i="18"/>
  <c r="AX96" i="18"/>
  <c r="AN36" i="18"/>
  <c r="AX16" i="18"/>
  <c r="AD56" i="18"/>
  <c r="P12" i="18"/>
  <c r="BD92" i="18"/>
  <c r="AT72" i="18"/>
  <c r="AJ52" i="18"/>
  <c r="Z52" i="18"/>
  <c r="BD32" i="18"/>
  <c r="BD12" i="18"/>
  <c r="BD72" i="18"/>
  <c r="AT52" i="18"/>
  <c r="P32" i="18"/>
  <c r="P92" i="18"/>
  <c r="AT32" i="18"/>
  <c r="AT12" i="18"/>
  <c r="BD52" i="18"/>
  <c r="AJ92" i="18"/>
  <c r="Z92" i="18"/>
  <c r="P72" i="18"/>
  <c r="AJ32" i="18"/>
  <c r="AJ12" i="18"/>
  <c r="AT92" i="18"/>
  <c r="Z32" i="18"/>
  <c r="AJ72" i="18"/>
  <c r="Z12" i="18"/>
  <c r="Z72" i="18"/>
  <c r="P52" i="18"/>
  <c r="P18" i="18"/>
  <c r="BD98" i="18"/>
  <c r="AT78" i="18"/>
  <c r="AJ58" i="18"/>
  <c r="P98" i="18"/>
  <c r="AT38" i="18"/>
  <c r="AT18" i="18"/>
  <c r="P58" i="18"/>
  <c r="BD78" i="18"/>
  <c r="AT58" i="18"/>
  <c r="Z98" i="18"/>
  <c r="P78" i="18"/>
  <c r="AJ38" i="18"/>
  <c r="AJ18" i="18"/>
  <c r="BD58" i="18"/>
  <c r="AJ98" i="18"/>
  <c r="Z78" i="18"/>
  <c r="Z38" i="18"/>
  <c r="Z18" i="18"/>
  <c r="AT98" i="18"/>
  <c r="P38" i="18"/>
  <c r="Z58" i="18"/>
  <c r="AJ78" i="18"/>
  <c r="BD18" i="18"/>
  <c r="BD38" i="18"/>
  <c r="R12" i="18"/>
  <c r="AB92" i="18"/>
  <c r="R72" i="18"/>
  <c r="AL32" i="18"/>
  <c r="AV92" i="18"/>
  <c r="AL12" i="18"/>
  <c r="AV72" i="18"/>
  <c r="AB52" i="18"/>
  <c r="BF12" i="18"/>
  <c r="BF92" i="18"/>
  <c r="AB72" i="18"/>
  <c r="R52" i="18"/>
  <c r="AB32" i="18"/>
  <c r="AV52" i="18"/>
  <c r="AB12" i="18"/>
  <c r="AL92" i="18"/>
  <c r="BF32" i="18"/>
  <c r="AL72" i="18"/>
  <c r="AL52" i="18"/>
  <c r="BF72" i="18"/>
  <c r="BF52" i="18"/>
  <c r="AV32" i="18"/>
  <c r="AV12" i="18"/>
  <c r="R92" i="18"/>
  <c r="R32" i="18"/>
  <c r="P16" i="18"/>
  <c r="Z76" i="18"/>
  <c r="P56" i="18"/>
  <c r="Z36" i="18"/>
  <c r="BD76" i="18"/>
  <c r="AT56" i="18"/>
  <c r="AJ16" i="18"/>
  <c r="P96" i="18"/>
  <c r="AT16" i="18"/>
  <c r="AJ76" i="18"/>
  <c r="BD16" i="18"/>
  <c r="Z56" i="18"/>
  <c r="BD36" i="18"/>
  <c r="P36" i="18"/>
  <c r="BD56" i="18"/>
  <c r="AJ96" i="18"/>
  <c r="Z16" i="18"/>
  <c r="AT36" i="18"/>
  <c r="AT96" i="18"/>
  <c r="P76" i="18"/>
  <c r="AJ56" i="18"/>
  <c r="Z96" i="18"/>
  <c r="AJ36" i="18"/>
  <c r="BD96" i="18"/>
  <c r="AT76" i="18"/>
  <c r="N22" i="18"/>
  <c r="N102" i="18"/>
  <c r="AR82" i="18"/>
  <c r="BB22" i="18"/>
  <c r="AR22" i="18"/>
  <c r="AH102" i="18"/>
  <c r="X82" i="18"/>
  <c r="BB42" i="18"/>
  <c r="BB102" i="18"/>
  <c r="AH22" i="18"/>
  <c r="BB62" i="18"/>
  <c r="AH82" i="18"/>
  <c r="N82" i="18"/>
  <c r="AH42" i="18"/>
  <c r="X22" i="18"/>
  <c r="AR62" i="18"/>
  <c r="X102" i="18"/>
  <c r="N62" i="18"/>
  <c r="AH62" i="18"/>
  <c r="N42" i="18"/>
  <c r="BB82" i="18"/>
  <c r="X42" i="18"/>
  <c r="X62" i="18"/>
  <c r="AR42" i="18"/>
  <c r="AR102" i="18"/>
  <c r="L22" i="18"/>
  <c r="AP102" i="18"/>
  <c r="AF82" i="18"/>
  <c r="V62" i="18"/>
  <c r="L42" i="18"/>
  <c r="AF22" i="18"/>
  <c r="AZ42" i="18"/>
  <c r="AP82" i="18"/>
  <c r="V42" i="18"/>
  <c r="AP62" i="18"/>
  <c r="AZ102" i="18"/>
  <c r="L62" i="18"/>
  <c r="AZ82" i="18"/>
  <c r="V82" i="18"/>
  <c r="AP22" i="18"/>
  <c r="AF102" i="18"/>
  <c r="AZ22" i="18"/>
  <c r="AZ62" i="18"/>
  <c r="AP42" i="18"/>
  <c r="V22" i="18"/>
  <c r="AF42" i="18"/>
  <c r="L102" i="18"/>
  <c r="L82" i="18"/>
  <c r="AF62" i="18"/>
  <c r="V102" i="18"/>
  <c r="J22" i="18"/>
  <c r="AD22" i="18"/>
  <c r="J62" i="18"/>
  <c r="AN102" i="18"/>
  <c r="T62" i="18"/>
  <c r="J42" i="18"/>
  <c r="AD102" i="18"/>
  <c r="AN82" i="18"/>
  <c r="AN62" i="18"/>
  <c r="AX22" i="18"/>
  <c r="T22" i="18"/>
  <c r="AD42" i="18"/>
  <c r="AN22" i="18"/>
  <c r="J102" i="18"/>
  <c r="T102" i="18"/>
  <c r="T42" i="18"/>
  <c r="AX82" i="18"/>
  <c r="T82" i="18"/>
  <c r="AX42" i="18"/>
  <c r="AX102" i="18"/>
  <c r="AD82" i="18"/>
  <c r="J82" i="18"/>
  <c r="AN42" i="18"/>
  <c r="AX62" i="18"/>
  <c r="AD62" i="18"/>
  <c r="L20" i="18"/>
  <c r="AF60" i="18"/>
  <c r="AF80" i="18"/>
  <c r="AZ20" i="18"/>
  <c r="L100" i="18"/>
  <c r="V100" i="18"/>
  <c r="AZ100" i="18"/>
  <c r="AP20" i="18"/>
  <c r="V60" i="18"/>
  <c r="AP80" i="18"/>
  <c r="AZ80" i="18"/>
  <c r="V40" i="18"/>
  <c r="V20" i="18"/>
  <c r="L80" i="18"/>
  <c r="AF20" i="18"/>
  <c r="AF40" i="18"/>
  <c r="L60" i="18"/>
  <c r="AZ40" i="18"/>
  <c r="AF100" i="18"/>
  <c r="AP100" i="18"/>
  <c r="L40" i="18"/>
  <c r="AZ60" i="18"/>
  <c r="AP60" i="18"/>
  <c r="V80" i="18"/>
  <c r="AP40" i="18"/>
  <c r="R18" i="18"/>
  <c r="BF78" i="18"/>
  <c r="BF98" i="18"/>
  <c r="AV98" i="18"/>
  <c r="AB38" i="18"/>
  <c r="AV58" i="18"/>
  <c r="AV78" i="18"/>
  <c r="AL78" i="18"/>
  <c r="AB98" i="18"/>
  <c r="AL58" i="18"/>
  <c r="AB58" i="18"/>
  <c r="AB18" i="18"/>
  <c r="R78" i="18"/>
  <c r="R98" i="18"/>
  <c r="BF38" i="18"/>
  <c r="BF18" i="18"/>
  <c r="R58" i="18"/>
  <c r="AL98" i="18"/>
  <c r="AV18" i="18"/>
  <c r="AL38" i="18"/>
  <c r="AV38" i="18"/>
  <c r="R38" i="18"/>
  <c r="BF58" i="18"/>
  <c r="AL18" i="18"/>
  <c r="AB78" i="18"/>
  <c r="J20" i="18"/>
  <c r="AX60" i="18"/>
  <c r="T20" i="18"/>
  <c r="J60" i="18"/>
  <c r="AX100" i="18"/>
  <c r="AN20" i="18"/>
  <c r="AX80" i="18"/>
  <c r="AN80" i="18"/>
  <c r="AN100" i="18"/>
  <c r="AN60" i="18"/>
  <c r="T80" i="18"/>
  <c r="AD60" i="18"/>
  <c r="AD80" i="18"/>
  <c r="T100" i="18"/>
  <c r="AX40" i="18"/>
  <c r="AD40" i="18"/>
  <c r="AX20" i="18"/>
  <c r="J40" i="18"/>
  <c r="AD100" i="18"/>
  <c r="AD20" i="18"/>
  <c r="J100" i="18"/>
  <c r="T60" i="18"/>
  <c r="J80" i="18"/>
  <c r="AN40" i="18"/>
  <c r="T40" i="18"/>
  <c r="L14" i="18"/>
  <c r="AZ74" i="18"/>
  <c r="AP74" i="18"/>
  <c r="V94" i="18"/>
  <c r="AF14" i="18"/>
  <c r="L94" i="18"/>
  <c r="AZ94" i="18"/>
  <c r="AF34" i="18"/>
  <c r="AF94" i="18"/>
  <c r="AP94" i="18"/>
  <c r="V54" i="18"/>
  <c r="L54" i="18"/>
  <c r="AF54" i="18"/>
  <c r="AP14" i="18"/>
  <c r="L34" i="18"/>
  <c r="AP34" i="18"/>
  <c r="AP54" i="18"/>
  <c r="AZ54" i="18"/>
  <c r="V14" i="18"/>
  <c r="L74" i="18"/>
  <c r="V74" i="18"/>
  <c r="AZ34" i="18"/>
  <c r="AF74" i="18"/>
  <c r="AZ14" i="18"/>
  <c r="V34" i="18"/>
  <c r="R10" i="18"/>
  <c r="BF70" i="18"/>
  <c r="AB50" i="18"/>
  <c r="AL10" i="18"/>
  <c r="AB90" i="18"/>
  <c r="R30" i="18"/>
  <c r="AL90" i="18"/>
  <c r="AL30" i="18"/>
  <c r="BF10" i="18"/>
  <c r="R50" i="18"/>
  <c r="BF50" i="18"/>
  <c r="AV70" i="18"/>
  <c r="AB10" i="18"/>
  <c r="AB70" i="18"/>
  <c r="R90" i="18"/>
  <c r="BF30" i="18"/>
  <c r="AB30" i="18"/>
  <c r="AV10" i="18"/>
  <c r="BF90" i="18"/>
  <c r="AL70" i="18"/>
  <c r="AV50" i="18"/>
  <c r="AL50" i="18"/>
  <c r="AV90" i="18"/>
  <c r="R70" i="18"/>
  <c r="AV30" i="18"/>
  <c r="N12" i="18"/>
  <c r="BB52" i="18"/>
  <c r="N92" i="18"/>
  <c r="X12" i="18"/>
  <c r="X72" i="18"/>
  <c r="AR12" i="18"/>
  <c r="AR32" i="18"/>
  <c r="X32" i="18"/>
  <c r="AH52" i="18"/>
  <c r="AH72" i="18"/>
  <c r="AR92" i="18"/>
  <c r="AR52" i="18"/>
  <c r="BB32" i="18"/>
  <c r="X52" i="18"/>
  <c r="N72" i="18"/>
  <c r="BB92" i="18"/>
  <c r="N32" i="18"/>
  <c r="AH12" i="18"/>
  <c r="BB72" i="18"/>
  <c r="BB12" i="18"/>
  <c r="AH92" i="18"/>
  <c r="X92" i="18"/>
  <c r="AR72" i="18"/>
  <c r="N52" i="18"/>
  <c r="AH32" i="18"/>
  <c r="J12" i="18"/>
  <c r="AN52" i="18"/>
  <c r="J32" i="18"/>
  <c r="AD32" i="18"/>
  <c r="J72" i="18"/>
  <c r="AX12" i="18"/>
  <c r="AX92" i="18"/>
  <c r="AN12" i="18"/>
  <c r="AD52" i="18"/>
  <c r="J52" i="18"/>
  <c r="AN72" i="18"/>
  <c r="AN92" i="18"/>
  <c r="AN32" i="18"/>
  <c r="AX52" i="18"/>
  <c r="J92" i="18"/>
  <c r="T32" i="18"/>
  <c r="T12" i="18"/>
  <c r="T72" i="18"/>
  <c r="AD72" i="18"/>
  <c r="AX72" i="18"/>
  <c r="T52" i="18"/>
  <c r="T92" i="18"/>
  <c r="AX32" i="18"/>
  <c r="AD12" i="18"/>
  <c r="AD92" i="18"/>
  <c r="L12" i="18"/>
  <c r="AZ92" i="18"/>
  <c r="AF92" i="18"/>
  <c r="L92" i="18"/>
  <c r="AF52" i="18"/>
  <c r="L52" i="18"/>
  <c r="V12" i="18"/>
  <c r="AZ72" i="18"/>
  <c r="AP52" i="18"/>
  <c r="L72" i="18"/>
  <c r="V92" i="18"/>
  <c r="AZ32" i="18"/>
  <c r="V72" i="18"/>
  <c r="L32" i="18"/>
  <c r="V32" i="18"/>
  <c r="AP92" i="18"/>
  <c r="AF32" i="18"/>
  <c r="AZ52" i="18"/>
  <c r="V52" i="18"/>
  <c r="AZ12" i="18"/>
  <c r="AF12" i="18"/>
  <c r="AP72" i="18"/>
  <c r="AP12" i="18"/>
  <c r="AP32" i="18"/>
  <c r="AF72" i="18"/>
  <c r="L24" i="18"/>
  <c r="AF24" i="18"/>
  <c r="AZ24" i="18"/>
  <c r="AP44" i="18"/>
  <c r="AF64" i="18"/>
  <c r="AZ104" i="18"/>
  <c r="AZ44" i="18"/>
  <c r="AF84" i="18"/>
  <c r="AP64" i="18"/>
  <c r="V44" i="18"/>
  <c r="V84" i="18"/>
  <c r="AZ64" i="18"/>
  <c r="AF44" i="18"/>
  <c r="V104" i="18"/>
  <c r="V24" i="18"/>
  <c r="L64" i="18"/>
  <c r="AF104" i="18"/>
  <c r="L84" i="18"/>
  <c r="AP24" i="18"/>
  <c r="L104" i="18"/>
  <c r="AP84" i="18"/>
  <c r="L44" i="18"/>
  <c r="V64" i="18"/>
  <c r="AP104" i="18"/>
  <c r="AZ84" i="18"/>
  <c r="N24" i="18"/>
  <c r="X24" i="18"/>
  <c r="AH104" i="18"/>
  <c r="N64" i="18"/>
  <c r="BB84" i="18"/>
  <c r="X104" i="18"/>
  <c r="AH44" i="18"/>
  <c r="AR24" i="18"/>
  <c r="X44" i="18"/>
  <c r="N104" i="18"/>
  <c r="BB64" i="18"/>
  <c r="BB44" i="18"/>
  <c r="AH64" i="18"/>
  <c r="AR44" i="18"/>
  <c r="AR104" i="18"/>
  <c r="X64" i="18"/>
  <c r="N44" i="18"/>
  <c r="BB24" i="18"/>
  <c r="X84" i="18"/>
  <c r="BB104" i="18"/>
  <c r="AR64" i="18"/>
  <c r="N84" i="18"/>
  <c r="AH24" i="18"/>
  <c r="AR84" i="18"/>
  <c r="AH84" i="18"/>
  <c r="P24" i="18"/>
  <c r="BD24" i="18"/>
  <c r="BD104" i="18"/>
  <c r="P44" i="18"/>
  <c r="Z64" i="18"/>
  <c r="AT104" i="18"/>
  <c r="Z44" i="18"/>
  <c r="Z84" i="18"/>
  <c r="BD64" i="18"/>
  <c r="AJ44" i="18"/>
  <c r="Z104" i="18"/>
  <c r="BD84" i="18"/>
  <c r="AT44" i="18"/>
  <c r="AJ24" i="18"/>
  <c r="P84" i="18"/>
  <c r="AT64" i="18"/>
  <c r="AT24" i="18"/>
  <c r="P104" i="18"/>
  <c r="AT84" i="18"/>
  <c r="Z24" i="18"/>
  <c r="BD44" i="18"/>
  <c r="AJ84" i="18"/>
  <c r="P64" i="18"/>
  <c r="AJ104" i="18"/>
  <c r="AJ64" i="18"/>
  <c r="R22" i="18"/>
  <c r="BF22" i="18"/>
  <c r="AL22" i="18"/>
  <c r="R82" i="18"/>
  <c r="AV62" i="18"/>
  <c r="AV22" i="18"/>
  <c r="R102" i="18"/>
  <c r="AV82" i="18"/>
  <c r="AB82" i="18"/>
  <c r="BF42" i="18"/>
  <c r="AL82" i="18"/>
  <c r="R62" i="18"/>
  <c r="AL102" i="18"/>
  <c r="BF62" i="18"/>
  <c r="BF102" i="18"/>
  <c r="AL42" i="18"/>
  <c r="AB102" i="18"/>
  <c r="BF82" i="18"/>
  <c r="AB22" i="18"/>
  <c r="AV42" i="18"/>
  <c r="AL62" i="18"/>
  <c r="R42" i="18"/>
  <c r="AB62" i="18"/>
  <c r="AV102" i="18"/>
  <c r="AB42" i="18"/>
  <c r="P22" i="18"/>
  <c r="AJ62" i="18"/>
  <c r="AT42" i="18"/>
  <c r="AT102" i="18"/>
  <c r="P42" i="18"/>
  <c r="P82" i="18"/>
  <c r="P62" i="18"/>
  <c r="BD82" i="18"/>
  <c r="Z102" i="18"/>
  <c r="AT22" i="18"/>
  <c r="BD22" i="18"/>
  <c r="Z82" i="18"/>
  <c r="BD102" i="18"/>
  <c r="AJ82" i="18"/>
  <c r="AJ22" i="18"/>
  <c r="BD42" i="18"/>
  <c r="Z42" i="18"/>
  <c r="Z22" i="18"/>
  <c r="AT82" i="18"/>
  <c r="P102" i="18"/>
  <c r="BD62" i="18"/>
  <c r="Z62" i="18"/>
  <c r="AT62" i="18"/>
  <c r="AJ102" i="18"/>
  <c r="AJ42" i="18"/>
  <c r="J24" i="18"/>
  <c r="AD24" i="18"/>
  <c r="J44" i="18"/>
  <c r="AN104" i="18"/>
  <c r="T64" i="18"/>
  <c r="AX24" i="18"/>
  <c r="AD104" i="18"/>
  <c r="T44" i="18"/>
  <c r="J104" i="18"/>
  <c r="AN44" i="18"/>
  <c r="AN64" i="18"/>
  <c r="J84" i="18"/>
  <c r="AX104" i="18"/>
  <c r="AD64" i="18"/>
  <c r="AN24" i="18"/>
  <c r="AD44" i="18"/>
  <c r="AX84" i="18"/>
  <c r="AD84" i="18"/>
  <c r="AX44" i="18"/>
  <c r="AX64" i="18"/>
  <c r="J64" i="18"/>
  <c r="T24" i="18"/>
  <c r="T104" i="18"/>
  <c r="AN84" i="18"/>
  <c r="T84" i="18"/>
  <c r="R20" i="18"/>
  <c r="BF100" i="18"/>
  <c r="AV80" i="18"/>
  <c r="AL60" i="18"/>
  <c r="R100" i="18"/>
  <c r="AV40" i="18"/>
  <c r="AL20" i="18"/>
  <c r="BF80" i="18"/>
  <c r="AV60" i="18"/>
  <c r="AB100" i="18"/>
  <c r="R80" i="18"/>
  <c r="AL40" i="18"/>
  <c r="BF20" i="18"/>
  <c r="AB20" i="18"/>
  <c r="R60" i="18"/>
  <c r="AL100" i="18"/>
  <c r="R40" i="18"/>
  <c r="BF60" i="18"/>
  <c r="BF40" i="18"/>
  <c r="AV100" i="18"/>
  <c r="AB40" i="18"/>
  <c r="AB60" i="18"/>
  <c r="AB80" i="18"/>
  <c r="AV20" i="18"/>
  <c r="AL80" i="18"/>
  <c r="P20" i="18"/>
  <c r="BD80" i="18"/>
  <c r="AJ40" i="18"/>
  <c r="P60" i="18"/>
  <c r="BD40" i="18"/>
  <c r="Z20" i="18"/>
  <c r="AJ60" i="18"/>
  <c r="AJ100" i="18"/>
  <c r="AJ80" i="18"/>
  <c r="BD100" i="18"/>
  <c r="P80" i="18"/>
  <c r="Z80" i="18"/>
  <c r="Z60" i="18"/>
  <c r="AT20" i="18"/>
  <c r="AT80" i="18"/>
  <c r="AJ20" i="18"/>
  <c r="AT60" i="18"/>
  <c r="BD60" i="18"/>
  <c r="AT100" i="18"/>
  <c r="P40" i="18"/>
  <c r="Z40" i="18"/>
  <c r="P100" i="18"/>
  <c r="Z100" i="18"/>
  <c r="BD20" i="18"/>
  <c r="AT40" i="18"/>
  <c r="N20" i="18"/>
  <c r="BB100" i="18"/>
  <c r="AR40" i="18"/>
  <c r="N80" i="18"/>
  <c r="N60" i="18"/>
  <c r="X20" i="18"/>
  <c r="BB40" i="18"/>
  <c r="AH60" i="18"/>
  <c r="AH100" i="18"/>
  <c r="AH80" i="18"/>
  <c r="N100" i="18"/>
  <c r="X100" i="18"/>
  <c r="X80" i="18"/>
  <c r="AH40" i="18"/>
  <c r="X60" i="18"/>
  <c r="AR20" i="18"/>
  <c r="AR80" i="18"/>
  <c r="BB80" i="18"/>
  <c r="BB60" i="18"/>
  <c r="X40" i="18"/>
  <c r="AR100" i="18"/>
  <c r="N40" i="18"/>
  <c r="AR60" i="18"/>
  <c r="AH20" i="18"/>
  <c r="BB20" i="18"/>
  <c r="X162" i="19"/>
  <c r="R62" i="19"/>
  <c r="U162" i="19"/>
  <c r="O12" i="19"/>
  <c r="L162" i="19"/>
  <c r="R12" i="19"/>
  <c r="X62" i="19"/>
  <c r="U12" i="19"/>
  <c r="R212" i="19"/>
  <c r="L62" i="19"/>
  <c r="L112" i="19"/>
  <c r="X112" i="19"/>
  <c r="U62" i="19"/>
  <c r="O62" i="19"/>
  <c r="O212" i="19"/>
  <c r="L12" i="19"/>
  <c r="X12" i="19"/>
  <c r="O112" i="19"/>
  <c r="O162" i="19"/>
  <c r="U112" i="19"/>
  <c r="U212" i="19"/>
  <c r="R112" i="19"/>
  <c r="R162" i="19"/>
  <c r="X212" i="19"/>
  <c r="AF27" i="1"/>
  <c r="L212" i="19"/>
  <c r="P139" i="1"/>
  <c r="Q139" i="1"/>
  <c r="P124" i="1"/>
  <c r="AE124" i="1" s="1"/>
  <c r="AD124" i="1" s="1"/>
  <c r="Q124" i="1"/>
  <c r="P142" i="1"/>
  <c r="Q142" i="1"/>
  <c r="P127" i="1"/>
  <c r="AE127" i="1" s="1"/>
  <c r="AD127" i="1" s="1"/>
  <c r="Q127" i="1"/>
  <c r="P133" i="1"/>
  <c r="AE133" i="1" s="1"/>
  <c r="AD133" i="1" s="1"/>
  <c r="Q133" i="1"/>
  <c r="P151" i="1"/>
  <c r="BF24" i="18"/>
  <c r="Q151" i="1"/>
  <c r="P130" i="1"/>
  <c r="AE130" i="1" s="1"/>
  <c r="AD130" i="1" s="1"/>
  <c r="Q130" i="1"/>
  <c r="P136" i="1"/>
  <c r="Q136" i="1"/>
  <c r="P145" i="1"/>
  <c r="Q145" i="1"/>
  <c r="Q148" i="1"/>
  <c r="P148" i="1"/>
  <c r="AE148" i="1" s="1"/>
  <c r="AD148" i="1" s="1"/>
  <c r="N26" i="18"/>
  <c r="AH26" i="18"/>
  <c r="AR26" i="18"/>
  <c r="N86" i="18"/>
  <c r="AH46" i="18"/>
  <c r="N66" i="18"/>
  <c r="AH66" i="18"/>
  <c r="AR66" i="18"/>
  <c r="X46" i="18"/>
  <c r="AR6" i="18"/>
  <c r="AH86" i="18"/>
  <c r="X26" i="18"/>
  <c r="BB26" i="18"/>
  <c r="BB6" i="18"/>
  <c r="X86" i="18"/>
  <c r="N6" i="18"/>
  <c r="BB46" i="18"/>
  <c r="X66" i="18"/>
  <c r="BB66" i="18"/>
  <c r="X6" i="18"/>
  <c r="AR46" i="18"/>
  <c r="N46" i="18"/>
  <c r="BB86" i="18"/>
  <c r="AR86" i="18"/>
  <c r="L70" i="18"/>
  <c r="V70" i="18"/>
  <c r="AF70" i="18"/>
  <c r="AZ70" i="18"/>
  <c r="AP70" i="18"/>
  <c r="V10" i="18"/>
  <c r="L50" i="18"/>
  <c r="V50" i="18"/>
  <c r="AF50" i="18"/>
  <c r="AZ50" i="18"/>
  <c r="AP50" i="18"/>
  <c r="AP10" i="18"/>
  <c r="L30" i="18"/>
  <c r="V30" i="18"/>
  <c r="AF30" i="18"/>
  <c r="AZ30" i="18"/>
  <c r="AP30" i="18"/>
  <c r="AZ10" i="18"/>
  <c r="L90" i="18"/>
  <c r="V90" i="18"/>
  <c r="AF90" i="18"/>
  <c r="AZ90" i="18"/>
  <c r="AP90" i="18"/>
  <c r="L10" i="18"/>
  <c r="N50" i="18"/>
  <c r="X50" i="18"/>
  <c r="AH50" i="18"/>
  <c r="BB50" i="18"/>
  <c r="AR50" i="18"/>
  <c r="AR10" i="18"/>
  <c r="X30" i="18"/>
  <c r="AH30" i="18"/>
  <c r="BB30" i="18"/>
  <c r="AR30" i="18"/>
  <c r="BB10" i="18"/>
  <c r="N30" i="18"/>
  <c r="N90" i="18"/>
  <c r="X90" i="18"/>
  <c r="AH90" i="18"/>
  <c r="BB90" i="18"/>
  <c r="AR90" i="18"/>
  <c r="N10" i="18"/>
  <c r="N70" i="18"/>
  <c r="X70" i="18"/>
  <c r="AH70" i="18"/>
  <c r="BB70" i="18"/>
  <c r="AR70" i="18"/>
  <c r="X10" i="18"/>
  <c r="L86" i="18"/>
  <c r="AP86" i="18"/>
  <c r="V86" i="18"/>
  <c r="L6" i="18"/>
  <c r="AZ66" i="18"/>
  <c r="AF86" i="18"/>
  <c r="L66" i="18"/>
  <c r="AP66" i="18"/>
  <c r="AF46" i="18"/>
  <c r="L26" i="18"/>
  <c r="AP26" i="18"/>
  <c r="AZ86" i="18"/>
  <c r="V66" i="18"/>
  <c r="V6" i="18"/>
  <c r="AZ46" i="18"/>
  <c r="V26" i="18"/>
  <c r="AZ6" i="18"/>
  <c r="V46" i="18"/>
  <c r="AZ26" i="18"/>
  <c r="AP6" i="18"/>
  <c r="AF26" i="18"/>
  <c r="AP46" i="18"/>
  <c r="AF66" i="18"/>
  <c r="L46" i="18"/>
  <c r="J48" i="18"/>
  <c r="AN48" i="18"/>
  <c r="AD88" i="18"/>
  <c r="J68" i="18"/>
  <c r="AN68" i="18"/>
  <c r="AD28" i="18"/>
  <c r="T48" i="18"/>
  <c r="AN8" i="18"/>
  <c r="AX88" i="18"/>
  <c r="T68" i="18"/>
  <c r="T8" i="18"/>
  <c r="AX28" i="18"/>
  <c r="AD48" i="18"/>
  <c r="J88" i="18"/>
  <c r="AN88" i="18"/>
  <c r="AD68" i="18"/>
  <c r="J28" i="18"/>
  <c r="AN28" i="18"/>
  <c r="AX48" i="18"/>
  <c r="T88" i="18"/>
  <c r="J8" i="18"/>
  <c r="AX68" i="18"/>
  <c r="T28" i="18"/>
  <c r="AX8" i="18"/>
  <c r="R48" i="18"/>
  <c r="R28" i="18"/>
  <c r="AV28" i="18"/>
  <c r="R88" i="18"/>
  <c r="R68" i="18"/>
  <c r="AV68" i="18"/>
  <c r="AL48" i="18"/>
  <c r="AB28" i="18"/>
  <c r="BF8" i="18"/>
  <c r="AL88" i="18"/>
  <c r="AB68" i="18"/>
  <c r="AB8" i="18"/>
  <c r="BF48" i="18"/>
  <c r="AL28" i="18"/>
  <c r="AB88" i="18"/>
  <c r="BF88" i="18"/>
  <c r="AL68" i="18"/>
  <c r="AB48" i="18"/>
  <c r="AV8" i="18"/>
  <c r="BF28" i="18"/>
  <c r="R8" i="18"/>
  <c r="AV88" i="18"/>
  <c r="BF68" i="18"/>
  <c r="AV48" i="18"/>
  <c r="N48" i="18"/>
  <c r="AR48" i="18"/>
  <c r="AH68" i="18"/>
  <c r="N88" i="18"/>
  <c r="AR88" i="18"/>
  <c r="AH28" i="18"/>
  <c r="X48" i="18"/>
  <c r="AR8" i="18"/>
  <c r="BB68" i="18"/>
  <c r="X88" i="18"/>
  <c r="N8" i="18"/>
  <c r="BB28" i="18"/>
  <c r="AH48" i="18"/>
  <c r="N68" i="18"/>
  <c r="AR68" i="18"/>
  <c r="AH88" i="18"/>
  <c r="N28" i="18"/>
  <c r="AR28" i="18"/>
  <c r="BB48" i="18"/>
  <c r="X68" i="18"/>
  <c r="X8" i="18"/>
  <c r="BB88" i="18"/>
  <c r="X28" i="18"/>
  <c r="BB8" i="18"/>
  <c r="BB16" i="18"/>
  <c r="J30" i="18"/>
  <c r="T70" i="18"/>
  <c r="AD70" i="18"/>
  <c r="AN30" i="18"/>
  <c r="T10" i="18"/>
  <c r="J50" i="18"/>
  <c r="J90" i="18"/>
  <c r="T50" i="18"/>
  <c r="T90" i="18"/>
  <c r="AD50" i="18"/>
  <c r="AD90" i="18"/>
  <c r="AX50" i="18"/>
  <c r="AX90" i="18"/>
  <c r="AN50" i="18"/>
  <c r="AN90" i="18"/>
  <c r="AN10" i="18"/>
  <c r="J10" i="18"/>
  <c r="J70" i="18"/>
  <c r="T30" i="18"/>
  <c r="AD30" i="18"/>
  <c r="AX30" i="18"/>
  <c r="AX70" i="18"/>
  <c r="AN70" i="18"/>
  <c r="AX10" i="18"/>
  <c r="P28" i="18"/>
  <c r="Z28" i="18"/>
  <c r="AJ28" i="18"/>
  <c r="BD28" i="18"/>
  <c r="AT28" i="18"/>
  <c r="BD8" i="18"/>
  <c r="P48" i="18"/>
  <c r="Z48" i="18"/>
  <c r="AJ48" i="18"/>
  <c r="BD48" i="18"/>
  <c r="AT48" i="18"/>
  <c r="AT8" i="18"/>
  <c r="P68" i="18"/>
  <c r="Z68" i="18"/>
  <c r="AJ68" i="18"/>
  <c r="BD68" i="18"/>
  <c r="AT68" i="18"/>
  <c r="Z8" i="18"/>
  <c r="P88" i="18"/>
  <c r="Z88" i="18"/>
  <c r="AJ88" i="18"/>
  <c r="BD88" i="18"/>
  <c r="AT88" i="18"/>
  <c r="P8" i="18"/>
  <c r="L28" i="18"/>
  <c r="AF28" i="18"/>
  <c r="AP28" i="18"/>
  <c r="L48" i="18"/>
  <c r="AF88" i="18"/>
  <c r="AP8" i="18"/>
  <c r="V8" i="18"/>
  <c r="L8" i="18"/>
  <c r="L68" i="18"/>
  <c r="AF68" i="18"/>
  <c r="AP68" i="18"/>
  <c r="L88" i="18"/>
  <c r="AZ48" i="18"/>
  <c r="AF48" i="18"/>
  <c r="AZ68" i="18"/>
  <c r="V88" i="18"/>
  <c r="V28" i="18"/>
  <c r="AZ28" i="18"/>
  <c r="AZ8" i="18"/>
  <c r="V48" i="18"/>
  <c r="AZ88" i="18"/>
  <c r="AP48" i="18"/>
  <c r="V68" i="18"/>
  <c r="AP88" i="18"/>
  <c r="R26" i="18"/>
  <c r="AB26" i="18"/>
  <c r="AL26" i="18"/>
  <c r="BF26" i="18"/>
  <c r="AV26" i="18"/>
  <c r="BF6" i="18"/>
  <c r="R46" i="18"/>
  <c r="AB46" i="18"/>
  <c r="AL46" i="18"/>
  <c r="BF46" i="18"/>
  <c r="AV46" i="18"/>
  <c r="AV6" i="18"/>
  <c r="R66" i="18"/>
  <c r="AB66" i="18"/>
  <c r="AL66" i="18"/>
  <c r="BF66" i="18"/>
  <c r="AV66" i="18"/>
  <c r="AB6" i="18"/>
  <c r="R86" i="18"/>
  <c r="AB86" i="18"/>
  <c r="AL86" i="18"/>
  <c r="BF86" i="18"/>
  <c r="AV86" i="18"/>
  <c r="R6" i="18"/>
  <c r="P46" i="18"/>
  <c r="AT46" i="18"/>
  <c r="AJ66" i="18"/>
  <c r="P86" i="18"/>
  <c r="AT86" i="18"/>
  <c r="AJ26" i="18"/>
  <c r="Z46" i="18"/>
  <c r="AT6" i="18"/>
  <c r="BD66" i="18"/>
  <c r="Z86" i="18"/>
  <c r="P6" i="18"/>
  <c r="BD26" i="18"/>
  <c r="AJ46" i="18"/>
  <c r="P66" i="18"/>
  <c r="AT66" i="18"/>
  <c r="AJ86" i="18"/>
  <c r="P26" i="18"/>
  <c r="AT26" i="18"/>
  <c r="BD46" i="18"/>
  <c r="Z66" i="18"/>
  <c r="Z6" i="18"/>
  <c r="BD86" i="18"/>
  <c r="Z26" i="18"/>
  <c r="BD6" i="18"/>
  <c r="P25" i="1"/>
  <c r="Q25" i="1"/>
  <c r="P58" i="1"/>
  <c r="Q58" i="1"/>
  <c r="P97" i="1"/>
  <c r="AE97" i="1" s="1"/>
  <c r="AD97" i="1" s="1"/>
  <c r="Q97" i="1"/>
  <c r="P52" i="1"/>
  <c r="AE52" i="1" s="1"/>
  <c r="AD52" i="1" s="1"/>
  <c r="Q52" i="1"/>
  <c r="P22" i="1"/>
  <c r="AE22" i="1" s="1"/>
  <c r="AD22" i="1" s="1"/>
  <c r="Q22" i="1"/>
  <c r="AD8" i="18"/>
  <c r="P82" i="1"/>
  <c r="Q82" i="1"/>
  <c r="P16" i="1"/>
  <c r="AE16" i="1" s="1"/>
  <c r="AD16" i="1" s="1"/>
  <c r="Q16" i="1"/>
  <c r="AJ6" i="18"/>
  <c r="P106" i="1"/>
  <c r="AE106" i="1" s="1"/>
  <c r="AD106" i="1" s="1"/>
  <c r="Q106" i="1"/>
  <c r="P64" i="1"/>
  <c r="AE64" i="1" s="1"/>
  <c r="AD64" i="1" s="1"/>
  <c r="Q64" i="1"/>
  <c r="P34" i="1"/>
  <c r="AE34" i="1" s="1"/>
  <c r="AD34" i="1" s="1"/>
  <c r="Q34" i="1"/>
  <c r="AL8" i="18"/>
  <c r="P46" i="1"/>
  <c r="AE46" i="1" s="1"/>
  <c r="AD46" i="1" s="1"/>
  <c r="Q46" i="1"/>
  <c r="P28" i="1"/>
  <c r="AE28" i="1" s="1"/>
  <c r="AD28" i="1" s="1"/>
  <c r="Q28" i="1"/>
  <c r="AH8" i="18"/>
  <c r="P109" i="1"/>
  <c r="AE109" i="1" s="1"/>
  <c r="AD109" i="1" s="1"/>
  <c r="Q109" i="1"/>
  <c r="P76" i="1"/>
  <c r="AE76" i="1" s="1"/>
  <c r="AD76" i="1" s="1"/>
  <c r="Q76" i="1"/>
  <c r="P40" i="1"/>
  <c r="AE40" i="1" s="1"/>
  <c r="AD40" i="1" s="1"/>
  <c r="Q40" i="1"/>
  <c r="AF10" i="18"/>
  <c r="P112" i="1"/>
  <c r="AE112" i="1" s="1"/>
  <c r="AD112" i="1" s="1"/>
  <c r="Q112" i="1"/>
  <c r="P88" i="1"/>
  <c r="AE88" i="1" s="1"/>
  <c r="AD88" i="1" s="1"/>
  <c r="Q88" i="1"/>
  <c r="P55" i="1"/>
  <c r="AE55" i="1" s="1"/>
  <c r="AD55" i="1" s="1"/>
  <c r="Q55" i="1"/>
  <c r="P13" i="1"/>
  <c r="Q13" i="1"/>
  <c r="AH6" i="18"/>
  <c r="P121" i="1"/>
  <c r="AE121" i="1" s="1"/>
  <c r="AD121" i="1" s="1"/>
  <c r="Q121" i="1"/>
  <c r="P49" i="1"/>
  <c r="AE49" i="1" s="1"/>
  <c r="AD49" i="1" s="1"/>
  <c r="Q49" i="1"/>
  <c r="P115" i="1"/>
  <c r="AE115" i="1" s="1"/>
  <c r="AD115" i="1" s="1"/>
  <c r="Q115" i="1"/>
  <c r="P100" i="1"/>
  <c r="AE100" i="1" s="1"/>
  <c r="AD100" i="1" s="1"/>
  <c r="Q100" i="1"/>
  <c r="P67" i="1"/>
  <c r="AE67" i="1" s="1"/>
  <c r="AD67" i="1" s="1"/>
  <c r="Q67" i="1"/>
  <c r="P70" i="1"/>
  <c r="AE70" i="1" s="1"/>
  <c r="AD70" i="1" s="1"/>
  <c r="Q70" i="1"/>
  <c r="P61" i="1"/>
  <c r="AE61" i="1" s="1"/>
  <c r="AD61" i="1" s="1"/>
  <c r="Q61" i="1"/>
  <c r="P118" i="1"/>
  <c r="AE118" i="1" s="1"/>
  <c r="AD118" i="1" s="1"/>
  <c r="Q118" i="1"/>
  <c r="P19" i="1"/>
  <c r="AE19" i="1" s="1"/>
  <c r="AD19" i="1" s="1"/>
  <c r="Q19" i="1"/>
  <c r="AL6" i="18"/>
  <c r="P79" i="1"/>
  <c r="AE79" i="1" s="1"/>
  <c r="AD79" i="1" s="1"/>
  <c r="Q79" i="1"/>
  <c r="P73" i="1"/>
  <c r="AE73" i="1" s="1"/>
  <c r="AD73" i="1" s="1"/>
  <c r="Q73" i="1"/>
  <c r="P31" i="1"/>
  <c r="AE31" i="1" s="1"/>
  <c r="AD31" i="1" s="1"/>
  <c r="Q31" i="1"/>
  <c r="AJ8" i="18"/>
  <c r="P103" i="1"/>
  <c r="AE103" i="1" s="1"/>
  <c r="AD103" i="1" s="1"/>
  <c r="Q103" i="1"/>
  <c r="P91" i="1"/>
  <c r="AE91" i="1" s="1"/>
  <c r="AD91" i="1" s="1"/>
  <c r="Q91" i="1"/>
  <c r="P37" i="1"/>
  <c r="AE37" i="1" s="1"/>
  <c r="AD37" i="1" s="1"/>
  <c r="Q37" i="1"/>
  <c r="AD10" i="18"/>
  <c r="P94" i="1"/>
  <c r="Q94" i="1"/>
  <c r="P85" i="1"/>
  <c r="AE85" i="1" s="1"/>
  <c r="AD85" i="1" s="1"/>
  <c r="Q85" i="1"/>
  <c r="P43" i="1"/>
  <c r="AE43" i="1" s="1"/>
  <c r="AD43" i="1" s="1"/>
  <c r="Q43" i="1"/>
  <c r="P10" i="1"/>
  <c r="Q10" i="1"/>
  <c r="AF6" i="18"/>
  <c r="S84" i="19" l="1"/>
  <c r="M84" i="19"/>
  <c r="P134" i="19"/>
  <c r="M34" i="19"/>
  <c r="J34" i="19"/>
  <c r="P34" i="19"/>
  <c r="M134" i="19"/>
  <c r="J134" i="19"/>
  <c r="M234" i="19"/>
  <c r="S234" i="19"/>
  <c r="P234" i="19"/>
  <c r="V84" i="19"/>
  <c r="V234" i="19"/>
  <c r="V134" i="19"/>
  <c r="J234" i="19"/>
  <c r="S134" i="19"/>
  <c r="P184" i="19"/>
  <c r="S184" i="19"/>
  <c r="M184" i="19"/>
  <c r="V184" i="19"/>
  <c r="J84" i="19"/>
  <c r="P84" i="19"/>
  <c r="S34" i="19"/>
  <c r="J184" i="19"/>
  <c r="V34" i="19"/>
  <c r="J224" i="19"/>
  <c r="P224" i="19"/>
  <c r="M224" i="19"/>
  <c r="P74" i="19"/>
  <c r="S24" i="19"/>
  <c r="S224" i="19"/>
  <c r="P174" i="19"/>
  <c r="V174" i="19"/>
  <c r="S174" i="19"/>
  <c r="V24" i="19"/>
  <c r="M174" i="19"/>
  <c r="M24" i="19"/>
  <c r="V124" i="19"/>
  <c r="J174" i="19"/>
  <c r="M124" i="19"/>
  <c r="J24" i="19"/>
  <c r="J74" i="19"/>
  <c r="S74" i="19"/>
  <c r="V224" i="19"/>
  <c r="J124" i="19"/>
  <c r="P124" i="19"/>
  <c r="S124" i="19"/>
  <c r="M74" i="19"/>
  <c r="P24" i="19"/>
  <c r="V74" i="19"/>
  <c r="V176" i="19"/>
  <c r="J226" i="19"/>
  <c r="S226" i="19"/>
  <c r="J76" i="19"/>
  <c r="M26" i="19"/>
  <c r="S176" i="19"/>
  <c r="J176" i="19"/>
  <c r="P176" i="19"/>
  <c r="M176" i="19"/>
  <c r="P26" i="19"/>
  <c r="J26" i="19"/>
  <c r="M76" i="19"/>
  <c r="P126" i="19"/>
  <c r="V126" i="19"/>
  <c r="S126" i="19"/>
  <c r="M226" i="19"/>
  <c r="P76" i="19"/>
  <c r="V26" i="19"/>
  <c r="P226" i="19"/>
  <c r="V226" i="19"/>
  <c r="J126" i="19"/>
  <c r="V76" i="19"/>
  <c r="S76" i="19"/>
  <c r="M126" i="19"/>
  <c r="S26" i="19"/>
  <c r="V239" i="19"/>
  <c r="J139" i="19"/>
  <c r="V189" i="19"/>
  <c r="J89" i="19"/>
  <c r="S89" i="19"/>
  <c r="S39" i="19"/>
  <c r="M189" i="19"/>
  <c r="J239" i="19"/>
  <c r="P89" i="19"/>
  <c r="J189" i="19"/>
  <c r="M239" i="19"/>
  <c r="S139" i="19"/>
  <c r="P39" i="19"/>
  <c r="P189" i="19"/>
  <c r="S239" i="19"/>
  <c r="P139" i="19"/>
  <c r="S189" i="19"/>
  <c r="V39" i="19"/>
  <c r="M89" i="19"/>
  <c r="V139" i="19"/>
  <c r="P239" i="19"/>
  <c r="V89" i="19"/>
  <c r="M139" i="19"/>
  <c r="J39" i="19"/>
  <c r="M39" i="19"/>
  <c r="S136" i="19"/>
  <c r="M136" i="19"/>
  <c r="P186" i="19"/>
  <c r="P136" i="19"/>
  <c r="J186" i="19"/>
  <c r="V86" i="19"/>
  <c r="J236" i="19"/>
  <c r="J36" i="19"/>
  <c r="M86" i="19"/>
  <c r="S86" i="19"/>
  <c r="V136" i="19"/>
  <c r="S36" i="19"/>
  <c r="M36" i="19"/>
  <c r="J86" i="19"/>
  <c r="M186" i="19"/>
  <c r="P86" i="19"/>
  <c r="S236" i="19"/>
  <c r="M236" i="19"/>
  <c r="V236" i="19"/>
  <c r="J136" i="19"/>
  <c r="V186" i="19"/>
  <c r="P236" i="19"/>
  <c r="V36" i="19"/>
  <c r="S186" i="19"/>
  <c r="P36" i="19"/>
  <c r="S132" i="19"/>
  <c r="M132" i="19"/>
  <c r="P182" i="19"/>
  <c r="P232" i="19"/>
  <c r="P32" i="19"/>
  <c r="V182" i="19"/>
  <c r="M82" i="19"/>
  <c r="S82" i="19"/>
  <c r="V132" i="19"/>
  <c r="J82" i="19"/>
  <c r="V82" i="19"/>
  <c r="M32" i="19"/>
  <c r="S232" i="19"/>
  <c r="M232" i="19"/>
  <c r="V232" i="19"/>
  <c r="J132" i="19"/>
  <c r="S32" i="19"/>
  <c r="V32" i="19"/>
  <c r="J182" i="19"/>
  <c r="M182" i="19"/>
  <c r="S182" i="19"/>
  <c r="J232" i="19"/>
  <c r="P82" i="19"/>
  <c r="P132" i="19"/>
  <c r="J32" i="19"/>
  <c r="S230" i="19"/>
  <c r="M230" i="19"/>
  <c r="V230" i="19"/>
  <c r="J130" i="19"/>
  <c r="S30" i="19"/>
  <c r="P130" i="19"/>
  <c r="V30" i="19"/>
  <c r="M180" i="19"/>
  <c r="S180" i="19"/>
  <c r="J230" i="19"/>
  <c r="P80" i="19"/>
  <c r="P230" i="19"/>
  <c r="M30" i="19"/>
  <c r="S130" i="19"/>
  <c r="M130" i="19"/>
  <c r="P180" i="19"/>
  <c r="J180" i="19"/>
  <c r="J80" i="19"/>
  <c r="V180" i="19"/>
  <c r="M80" i="19"/>
  <c r="S80" i="19"/>
  <c r="V130" i="19"/>
  <c r="V80" i="19"/>
  <c r="P30" i="19"/>
  <c r="J30" i="19"/>
  <c r="M219" i="19"/>
  <c r="M169" i="19"/>
  <c r="J169" i="19"/>
  <c r="M19" i="19"/>
  <c r="V19" i="19"/>
  <c r="V69" i="19"/>
  <c r="S19" i="19"/>
  <c r="S219" i="19"/>
  <c r="P69" i="19"/>
  <c r="S169" i="19"/>
  <c r="S119" i="19"/>
  <c r="P119" i="19"/>
  <c r="J219" i="19"/>
  <c r="J19" i="19"/>
  <c r="M69" i="19"/>
  <c r="S69" i="19"/>
  <c r="J69" i="19"/>
  <c r="M119" i="19"/>
  <c r="P219" i="19"/>
  <c r="V219" i="19"/>
  <c r="V119" i="19"/>
  <c r="J119" i="19"/>
  <c r="P19" i="19"/>
  <c r="V169" i="19"/>
  <c r="P169" i="19"/>
  <c r="M238" i="19"/>
  <c r="S238" i="19"/>
  <c r="P238" i="19"/>
  <c r="V88" i="19"/>
  <c r="M38" i="19"/>
  <c r="J38" i="19"/>
  <c r="S38" i="19"/>
  <c r="S188" i="19"/>
  <c r="M188" i="19"/>
  <c r="V188" i="19"/>
  <c r="J88" i="19"/>
  <c r="J238" i="19"/>
  <c r="P38" i="19"/>
  <c r="M138" i="19"/>
  <c r="S138" i="19"/>
  <c r="J188" i="19"/>
  <c r="V238" i="19"/>
  <c r="V138" i="19"/>
  <c r="P188" i="19"/>
  <c r="S88" i="19"/>
  <c r="M88" i="19"/>
  <c r="P138" i="19"/>
  <c r="P88" i="19"/>
  <c r="V38" i="19"/>
  <c r="J138" i="19"/>
  <c r="V187" i="19"/>
  <c r="J87" i="19"/>
  <c r="V137" i="19"/>
  <c r="M187" i="19"/>
  <c r="P37" i="19"/>
  <c r="V37" i="19"/>
  <c r="J187" i="19"/>
  <c r="V237" i="19"/>
  <c r="J137" i="19"/>
  <c r="S137" i="19"/>
  <c r="S87" i="19"/>
  <c r="S37" i="19"/>
  <c r="P137" i="19"/>
  <c r="J237" i="19"/>
  <c r="P87" i="19"/>
  <c r="M87" i="19"/>
  <c r="M37" i="19"/>
  <c r="J37" i="19"/>
  <c r="P237" i="19"/>
  <c r="V87" i="19"/>
  <c r="P187" i="19"/>
  <c r="S237" i="19"/>
  <c r="S187" i="19"/>
  <c r="M237" i="19"/>
  <c r="M137" i="19"/>
  <c r="J229" i="19"/>
  <c r="P79" i="19"/>
  <c r="P129" i="19"/>
  <c r="S179" i="19"/>
  <c r="J29" i="19"/>
  <c r="S129" i="19"/>
  <c r="V229" i="19"/>
  <c r="P179" i="19"/>
  <c r="P229" i="19"/>
  <c r="V79" i="19"/>
  <c r="M129" i="19"/>
  <c r="M179" i="19"/>
  <c r="P29" i="19"/>
  <c r="J129" i="19"/>
  <c r="M229" i="19"/>
  <c r="M79" i="19"/>
  <c r="V129" i="19"/>
  <c r="V179" i="19"/>
  <c r="J79" i="19"/>
  <c r="S79" i="19"/>
  <c r="S29" i="19"/>
  <c r="M29" i="19"/>
  <c r="J179" i="19"/>
  <c r="V29" i="19"/>
  <c r="S229" i="19"/>
  <c r="M225" i="19"/>
  <c r="J225" i="19"/>
  <c r="V175" i="19"/>
  <c r="V75" i="19"/>
  <c r="S75" i="19"/>
  <c r="P125" i="19"/>
  <c r="S225" i="19"/>
  <c r="S175" i="19"/>
  <c r="P175" i="19"/>
  <c r="M75" i="19"/>
  <c r="J75" i="19"/>
  <c r="P75" i="19"/>
  <c r="J25" i="19"/>
  <c r="M175" i="19"/>
  <c r="M125" i="19"/>
  <c r="V125" i="19"/>
  <c r="S25" i="19"/>
  <c r="P25" i="19"/>
  <c r="V25" i="19"/>
  <c r="S125" i="19"/>
  <c r="V225" i="19"/>
  <c r="J125" i="19"/>
  <c r="J175" i="19"/>
  <c r="P225" i="19"/>
  <c r="M25" i="19"/>
  <c r="M128" i="19"/>
  <c r="S128" i="19"/>
  <c r="J178" i="19"/>
  <c r="J228" i="19"/>
  <c r="V28" i="19"/>
  <c r="P28" i="19"/>
  <c r="S78" i="19"/>
  <c r="M78" i="19"/>
  <c r="P128" i="19"/>
  <c r="V128" i="19"/>
  <c r="J28" i="19"/>
  <c r="P178" i="19"/>
  <c r="S178" i="19"/>
  <c r="M178" i="19"/>
  <c r="V178" i="19"/>
  <c r="J78" i="19"/>
  <c r="P78" i="19"/>
  <c r="M228" i="19"/>
  <c r="S228" i="19"/>
  <c r="P228" i="19"/>
  <c r="V78" i="19"/>
  <c r="M28" i="19"/>
  <c r="S28" i="19"/>
  <c r="V228" i="19"/>
  <c r="J128" i="19"/>
  <c r="P133" i="19"/>
  <c r="J233" i="19"/>
  <c r="P83" i="19"/>
  <c r="M83" i="19"/>
  <c r="M33" i="19"/>
  <c r="M233" i="19"/>
  <c r="P233" i="19"/>
  <c r="V83" i="19"/>
  <c r="P183" i="19"/>
  <c r="S233" i="19"/>
  <c r="M133" i="19"/>
  <c r="S83" i="19"/>
  <c r="S33" i="19"/>
  <c r="V183" i="19"/>
  <c r="J83" i="19"/>
  <c r="V133" i="19"/>
  <c r="M183" i="19"/>
  <c r="P33" i="19"/>
  <c r="J33" i="19"/>
  <c r="J183" i="19"/>
  <c r="V233" i="19"/>
  <c r="J133" i="19"/>
  <c r="S133" i="19"/>
  <c r="S183" i="19"/>
  <c r="V33" i="19"/>
  <c r="J42" i="19"/>
  <c r="P42" i="19"/>
  <c r="V142" i="19"/>
  <c r="S42" i="19"/>
  <c r="S242" i="19"/>
  <c r="M242" i="19"/>
  <c r="V192" i="19"/>
  <c r="P192" i="19"/>
  <c r="J192" i="19"/>
  <c r="S142" i="19"/>
  <c r="J142" i="19"/>
  <c r="M142" i="19"/>
  <c r="S92" i="19"/>
  <c r="P92" i="19"/>
  <c r="V242" i="19"/>
  <c r="J92" i="19"/>
  <c r="J242" i="19"/>
  <c r="M42" i="19"/>
  <c r="S192" i="19"/>
  <c r="P242" i="19"/>
  <c r="V42" i="19"/>
  <c r="M92" i="19"/>
  <c r="P142" i="19"/>
  <c r="M192" i="19"/>
  <c r="V92" i="19"/>
  <c r="P190" i="19"/>
  <c r="S90" i="19"/>
  <c r="P90" i="19"/>
  <c r="P140" i="19"/>
  <c r="V190" i="19"/>
  <c r="V90" i="19"/>
  <c r="P240" i="19"/>
  <c r="S40" i="19"/>
  <c r="P40" i="19"/>
  <c r="J190" i="19"/>
  <c r="J240" i="19"/>
  <c r="S190" i="19"/>
  <c r="S140" i="19"/>
  <c r="S240" i="19"/>
  <c r="J90" i="19"/>
  <c r="J140" i="19"/>
  <c r="V240" i="19"/>
  <c r="V140" i="19"/>
  <c r="V40" i="19"/>
  <c r="M90" i="19"/>
  <c r="J40" i="19"/>
  <c r="M190" i="19"/>
  <c r="M40" i="19"/>
  <c r="M240" i="19"/>
  <c r="M140" i="19"/>
  <c r="M241" i="19"/>
  <c r="S91" i="19"/>
  <c r="M91" i="19"/>
  <c r="V191" i="19"/>
  <c r="J241" i="19"/>
  <c r="P191" i="19"/>
  <c r="V41" i="19"/>
  <c r="P41" i="19"/>
  <c r="S191" i="19"/>
  <c r="S141" i="19"/>
  <c r="J191" i="19"/>
  <c r="J91" i="19"/>
  <c r="V91" i="19"/>
  <c r="M141" i="19"/>
  <c r="M41" i="19"/>
  <c r="P241" i="19"/>
  <c r="M191" i="19"/>
  <c r="S241" i="19"/>
  <c r="P91" i="19"/>
  <c r="V241" i="19"/>
  <c r="S41" i="19"/>
  <c r="P141" i="19"/>
  <c r="J141" i="19"/>
  <c r="V141" i="19"/>
  <c r="J41" i="19"/>
  <c r="M177" i="19"/>
  <c r="J27" i="19"/>
  <c r="V177" i="19"/>
  <c r="S27" i="19"/>
  <c r="V127" i="19"/>
  <c r="S227" i="19"/>
  <c r="P77" i="19"/>
  <c r="P27" i="19"/>
  <c r="M127" i="19"/>
  <c r="J227" i="19"/>
  <c r="J177" i="19"/>
  <c r="V77" i="19"/>
  <c r="S177" i="19"/>
  <c r="S127" i="19"/>
  <c r="P227" i="19"/>
  <c r="M77" i="19"/>
  <c r="M27" i="19"/>
  <c r="J127" i="19"/>
  <c r="V27" i="19"/>
  <c r="V227" i="19"/>
  <c r="S77" i="19"/>
  <c r="P177" i="19"/>
  <c r="P127" i="19"/>
  <c r="M227" i="19"/>
  <c r="J77" i="19"/>
  <c r="V221" i="19"/>
  <c r="V21" i="19"/>
  <c r="M171" i="19"/>
  <c r="J121" i="19"/>
  <c r="S221" i="19"/>
  <c r="M221" i="19"/>
  <c r="S121" i="19"/>
  <c r="S171" i="19"/>
  <c r="S21" i="19"/>
  <c r="M21" i="19"/>
  <c r="P121" i="19"/>
  <c r="P71" i="19"/>
  <c r="J71" i="19"/>
  <c r="V121" i="19"/>
  <c r="M121" i="19"/>
  <c r="P221" i="19"/>
  <c r="J221" i="19"/>
  <c r="V71" i="19"/>
  <c r="V171" i="19"/>
  <c r="P171" i="19"/>
  <c r="P21" i="19"/>
  <c r="J21" i="19"/>
  <c r="S71" i="19"/>
  <c r="M71" i="19"/>
  <c r="J171" i="19"/>
  <c r="V222" i="19"/>
  <c r="V122" i="19"/>
  <c r="M22" i="19"/>
  <c r="P222" i="19"/>
  <c r="P122" i="19"/>
  <c r="P22" i="19"/>
  <c r="J222" i="19"/>
  <c r="M172" i="19"/>
  <c r="J122" i="19"/>
  <c r="J22" i="19"/>
  <c r="M72" i="19"/>
  <c r="J72" i="19"/>
  <c r="V172" i="19"/>
  <c r="V72" i="19"/>
  <c r="S22" i="19"/>
  <c r="P72" i="19"/>
  <c r="J172" i="19"/>
  <c r="S172" i="19"/>
  <c r="S122" i="19"/>
  <c r="S72" i="19"/>
  <c r="V22" i="19"/>
  <c r="S222" i="19"/>
  <c r="P172" i="19"/>
  <c r="M222" i="19"/>
  <c r="M122" i="19"/>
  <c r="M20" i="19"/>
  <c r="V120" i="19"/>
  <c r="P20" i="19"/>
  <c r="V170" i="19"/>
  <c r="P70" i="19"/>
  <c r="S120" i="19"/>
  <c r="M220" i="19"/>
  <c r="V220" i="19"/>
  <c r="P120" i="19"/>
  <c r="J20" i="19"/>
  <c r="M70" i="19"/>
  <c r="P170" i="19"/>
  <c r="J70" i="19"/>
  <c r="S170" i="19"/>
  <c r="J170" i="19"/>
  <c r="J120" i="19"/>
  <c r="S220" i="19"/>
  <c r="M120" i="19"/>
  <c r="S20" i="19"/>
  <c r="V20" i="19"/>
  <c r="M170" i="19"/>
  <c r="P220" i="19"/>
  <c r="S70" i="19"/>
  <c r="J220" i="19"/>
  <c r="V70" i="19"/>
  <c r="V196" i="19"/>
  <c r="P246" i="19"/>
  <c r="S196" i="19"/>
  <c r="P146" i="19"/>
  <c r="M146" i="19"/>
  <c r="M46" i="19"/>
  <c r="V246" i="19"/>
  <c r="M196" i="19"/>
  <c r="S146" i="19"/>
  <c r="V96" i="19"/>
  <c r="S96" i="19"/>
  <c r="J46" i="19"/>
  <c r="M246" i="19"/>
  <c r="S246" i="19"/>
  <c r="P196" i="19"/>
  <c r="V46" i="19"/>
  <c r="J246" i="19"/>
  <c r="V146" i="19"/>
  <c r="P96" i="19"/>
  <c r="M96" i="19"/>
  <c r="J96" i="19"/>
  <c r="S46" i="19"/>
  <c r="J146" i="19"/>
  <c r="J196" i="19"/>
  <c r="P46" i="19"/>
  <c r="V253" i="19"/>
  <c r="P203" i="19"/>
  <c r="V203" i="19"/>
  <c r="P103" i="19"/>
  <c r="V103" i="19"/>
  <c r="M153" i="19"/>
  <c r="V53" i="19"/>
  <c r="M253" i="19"/>
  <c r="S103" i="19"/>
  <c r="J253" i="19"/>
  <c r="P253" i="19"/>
  <c r="J203" i="19"/>
  <c r="S53" i="19"/>
  <c r="J103" i="19"/>
  <c r="M103" i="19"/>
  <c r="J153" i="19"/>
  <c r="S153" i="19"/>
  <c r="M203" i="19"/>
  <c r="S203" i="19"/>
  <c r="V153" i="19"/>
  <c r="P153" i="19"/>
  <c r="M53" i="19"/>
  <c r="P53" i="19"/>
  <c r="S253" i="19"/>
  <c r="J53" i="19"/>
  <c r="P248" i="19"/>
  <c r="M198" i="19"/>
  <c r="S98" i="19"/>
  <c r="J98" i="19"/>
  <c r="S148" i="19"/>
  <c r="M48" i="19"/>
  <c r="P198" i="19"/>
  <c r="V98" i="19"/>
  <c r="S248" i="19"/>
  <c r="V198" i="19"/>
  <c r="S198" i="19"/>
  <c r="J198" i="19"/>
  <c r="P98" i="19"/>
  <c r="P48" i="19"/>
  <c r="M248" i="19"/>
  <c r="V248" i="19"/>
  <c r="V148" i="19"/>
  <c r="M148" i="19"/>
  <c r="P148" i="19"/>
  <c r="V48" i="19"/>
  <c r="S48" i="19"/>
  <c r="J248" i="19"/>
  <c r="J148" i="19"/>
  <c r="M98" i="19"/>
  <c r="J48" i="19"/>
  <c r="S197" i="19"/>
  <c r="V197" i="19"/>
  <c r="M147" i="19"/>
  <c r="P97" i="19"/>
  <c r="V97" i="19"/>
  <c r="S47" i="19"/>
  <c r="S247" i="19"/>
  <c r="J197" i="19"/>
  <c r="S97" i="19"/>
  <c r="P197" i="19"/>
  <c r="M97" i="19"/>
  <c r="M47" i="19"/>
  <c r="J247" i="19"/>
  <c r="M247" i="19"/>
  <c r="P147" i="19"/>
  <c r="V147" i="19"/>
  <c r="J147" i="19"/>
  <c r="V47" i="19"/>
  <c r="V247" i="19"/>
  <c r="P247" i="19"/>
  <c r="M197" i="19"/>
  <c r="J97" i="19"/>
  <c r="S147" i="19"/>
  <c r="P47" i="19"/>
  <c r="J47" i="19"/>
  <c r="V145" i="19"/>
  <c r="J45" i="19"/>
  <c r="S95" i="19"/>
  <c r="S145" i="19"/>
  <c r="V195" i="19"/>
  <c r="J95" i="19"/>
  <c r="V245" i="19"/>
  <c r="M245" i="19"/>
  <c r="M95" i="19"/>
  <c r="J245" i="19"/>
  <c r="P95" i="19"/>
  <c r="S195" i="19"/>
  <c r="S245" i="19"/>
  <c r="S45" i="19"/>
  <c r="P145" i="19"/>
  <c r="P195" i="19"/>
  <c r="V45" i="19"/>
  <c r="M145" i="19"/>
  <c r="M195" i="19"/>
  <c r="P245" i="19"/>
  <c r="V95" i="19"/>
  <c r="J145" i="19"/>
  <c r="M45" i="19"/>
  <c r="J195" i="19"/>
  <c r="P45" i="19"/>
  <c r="M194" i="19"/>
  <c r="P244" i="19"/>
  <c r="P44" i="19"/>
  <c r="S94" i="19"/>
  <c r="V194" i="19"/>
  <c r="V94" i="19"/>
  <c r="M144" i="19"/>
  <c r="P194" i="19"/>
  <c r="S244" i="19"/>
  <c r="S44" i="19"/>
  <c r="J194" i="19"/>
  <c r="J94" i="19"/>
  <c r="M94" i="19"/>
  <c r="P144" i="19"/>
  <c r="S194" i="19"/>
  <c r="V244" i="19"/>
  <c r="V144" i="19"/>
  <c r="V44" i="19"/>
  <c r="M244" i="19"/>
  <c r="M44" i="19"/>
  <c r="P94" i="19"/>
  <c r="S144" i="19"/>
  <c r="J244" i="19"/>
  <c r="J144" i="19"/>
  <c r="J44" i="19"/>
  <c r="P243" i="19"/>
  <c r="P43" i="19"/>
  <c r="S93" i="19"/>
  <c r="V193" i="19"/>
  <c r="V93" i="19"/>
  <c r="M243" i="19"/>
  <c r="M43" i="19"/>
  <c r="P193" i="19"/>
  <c r="S243" i="19"/>
  <c r="S43" i="19"/>
  <c r="J193" i="19"/>
  <c r="J93" i="19"/>
  <c r="M193" i="19"/>
  <c r="P143" i="19"/>
  <c r="S193" i="19"/>
  <c r="V243" i="19"/>
  <c r="V143" i="19"/>
  <c r="V43" i="19"/>
  <c r="M143" i="19"/>
  <c r="P93" i="19"/>
  <c r="S143" i="19"/>
  <c r="J243" i="19"/>
  <c r="J143" i="19"/>
  <c r="J43" i="19"/>
  <c r="M93" i="19"/>
  <c r="AE82" i="1"/>
  <c r="AE84" i="1"/>
  <c r="AD84" i="1" s="1"/>
  <c r="AF148" i="1"/>
  <c r="AF124" i="1"/>
  <c r="AF130" i="1"/>
  <c r="AF127" i="1"/>
  <c r="AF133" i="1"/>
  <c r="S68" i="19"/>
  <c r="M68" i="19"/>
  <c r="J68" i="19"/>
  <c r="S18" i="19"/>
  <c r="M18" i="19"/>
  <c r="J118" i="19"/>
  <c r="P68" i="19"/>
  <c r="S218" i="19"/>
  <c r="P18" i="19"/>
  <c r="P168" i="19"/>
  <c r="J168" i="19"/>
  <c r="P118" i="19"/>
  <c r="S168" i="19"/>
  <c r="M168" i="19"/>
  <c r="M218" i="19"/>
  <c r="S118" i="19"/>
  <c r="M118" i="19"/>
  <c r="J18" i="19"/>
  <c r="V118" i="19"/>
  <c r="V168" i="19"/>
  <c r="V218" i="19"/>
  <c r="V18" i="19"/>
  <c r="V68" i="19"/>
  <c r="P218" i="19"/>
  <c r="S117" i="19"/>
  <c r="J17" i="19"/>
  <c r="M67" i="19"/>
  <c r="P167" i="19"/>
  <c r="S17" i="19"/>
  <c r="J117" i="19"/>
  <c r="P117" i="19"/>
  <c r="V117" i="19"/>
  <c r="S217" i="19"/>
  <c r="J167" i="19"/>
  <c r="P17" i="19"/>
  <c r="V17" i="19"/>
  <c r="M117" i="19"/>
  <c r="S67" i="19"/>
  <c r="J67" i="19"/>
  <c r="M217" i="19"/>
  <c r="M17" i="19"/>
  <c r="M167" i="19"/>
  <c r="V67" i="19"/>
  <c r="P217" i="19"/>
  <c r="P67" i="19"/>
  <c r="S167" i="19"/>
  <c r="V167" i="19"/>
  <c r="V217" i="19"/>
  <c r="V166" i="19"/>
  <c r="V116" i="19"/>
  <c r="V66" i="19"/>
  <c r="V16" i="19"/>
  <c r="S16" i="19"/>
  <c r="S66" i="19"/>
  <c r="S116" i="19"/>
  <c r="S166" i="19"/>
  <c r="P16" i="19"/>
  <c r="P66" i="19"/>
  <c r="P116" i="19"/>
  <c r="P166" i="19"/>
  <c r="M16" i="19"/>
  <c r="M66" i="19"/>
  <c r="M116" i="19"/>
  <c r="M166" i="19"/>
  <c r="V216" i="19"/>
  <c r="S216" i="19"/>
  <c r="P216" i="19"/>
  <c r="J166" i="19"/>
  <c r="J116" i="19"/>
  <c r="J66" i="19"/>
  <c r="J16" i="19"/>
  <c r="M216" i="19"/>
  <c r="V165" i="19"/>
  <c r="M15" i="19"/>
  <c r="J15" i="19"/>
  <c r="S165" i="19"/>
  <c r="M165" i="19"/>
  <c r="M215" i="19"/>
  <c r="J115" i="19"/>
  <c r="J65" i="19"/>
  <c r="V65" i="19"/>
  <c r="M115" i="19"/>
  <c r="V115" i="19"/>
  <c r="P65" i="19"/>
  <c r="S215" i="19"/>
  <c r="P15" i="19"/>
  <c r="S65" i="19"/>
  <c r="S15" i="19"/>
  <c r="V215" i="19"/>
  <c r="V15" i="19"/>
  <c r="P165" i="19"/>
  <c r="J165" i="19"/>
  <c r="P115" i="19"/>
  <c r="S115" i="19"/>
  <c r="M65" i="19"/>
  <c r="P215" i="19"/>
  <c r="J14" i="19"/>
  <c r="V114" i="19"/>
  <c r="S64" i="19"/>
  <c r="P64" i="19"/>
  <c r="M64" i="19"/>
  <c r="S214" i="19"/>
  <c r="J64" i="19"/>
  <c r="V64" i="19"/>
  <c r="S114" i="19"/>
  <c r="P114" i="19"/>
  <c r="M114" i="19"/>
  <c r="P214" i="19"/>
  <c r="M214" i="19"/>
  <c r="V14" i="19"/>
  <c r="S164" i="19"/>
  <c r="P164" i="19"/>
  <c r="M164" i="19"/>
  <c r="J164" i="19"/>
  <c r="V164" i="19"/>
  <c r="S14" i="19"/>
  <c r="P14" i="19"/>
  <c r="M14" i="19"/>
  <c r="V214" i="19"/>
  <c r="J114" i="19"/>
  <c r="V63" i="19"/>
  <c r="P213" i="19"/>
  <c r="M163" i="19"/>
  <c r="V163" i="19"/>
  <c r="V213" i="19"/>
  <c r="S63" i="19"/>
  <c r="V13" i="19"/>
  <c r="S113" i="19"/>
  <c r="J13" i="19"/>
  <c r="J163" i="19"/>
  <c r="S13" i="19"/>
  <c r="J113" i="19"/>
  <c r="P63" i="19"/>
  <c r="P163" i="19"/>
  <c r="M13" i="19"/>
  <c r="V113" i="19"/>
  <c r="P113" i="19"/>
  <c r="S163" i="19"/>
  <c r="M213" i="19"/>
  <c r="P13" i="19"/>
  <c r="J63" i="19"/>
  <c r="M63" i="19"/>
  <c r="M113" i="19"/>
  <c r="S213" i="19"/>
  <c r="P111" i="19"/>
  <c r="M111" i="19"/>
  <c r="M11" i="19"/>
  <c r="S161" i="19"/>
  <c r="M211" i="19"/>
  <c r="M61" i="19"/>
  <c r="S11" i="19"/>
  <c r="V61" i="19"/>
  <c r="P211" i="19"/>
  <c r="V211" i="19"/>
  <c r="P161" i="19"/>
  <c r="V111" i="19"/>
  <c r="S211" i="19"/>
  <c r="S111" i="19"/>
  <c r="J11" i="19"/>
  <c r="J111" i="19"/>
  <c r="M161" i="19"/>
  <c r="S61" i="19"/>
  <c r="J61" i="19"/>
  <c r="P11" i="19"/>
  <c r="V11" i="19"/>
  <c r="J161" i="19"/>
  <c r="P61" i="19"/>
  <c r="V161" i="19"/>
  <c r="V160" i="19"/>
  <c r="S10" i="19"/>
  <c r="P10" i="19"/>
  <c r="M10" i="19"/>
  <c r="V210" i="19"/>
  <c r="J110" i="19"/>
  <c r="V110" i="19"/>
  <c r="S60" i="19"/>
  <c r="P60" i="19"/>
  <c r="M60" i="19"/>
  <c r="S210" i="19"/>
  <c r="J60" i="19"/>
  <c r="V60" i="19"/>
  <c r="S110" i="19"/>
  <c r="P110" i="19"/>
  <c r="M110" i="19"/>
  <c r="P210" i="19"/>
  <c r="J10" i="19"/>
  <c r="V10" i="19"/>
  <c r="S160" i="19"/>
  <c r="P160" i="19"/>
  <c r="M160" i="19"/>
  <c r="J160" i="19"/>
  <c r="M210" i="19"/>
  <c r="J216" i="19"/>
  <c r="AF37" i="1"/>
  <c r="AF61" i="1"/>
  <c r="AF103" i="1"/>
  <c r="AE15" i="1"/>
  <c r="AD15" i="1" s="1"/>
  <c r="AE14" i="1"/>
  <c r="AD14" i="1" s="1"/>
  <c r="AE13" i="1"/>
  <c r="AD13" i="1" s="1"/>
  <c r="J213" i="19"/>
  <c r="AF28" i="1"/>
  <c r="J215" i="19"/>
  <c r="AF34" i="1"/>
  <c r="J217" i="19"/>
  <c r="AF40" i="1"/>
  <c r="AF91" i="1"/>
  <c r="AF70" i="1"/>
  <c r="AF64" i="1"/>
  <c r="AF106" i="1"/>
  <c r="J214" i="19"/>
  <c r="AF31" i="1"/>
  <c r="AF100" i="1"/>
  <c r="AF115" i="1"/>
  <c r="AF55" i="1"/>
  <c r="AF46" i="1"/>
  <c r="J211" i="19"/>
  <c r="AF22" i="1"/>
  <c r="AF85" i="1"/>
  <c r="AF79" i="1"/>
  <c r="AE12" i="1"/>
  <c r="AD12" i="1" s="1"/>
  <c r="AE11" i="1"/>
  <c r="AD11" i="1" s="1"/>
  <c r="AE10" i="1"/>
  <c r="AD10" i="1" s="1"/>
  <c r="J218" i="19"/>
  <c r="AF43" i="1"/>
  <c r="J210" i="19"/>
  <c r="AF19" i="1"/>
  <c r="AF118" i="1"/>
  <c r="AF121" i="1"/>
  <c r="AF97" i="1"/>
  <c r="AF67" i="1"/>
  <c r="AF76" i="1"/>
  <c r="AF109" i="1"/>
  <c r="AE17" i="1"/>
  <c r="AD17" i="1" s="1"/>
  <c r="AE18" i="1"/>
  <c r="AD18" i="1" s="1"/>
  <c r="AF73" i="1"/>
  <c r="AF49" i="1"/>
  <c r="AF88" i="1"/>
  <c r="AF112" i="1"/>
  <c r="AF52" i="1"/>
  <c r="W10" i="1"/>
  <c r="AA10" i="1" s="1"/>
  <c r="AA11" i="1" s="1"/>
  <c r="W13" i="1"/>
  <c r="AA13" i="1" s="1"/>
  <c r="AA14" i="1" s="1"/>
  <c r="W16" i="1"/>
  <c r="AA16" i="1" s="1"/>
  <c r="AA17" i="1" s="1"/>
  <c r="X231" i="19" l="1"/>
  <c r="L131" i="19"/>
  <c r="L181" i="19"/>
  <c r="U231" i="19"/>
  <c r="U181" i="19"/>
  <c r="U81" i="19"/>
  <c r="R31" i="19"/>
  <c r="L231" i="19"/>
  <c r="R81" i="19"/>
  <c r="R131" i="19"/>
  <c r="O181" i="19"/>
  <c r="O131" i="19"/>
  <c r="O31" i="19"/>
  <c r="R181" i="19"/>
  <c r="R231" i="19"/>
  <c r="X81" i="19"/>
  <c r="U131" i="19"/>
  <c r="X31" i="19"/>
  <c r="O231" i="19"/>
  <c r="X131" i="19"/>
  <c r="X181" i="19"/>
  <c r="L81" i="19"/>
  <c r="O81" i="19"/>
  <c r="L31" i="19"/>
  <c r="U31" i="19"/>
  <c r="AA18" i="1"/>
  <c r="AC17" i="1"/>
  <c r="AB17" i="1"/>
  <c r="Q9" i="19" s="1"/>
  <c r="AA15" i="1"/>
  <c r="AC14" i="1"/>
  <c r="AB14" i="1"/>
  <c r="T58" i="19" s="1"/>
  <c r="AA12" i="1"/>
  <c r="AB11" i="1"/>
  <c r="W107" i="19" s="1"/>
  <c r="AC11" i="1"/>
  <c r="AF84" i="1"/>
  <c r="AD82" i="1"/>
  <c r="AE83" i="1"/>
  <c r="AD83" i="1" s="1"/>
  <c r="K8" i="19"/>
  <c r="W108" i="19"/>
  <c r="W109" i="19"/>
  <c r="T209" i="19"/>
  <c r="K59" i="19"/>
  <c r="N9" i="19"/>
  <c r="T159" i="19"/>
  <c r="W209" i="19"/>
  <c r="Q159" i="19"/>
  <c r="W59" i="19"/>
  <c r="Q209" i="19"/>
  <c r="T109" i="19"/>
  <c r="K9" i="19"/>
  <c r="K209" i="19"/>
  <c r="AF17" i="1"/>
  <c r="AB7" i="1"/>
  <c r="J181" i="19" l="1"/>
  <c r="V231" i="19"/>
  <c r="J131" i="19"/>
  <c r="M131" i="19"/>
  <c r="S231" i="19"/>
  <c r="M81" i="19"/>
  <c r="P131" i="19"/>
  <c r="J231" i="19"/>
  <c r="P81" i="19"/>
  <c r="S81" i="19"/>
  <c r="M181" i="19"/>
  <c r="S131" i="19"/>
  <c r="P231" i="19"/>
  <c r="V81" i="19"/>
  <c r="P181" i="19"/>
  <c r="M231" i="19"/>
  <c r="P31" i="19"/>
  <c r="V31" i="19"/>
  <c r="J31" i="19"/>
  <c r="V181" i="19"/>
  <c r="J81" i="19"/>
  <c r="V131" i="19"/>
  <c r="S181" i="19"/>
  <c r="S31" i="19"/>
  <c r="M31" i="19"/>
  <c r="T231" i="19"/>
  <c r="N231" i="19"/>
  <c r="Q231" i="19"/>
  <c r="W81" i="19"/>
  <c r="W231" i="19"/>
  <c r="K31" i="19"/>
  <c r="Q81" i="19"/>
  <c r="N181" i="19"/>
  <c r="T181" i="19"/>
  <c r="W181" i="19"/>
  <c r="K81" i="19"/>
  <c r="Q181" i="19"/>
  <c r="N31" i="19"/>
  <c r="T131" i="19"/>
  <c r="N131" i="19"/>
  <c r="K181" i="19"/>
  <c r="K231" i="19"/>
  <c r="K131" i="19"/>
  <c r="W131" i="19"/>
  <c r="N81" i="19"/>
  <c r="T81" i="19"/>
  <c r="Q131" i="19"/>
  <c r="T31" i="19"/>
  <c r="W31" i="19"/>
  <c r="Q31" i="19"/>
  <c r="T59" i="19"/>
  <c r="N159" i="19"/>
  <c r="W159" i="19"/>
  <c r="Q109" i="19"/>
  <c r="K159" i="19"/>
  <c r="T9" i="19"/>
  <c r="N109" i="19"/>
  <c r="W9" i="19"/>
  <c r="K109" i="19"/>
  <c r="Q59" i="19"/>
  <c r="N59" i="19"/>
  <c r="N209" i="19"/>
  <c r="Q208" i="19"/>
  <c r="N208" i="19"/>
  <c r="K108" i="19"/>
  <c r="N8" i="19"/>
  <c r="Q158" i="19"/>
  <c r="N58" i="19"/>
  <c r="N158" i="19"/>
  <c r="K208" i="19"/>
  <c r="T208" i="19"/>
  <c r="W8" i="19"/>
  <c r="N108" i="19"/>
  <c r="W208" i="19"/>
  <c r="T108" i="19"/>
  <c r="AF14" i="1"/>
  <c r="K58" i="19"/>
  <c r="K158" i="19"/>
  <c r="T158" i="19"/>
  <c r="Q8" i="19"/>
  <c r="T8" i="19"/>
  <c r="W158" i="19"/>
  <c r="Q58" i="19"/>
  <c r="Q108" i="19"/>
  <c r="W58" i="19"/>
  <c r="T157" i="19"/>
  <c r="Q7" i="19"/>
  <c r="W207" i="19"/>
  <c r="K57" i="19"/>
  <c r="T107" i="19"/>
  <c r="N157" i="19"/>
  <c r="K207" i="19"/>
  <c r="N57" i="19"/>
  <c r="Q207" i="19"/>
  <c r="W157" i="19"/>
  <c r="T57" i="19"/>
  <c r="Q107" i="19"/>
  <c r="K157" i="19"/>
  <c r="K107" i="19"/>
  <c r="W57" i="19"/>
  <c r="Q157" i="19"/>
  <c r="N7" i="19"/>
  <c r="T207" i="19"/>
  <c r="W7" i="19"/>
  <c r="AF11" i="1"/>
  <c r="K7" i="19"/>
  <c r="T7" i="19"/>
  <c r="Q57" i="19"/>
  <c r="N107" i="19"/>
  <c r="N207" i="19"/>
  <c r="AF82" i="1"/>
  <c r="AC15" i="1"/>
  <c r="AB15" i="1"/>
  <c r="AB12" i="1"/>
  <c r="AC12" i="1"/>
  <c r="AF83" i="1"/>
  <c r="AC18" i="1"/>
  <c r="AB18" i="1"/>
  <c r="AC7" i="1"/>
  <c r="X59" i="19" l="1"/>
  <c r="U109" i="19"/>
  <c r="U209" i="19"/>
  <c r="O209" i="19"/>
  <c r="O109" i="19"/>
  <c r="X209" i="19"/>
  <c r="L109" i="19"/>
  <c r="O59" i="19"/>
  <c r="R109" i="19"/>
  <c r="O9" i="19"/>
  <c r="U59" i="19"/>
  <c r="R159" i="19"/>
  <c r="O159" i="19"/>
  <c r="R9" i="19"/>
  <c r="X109" i="19"/>
  <c r="U159" i="19"/>
  <c r="L59" i="19"/>
  <c r="L209" i="19"/>
  <c r="X9" i="19"/>
  <c r="R209" i="19"/>
  <c r="AF18" i="1"/>
  <c r="X159" i="19"/>
  <c r="U9" i="19"/>
  <c r="L9" i="19"/>
  <c r="L159" i="19"/>
  <c r="R59" i="19"/>
  <c r="R8" i="19"/>
  <c r="R208" i="19"/>
  <c r="L8" i="19"/>
  <c r="AF15" i="1"/>
  <c r="U158" i="19"/>
  <c r="X208" i="19"/>
  <c r="U208" i="19"/>
  <c r="X8" i="19"/>
  <c r="O8" i="19"/>
  <c r="L58" i="19"/>
  <c r="O158" i="19"/>
  <c r="O208" i="19"/>
  <c r="X58" i="19"/>
  <c r="R158" i="19"/>
  <c r="L108" i="19"/>
  <c r="U108" i="19"/>
  <c r="X158" i="19"/>
  <c r="X108" i="19"/>
  <c r="R108" i="19"/>
  <c r="L158" i="19"/>
  <c r="U58" i="19"/>
  <c r="O108" i="19"/>
  <c r="L208" i="19"/>
  <c r="R58" i="19"/>
  <c r="U8" i="19"/>
  <c r="O58" i="19"/>
  <c r="R107" i="19"/>
  <c r="X157" i="19"/>
  <c r="R207" i="19"/>
  <c r="O57" i="19"/>
  <c r="R7" i="19"/>
  <c r="X7" i="19"/>
  <c r="L57" i="19"/>
  <c r="X207" i="19"/>
  <c r="R157" i="19"/>
  <c r="U107" i="19"/>
  <c r="X107" i="19"/>
  <c r="L157" i="19"/>
  <c r="O107" i="19"/>
  <c r="R57" i="19"/>
  <c r="U7" i="19"/>
  <c r="L7" i="19"/>
  <c r="U207" i="19"/>
  <c r="O7" i="19"/>
  <c r="U157" i="19"/>
  <c r="AF12" i="1"/>
  <c r="X57" i="19"/>
  <c r="L107" i="19"/>
  <c r="O157" i="19"/>
  <c r="U57" i="19"/>
  <c r="O207" i="19"/>
  <c r="L207" i="19"/>
  <c r="AB10" i="1"/>
  <c r="V57" i="19" l="1"/>
  <c r="S107" i="19"/>
  <c r="P107" i="19"/>
  <c r="M107" i="19"/>
  <c r="P207" i="19"/>
  <c r="J7" i="19"/>
  <c r="V7" i="19"/>
  <c r="S157" i="19"/>
  <c r="P157" i="19"/>
  <c r="M157" i="19"/>
  <c r="J157" i="19"/>
  <c r="M207" i="19"/>
  <c r="V157" i="19"/>
  <c r="S7" i="19"/>
  <c r="P7" i="19"/>
  <c r="M7" i="19"/>
  <c r="V207" i="19"/>
  <c r="J107" i="19"/>
  <c r="V107" i="19"/>
  <c r="S57" i="19"/>
  <c r="P57" i="19"/>
  <c r="M57" i="19"/>
  <c r="S207" i="19"/>
  <c r="J57" i="19"/>
  <c r="J207" i="19"/>
  <c r="AF10" i="1"/>
  <c r="AC10" i="1"/>
  <c r="AB13" i="1" s="1"/>
  <c r="V58" i="19" l="1"/>
  <c r="S8" i="19"/>
  <c r="S108" i="19"/>
  <c r="P8" i="19"/>
  <c r="P108" i="19"/>
  <c r="M8" i="19"/>
  <c r="M108" i="19"/>
  <c r="V208" i="19"/>
  <c r="P208" i="19"/>
  <c r="J108" i="19"/>
  <c r="J8" i="19"/>
  <c r="V158" i="19"/>
  <c r="V108" i="19"/>
  <c r="V8" i="19"/>
  <c r="S58" i="19"/>
  <c r="S158" i="19"/>
  <c r="P58" i="19"/>
  <c r="P158" i="19"/>
  <c r="M58" i="19"/>
  <c r="M158" i="19"/>
  <c r="S208" i="19"/>
  <c r="J158" i="19"/>
  <c r="J58" i="19"/>
  <c r="M208" i="19"/>
  <c r="J208" i="19"/>
  <c r="AF13" i="1"/>
  <c r="AC13" i="1"/>
  <c r="AC16" i="1" l="1"/>
  <c r="AB16" i="1" l="1"/>
  <c r="V59" i="19" l="1"/>
  <c r="S109" i="19"/>
  <c r="P109" i="19"/>
  <c r="M109" i="19"/>
  <c r="P209" i="19"/>
  <c r="J9" i="19"/>
  <c r="V109" i="19"/>
  <c r="S59" i="19"/>
  <c r="P59" i="19"/>
  <c r="M59" i="19"/>
  <c r="S209" i="19"/>
  <c r="J59" i="19"/>
  <c r="V159" i="19"/>
  <c r="S9" i="19"/>
  <c r="P9" i="19"/>
  <c r="M9" i="19"/>
  <c r="V209" i="19"/>
  <c r="J109" i="19"/>
  <c r="V9" i="19"/>
  <c r="S159" i="19"/>
  <c r="P159" i="19"/>
  <c r="M159" i="19"/>
  <c r="J159" i="19"/>
  <c r="M209" i="19"/>
  <c r="J209" i="19"/>
  <c r="AF16" i="1"/>
  <c r="N7" i="1"/>
  <c r="O7" i="1" s="1"/>
  <c r="J26" i="18" l="1"/>
  <c r="AX26" i="18"/>
  <c r="J46" i="18"/>
  <c r="T46" i="18"/>
  <c r="AD46" i="18"/>
  <c r="AX46" i="18"/>
  <c r="J66" i="18"/>
  <c r="T66" i="18"/>
  <c r="AD66" i="18"/>
  <c r="AX66" i="18"/>
  <c r="AN66" i="18"/>
  <c r="AN6" i="18"/>
  <c r="AD26" i="18"/>
  <c r="J6" i="18"/>
  <c r="AN46" i="18"/>
  <c r="J86" i="18"/>
  <c r="T86" i="18"/>
  <c r="AD86" i="18"/>
  <c r="AX86" i="18"/>
  <c r="AX6" i="18"/>
  <c r="T6" i="18"/>
  <c r="T26" i="18"/>
  <c r="AN26" i="18"/>
  <c r="AN86" i="18"/>
  <c r="AH10" i="18"/>
  <c r="AF8" i="18"/>
  <c r="AD6" i="18"/>
  <c r="AE58" i="1"/>
  <c r="AD58" i="1" s="1"/>
  <c r="AE94" i="1"/>
  <c r="AD94" i="1" s="1"/>
  <c r="AE25" i="1"/>
  <c r="AD25" i="1" s="1"/>
  <c r="P7" i="1"/>
  <c r="Q7" i="1"/>
  <c r="V235" i="19" l="1"/>
  <c r="J135" i="19"/>
  <c r="J185" i="19"/>
  <c r="M235" i="19"/>
  <c r="S235" i="19"/>
  <c r="S135" i="19"/>
  <c r="P35" i="19"/>
  <c r="J235" i="19"/>
  <c r="P85" i="19"/>
  <c r="P135" i="19"/>
  <c r="S185" i="19"/>
  <c r="M85" i="19"/>
  <c r="S35" i="19"/>
  <c r="P185" i="19"/>
  <c r="P235" i="19"/>
  <c r="V85" i="19"/>
  <c r="M135" i="19"/>
  <c r="V35" i="19"/>
  <c r="M185" i="19"/>
  <c r="V135" i="19"/>
  <c r="V185" i="19"/>
  <c r="J85" i="19"/>
  <c r="S85" i="19"/>
  <c r="J35" i="19"/>
  <c r="M35" i="19"/>
  <c r="P223" i="19"/>
  <c r="M123" i="19"/>
  <c r="J23" i="19"/>
  <c r="S23" i="19"/>
  <c r="P173" i="19"/>
  <c r="M73" i="19"/>
  <c r="V73" i="19"/>
  <c r="P123" i="19"/>
  <c r="M23" i="19"/>
  <c r="V123" i="19"/>
  <c r="P73" i="19"/>
  <c r="V223" i="19"/>
  <c r="V23" i="19"/>
  <c r="P23" i="19"/>
  <c r="J223" i="19"/>
  <c r="S223" i="19"/>
  <c r="V173" i="19"/>
  <c r="J173" i="19"/>
  <c r="S173" i="19"/>
  <c r="M223" i="19"/>
  <c r="J123" i="19"/>
  <c r="S123" i="19"/>
  <c r="M173" i="19"/>
  <c r="J73" i="19"/>
  <c r="S73" i="19"/>
  <c r="V112" i="19"/>
  <c r="J62" i="19"/>
  <c r="S12" i="19"/>
  <c r="M12" i="19"/>
  <c r="J112" i="19"/>
  <c r="P162" i="19"/>
  <c r="P112" i="19"/>
  <c r="J162" i="19"/>
  <c r="S162" i="19"/>
  <c r="M212" i="19"/>
  <c r="S112" i="19"/>
  <c r="M112" i="19"/>
  <c r="J12" i="19"/>
  <c r="M62" i="19"/>
  <c r="S212" i="19"/>
  <c r="V62" i="19"/>
  <c r="P212" i="19"/>
  <c r="S62" i="19"/>
  <c r="P62" i="19"/>
  <c r="V162" i="19"/>
  <c r="P12" i="19"/>
  <c r="V212" i="19"/>
  <c r="V12" i="19"/>
  <c r="M162" i="19"/>
  <c r="J212" i="19"/>
  <c r="AF94" i="1"/>
  <c r="AF25" i="1"/>
  <c r="AF58" i="1"/>
  <c r="AE7" i="1"/>
  <c r="AD7" i="1" s="1"/>
  <c r="AE9" i="1"/>
  <c r="AD9" i="1" s="1"/>
  <c r="AE8" i="1"/>
  <c r="AD8" i="1" s="1"/>
  <c r="W6" i="19" l="1"/>
  <c r="T156" i="19"/>
  <c r="Q156" i="19"/>
  <c r="N156" i="19"/>
  <c r="K156" i="19"/>
  <c r="N206" i="19"/>
  <c r="W156" i="19"/>
  <c r="T6" i="19"/>
  <c r="Q6" i="19"/>
  <c r="N6" i="19"/>
  <c r="W206" i="19"/>
  <c r="K106" i="19"/>
  <c r="W106" i="19"/>
  <c r="T56" i="19"/>
  <c r="Q56" i="19"/>
  <c r="N56" i="19"/>
  <c r="T206" i="19"/>
  <c r="K56" i="19"/>
  <c r="W56" i="19"/>
  <c r="T106" i="19"/>
  <c r="Q106" i="19"/>
  <c r="N106" i="19"/>
  <c r="Q206" i="19"/>
  <c r="K6" i="19"/>
  <c r="X56" i="19"/>
  <c r="U106" i="19"/>
  <c r="R106" i="19"/>
  <c r="O106" i="19"/>
  <c r="L156" i="19"/>
  <c r="O206" i="19"/>
  <c r="X206" i="19"/>
  <c r="X6" i="19"/>
  <c r="U156" i="19"/>
  <c r="R156" i="19"/>
  <c r="O156" i="19"/>
  <c r="L106" i="19"/>
  <c r="X156" i="19"/>
  <c r="U6" i="19"/>
  <c r="R6" i="19"/>
  <c r="O6" i="19"/>
  <c r="U206" i="19"/>
  <c r="L56" i="19"/>
  <c r="X106" i="19"/>
  <c r="U56" i="19"/>
  <c r="R56" i="19"/>
  <c r="O56" i="19"/>
  <c r="R206" i="19"/>
  <c r="L6" i="19"/>
  <c r="V56" i="19"/>
  <c r="S106" i="19"/>
  <c r="P106" i="19"/>
  <c r="M106" i="19"/>
  <c r="P206" i="19"/>
  <c r="J6" i="19"/>
  <c r="V156" i="19"/>
  <c r="M6" i="19"/>
  <c r="J106" i="19"/>
  <c r="V106" i="19"/>
  <c r="P56" i="19"/>
  <c r="S206" i="19"/>
  <c r="V6" i="19"/>
  <c r="S156" i="19"/>
  <c r="P156" i="19"/>
  <c r="M156" i="19"/>
  <c r="J156" i="19"/>
  <c r="M206" i="19"/>
  <c r="S6" i="19"/>
  <c r="P6" i="19"/>
  <c r="V206" i="19"/>
  <c r="S56" i="19"/>
  <c r="M56" i="19"/>
  <c r="J56" i="19"/>
  <c r="L206" i="19"/>
  <c r="K206" i="19"/>
  <c r="J206" i="19"/>
  <c r="AF9" i="1"/>
  <c r="AF8" i="1"/>
  <c r="AF7" i="1"/>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<sst xmlns="http://schemas.openxmlformats.org/spreadsheetml/2006/main" count="1885" uniqueCount="726">
  <si>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</si>
  <si>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</si>
  <si>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</si>
  <si>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</si>
  <si>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</si>
  <si>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</si>
  <si>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</si>
  <si>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</si>
  <si>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</si>
  <si>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</si>
  <si>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</si>
  <si>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</si>
  <si>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</si>
  <si>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</si>
  <si>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</si>
  <si>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</si>
  <si>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</si>
  <si>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</si>
  <si>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</si>
  <si>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</si>
  <si>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</si>
  <si>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</si>
  <si>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</si>
  <si>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</si>
  <si>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</si>
  <si>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</si>
  <si>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</si>
  <si>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</si>
  <si>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</si>
  <si>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</si>
  <si>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</si>
  <si>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</si>
  <si>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</si>
  <si>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</si>
  <si>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</si>
  <si>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</si>
  <si>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</si>
  <si>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</si>
  <si>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</si>
  <si>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</si>
  <si>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</si>
  <si>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</si>
  <si>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</si>
  <si>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</si>
  <si>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</si>
  <si>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</si>
  <si>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</si>
  <si>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</si>
  <si>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</si>
  <si>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</si>
  <si>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</si>
  <si>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</si>
  <si>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</si>
  <si>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</si>
  <si>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</si>
  <si>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</si>
  <si>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</si>
  <si>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</si>
  <si>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</si>
  <si>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</si>
  <si>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</si>
  <si>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</si>
  <si>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</si>
  <si>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</si>
  <si>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</si>
  <si>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</si>
  <si>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</si>
  <si>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</si>
  <si>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</si>
  <si>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</si>
  <si>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</si>
  <si>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</si>
  <si>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</si>
  <si>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</si>
  <si>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</si>
  <si>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</si>
  <si>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</si>
  <si>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</si>
  <si>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</si>
  <si>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</si>
  <si>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</si>
  <si>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</si>
  <si>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</si>
  <si>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</si>
  <si>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</si>
  <si>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</si>
  <si>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</si>
  <si>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</si>
  <si>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</si>
  <si>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</si>
  <si>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</si>
  <si>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</si>
  <si>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</si>
  <si>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</si>
  <si>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</si>
  <si>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</si>
  <si>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</si>
  <si>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</si>
  <si>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</si>
  <si>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</si>
  <si>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</si>
  <si>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</si>
  <si>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</si>
  <si>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</si>
  <si>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</si>
  <si>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</si>
  <si>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</si>
  <si>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</si>
  <si>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</si>
  <si>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</si>
  <si>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</si>
  <si>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</si>
  <si>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</si>
  <si>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</si>
  <si>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</si>
  <si>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</si>
  <si>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</si>
  <si>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</si>
  <si>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</si>
  <si>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</si>
  <si>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</si>
  <si>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</si>
  <si>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</si>
  <si>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</si>
  <si>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</si>
  <si>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</si>
  <si>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</si>
  <si>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</si>
  <si>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</si>
  <si>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</si>
  <si>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</si>
  <si>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</si>
  <si>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</si>
  <si>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</si>
  <si>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</si>
  <si>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</si>
  <si>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</si>
  <si>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</si>
  <si>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</si>
  <si>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</si>
  <si>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</si>
  <si>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</si>
  <si>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</si>
  <si>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</si>
  <si>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</si>
  <si>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</si>
  <si>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</si>
  <si>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</si>
  <si>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</si>
  <si>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</si>
  <si>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</si>
  <si>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</si>
  <si>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</si>
  <si>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</si>
  <si>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</si>
  <si>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</si>
  <si>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</si>
  <si>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</si>
  <si>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</si>
  <si>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</si>
  <si>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</si>
  <si>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</si>
  <si>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</si>
  <si>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</si>
  <si>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</si>
  <si>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</si>
  <si>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</si>
  <si>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</si>
  <si>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</si>
  <si>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</si>
  <si>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</si>
  <si>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</si>
  <si>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</si>
  <si>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</si>
  <si>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</si>
  <si>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</si>
  <si>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</si>
  <si>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</si>
  <si>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</si>
  <si>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</si>
  <si>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</si>
  <si>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</si>
  <si>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</si>
  <si>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</si>
  <si>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</si>
  <si>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</si>
  <si>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</si>
  <si>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</si>
  <si>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</si>
  <si>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</si>
  <si>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</si>
  <si>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</si>
  <si>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</si>
  <si>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</si>
  <si>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</si>
  <si>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</si>
  <si>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</si>
  <si>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</si>
  <si>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</si>
  <si>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</si>
  <si>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</si>
  <si>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</si>
  <si>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</si>
  <si>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</si>
  <si>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</si>
  <si>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Posibilidad de priorización de planes, programas o proyectos de inversión o de toma de decisiones para favorecer intereses particulares.</t>
  </si>
  <si>
    <t xml:space="preserve">Proceso </t>
  </si>
  <si>
    <t xml:space="preserve">Objetivo </t>
  </si>
  <si>
    <t>Acción de tratamiento</t>
  </si>
  <si>
    <t>Acción de Contingencia Ante posible materialización</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</si>
  <si>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</si>
  <si>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</si>
  <si>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 xml:space="preserve"> concentración de poder,</t>
  </si>
  <si>
    <t xml:space="preserve"> excesiva discrecionalidad</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</si>
  <si>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</si>
  <si>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El Comité Institucional de Gestión y Desempeño es la instancia máxima de coordinación y toma de decisiones de la Empresa, por lo cual todas las formulaciones y seguimientos de los planes, programas o proyectos que desarrolla la empresa, se presentan periódicamente en las diferentes sesiones que se realizan según se requiera y se presentan los avances y alertas correspondientes.</t>
  </si>
  <si>
    <t>Informar a los entes internos y externos de control que corresponda</t>
  </si>
  <si>
    <t>Fecha Inicio</t>
  </si>
  <si>
    <t>Fecha fin</t>
  </si>
  <si>
    <t xml:space="preserve">Aplica para cada vigencia </t>
  </si>
  <si>
    <t>Generación de alertas de manera inoportuna</t>
  </si>
  <si>
    <t xml:space="preserve">
Posibilidad de afectación reputacional por la generación de alertas de manera inoportuna debido a un inadecuado seguimiento a la planeación Institucional</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</si>
  <si>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</si>
  <si>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Presentar alertas al líder del proceso cuando la información reportada no sea consistente con el fin de tomar las acciones que corresponda</t>
  </si>
  <si>
    <t>Trimestral</t>
  </si>
  <si>
    <t>Permanente</t>
  </si>
  <si>
    <t>El líder del proceso solicitará la modificación al Plan
de acción debidamente
justificada, al Subgerente de
Planeación y Administración de
Proyectos para posterior aprobación del Comité Institucional de Gestión y Desempeño</t>
  </si>
  <si>
    <t>Gestión de Grupos de Interés</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</si>
  <si>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</si>
  <si>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Divulgación de información confusa e inoportuna</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</si>
  <si>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</si>
  <si>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</si>
  <si>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Divulgación del procedimiento para solicitudes de Comunicaciones</t>
  </si>
  <si>
    <t>Anual</t>
  </si>
  <si>
    <t>Periodicidad de Seguimiento</t>
  </si>
  <si>
    <t>Inicia con la inclusión de proyectos misionales al listado maestro, comprende la administración del instrumento de
seguimiento, generación de alertas, custodia a la información y finaliza con la gestión de informes para toma de
decisiones</t>
  </si>
  <si>
    <t>Entrega de información desactualizada e inexacta del avance de los proyectos</t>
  </si>
  <si>
    <t>Desarticulación de la información reportada por las áreas .</t>
  </si>
  <si>
    <t>Posibilidad de afectación reputacional por entrega de información desactualizada e inexacta del avance de los proyectos debido a desarticulación de la información reportada por las áreas .</t>
  </si>
  <si>
    <t>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realizan el ajuste y el cargue de la información, la cual queda dispuesta para consultas y reportes que se requieran por parte de los grupos de interés.</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</si>
  <si>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</si>
  <si>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Realizar reuniones de seguimiento
al avance de los proyectos, para
revisión y definición de
compromisos y tareas.</t>
  </si>
  <si>
    <t xml:space="preserve">Mensual
</t>
  </si>
  <si>
    <t>Informar a la Gerencia General para que se tomen las medidas correspondientes</t>
  </si>
  <si>
    <t xml:space="preserve">Posibilidad de afectación reputacional por la generación de alertas inoportunas debido a un inadecuado seguimiento a los proyectos urbanos </t>
  </si>
  <si>
    <t>generación de alertas inoportunas</t>
  </si>
  <si>
    <t>inadecuado seguimiento a los proyectos urbanos</t>
  </si>
  <si>
    <t>Los profesionales de la Subgerencia de Planeación y Administración de Proyectos, a través de la Base General de Proyectos, herramienta en la cual se incorporan todos los proyectos urbanos gestionados por la Empresa, realizan un seguimiento mensual a los avances reportados por los líderes de proyectos, identificando el cumplimiento de los hitos principales de los proyectos, los cuellos de botellas y riesgos detectados entre otros, esta actividad permite generar y presentar en instancias de reuniones de seguimiento, alertas para la toma de decisiones y una oportuna revisión de los objetivos establecidos durante la planificación y la ejecución del proyecto.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</si>
  <si>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</si>
  <si>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</si>
  <si>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</si>
  <si>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</si>
  <si>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</si>
  <si>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Posibilidad de favorecimiento a terceros en los procesos de comercialización.</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</si>
  <si>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</si>
  <si>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</si>
  <si>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</si>
  <si>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</si>
  <si>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</si>
  <si>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</si>
  <si>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</si>
  <si>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</si>
  <si>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</si>
  <si>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</si>
  <si>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</si>
  <si>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</si>
  <si>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</si>
  <si>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Uso indebido de información privilegiada para favorecimiento de un interés particular</t>
  </si>
  <si>
    <t>La Dirección de contratos estipula una cláusula de confidencialidad en cada contrato de prestación de servicios con el fin de dar un manejo adecuado de la información por parte de los contratistas.
Así mismo Talento Humano en los contratos laborales de los trabajadores oficiales, cuenta con una cláusula de confidencialidad de la información que por manejo indebido pueda afectar a la organización.
Si se encuentran inconsistencias se reportan las alarmas a Control Interno.
Mensualmente el Supervisor del contrato en la revisión de informes de actividades, verifica el cumplimiento de las cláusulas del contrato y si encuentra inconsistencias se reportan las alarmas a los organismos de Control Interno, de Gestión y/o Disciplinarios.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de Gestión y/o disciplinarios.</t>
  </si>
  <si>
    <t>Capacitar al personal en las directrices y el adecuado tratamiento de datos e información confidencial anualmente.</t>
  </si>
  <si>
    <t>Si se encuentran inconsistencias se reportan las alarmas al supervisor del contrato y se informa la situación a los organismos de control interno de gestión y disciplinario.</t>
  </si>
  <si>
    <t>Formulación de Instrumentos</t>
  </si>
  <si>
    <t>Retrasos en la formulación de instrumentos de planeamiento.</t>
  </si>
  <si>
    <t>Dificultades en la contratación de estudios , demora en la emisión de respuestas o conceptos por parte de las entidades distritales.</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</si>
  <si>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</si>
  <si>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</si>
  <si>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</si>
  <si>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</si>
  <si>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</si>
  <si>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</si>
  <si>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Uso de información desactualizada, de estudios y diseños del proyecto.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</si>
  <si>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</si>
  <si>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</si>
  <si>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</si>
  <si>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</si>
  <si>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</si>
  <si>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El líder de la formulación del instrumento y Líder SGI </t>
  </si>
  <si>
    <t xml:space="preserve"> Ejecución de Proyectos</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</si>
  <si>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</si>
  <si>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recibir o solicitar dádivas para estructurar documentos técnicos preliminares orientados a un interés particular</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</si>
  <si>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</si>
  <si>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</si>
  <si>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</si>
  <si>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</si>
  <si>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</si>
  <si>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</si>
  <si>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Generación de errores en los informes reportados por las Fiduciarias.</t>
  </si>
  <si>
    <t>Debilidades en los lineamientos establecidos para la revisión de la información consolidada, previo a su envío.</t>
  </si>
  <si>
    <t>Posibilidad de afectación económica y reputacional por generación de errores en los informes reportados por las Fiducias debido a 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</si>
  <si>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</si>
  <si>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</si>
  <si>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</si>
  <si>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</si>
  <si>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</si>
  <si>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</si>
  <si>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</si>
  <si>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</si>
  <si>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</si>
  <si>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</si>
  <si>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</si>
  <si>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</si>
  <si>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</si>
  <si>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</si>
  <si>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a las asesorías brindadas, para determinar el servicio brindado y en caso de encontrar alguna situación, informar al jefe inmediato.</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</si>
  <si>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</si>
  <si>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</si>
  <si>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</si>
  <si>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La información generada en el instrumento de estructuración no está acorde a la realidad del proyecto</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</si>
  <si>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</si>
  <si>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</si>
  <si>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r>
      <t xml:space="preserve">Actualizar el procedimiento </t>
    </r>
    <r>
      <rPr>
        <i/>
        <sz val="11"/>
        <color theme="1"/>
        <rFont val="Arial Narrow"/>
        <family val="2"/>
      </rPr>
      <t>"Modelaciones Financieras de los Proyectos"</t>
    </r>
    <r>
      <rPr>
        <sz val="11"/>
        <color theme="1"/>
        <rFont val="Arial Narrow"/>
        <family val="2"/>
      </rPr>
      <t>, con el propósito de documentar los controles establecidos.</t>
    </r>
  </si>
  <si>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</si>
  <si>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</si>
  <si>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Demoras en la ejecución de proyectos de vivienda, suscritos a través de convenios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</si>
  <si>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</si>
  <si>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</si>
  <si>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</si>
  <si>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</si>
  <si>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</si>
  <si>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</si>
  <si>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</si>
  <si>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</si>
  <si>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</si>
  <si>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Sobrecosto en el proceso de adquisición</t>
  </si>
  <si>
    <t>Fallas en el seguimiento y control de las Instrucciones fiduciarias, notificaciones (Oferta y Expropiación), Insumos (Registros topográficos) y contestación en tiempo de recursos de reposición.</t>
  </si>
  <si>
    <t>Posibilidad de afectación económica y reputacional por el sobrecosto en el proceso de adquisición debido a fallas en el seguimiento y control de las Instrucciones fiduciarias, Insumos (Registros topográficos), notificaciones (Oferta y Expropiación)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</si>
  <si>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</si>
  <si>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Socializar y hacer seguimiento a la herramienta de seguimiento y control ante el equipo de trabajo de la Dirección de Predios</t>
  </si>
  <si>
    <t>Escalar a Gerencia, a los entes internos de control y a quien sea pertinente para dar solución a la corrección del pago.</t>
  </si>
  <si>
    <t>Posibilidad de uso indebido de información privilegiada para favorecimiento de un interés particular.</t>
  </si>
  <si>
    <t>Posibilidad de extracción de documentos durante el proceso de atención de interesados.</t>
  </si>
  <si>
    <t>Desconocimiento en el uso de información sensible.</t>
  </si>
  <si>
    <t xml:space="preserve">La Jefe de la Oficina de Gestión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</si>
  <si>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las cuales son objeto de verificación por parte del Supervisor mensualmente mediante el Certificado de Supervisión para el caso de contratistas, y por el Jefe Inmediato a través del informe mensual de actividades.</t>
  </si>
  <si>
    <t>Informar a la Gerencia de la Empresa, a los entes internos y externos de control y a quien sea pertinente para realizar las investigaciones disciplinarias correspondientes.</t>
  </si>
  <si>
    <t>Posibilidad de afectación económica y reputacional debido a siniestros ocasionado por terceros o casos fortuitos y debilidades en la asignación y actualización de inventarios de la empresa debido a la falta de control y seguimiento sobre los bienes de la empresa.</t>
  </si>
  <si>
    <t xml:space="preserve"> Gestión de Servicios Logísticos</t>
  </si>
  <si>
    <t>Inicia con la elaboración del Plan de Contratación, contempla la formulación del Plan de Acción, Plan de
mantenimiento de bienes, y finaliza con la ejecución de planes el manejo y control del inventario.</t>
  </si>
  <si>
    <t>Falta de control y seguimiento sobre los bienes de la empresa</t>
  </si>
  <si>
    <t xml:space="preserve">enero </t>
  </si>
  <si>
    <t>diciembre</t>
  </si>
  <si>
    <t>Hacer la reposición del bien Informar a las instancias de Control Interno</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</si>
  <si>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</si>
  <si>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</si>
  <si>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</si>
  <si>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El profesional de recursos físicos mensualmente realiza el seguimiento al plan de adquisiciones, plan de contratación del procesos de servicios logísticos para adelantar los procesos contractuales que se requieren conforme a las necesidades evidenciadas para el normal funcionamiento de la empresa, en este mismo sentido El/La Subgerente de Gestión Corporativa y/o el apoyo que se designe, realiza de manera permanente la supervisión técnica, jurídica y financiera, a los contratos suscritos para la adquisición de los bienes y servicios de la Empresa, dejando como evidencia los informes la ejecución del contrato, donde se detallan el cumplimiento de las obligaciones.</t>
  </si>
  <si>
    <t>Destinación de Recursos Públicos de forma indebida en favor de un privado o tercero.</t>
  </si>
  <si>
    <t>Realizar un seguimiento oportuno y veraz de los contratos a nivel técnico, administrativo y financiero de los procesos que se encuentren en el Plan de Adquisiciones de la Empresa, con el fin de garantizar su adecuada ejecución.</t>
  </si>
  <si>
    <t>mensual</t>
  </si>
  <si>
    <t>enero</t>
  </si>
  <si>
    <t xml:space="preserve">Informar al jefe del área, para tomar las medidas pertinentes con el fin de cubrir los bienes y servicios que no se encuentra al interior del PAA </t>
  </si>
  <si>
    <t>Fortalecer el seguimiento a las acciones de control de los Riesgos de Corrupción en
los procesos de Direccionamiento Estratégico y Tecnologías de la Información</t>
  </si>
  <si>
    <t>Gestión Documental</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</si>
  <si>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</si>
  <si>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Posibilidad de sustracción, inclusión y/o adulteración de documentos en los expedientes (misionales y de Gestión) en beneficio de terceros."</t>
  </si>
  <si>
    <t>Enero</t>
  </si>
  <si>
    <t>Diciembre</t>
  </si>
  <si>
    <t xml:space="preserve"> Aplicación del Procedimiento PD-40 Reconstrucción de Expedientes V2</t>
  </si>
  <si>
    <t xml:space="preserve">Informar en los tiempos establecidos a los colaboradores que tienen prestamos a su nombre, con el fin de solicitar la devolución o actualización de ser necesario. </t>
  </si>
  <si>
    <t>Degradación y deterioro parcial o total de la información o su soporte.</t>
  </si>
  <si>
    <t>Ausencia de medidas y acciones de conservación preventiva, que propendan la conservación de la memoria documental de la Empresa</t>
  </si>
  <si>
    <t>Posibilidad de afectación reputacional por degradación y deterioro parcial o total de la información o su soporte, debido a ausencia de medidas y acciones de conservación preventiva, que propendan la conservación de la memoria documental de la Empresa</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</si>
  <si>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estos</t>
  </si>
  <si>
    <t xml:space="preserve">Socializar el sistema Integrado de Conservación Documental </t>
  </si>
  <si>
    <t>Realizar la intervención de la documentación afectada por el deterioro.</t>
  </si>
  <si>
    <t>Posibilidad de afectación reputacional por pérdida de información debido a ausencia en la aplicación, actualización y seguimiento de la política, planes, programas e instrumentos que rigen la función archivística</t>
  </si>
  <si>
    <t>Pérdida de información por el incumplimiento de la normativa archivística</t>
  </si>
  <si>
    <t>Ausencia en la aplicación, actualización y seguimiento de la política, planes, programas e instrumentos que rigen la función archivística</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</si>
  <si>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</si>
  <si>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</si>
  <si>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</si>
  <si>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</si>
  <si>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</si>
  <si>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Posibilidad de manipulación indebida de procesos judiciales para favorecer un interés particular.</t>
  </si>
  <si>
    <t xml:space="preserve">cuatrimestral </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</si>
  <si>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</si>
  <si>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</si>
  <si>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</si>
  <si>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</si>
  <si>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 xml:space="preserve">
Manipulación indebida de documentos precontractuales. </t>
  </si>
  <si>
    <t>Posibilidad de recibir o solicitar cualquier dádiva o beneficio a nombre propio o de terceros con el fin de adjudicar un proceso de contratación para favorecer a personas o grupos determinados.</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</si>
  <si>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</si>
  <si>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 xml:space="preserve">Realizar seguimiento a Plan Anual de Adquisiciones y Plan de Inversión con el fin de evidenciar el cumplimiento de lo programado dentro de la vigencia estimada.
</t>
  </si>
  <si>
    <t>permanente</t>
  </si>
  <si>
    <t>Reportar a las dependencias internas y entes de control correspondientes, cuando se presente un presunto favorecimiento a proponentes en el proceso de Gestión Contractual.</t>
  </si>
  <si>
    <t>Desconocimiento de los procedimientos y políticas internas así como los tiempos establecidos por la entidad para llevar a cabo los tramites contractuales .</t>
  </si>
  <si>
    <t>Falta de la verificación de los requisitos para contratación por parte de los funcionarios o contratistas encargados de la Etapa Precontractual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</si>
  <si>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</si>
  <si>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Correo electrónico a las dependencias correspondientes (por evento cuando se presente)</t>
  </si>
  <si>
    <t>Gestión Ambiental</t>
  </si>
  <si>
    <t>Inicia con la identificación del objetivo general para la vigencia actual del Plan Institucional de Gestión Ambiental, la concertación y ejecución del Plan Institucional de Gestión Ambiental PIGA y el Plan Acción Cuatrienal Ambiental – PACA, y finaliza con el</t>
  </si>
  <si>
    <t>Incumplimiento de lineamientos, procedimientos y regulaciones ambientales.</t>
  </si>
  <si>
    <t>Falta de implementación de los planes de acción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</si>
  <si>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</si>
  <si>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</si>
  <si>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</si>
  <si>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</si>
  <si>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</si>
  <si>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</si>
  <si>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</si>
  <si>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Inicia con el ingreso de la solicitud o requerimiento del ciudadano a través cualquiera de los canales habilitados por la empresa
y finaliza con la respuesta en los términos y con los criterios dispuestos en la normatividad vigente</t>
  </si>
  <si>
    <t>Debilidad en la capacitación en materia de Atención al Ciudadano</t>
  </si>
  <si>
    <t>Falta de conocimiento frente a la norma la política y al manejo de las PQRS</t>
  </si>
  <si>
    <t>El Gestor Senior 1 de atención al ciudadano cada vez que ingresa un colaborador genera la inducción en las temáticas de Atención al ciudadano, resultado de esta reunión quedan las grabaciones y las listas de asistencia .</t>
  </si>
  <si>
    <t>Generar capacitaciones de lenguaje</t>
  </si>
  <si>
    <t>Posibilidad de afectación reputacional por un alcance inadecuado en la respuesta al peticionario debido a falta de información o entrega de esta</t>
  </si>
  <si>
    <t>alcance inadecuado en la respuesta al peticionario</t>
  </si>
  <si>
    <t>falta de información o entrega de esta</t>
  </si>
  <si>
    <t>Cuatrimestral</t>
  </si>
  <si>
    <t>Reinducción del manejo del sistema Bogotá te escucha.</t>
  </si>
  <si>
    <t>Demanda</t>
  </si>
  <si>
    <t>Gestión de TIC</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</si>
  <si>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</si>
  <si>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</si>
  <si>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 xml:space="preserve">Pérdida de la información institucional </t>
  </si>
  <si>
    <t>Posibilidad de afectación reputacional debido a tener una infraestructura de protección y contingencia desactualizada, así como debilidades en el proceso de realizar copias de seguridad, de manera que cause la pérdida de información institucional.</t>
  </si>
  <si>
    <t xml:space="preserve">
Realizar acompañamiento técnico a las áreas en la adquisición de productos y/o servicios de tecnología</t>
  </si>
  <si>
    <t>Realizar seguimiento a la contratación de los servicios de mantenimiento preventivo y correctivo del hardware de la Empresa a través del Plan de Adquisiciones.</t>
  </si>
  <si>
    <t>Mantenimiento correctivo</t>
  </si>
  <si>
    <t>Ausencia de confidencialidad de la claves de acceso a funcionarios y contratistas.
Debilidad en la actualización del hardware y software de la Entidad.</t>
  </si>
  <si>
    <t>“Inactivación del Acceso Lógico del usuario al evidenciar el uso no adecuado de los recursos tecnológicos o al momento de terminar la vinculación con la empresa.”</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</si>
  <si>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</si>
  <si>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</si>
  <si>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</si>
  <si>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Aplicar los ANS con el proveedor.
Y restablecer el servicio</t>
  </si>
  <si>
    <t>Gestión Financiera</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</si>
  <si>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</si>
  <si>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</si>
  <si>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</si>
  <si>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</si>
  <si>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</si>
  <si>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</si>
  <si>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</si>
  <si>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</si>
  <si>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 xml:space="preserve">1.Diseñar y Aplicar el formato para suscribir la declaración de impedimentos y conflictos de interés de los auditores.
</t>
  </si>
  <si>
    <t>30 de julio de 2021</t>
  </si>
  <si>
    <t>31 de diciembre de 2021</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</si>
  <si>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</si>
  <si>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Actualizar la batería de indicadores para monitorear el desempeño del proceso y de la Empresa a partir de la ejecución del Plan Anual de Auditorías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</si>
  <si>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</si>
  <si>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 xml:space="preserve"> Inexistencia de lineamientos, controles y procedimientos documentados para el resguardo de la información insumo para los trabajos de auditoría y seguimiento</t>
  </si>
  <si>
    <t>Posibilidad de pérdida de la confidencialidad de la información obtenida para la ejecución de los trabajos de auditoría debido a debilidades en los mecanismos de control para su protección y resguardo.</t>
  </si>
  <si>
    <t xml:space="preserve">Uso indebido de la información adquirida durante el ejercicio de auditoría
</t>
  </si>
  <si>
    <t xml:space="preserve">Posibilidad pedir o aceptar dádivas, favores o beneficios particulares, con el fin de manipular indebidamente los resultados de los informes de evaluación y seguimiento u ocultar hechos irregulares conocidos por los auditores.
</t>
  </si>
  <si>
    <t>El auditor líder designado suscribe la declaración de no impedimento y conflicto de intereses y prepara el plan de trabajo de auditoría el cual es revisado por los auditores acompañantes y por la Jefe de la Oficina de Control Interno para asegurar que se cuente con toda la información necesaria para su ejecución. El Plan de Trabajo de Auditoría aprobado es remitido es líder del proceso y se solicita la información necesaria para la preparación de las pruebas de auditoria.</t>
  </si>
  <si>
    <t xml:space="preserve">La Jefe de la Oficina de Control Interno convoca y desarrolla la reunión de instalación y conjuntamente con el auditor líder presenta el plan de trabajo de auditoría al líder del proceso y su equipo de trabajo convocado, para recibir comentarios y ajustes, lo cual queda documentado en la correspondiente acta. </t>
  </si>
  <si>
    <t xml:space="preserve">1. Gestionar una auditoría externa de pares para evaluar el estado de desempeño del proceso de Evaluación y Seguimiento de la Empresa.
</t>
  </si>
  <si>
    <t>2. Realizar ejercicios de capacitación y referenciación para reconocer las tendencias y buenas prácticas en el ejercicio de la auditoria interna.</t>
  </si>
  <si>
    <t>3. Documentar dentro del estatuto de auditoría los lineamientos en materia de protección y uso no autorizado de la información obtenida durante el ejercicio de auditoría</t>
  </si>
  <si>
    <t>Direccionamiento Estratégico</t>
  </si>
  <si>
    <t>Ejecución y Administración de procesos</t>
  </si>
  <si>
    <t>Se informa internamente a la Gerencia General
Se informa Externamente a la Alcaldía Mayor
Se procede a dar un alcance (corrección o eliminación) a la información publicada</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</si>
  <si>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</si>
  <si>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</si>
  <si>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El profesional responsable del proceso de Gestión de Servicios Logísticos de acuerdo con las solicitudes generadas por las dependencias autoriza el retiro y la salida de los elementos a través del envío de un correo electrónico a la administración de edificio, si no se cuenta con el correo electrónico la administración del edificio no permite la salida de los elementos.</t>
  </si>
  <si>
    <t>Autorización de retiro de elementos a través de correo electrónico con la vigilancia del Edificio.</t>
  </si>
  <si>
    <t>No contar con los contratos que suministren bienes y servicios para el gestión y funcionamiento de la Empresa</t>
  </si>
  <si>
    <t>El apoyo a la supervisión realiza un seguimiento mensual a los contratos en lo referente a los aspectos administrativos, técnicos y financieros, teniendo como evidencia los informes de apoyo a la supervisión para el trámite de los pagos correspondientes.</t>
  </si>
  <si>
    <t xml:space="preserve">Apoyo Mensual, generando informes de apoyo a la supervisión </t>
  </si>
  <si>
    <t>Inicia con la articulación de los instrumentos estratégicos y comprende la planeación, producción, recepción, trámite, organización y custodia, culminando con la disposición final de la documentación e información de la
Empresa.</t>
  </si>
  <si>
    <t>Sustracción, alteración o inclusión de documentos en los expedientes documentales que se encuentran en custodia del proceso para beneficiar a terceros.</t>
  </si>
  <si>
    <t>El técnico del Centro Administrativo Documental - CAD, realiza la actualización diaria del Inventario Único Documental, identificando de manera exacta el contenido (cantidad de unidades de conservación y folios ).</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</si>
  <si>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</si>
  <si>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 xml:space="preserve">Realizar la actualización del procedimiento de defensa judicial incluyendo dentro de las políticas de operación el control </t>
  </si>
  <si>
    <t xml:space="preserve"> El abogado una vez se genera cualquier actuación judicial debe actualizar el Sistema de Información de Procesos Judiciales SIPROJ, adjuntando la respectiva actuación. En caso de encontrar desviaciones se informará a los entes de control internos y externos. </t>
  </si>
  <si>
    <t>Detective</t>
  </si>
  <si>
    <t>Generar campañas de socialización</t>
  </si>
  <si>
    <t xml:space="preserve">Documentar el control en el Procedimiento PD-29 Peticiones, Quejas, Reclamos y Soluciones </t>
  </si>
  <si>
    <t>El auxiliar administrativo de atención al ciudadano realiza el seguimiento trimestral de la oportunidad y la calidad en las repuestas de las PQRS este seguimiento se realiza tomando una muestra del total de las PQRS recibidas en el trimestre , resultado de la ejecución de este control queda el informe de satisfacción trimestral con los porcentajes de satisfacción, en caso de encontrase PQRS respondidas fuera de tiempo o que no cuenten con la calidad se genera una reinducción del manejo del sistema.</t>
  </si>
  <si>
    <t xml:space="preserve"> Vulnerabilidad de los sistemas de información y aplicaciones de la ERU</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</si>
  <si>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</si>
  <si>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</si>
  <si>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</si>
  <si>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</si>
  <si>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Gestión del Talento Humano</t>
  </si>
  <si>
    <t>Inoportunidad y/o deficiencia en el reporte de información financiera y tributaria</t>
  </si>
  <si>
    <t>Debilidad en la entrega de la información por parte de los procesos</t>
  </si>
  <si>
    <t>Posibilidad de afectación económica y reputacional debido a inoportunidad y/o deficiencia en el reporte de información financiera y tributaria por debilidad en la entrega de la información por parte de los procesos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</si>
  <si>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</si>
  <si>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Implementar socialización del cuadro de control de reportes al equipo de gestión financiera y realizar el seguimiento mensual sobre el cumplimiento de los entregables</t>
  </si>
  <si>
    <t>Posibilidad de afectación económica y reputacional debido a la no disponibilidad de recursos económicos por debilidad en la administración y seguimiento a la ejecución de recursos financieros.</t>
  </si>
  <si>
    <t>No disponibilidad de recursos económicos</t>
  </si>
  <si>
    <t>Debilidad en la administración y seguimiento a la ejecución de recursos financieros</t>
  </si>
  <si>
    <t>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</si>
  <si>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 xml:space="preserve">Planeación financiera a ejecutar en cada vigencia </t>
  </si>
  <si>
    <t>Generar informe de situación para Comité Financiero y de Inversiones</t>
  </si>
  <si>
    <t>La posibilidad de efectuar
operaciones de salida de
recursos o inversiones sin autorización,
para beneficio propio o de
terceros</t>
  </si>
  <si>
    <t>Alteración de la información financiera
Alteración de la información financiera</t>
  </si>
  <si>
    <t>Debilidad en la aplicación de controles a las operaciones financieras</t>
  </si>
  <si>
    <t>Posibilidad de afectación reputacional por Debilidad en la capacitación en materia de Atención al Ciudadano debido a Falta de conocimiento frente a la norma la política y al manejo de las PQRS</t>
  </si>
  <si>
    <t>Dirección, Gestión y Seguimiento de Proyectos</t>
  </si>
  <si>
    <t>Posibilidad de afectación reputacional por divulgación de información institucional, confusa e inoportuna debido a entrega de información incompleta por parte de los procesos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</si>
  <si>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</si>
  <si>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Siniestro ocasionado por terceros o casos fortuitos
Debilidades en la asignación y actualización de inventarios de la empresa </t>
  </si>
  <si>
    <t>El profesional responsable del inventario se hace cada cuatro (4) meses, donde se realizan las actividades descritas en el procedimiento PD-59 Administración de Inventarios, con el propósito de identificar verificar, y analizar del inventario de los bienes de propiedad o administrados por la Empresa., En caso de que se presenten inconsistencias, se verifica que el Informe preliminar
de conciliación, contenga las novedades encontradas. 
Evidencia: reportes de los inventarios actualizados.</t>
  </si>
  <si>
    <t>Realizar un muestreo cuatro (4) veces al año de los bienes incorporados en el inventario y registrado en el Sistema Administrativo y Financiero de la Empresa.</t>
  </si>
  <si>
    <t>Informar oportunamente a la Empresa de Vigilancia del Edificio</t>
  </si>
  <si>
    <t xml:space="preserve">Hacer efectivas las garantías contractuales especificadas en cada uno de los contratos </t>
  </si>
  <si>
    <t xml:space="preserve">Informar al jefe de la dependencia, y entes de control, para tomar las medidas pertinentes. </t>
  </si>
  <si>
    <t>Seguimiento inadecuado en el en los prestamos documentales y consultas en sala</t>
  </si>
  <si>
    <t xml:space="preserve">Los profesionales y técnicos del proceso de gestión documental programan anualmente capacitaciones con respecto al cumplimiento del procedimiento de préstamo y consulta documental. </t>
  </si>
  <si>
    <t xml:space="preserve">Capacitar a los colaboradores del proceso de Gestión Documental con respecto al cumplimiento del procedimiento de préstamo y consulta documental. </t>
  </si>
  <si>
    <t xml:space="preserve">Los colaboradores de Gestión Documental realizan préstamos documentales según requerimientos de las dependencias previa solicitud por correo electrónico, llevando el registro correspondiente en formato FT-111 Registro Préstamo de Documentos. </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</si>
  <si>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</si>
  <si>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Implementación del procedimiento PD-39 Administración del Centro de Administración Documental - CAD V1 y del formato FT-33 Formato Único de Inventario Documental V2</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</si>
  <si>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</si>
  <si>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Implementación del procedimiento PD-25 Creación de Expedientes Virtuales V2</t>
  </si>
  <si>
    <t>el Subgerente Jurídico Cada vez que conoce de un proceso judicial o extrajudicial en el que la ERU actúa como parte activa o pasiva, designa un abogado que lleva la defensa, el abogado -apoderado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</si>
  <si>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</si>
  <si>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Posibilidad de afectación reputacional debido a retrasos y/o vencimiento en los trámites contractuales por debilidad en la verificación de los requisitos para contratación por parte de los funcionarios o contratistas encargados de la Etapa Precontractual</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</si>
  <si>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V4),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</si>
  <si>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</si>
  <si>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Al inicio de cada vigencia el Gestor senior 1 y el delegado para la empresa de la Alcaldía Mayor establecen el cronograma de cualificación para los módulos estándar de acuerdo con la necesidad de la empresa, (temáticas fechas ) Cualificación el objetivo de la cualificación es generar esas habilidades comportamentales requeridas para el trato con el ciudadano , estas actividades de cualificación pueden generarse por un capacitador o por una aplicación, resultado de las mismas quedan los listados de asistencia y la presentación .</t>
  </si>
  <si>
    <t>El proceso de Atención al ciudadano da alcance a las respuestas que no fueron de fondo de acuerdo con el informe de seguimiento que emite la Alcaldía Mayor (INFORME CONSOLIDADO SOBRE LA CALIDAD Y OPORTUNIDAD DE LAS RESPUESTAS EMITIDAS EN EL SISTEMA DISTRITAL PARA LA GESTIÓN DE PETICIONES CIUDADANAS – BOGOTÁ TE ESCUCH).
En los casos que corresponda se emite un memorando a la dependencia en la que se presenta la situación con copia a Oficina de Control Interno reportando el hecho.</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</si>
  <si>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</si>
  <si>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Back up y restauración de información
Modificaciones al plan de adquisiciones.</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</si>
  <si>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</si>
  <si>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</si>
  <si>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Realizar seguimiento al contrato que soporta los servicios de TI, capacitar al personal del proceso de Gestión de TIC de acuerdo con la necesidad</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</si>
  <si>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</si>
  <si>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 xml:space="preserve">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
</t>
  </si>
  <si>
    <t>Bajos niveles de agregación de valor para mejorar las operaciones en los procesos de gobierno, riesgos y control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</si>
  <si>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</si>
  <si>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</si>
  <si>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
Inadecuada seguimiento a la planeación Institucional</t>
  </si>
  <si>
    <t xml:space="preserve">Verificar el adecuado diligenciamiento y actualización de los inventarios documentales </t>
  </si>
  <si>
    <t>El Servidor del punto de contacto envía al profesional de Atención al ciudadano al finalizar el mes el reporte de las quejas y reclamos , que servirá como insumo para el registro en la Matriz de seguimiento a quejas y reclamos de acuerdo con la magnitud de la queja o reclamo los mismos serán elevados al Comité Institucional de Gestión y Desempeño.</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</si>
  <si>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</si>
  <si>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</si>
  <si>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</si>
  <si>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</si>
  <si>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</si>
  <si>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</si>
  <si>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Administrar, gestionar y realizar seguimiento al desarrollo integral de los proyectos urbanos para garantizar su ejecución de acuerdo con sus objetivos y la misionalidad de la empresa.</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</si>
  <si>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</si>
  <si>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</si>
  <si>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</si>
  <si>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</si>
  <si>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</si>
  <si>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</si>
  <si>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Generar el reporte a los entes internos y externos que corresponda</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</si>
  <si>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</si>
  <si>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</si>
  <si>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Elaborar un protocolo de seguridad de tesorería</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</si>
  <si>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</si>
  <si>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Mapa Riesgos Institucional Empresa de Renovación y Desarrollo Urbano de Bogotá -  2021 V4</t>
  </si>
  <si>
    <r>
      <rPr>
        <b/>
        <sz val="11"/>
        <rFont val="Arial Narrow"/>
        <family val="2"/>
      </rPr>
      <t>RIESGO ASOCIADO A TRÁMITES:</t>
    </r>
    <r>
      <rPr>
        <sz val="11"/>
        <rFont val="Arial Narrow"/>
        <family val="2"/>
      </rPr>
      <t xml:space="preserve">
Posibilidad de afectación reputacional debido al cobro por parte de funcionarios públicos o contratistas a los ciudadanos para la asesoría del trámite "Cumplimiento de la obligación VIS-VIP a través de compensación económica", por la falta de información o claridad de los consultores en el inicio y fin del trámite que surte la empresa.</t>
    </r>
  </si>
  <si>
    <t>Presiones de grupos de interés.</t>
  </si>
  <si>
    <t>Debilidad en los controles establecidos.</t>
  </si>
  <si>
    <t>El Equipo de Estudios Previos, elabora los documentos técnicos (Estudios previos, Anexo técnico, Estudio de mercado y análisis del sector),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inicial previa al Comité de Contratación. El Subgerente de Desarrollo de Proyectos presenta el proyecto para aprobación al Comité de Contratación, se atienden las observaciones (cuando aplique) y finalmente el Subgerente de Desarrollo de Proyectos radica la solicitud de los procesos de selección y contratación a la Dirección de Gestión Contractual para la elaboración de los términos de referencia correspondiente. Si el proceso se debe adelantar con recursos de Fiducia, se presenta al Comité Fiduciario para aprobación. Una vez aprobado por este Comité se remite al área jurídica de la Fiducia para revisión de los términos de referencia.</t>
  </si>
  <si>
    <t>Realizar socializaciones sobre los valores de la Empresa al equipo de la SGDP.</t>
  </si>
  <si>
    <t>Informar a las instancias internas y externas de control que corresponda.</t>
  </si>
  <si>
    <t>Incumplimiento de los requisitos técnicos.</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</si>
  <si>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esta a su vez del cumplimiento de las obligaciones del consultor o constructor.</t>
  </si>
  <si>
    <t>Realizar visita técnica a la obra y/o registro fotográfico y/o Acta de reunión por parte del Supervisor.</t>
  </si>
  <si>
    <t>Incumplimiento de los requisitos exigidos por las Entidades competentes para la entrega de las obras urbanismo.</t>
  </si>
  <si>
    <t>Posibilidad de afectación económica y reputacional por multas, sanciones o demandas debido al incumplimiento de requisitos exigidos por las Entidades competentes para la entrega de las obras urbanismo.</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</si>
  <si>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</si>
  <si>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</si>
  <si>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</si>
  <si>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 xml:space="preserve">AVANCE % </t>
  </si>
  <si>
    <t xml:space="preserve">EVIDENCIA CONTROLES </t>
  </si>
  <si>
    <t xml:space="preserve">EVIDENCIA ACCIONES </t>
  </si>
  <si>
    <t>OBSERVACIONES</t>
  </si>
  <si>
    <t>Seguimiento No. 3: de Septiembre 1 a Diciembre 31 de 2021</t>
  </si>
  <si>
    <t>1. Seguimiento al Plan de Acción Institucional (consolidado con corte al tercer trimestre) publicado en la eruNET (http://186.154.195.124/mipg-sig?title=&amp;field_proceso_target_id=All&amp;field_clasificacion_del_document_value=14) y página web (http://www.eru.gov.co/transparencia/planeacion-presupuesto-e-informes/plan-de-accion) 
2. Presentación de los avances y alertas al Plan de Acción Institucional. 
3. Acta del Comité Institucional de Gestión y Desempeño No. 19 del 27 de octubre de 2021.
4. Reporte del Plan de Acción Institucional a través del módulo de planeación del aplicativo JSP7 (consolidado).
5. Correo de solicitud de seguimiento a Plan de Acción Institucional, del 27 de diciembre.</t>
  </si>
  <si>
    <r>
      <t>Para el periodo evaluado, se hizo seguimiento del tercer trimestre de la vigencia, donde se validó la información reportada por los diferentes procesos para garantizar su alineación con los objetivos, coherencia y que esté acorde con la programación establecida. Dicho seguimiento se realizó a través del Sistema Administrativo y Financiero – Módulo Planeación.
Los resultados del seguimiento del tercer trimestre se presentaron al Comité Institucional de Gestión y Desempeño en sesión del 27 de octubre de 2021, frente a lo cual se informó que en los seguimientos mensuales con las áreas no se ha evidenciado inconvenientes o alertas que indiquen atrasos. De otra parte, se solicitó a la Oficina de Gestión Social, modificar la redacción cualitativa del reporte de 2 actividades.
A la fecha, la versión No. 4, y el seguimiento correspondiente al tercer trimestre están publicadas en la sección</t>
    </r>
    <r>
      <rPr>
        <b/>
        <i/>
        <sz val="10"/>
        <color theme="1"/>
        <rFont val="Arial Narrow"/>
        <family val="2"/>
      </rPr>
      <t xml:space="preserve"> Transparencia &gt;&gt; Planeación, presupuesto e informes &gt;&gt; Plan de acción</t>
    </r>
    <r>
      <rPr>
        <sz val="10"/>
        <color theme="1"/>
        <rFont val="Arial Narrow"/>
        <family val="2"/>
      </rPr>
      <t xml:space="preserve"> de la página web y en la sección </t>
    </r>
    <r>
      <rPr>
        <b/>
        <i/>
        <sz val="10"/>
        <color theme="1"/>
        <rFont val="Arial Narrow"/>
        <family val="2"/>
      </rPr>
      <t xml:space="preserve">"Planeación Institucional" </t>
    </r>
    <r>
      <rPr>
        <sz val="10"/>
        <color theme="1"/>
        <rFont val="Arial Narrow"/>
        <family val="2"/>
      </rPr>
      <t>de la eruNET.
Finalmente, los resultados del seguimiento del cuarto trimestre se presentarán al Comité Institucional de Gestión y Desempeño en la sesión correspondiente durante el mes de enero de 2022, frente a lo cual se informará si en los seguimientos mensuales con las áreas se han evidenciado inconvenientes o alertas que indiquen atrasos, o no cumplimiento del 100% de las metas programadas. 
Por lo anterior, se puede concluir que ha sido efectivo el control y la acción definidas, pues una vez aplicados, no se ha materializado el riesgo.</t>
    </r>
  </si>
  <si>
    <t>1. Carpetas compartidas actualizadas .</t>
  </si>
  <si>
    <t>1. Base de datos general de proyectos.
2. Matriz retroalimentación base de datos.
3. Correo del 24 de septiembre de 2021 donde se solicita diligenciamiento y actualización de la información de la Base de datos de Proyectos de la Empresa.
4. Correo del 5 de octubre de 2021 de retroalimentación de la información la Base de datos de Proyectos de la Empresa.
5. Correo del 25 de octubre de 2021 donde se solicita diligenciamiento y actualización de la información la Base de datos de Proyectos de la Empresa.
6. Correo del 3 de noviembre de 2021 de retroalimentación de la información la Base de datos de Proyectos de la Empresa.
7. Correo del 24 de noviembre de 2021 donde se solicita diligenciamiento y actualización de la información la Base de datos de Proyectos de la Empresa.
8. Correo del 1 de diciembre de 2021 de retroalimentación de la información la Base de datos de Proyectos de la Empresa.
9. Correo del 27 de diciembre de 2021 donde se solicita diligenciamiento y actualización de la información la Base de datos de Proyectos de la Empresa.</t>
  </si>
  <si>
    <t>1. Base de datos general de proyectos.
2. Matriz retroalimentación base de datos.</t>
  </si>
  <si>
    <t>Se continúa con el seguimiento integral a los proyectos, de la siguiente manera:
1. Base de datos general de proyectos: Esta matriz se diligencia cada mes por parte de todas las áreas de la empresa. Ésta visibiliza el estado en detalle de los proyectos y da cuenta de todos los componentes de cada uno de los proyectos que ejecuta la empresa. Cuenta con un instructivo en el cual se dan precisiones sobre el diligenciamiento de este instrumento. El instrumento se viene diligenciando desde julio 2020 a la fecha. 
Esta herramienta es fuente para obtener la información del estado actual de los proyectos en sus diferentes tópicos como son: aspectos jurídicos, técnicos y financieros y se revisa de manera conjunta con la Gerencia General. El responsable del proyecto carga la información en la base con cortes mensuales, garantizando la veracidad y oportunidad de los datos reportados. La matriz se diligencia en un drive en línea y está disponible para su actualización por un periodo de tiempo de máximo 8 días, posterior a esto la matriz se descarga, se revisa y se solicitan los ajusten que tengan lugar, cuando la información está validada, el archivo se deposita en el Banco de Proyectos de la Empresa. Mediante esta base se genera la información de las fichas de proyectos que la Gerencia General reporta a la Alcaldía y que la SPAP genera como informe del estado de los proyectos, lo cual permite consistencia en la información que genera la Empresa a los interesados. Durante el cuatrimestre se diligenciaron 4 bases.
2. Matriz retroalimentación base de datos: Una vez diligenciada la Base de Datos General de Proyectos se realiza la revisión de los 167 ítems que contiene cada uno de los proyectos. Teniendo como insumo el mes anterior y las reuniones de seguimiento desarrolladas por las dependencias responsables, se procede a realizar la retroalimentación a cada uno de los proyectos, con el fin de que sean ajustados por los líderes. Durante el cuatrimestre se han realizado 3 retroalimentaciones.
3. Se realizan reuniones de seguimiento. 
Por lo anterior, se puede concluir que ha sido efectivo el control y la acción definidas, pues una vez aplicados, no se ha materializado el riesgo.</t>
  </si>
  <si>
    <t>Se realizó seguimiento a la matriz de peticiones, quejas y reclamos.</t>
  </si>
  <si>
    <t>Se dio alcance a los informes sobre calidad de las respuestas a través de memorando interno (Septiembre, Octubre y Noviembre, para el mes  reportaron hallazgos.)</t>
  </si>
  <si>
    <t>Se elaboró el informe trimestral de Satisfacción</t>
  </si>
  <si>
    <t>Al corte al tercer cuatrimestre, la SGDP continua con los siguientes controles establecidos:
1. Elaboración de los documentos técnicos por el Equipo de Estudios previos, revisados por su líder.
2. Observaciones presentadas ajustadas por el equipo de Estudios Previos.
3. Documentos remitidos al abogado designado por la Dirección de Gestión Contractual.
4. Presentación del proceso al Comité de contratación y al Comité Fiduciario (Cuando aplique)
5. Radicación del proceso de selección y contratación a la Dirección de Gestión Contractual</t>
  </si>
  <si>
    <t>Al corte al tercer cuatrimestre, la SGDP continua con los siguientes controles, de acuerdo a lo establecido en el Manuel de Supervisión e Interventoría, Capítulo 2 Funciones de la Interventoría y supervisión:
1. Determinar la especialidad de los procesos de contratación, entendiéndose que para garantizar la correcta ejecución de estudios, diseños y construcción, la supervisión deberá contar con el acompañamiento de una interventoría, quien dentro de sus funciones tendrá entre otras, la revisión (2.1 Funciones Administrativas,- 2.1.1 .2 Recibir la obra, bienes o insumos contratados, siempre y cuando se haya cumplido a cabalidad con el objeto contratado), validación, y aprobación de productos, estudios y obras  (2.2 Funciones Técnicas - 2.2.3 Verificar la cantidad y calidad de los bienes servicios u obras contratadas y aprobar o rechazar las actas de obra ejecutada, debiendo revisar, aprobar o rechazar las obras, bienes o servicios ejecutados y su calidad para proceder al pago),  garantizando el cumplimiento de la normatividad vigente, y el cumplimiento de los demás parámetros normativos establecidos para su ejecución, ya sea un plan parcial de base, planes de implantación, norma urbana,  y el correcto cumplimiento de la NSR-10 y demás normas que rigen para los proyectos de construcción e infraestructura.
De esta manera: Las interventorías tendrán por objeto realizar el seguimiento técnico, administrativo y financiero que pueda garantizar el cumplimiento de las obligaciones para los contratistas, mitigando así el riesgo de recibo de productos y/o obras sin el lleno de los requisitos establecidos para tal fin, dado que existe un documento contractual que soporta y garantiza este cumplimiento.
Por otra parte, con ocasión en la confluencia de las dos figuras (Interventor y supervisión), en los documentos contractuales se establecen claramente el alcance de la primera, entendiéndose que la supervisión será garante del cumplimiento de las labores de la interventoría, y esta a su vez del cumplimiento de las obligaciones del consultor /o constructor.</t>
  </si>
  <si>
    <t>Al corte al tercer cuatrimestre, se realizó seguimiento mediante el formato al siguiente proyecto:
* ETAPA 7C DEL PROVENIR: Se anexa diligenciado el formato FT-193 Req min entrega obra V1_0 y soportes.</t>
  </si>
  <si>
    <t xml:space="preserve">Solicitud de divulgación: 
●En el componente audiovisual se produjeron 8  videos externos que se han compartido y han requerido verificación por las diferentes áreas que son generadoras de la información.
● Durante el período se diseñaron 153 piezas gráficas externas que han requerido verificación por otras áreas de la Entidad.
</t>
  </si>
  <si>
    <t>Para el cuatrimestre, se realizaron las siguientes validaciones:
●En el componente audiovisual se produjeron 8  videos externos que se han compartido y han requerido verificación por las diferentes áreas que son generadoras de la información.
● Durante el período se diseñaron 153 piezas gráficas externas que han requerido verificación por otras áreas de la Entidad.</t>
  </si>
  <si>
    <t>Se realizan periódicamente seguimientos y controles al proceso de pago predio por predio que den cuenta del avance de la adquisición predial.</t>
  </si>
  <si>
    <t>Se socializa y realiza seguimiento a la herramienta de seguimiento y control</t>
  </si>
  <si>
    <t>Se continua enviando piezas comunicativas para socializar el código de integridad con las personas nuevas que ingresen</t>
  </si>
  <si>
    <t>Se adjuntan registro de las mesas de trabajo desarrolladas, en la cual se realiza el seguimiento a la información suministrada para la estructuración de proyectos. También se adjunta el Cuadro de Mando en el que se evidencia el seguimiento que se realiza al avance de los proyectos</t>
  </si>
  <si>
    <t>Se realizo la revisión del procedimiento de Modelación Financieras de los Proyectos, y actualmente se encuentra en revisión. Se adjunta el borrador del procedimiento</t>
  </si>
  <si>
    <t xml:space="preserve">*En cada contrato de prestación de servicios se estipula una cláusula de confidencialidad con el fin de dar un manejo adecuado de la información.
(ver en contratos clausula decima octava).
*Los proyectos en ejecución están alineados con el plan de desarrollo PDD
</t>
  </si>
  <si>
    <t xml:space="preserve">100%
</t>
  </si>
  <si>
    <t xml:space="preserve">100%
</t>
  </si>
  <si>
    <t xml:space="preserve">*El equipo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</si>
  <si>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
*Se continua actualizando la base de datos de consultores con alto grado de experticia para la elaboración de estudios técnicos mediante un formato definido por la Subgerencia de gestión urbana . Ubicada en 
Técnica : (T) 00 TÈCNICA /METAS - SIG/ 02 General / 05. Base de datos de consultores con alto grado de experticia.</t>
  </si>
  <si>
    <t>*El equipo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t>
  </si>
  <si>
    <t>En el último periodo de 2021 se avanzo en la elaboración de los estudios previos para adelantar el proceso de comercialización de los locales de La Colmena, los cuales han sido puestos a consideración de la Dirección Contractual y se han ajustado de acuerdo con las observaciones de esa área.</t>
  </si>
  <si>
    <t>Para los predios Sosiego y San Blas , que fueron devueltos por el constructor por imposibilidad de realizar los proyectos de vivienda, se solicitó concepto a la subgerencia jurídica y se reunieron los informes técnicos elaborados por las diferentes áreas en el 2020  ( desarrollo de proyectos, gerencia de estructuración). Una vez se tengan todos los conceptos, se determinará si son susceptibles de comercialización o debe analizarse otra alternativa.</t>
  </si>
  <si>
    <t>Mensualmente se realizan las conciliaciones de la información recibida por las fiduciarias. Se anejan conciliaciones del los meses de Septiembre a Diciembre de 2021</t>
  </si>
  <si>
    <t>Se realizó la actualización de los manuales operativos</t>
  </si>
  <si>
    <t xml:space="preserve">Mensualmente se hace seguimiento al tramite de instrucciones fiduciarias mediante la matriz establecida para tal fin, por parte del equipo de fiducias. </t>
  </si>
  <si>
    <t>Durante el periodo de medición, se realizo una asesoría (13 de octubre de 2021) para el cumplimiento de compensación de vivienda VIS-VIP. Se adjunta registro de la asesoría</t>
  </si>
  <si>
    <t>Se realizo revisión del tramite, y no se requirió actualización en la "Guía de Tramites  y Servicios en el SUIT. Se adjuntan certificaciones de actualización del tramite.</t>
  </si>
  <si>
    <t>Conforme a las necesidades de las dependencias en cuanto al uso y retiro de algunos bienes propiedad de la empresa, para hacer gestión en los diferentes eventos de la empresa, desde el proceso de servicios logísticos se reciben las solicitudes y se tramitan con la vigilancia del edificio, donde se autoriza la salida e ingreso de bienes.</t>
  </si>
  <si>
    <t>Durante el  cuatrimestre el proceso de Gestión Documental realizó la medición, seguimiento y registro mensual de condiciones ambientales en los espacios de almacenamiento documental (archivo de gestión CAD y archivo central).  Otra de las acciones  realizadas son las rutinas de aseo, desinfección y desratalización de los espacios  del archivo, coordinada con el proceso de Servicios Logísticos - contrato de servicio de aseo.</t>
  </si>
  <si>
    <t xml:space="preserve">Ingresos y salida a inventario, conforme a los contratos indicados. </t>
  </si>
  <si>
    <t xml:space="preserve">Se realizó el seguimiento y reporte correspondiente al cumplimiento de actividades y metas establecidas dentro del Plan de Acción 2021. 
</t>
  </si>
  <si>
    <t xml:space="preserve">Sistema Integrado de Conservación : se realizaron mesas de trabajo con el Archivo de Bogotá, donde se obtuvo el documentos Plan Sistema Integrado de Conservación y enviado con el radicado S2021005115, para su respectivo Vo.Bo. e implantación a partir de la vigencia 2021.
Plan Institucional de Archivos PINAR: Se actualizó el documento para la vigencia 2022-2025.
Programa de Gestión Documental PGD: Se actualizó el documento para la vigencia 2022-2025.
Tablas de Retención Documental: Se aplicaron las entrevistas de producción documental y se tiene laTRD propuesta para la respectiva presentación y aprobación del comité de Desempeño.
Nota : Los instrumentos serán presentados para su aprobación  al Comité de Gestión y Desempeño en el mes de Enero del 2022, para el caso de las TRD se presentarán en el mes de Febrero 2022. </t>
  </si>
  <si>
    <t xml:space="preserve">En el cuatrimestre no se incluyeron nuevos procesos en el SIPROJ </t>
  </si>
  <si>
    <t xml:space="preserve">No aplica </t>
  </si>
  <si>
    <r>
      <t>Evidencia Gestión Ambiental
- Campaña "</t>
    </r>
    <r>
      <rPr>
        <i/>
        <sz val="11"/>
        <color theme="1"/>
        <rFont val="Arial Narrow"/>
        <family val="2"/>
      </rPr>
      <t>Pequeñas acciones grandes cambios</t>
    </r>
    <r>
      <rPr>
        <sz val="11"/>
        <color theme="1"/>
        <rFont val="Arial Narrow"/>
        <family val="2"/>
      </rPr>
      <t>": agua, energía y papel
- Seguimiento energía, residuos y consumo papel: Indicadores del Proceso
- Capacitación en "Programas posconsumo y estrategias voluntarias de entrega de residuos peligrosos"
- Actividades jueves de movilidad
- Semana de la bici - Movilidad Sostenible
- Capacitación en Prácticas Sostenibles
- capacitación en Adaptación y Mitigación del Cambio Climático</t>
    </r>
  </si>
  <si>
    <t xml:space="preserve">Se realiza acompañamiento técnico en la implementación del protocolo de seguridad SSL a la Oficina Asesora de Comunicaciones.
Se actualizo las carpetas de Owncloud en la NAS acorde a lo registrado en el formato de acceso lógico de los nuevos colaboradores de la empresa.  
Copia de respaldo JSP7,  GLPI 
</t>
  </si>
  <si>
    <t>Monitoreo infraestructura de servidor Hosting Web para la implementación del certificado de seguridad SSL.</t>
  </si>
  <si>
    <t>Se mantiene el sistema y se recuerda a los supervisores la opción que tiene el sistema JSP7 para solicitar a sus supervisados el acceso a los servicios de TI.</t>
  </si>
  <si>
    <t xml:space="preserve">Se realiza proceso contractual para mantener el servicio de mantenimiento preventivo y correctivo del hardware. </t>
  </si>
  <si>
    <t>Se consolidó matriz de seguimiento de reportes a entes de control y vigilancia del proceso de gestión financiera y se actualizarán las fechas de entrega para la vigencia 2022 para continuar con el seguimiento al cumplimiento de entregables</t>
  </si>
  <si>
    <t>Cuadro de control
Se continuará con el seguimiento del cuadro de control durante la vigencia 2022, por tanto la fecha fin de seguimiento se solicita actualizarla para 30/12/2022</t>
  </si>
  <si>
    <t>Se dio cumplimiento a la elaboración y presentación del Plan Financiero Plurianual 2022-2031 y a la aprobación del Presupuesto 2022 para la Empresa.</t>
  </si>
  <si>
    <t>Se realizó un análisis comparativo de protocolos de seguridad de Tesorería implementados en dos entidades distritales y se analizó el alcance de la Resolución SHD 316 de 2019 con el fin de realizar la implementación del protocolo de seguridad de la Tesorería de la Empresa.</t>
  </si>
  <si>
    <t>Protocolos de seguridad de Tesorería</t>
  </si>
  <si>
    <t>El proceso cuenta con informes presentados por los supervisores de los convenios</t>
  </si>
  <si>
    <t>1. Establecer el ranking de auditores para valorar el desempeño del auditor.
2. Realizar el análisis semestral del estado de adopción y efectividad de las recomendaciones surtidas en los informes legales, de seguimiento o de auditoria.</t>
  </si>
  <si>
    <t>El Estatuto de Auditoria se actualizara en la vigencia 2022</t>
  </si>
  <si>
    <t>Las actas de comité de contratación se encuentran debidamente archivadas tanto en la carpeta compartida de la dependencia como en el expediente virtual designado en el SGDEA</t>
  </si>
  <si>
    <t xml:space="preserve">La DGC   cuenta con una base de datos de seguimiento a los procesos contractuales radicados, en donde se puede evidenciar cada una de las actividades que se realizan por parte de los abogados frente a cada proceso </t>
  </si>
  <si>
    <t>La matriz de seguimiento contractual se actualiza  de conformidad con los tramites radicados y gestionados en la DGC</t>
  </si>
  <si>
    <t>Se actualizó el procedimiento de Venta de Inmuebles (PD-88), se realizaron dos ajustes el 27 de agosto de 2021 y el  29 de noviembre de 2021, los cuales  fueron efectuados por las profesionales encargadas de elaborar los estudios previos y términos de comercialización. El 1 de septiembre se realizó la jornada de socialización para la versión del 27 de agosto. (ver agenda y publicación en la ERUNET)</t>
  </si>
  <si>
    <t>Para los predios San Blas y Sosiego sobre se solicitaron conceptos para determinar si son susceptibles de comercialización , se reunieron algunos conceptos técnicos anteriores que indican las dificultades que tienen para su desarrollo .</t>
  </si>
  <si>
    <r>
      <t xml:space="preserve">1. Banco de Proyectos actualizado, según la </t>
    </r>
    <r>
      <rPr>
        <b/>
        <i/>
        <sz val="11"/>
        <color theme="1"/>
        <rFont val="Arial Narrow"/>
        <family val="2"/>
      </rPr>
      <t>Guía para incluir información en el Banco de Proyectos</t>
    </r>
    <r>
      <rPr>
        <sz val="11"/>
        <color theme="1"/>
        <rFont val="Arial Narrow"/>
        <family val="2"/>
      </rPr>
      <t xml:space="preserve"> (GI-40).</t>
    </r>
  </si>
  <si>
    <r>
      <t xml:space="preserve">A continuación, se describen las actividades que propenden por la mejora de la herramienta día a día: 
1. Se continúa adelantando el proceso de actualización de la información contenida en las carpetas compartidas cumpliendo con los requerimientos estipulados en la </t>
    </r>
    <r>
      <rPr>
        <b/>
        <i/>
        <sz val="11"/>
        <color theme="1"/>
        <rFont val="Arial Narrow"/>
        <family val="2"/>
      </rPr>
      <t xml:space="preserve">Guía para incluir información en el Banco de Proyectos </t>
    </r>
    <r>
      <rPr>
        <sz val="11"/>
        <color theme="1"/>
        <rFont val="Arial Narrow"/>
        <family val="2"/>
      </rPr>
      <t>(GI-40).
Se anexan soportes de las carpetas compartidas. 
Por lo anterior, se puede concluir que ha sido efectivo el control y la acción definidas, pues una vez aplicados, no se ha materializado el riesgo.</t>
    </r>
  </si>
  <si>
    <t>El proceso responsable no reporto información</t>
  </si>
  <si>
    <t xml:space="preserve">50%
</t>
  </si>
  <si>
    <t xml:space="preserve">Durante el parido se realizo la debida autorización de la salida de elementos a través de correo electrónico. 
Se adjunta un autorización de salida de elementos  mediante correo electrónico a la administración del edificio.
</t>
  </si>
  <si>
    <t xml:space="preserve">El proceso cuenta con Entrada al Almacén donde se evidencia la actualización del los bienes incorporados en el inventario al  Sistema Administrativo y Financiero de la Empresa. 
</t>
  </si>
  <si>
    <t>Los informes mensuales  generados como apoyo a la supervisión se encuentran en  los expedientes contractuales en la plataforma SECOP.</t>
  </si>
  <si>
    <t>Dado que el plan anual de capacitaciones es aprobado en enero de 2021 y este compromiso fue aprobado en octubre del 2021, esta actividad será reportada en el primer seguimiento  del mapa de riesgos en el 2022</t>
  </si>
  <si>
    <t>Durante el periodo de este reporte se realizaron capacitaciones relacionadas con prestamos de documentos a todos los colaboradores de Gestión documental. Soporte capacitación realizada el 22 de octubre 2021.</t>
  </si>
  <si>
    <t>Todos los prestamos realizados en el parido fueron  devueltos en los tiempos establecidos según los lineamientos del procedimiento  PD-44 Préstamo y consulta documental V2, por lo anterior no se remite evidencia de esta acción de tratamiento.</t>
  </si>
  <si>
    <t>Teniendo en cuenta que el documento  sistema Integrado de Conservación Documental  se envió al Archivo de Bogotá para su validación se espera programar las jornadas de socialización una vez se cuente con el concepto de validación.</t>
  </si>
  <si>
    <t xml:space="preserve">Durante el periodo del informe se realizo la actualización diaria del inventario único documental, mediante el diligenciamiento del  formato FT-33 Formato Único de Inventario Documental V2. </t>
  </si>
  <si>
    <t xml:space="preserve">El proceso debe realizar la socialización e implementación de los instrumentos de acuerdo a lo establecido en la acción de tratamiento </t>
  </si>
  <si>
    <t xml:space="preserve">Durante el periodo del reporte se cumplió con las actividades relacionadas en el procedimiento PD-25 creación de expedientes virtuales V2. </t>
  </si>
  <si>
    <t xml:space="preserve">Durante el periodo del informe se realizo la actualización diaria del inventario único documental, mediante el diligenciamiento del  formato FT-33 Formato Único de Inventario Documental V2.  </t>
  </si>
  <si>
    <t xml:space="preserve">Durante el  periodo el proceso de gestión documental  desarrollo sus actividades de acuerdo a lo establecido en el procedimiento  PD-39 Administración del Centro de Administración Documental - CAD V1 y del formato FT-33 Formato Único de Inventario Documental V2. </t>
  </si>
  <si>
    <t>En el mes de septiembre del 2021 se realizo comité  de autoevaluación en cual se hizo  seguimiento a la ejecución del PIGA. Soporte ANEXO 12 Acta Comité Autoevaluación.</t>
  </si>
  <si>
    <t xml:space="preserve">Se adjunta información que  soporta el proceso de contratación del proveedor que hará el mantenimiento preventivo y correctivo del hardware. 
El proceso cuenta  con los Estudios previos  licitación publica Manto PC 29-07-2021_NOTAS
</t>
  </si>
  <si>
    <t xml:space="preserve">Se realizo el monitoreo web a la infraestructura tecnológica a través del contrato  189 de 2021 con la ETB que garantiza la disponibilidad del estado de funcionamiento de los aplicativos. El contrato con sus obligaciones puede ser consultado en el sistema JSP7.
</t>
  </si>
  <si>
    <t xml:space="preserve">Se realizaron capacitaciones de acuerdo a las necesidades identificadas del personal.
Se adjunta Acta Capacitaciones.
</t>
  </si>
  <si>
    <t>El proceso No reporto Informe que incluya su mapa de Riesgos, sus Controles y acciones de tratamiento.</t>
  </si>
  <si>
    <t>Cada vez que se ejecuta un trabajo de auditoria, el auditor líder compila la información insumo resultante del trabajo de auditoría en una carpeta electrónica a la Jefe de la Oficina de Control Interno para su protección y resguardo.</t>
  </si>
  <si>
    <t>N/A</t>
  </si>
  <si>
    <t>1. Se programo realizar ( 1 ) capacitación y/o sensibilización al personal de la SGU, en relación al manejo de datos y confidencialidad de información para el 31 de agosto de 2020</t>
  </si>
  <si>
    <t>De acuerdo a la revisión realizada se emitieron los certificados de cumplimiento de cada uno de los contratistas y no fue necesario reportar   alarmas a los organismos de Control Interno, de Gestión y/o Disciplinarios.</t>
  </si>
  <si>
    <t xml:space="preserve">*Periódicamente en la Subgerencia de Gestión Urbana se realiza seguimiento a los proyectos mediante la evaluación del ciclo de estructuración de proyectos, seguimiento a actividades realizadas según cronograma , seguimiento al plan de acción y seguimiento en el FUSS. 
</t>
  </si>
  <si>
    <t xml:space="preserve">     El riesgo afecta la imagen de  la entidad con efecto publicitario sostenido a nivel de sector administrativo, nivel departamental o municipal</t>
  </si>
  <si>
    <t xml:space="preserve">De acuerdo a las metas plan de desarrollo (2020 - 2024), establecidas, la Subgerencia definió (5) ámbitos territoriales, con el fin de realizar un análisis urbano regional, identificar y evaluar áreas de oportunidad que permitan de acuerdo con su priorización, la formulación de proyectos de Desarrollo y Renovación Urbana. A continuación, se listan los Planes Parciales De Renovación Urbana que se encuentra en proceso de formulación para el periodo 2020-2021.
1. PIEZA CENTRO: 
• Plan Parcial de Renovación Urbana Centro San Bernardo                                                                                                             
2. BORDES: Borde Sur y Borde Rio 
• Formulación del instrumento de planeamiento asociada al área de oportunidad de la Operación Estratégica de Distrito Aeroportuario.
3. REENCUENTRO:  
• Modificación del Plan Parcial de Renovación Urbana Estación calle 26
• Formulación de Plan Parcial de Renovación Urbana Calle 24
4. CORREDORES:  
• Formulación del Plan Parcial de Renovación Urbana Calle 72
5. ZONA DE AGLOMERACIONES INDUSTRIALES:
• Formulación del instrumento de planeamiento asociada al área de oportunidad de la Operación Estratégica de Distrito Aeroportuario.
En tal sentido se establecieron nuevos cronogramas de hitos y actividades, así como se ha realizado una base de datos de proyectos con la información actualizada de los mismos tanto de información de proyecto como de seguimiento al cumplimiento de actividades.*Se establecieron nuevos cronogramas de hitos y actividades, así como se ha realizado una base de datos de proyectos con la información actualizada de los mismos tanto de información de proyecto como de seguimiento al cumplimiento de actividades.
</t>
  </si>
  <si>
    <t xml:space="preserve">1. En febrero de 2021 se continuo realizando revisiones al ciclo de estructuración de proyectos realizando algunas observaciones para ajustes del mismo. Se envió solicitud de ajustes a la Subgerencia de Planeación y administración de proyectos.
Teniendo entre otros resultados la transversalidad del documento, como una guía que recoge todas las etapas que puede llegar;  en marzo de 2021, se solicitó  a la Subgerencia de Planeación y Administración de Proyectos el traslado del documento guía Gl -12  Ciclo de Estructuración de Proyectos del proceso Formulación de Instrumentos, a un área que sea transversal a toda la Entidad. En junio 2021 se publicó la versión oficial del ciclo de estructuración de proyectos por parte de la SPAP
</t>
  </si>
  <si>
    <t>*Periódicamente en la Subgerencia de Gestión Urbana se realiza seguimiento a los proyectos mediante la evaluación del ciclo de estructuración de proyectos, seguimiento a actividades realizadas según cronograma , seguimiento a indicadores de gestión seguimiento al plan de acción y seguimiento en el FUSS.</t>
  </si>
  <si>
    <t>Durante el tercer cuatrimestre, se tienen las siguientes evidencias:
El cumplimiento de las instancias anteriormente relacionadas da cuenta de la verificación técnica, jurídica y financiera entre las partes interesadas, cumpliendo con los parámetros de Ley establecidos para la contratación estatal y ejecución de recursos para proyectos de inversión.
Documentos remitidos al abogado:
*Correo - DOCUMENTOS ANALISIS PRELIMINAR PABELLON EXPOSICION BDC Firmado.
*Se presentaron a comité de contratación y se radicaron los siguientes procesos:
Proceso de interventoría - Alcaldía Local de los Mártires.
Proceso de mantenimiento general Complejo Hospitalario San Juan de Dios.
Proceso obra e interventoría Parque 5 Ciudadela El Porvenir.
Proceso Estudios patrimoniales 3 pabellones Complejo Hospitalario San Juan de Dios.
Proceso obra e interventoría Colegio La Magdalena
*Se adjuntan actas de Comité de contratación</t>
  </si>
  <si>
    <r>
      <rPr>
        <sz val="11"/>
        <rFont val="Arial Narrow"/>
        <family val="2"/>
      </rPr>
      <t>Finalmente como indicador de cumplimiento se tiene:
1.Actas de recibo y aprobación de productos por parte de los Interventores, para los productos, diseños y obras entregadas por contratista consultor- constructor.
2.Certificaciones de cumplimiento para los Interventores por parte de la supervisión.
Recibos realizados para el periodo reportado:
1.Estudios y diseños a nivel de anteproyecto del edificio de formación para el trabajo y el correspondiente informe del reporte de avance de especialidades, elaborado por la interventoría.
2.Pago de honorarios interventoría - convenio No.152.</t>
    </r>
    <r>
      <rPr>
        <sz val="11"/>
        <color rgb="FFFF0000"/>
        <rFont val="Arial Narrow"/>
        <family val="2"/>
      </rPr>
      <t xml:space="preserve">
</t>
    </r>
    <r>
      <rPr>
        <sz val="11"/>
        <rFont val="Arial Narrow"/>
        <family val="2"/>
      </rPr>
      <t>3.Pago de las facturas de R&amp;M Interventoría Plaza de la Hoja.</t>
    </r>
  </si>
  <si>
    <t xml:space="preserve">Al corte al tercer cuatrimestre, la SGDP continua con los siguientes controles vigentes:
1.  Diligenciamiento del formato FT-193 Req min entrega obra V1_0
</t>
  </si>
  <si>
    <t xml:space="preserve">     El riesgo afecta la imagen de la entidad internamente, de conocimiento general, nivel interno, de junta directiva y accionistas y/o de proveedores</t>
  </si>
  <si>
    <t>Actas Comités Operativos</t>
  </si>
  <si>
    <t>El proceso responsable cuenta registro de agendas de las mesas de trabajo programadas con la Gerencia General para presentar el seguimiento de la ejecución de los proyectos de vivienda.  También se adjunta el Cuadro de Mando en el que se evidencia el seguimiento que se realiza al avance de los proyectos</t>
  </si>
  <si>
    <t>A la fecha no se han encontrado acciones de contingencia</t>
  </si>
  <si>
    <t xml:space="preserve">Como parte del control que se realiza en el manejo del inventario , se registra los bienes adquiridos en el marco de los contratos que se realicen con este fin, permitiendo mantener actualizado el inventario de la Empresa.
El proceso cuenta con el  inventarió actualizado del periodo del reporte.  </t>
  </si>
  <si>
    <t>En cumplimiento de los roles de supervisión para los contratos de servicios administrativos, mensualmente se realiza el seguimiento administrativo, técnico y financiero a cada uno de los contrato, entre ellos: 
Cto. 212-2021 Arrendamiento Sede, Cto.244-21 Servicio Aseo y Cafería, Cto.398-2018 mantenimiento preventivo y Correctivo de vehículos, 329-2019 Higienización Batería sanitarias.
De otra parte se realizará la gestión para la adquisición de elementos de papelería y suministros de oficina Cto. 357-21, 360-21, y nuevo contrato para el servicio de mantenimiento de vehículos Cto.375-21, Cto. 366-21 - equipos desumificadores para archivo,  conforme a la programación del Plan de Adquisiciones</t>
  </si>
  <si>
    <t>Como resultado del seguimiento, se generan informes para trámite de pagos mensuales, entre ellos: Cto. 212-2021 Arrendamiento Sede, Cto.244-21 Servicio Aseo y Cafería, Cto.398-2018 mantenimiento preventivo y Correctivo de vehículos, 329-2019 Higienización Batería sanitarias.</t>
  </si>
  <si>
    <t>Dentro del Cuatrimestre comprendido entre Septiembre y Diciembre de 2021, se contó con 77 procesos judiciales y se le dio respuesta a 7 tutelas contestadas a tiempo. No se evidenció la posibilidad de la ocurrencia del riesgo. Se realizaron los comités de seguimiento en defensa judicial, se esta revisando el procedimiento con al finalidad de determinar los ajustes necesarios Se realizaron los comités de seguimiento en defensa judicial.</t>
  </si>
  <si>
    <t xml:space="preserve">Cuadro de Excel con los procesos y sus actuaciones </t>
  </si>
  <si>
    <t>En el cuatrimestre se realizaron 9 Comités de Conciliación
Y se cuenta con 6 fichas técnicas debidamente subidas al Siproj</t>
  </si>
  <si>
    <t xml:space="preserve">Las actas de los comités y las fichas que pueden ser consultadas en SIPOJWEB </t>
  </si>
  <si>
    <t>Se ha realizado seguimiento periódico a la ejecución del PAA y el PI por medio de comunicados enviados a las dependencias donde se requiere, según la programación manifestar las actividades adelantadas. Las comunicaciones enviadas cuentan con los radicado relacionados a continuación.
I2021002891 
I2021002734 
I2021002733 
I2021002732 
I2021002731 
I2021002735
I2021002737</t>
  </si>
  <si>
    <t>Todos las solicitudes radicadas en la DGC se tramitan a través de la plataforma transaccional SECOP II y se constata su recomendación previa de trámite, a través de las actas de las respectivas sesiones del comité de contratación.</t>
  </si>
  <si>
    <t xml:space="preserve">En el marco de la revisión y actualización del Sistema Integrado de Gestión se han presentado las siguientes novedades:
 Procedimientos Nuevos
•	PD-83 Adquisiciones a través de la Tienda Virtual del Estado Colombiano.
•	PD-92 Contratación de Prestación de Servicios Profesionales y/o de Apoyo a la Gestión.
PD-94 Publicación de informes y pagos a contratistas a través de plataforma SECOP II o su equivalente 
Procedimientos Actualizado
•	PD-47 Procedimiento precontractual bajo la modalidad de invitación pública por régimen de derecho privado.
Formatos Nuevos
•	FT-194 Estudios Previos Contrato de Prestación de Servicios Persona Natural o Jurídica
•	FT-192 Estudios Previos para compras por Tienda Virtual  
Formatos actualizados
•	FT-70 Solicitud modificación contractual V4
•	FT-66 Certificado de inexistencia o insuficiencia de personal V2
•	FT-187 Certificación de idoneidad y experiencia V2
•	FT-172 Acta de cierre Expediente Contractual V5
•	FT-23 Lista de chequeo requisitos básicos de contratación V5
Incluidos
•	FT-196 Informe de Supervisión
•	FT-197 Acta de Inicio Contrato o Convenio
Estos Procedimientos y Formatos se han socializado en reuniones y por medio de correo electrónico para dar claridad a los interesados. </t>
  </si>
  <si>
    <t xml:space="preserve">Actividades Programadas:
 - Informe de huella de carbono .
 - Campaña y señalización “Ponlo en su lugar, ponte en mi lugar” – Contratación. 
- Guía de Compras Verdes en borrador y perfeccionamiento
</t>
  </si>
  <si>
    <t xml:space="preserve">PACA Diciembre
Para el mes de noviembre de 2021, la ERU hizo seguimiento vía telefónica con la profesional de apoyo al PACA de la SDA, para conocer si la reformulación del PACA había sido aprobada por el comité, así las cosas el SDA  indico a la empresa que los ajustes fueron aprobados el 25 de octubre de 2021, no obstante, aún no se ha publicado el acta de comité por parte del SDA.
El  SDA no ha notificado el  acceso a la herramienta para. El cargue de la información  de avance de ejecución del segundo semestre de la vigencia 2021
</t>
  </si>
  <si>
    <t>Capacitación Funcional Reportes (1). Capacitación Funcional administradores (1)</t>
  </si>
  <si>
    <t>Durante el parido se realizo el monitoreo de infraestructura de la entidad con el fin de detectar alertas o fallos en el sistema. Los soportes del monitoreo se encuentran en carpeta compartida en Drive en el link https://drive.google.com/drive/folders/1OWv6wFwWataWLqv6_Resyo3975YlomXi.</t>
  </si>
  <si>
    <t xml:space="preserve">
Una vez el supervisor del contrato realiza el diligenciamiento del formato de acceso lógico en el sistema JSP7, se activa el envió automático de correo electrónico al grupo de TI.
Acceso lógico_ Correo </t>
  </si>
  <si>
    <t xml:space="preserve">Se adjunta información que  soporta el proceso de contratación del proveedor que hará el mantenimiento preventivo y correctivo del hardware. 
Estudios previos  licitación publica Manto PC 29-07-2021_NOTAS
Anexos técnicos </t>
  </si>
  <si>
    <t>El profesional de tesorería cada vez que se recepción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 )</t>
  </si>
  <si>
    <t>Este Formato será aplicado en las Auditorias programadas en el Plan Anual de Auditoria para la vigencia 2022.
La Oficina cuenta con los Papeles de Trabajo de las Auditorias:
Auditoria de Fiducias. Alcance por muestra confiable
Auditoria Plan estratégico y gestión Tecnología y Comunicaciones
Proyecto: Formulación, Gestión y Estructuración de Proyectos de Desarrollo, Revitalización o Renovación Urbana. Incluido aspecto contractual
Auditoria Gestión Social asociada a la Adquisición Predial y grupos de interés
Auditoria Proceso Evaluación y seguimiento - Normas Internacionales de Auditoria - Oficina PAD
Auditorias cruzadas OCI - Alcaldía.</t>
  </si>
  <si>
    <t>Este Formato será aplicado en las Auditorias programadas en el Plan Anual de Auditoria para la vigencia 2022</t>
  </si>
  <si>
    <t>La Oficina cuenta con los Papeles de Trabajo de las Auditorias:
Auditoria de Fiducias. Alcance por muestra confiable
Auditoria Plan estratégico y gestión Tecnología y Comunicaciones
Proyecto: Formulación, Gestión y Estructuración de Proyectos de Desarrollo, Revitalización o Renovación Urbana. Incluido aspecto contractual
Auditoria Gestión Social asociada a la Adquisición Predial y grupos de interés
Auditoria Proceso Evaluación y seguimiento - Normas Internacionales de Auditoria - Oficina PAD
Auditorias cruzadas OCI - Alcaldía.</t>
  </si>
  <si>
    <t>La Oficina cuenta con los soportes de las reuniones de cierre de las Auditorias:
Auditoria de Fiducias. Alcance por muestra confiable - Informe final Radicado I2021002859 del 2 de noviembre de 2021
Auditoria Plan estratégico y gestión Tecnología y Comunicaciones - Informe final Radicado I2021003066 de 23 de noviembre de 2021.
Proyecto: Formulación, Gestión y Estructuración de Proyectos de Desarrollo, Revitalización o Renovación Urbana. Incluido aspecto contractual -  Informe Final Radicado I2021003443 de dic 24 de 2021. La reunión de cierre se realizó el 23 de diciembre de 2021.
Auditoria Gestión Social asociada a la Adquisición Predial y grupos de interés - Informe final Radicado I2021003440 de dic 24 de 2021 .
Auditoria Proceso Evaluación y seguimiento - Normas Internacionales de Auditoria - Oficina PAD - Auditorias cruzadas OCI - Alcaldía. - e presentó el resultado en Informe Final al Comité Distrital de Auditoría, Radicado S2021004077.</t>
  </si>
  <si>
    <t xml:space="preserve">La Oficina cuenta con la Evaluación y Ranking de grupos de Auditores que participaron en el Ciclo de las Auditorias Internas de Calidad 2020 y 2021, de igual manera para los profesionales de apoyo y técnicos que trabajan en la Oficina de Control Interno se requiere un perfil que presente experiencia en temas de auditoria o relacionados con el mismo.
</t>
  </si>
  <si>
    <t>La Oficina cuenta con los Planes de Trabajo de las Auditorias:
Auditoria de Fiducias. Alcance por muestra confiable
Auditoria Plan estratégico y gestión Tecnología y Comunicaciones
Proyecto: Formulación, Gestión y Estructuración de Proyectos de Desarrollo, Revitalización o Renovación Urbana. Incluido aspecto contractual
Auditoria Gestión Social asociada a la Adquisición Predial y grupos de interés
Auditoria Proceso Evaluación y seguimiento - Normas Internacionales de Auditoria - Oficina PAD
Auditorias cruzadas OCI - Alcaldía.</t>
  </si>
  <si>
    <t>Se realizo la actualización de la Batería de indicadores en el mes de Octubre de 2021</t>
  </si>
  <si>
    <t xml:space="preserve"> El auditor líder compila la información insumo resultante del trabajo de auditoría en una carpeta electrónica e incorpórala  información en un drive de la OCI a la Jefe de la Oficina de Control Interno para su protección y resguardo, además se genera la carpeta en físico para contar con los soportes necesarios teniendo en cuenta las directrices de Gestión Documental.</t>
  </si>
  <si>
    <t>Se culminó el ejercicio de las auditorías cruzadas por parte de los cuatro grupos de auditores de la Empresa de Renovación y Desarrollo Urbano, la Orquesta Filarmónica de Bogotá, la Secretaría Distrital de la Mujer y Canal Capital. En el mes de septiembre se participó en:
1) Septiembre 03 de 2021: Cierre auditoría cruzada a Orquesta Filarmónica de Bogotá y Cierre auditoría a Canal Capital.
2) Septiembre 06 de 2021: Cierre auditoría cruzada a Secretaría Distrital de la Mujer y cierre auditoría a Empresa de Renovación y Desarrollo Urbano de Bogotá.
Se consolidó el Informe de Resultados con destino al Comité Distrital de Auditoría. El informe fue enviado al Comité Distrital de Auditoría mediante comunicación radicada S2021004077 del 14 de octubre de 2021 y fue expuesto en la reunión del Comité de octubre 15 de 2021, según consta en Acta 03 del Comité Distrital de Auditoría de esa fecha.</t>
  </si>
  <si>
    <t>La Totalidad de los integrantes de la Oficina de Control Interno participaron en el curso de Normas Internacionales de Auditoria dictado por Gestión Desarrollo y Sociedad Gedes SAS en el segundo semestre de 2021.</t>
  </si>
  <si>
    <t xml:space="preserve">Los Contratos de Prestación de Servicios suscritos en la Vigencia 2021 incluyen la clausula "Mantener la reserva y confidencialidad de la información que obtenga como consecuencia de las actividades que desarrolle para el cumplimiento del objeto del contrato"
Se revisó el contrato 028-2021 evidenciando que la clausula decimo octava incluye el punto de confidencialidad
Acta de autoevaluación y seguimiento 
</t>
  </si>
  <si>
    <t>1. Pieza comunicativa de socialización del Código de Integridad.
2. Correo electrónico mediante el cual se socializa el Código de Integridad del 30 de Junio de 2021.
3.  Certificados de cumplimiento de los contratos que se encuentran bajo la supervisión de la Jefe de la Oficina de Gestión Social e informes de funcionarios de planta</t>
  </si>
  <si>
    <t>Descripción del ControlS5:S7</t>
  </si>
  <si>
    <t xml:space="preserve">66,67%
</t>
  </si>
  <si>
    <t>Se repite la primera acción, es recomendable dejarla solo una vez</t>
  </si>
  <si>
    <t>El proceso cuenta con el registro de agendas de las mesas de trabajo programadas con la Gerencia General para presentar el seguimiento de la ejecución de los proyectos de vivienda.  También se adjunta el Cuadro de Mando en el que se evidencia el seguimiento que se realiza al avance de los proyectos</t>
  </si>
  <si>
    <t xml:space="preserve">Durante el periodo del informe se realizo préstamo de documentales los cuales fueron debidamente registrados en el formato FT 111 Registro de Prestamos de Documentos. Se adjunta </t>
  </si>
  <si>
    <t xml:space="preserve">El proceso cuenta formato debidamente diligenciado y actualizado. </t>
  </si>
  <si>
    <t>Durante el periodo del reporte se recibieron solicitudes de creación de expedientes las cuales fueron atendidas en su totalidad. El proceso cuenta con el soporte.</t>
  </si>
  <si>
    <t>Se elaboró el informe trimestral de Satisfacción
Registro de asistencia a las capacitaciones</t>
  </si>
  <si>
    <t>El informe de calidad en las respuestas del mes de diciembre  no se ha recibido a la fecha. 
NOTA: El reporte de las actividades soporte de las acciones de tratamiento no son las especificadas en la descripción.</t>
  </si>
  <si>
    <t>El informe de calidad en las respuestas del mes de diciembre  no se ha recibido a la fecha. 
NOTA: El reporte de las actividades soporte de los controles y acciones de tratamiento no son las especificadas en la descripción.</t>
  </si>
  <si>
    <t>Durante el periodo el proceso TI identifico necesidades de adquisición de productos y servicios de tecnología sobre el cual se proyecto el presupuesto necesario. El proceso cuenta con el correo con solicitud de recursos y necesidades de TI.</t>
  </si>
  <si>
    <t xml:space="preserve">Se  realizo el debido acompañamiento técnico en el cual se identifica la necesidad de contratación del servicio de mantenimiento preventivo y correctivo del hardware, así  mismo este proceso de contratación se encuentra incluido en el plan de adquisiciones. El proceso cuenta con la información que  soporta el proceso de contratación del proveedor que hará el mantenimiento preventivo y correctivo del hardware. 
</t>
  </si>
  <si>
    <t>APROBACIONES 
Decreto 540 de 2021 de la Alcaldía Mayor de Bogotá D.C.
Resolución 241 de 2021 por la cual se liquida el Presupuesto de Rentas e Ingresos y Gastos e Inversiones de la Empresa de la Vigencia 2022
Resolución 16 de 2021 del Consejo Distrital de Política Económica y Fiscal - CONFIS
Radicado No. 2-2021-93670 Aprobación Plan Financiero Plurianual 2022-2031 Secretaría Distrital de Planeación
Se dio cumplimiento a la elaboración y presentación del Plan Financiero Plurianual 2022-2031 y a la aprobación del Presupuesto 2022 para la Empresa.</t>
  </si>
  <si>
    <t>NOTA: La actividad  reportada como soporte del segundo control no tiene que ver con el control descrito. El porcentaje dado al avance es de los controles es del 50% y 100% para la acción propuesta para un total de cumplimiento del 75%</t>
  </si>
  <si>
    <t>Para la vigencia 2022 se continuará con la acción de tratamiento con el fin de dar  cumplimiento a la Planeación Financiera.
NOTA: Las actividades reportadas como soporte de los controles no tiene que ver con el control descrito. El porcentaje dado al avance es del 0% para los controles y 100% para la acción propuesta para un total de cumplimiento del 50%</t>
  </si>
  <si>
    <t>PAA 2021
Actividad programada en enero de 2022</t>
  </si>
  <si>
    <t xml:space="preserve">90%
</t>
  </si>
  <si>
    <t xml:space="preserve">NOTA: En las acciones reportadas por el proceso no se evidencia la realización de las socializaciones sobre los valores de la Empresa al equipo de la SGDP </t>
  </si>
  <si>
    <t>NOTA: En las acciones reportadas por el proceso no se evidencian los soportes de las visitas técnicas a la obra y/o registro fotográfico y/o Acta de reunión por parte del Supervisor.</t>
  </si>
  <si>
    <t>NOTA: En las acciones reportadas por el proceso no se evidencian que el proceso realizara socializaciones sobre los requisitos exigidos por las Entidades Competentes, de acuerdo a lo establecido en el Procedimiento PD-90 Recibo y entrega de obras y áreas de cesiones públicas.</t>
  </si>
  <si>
    <t>NOTA: No se evidencia el seguimiento del líder operativo del SIG a las asesorías brindadas, para determinar si el servicio brindado se realizó de manera adecuada.</t>
  </si>
  <si>
    <t>NOTA: No se evidencia la actualización de procedimiento de defensa judicial. El porcentaje dado al avance es de los controles es del 100% y 0% para la acción propuesta para un total de cumplimiento del 50%</t>
  </si>
  <si>
    <t>1. De mayo a octubre  se realizaron mesas de trabajo internas con las diferentes dependencias de la entidad, con el objetivo de identificar todos los proyectos que aportaran a la gestión ambiental de la ciudad, y las mesas externas con la SDA, en donde se le indicaban los avances que se tenían con relación a la reformulación y concertación del PACA para la vigencia 2021.
2.  Se realizo reformulación PACA de la entidad y se subió a la herramienta STORM WEB .
3. Se realizo seguimiento semestral El proceso cuenta con el soporte)</t>
  </si>
  <si>
    <t>El informe de calidad en las respuestas del mes de diciembre  no se ha recibido a la fecha. 
NOTA: El reporte de las actividades soporte de los controles y acciones de tratamiento no son las especificadas en la descripción. Además la acción de tratamiento ya que al decir generar se asume que las capacitaciones son por parte de la Empresa y no de un tercero como lo reportado.</t>
  </si>
  <si>
    <t>NOTA: No se están reportando las actividades realizadas por parte de los procesos que evidencian el cumplimiento de los controles por los mismos, debido a que la OCI ha evidenciado la realización de dichas actividades se dará avance al cumplimiento porcentual de los controles, pero se advierte que se debe reportar la información relacionada al cumplimiento de los mismos en la vigencia 2022.</t>
  </si>
  <si>
    <t>NOTA: El reporte de las actividades soporte de los controles no están completas ya que no se evidencia el resultado de los Comités de Autoevaluación, en los cuales se revisan temas de manejo adecuado de la información y si encontraron inconsistencias que se hayan reportado a los organismos de Control Interno, de Gestión y/o Disciplinario.</t>
  </si>
  <si>
    <t>El proceso informa: Durante la vigencia reportada se llevó a cabo un (1) comité de autoevaluación y seguimiento.
En cuanto a la acción de  tratamiento, se establece que no hay observaciones, por lo tanto se concluye que el riesgo no se ha materializado, por lo que se estima de que los controles y la acción de tratamiento son adecuados. 
Las evidencias de los controles y de las acciones, así como el acta del comité de auto evaluación y seguimiento del mes de noviembre de 2021, reposan en los archivos digitales de la Oficina de Gestión Social.</t>
  </si>
  <si>
    <t>Para la vigencia 2022 se continuará con la acción de tratamiento con el fin de dar  cumplimiento a la Planeación Financiera.
NOTA: No se evidencia que el Protocolo de seguridad de Tesorería, este publicado y debidamente socializado, se sugiere incorporarlo al Sistema Integrado de Gestión. El porcentaje dado al avance es de los controles es del 100% y 80% para la acción propuesta para un total de cumplimiento del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</si>
</sst>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i/>
      <sz val="11"/>
      <color theme="1"/>
      <name val="Arial Narrow"/>
      <family val="2"/>
    </font>
    <font>
      <sz val="11"/>
      <color rgb="FF000000"/>
      <name val="Arial Narrow"/>
      <family val="2"/>
      <charset val="1"/>
    </font>
    <font>
      <sz val="11"/>
      <name val="Arial Narrow"/>
      <family val="2"/>
      <charset val="1"/>
    </font>
    <font>
      <b/>
      <sz val="9"/>
      <name val="Arial"/>
      <family val="2"/>
    </font>
    <font>
      <b/>
      <i/>
      <sz val="10"/>
      <color theme="1"/>
      <name val="Arial Narrow"/>
      <family val="2"/>
    </font>
    <font>
      <b/>
      <i/>
      <sz val="11"/>
      <color theme="1"/>
      <name val="Arial Narrow"/>
      <family val="2"/>
    </font>
    <font>
      <sz val="11"/>
      <color rgb="FFFF0000"/>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indexed="22"/>
        <bgColor indexed="64"/>
      </patternFill>
    </fill>
  </fills>
  <borders count="88">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465">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0" fillId="3" borderId="0" xfId="0" applyFill="1"/>
    <xf numFmtId="0" fontId="48" fillId="3" borderId="51" xfId="2" applyFont="1" applyFill="1" applyBorder="1" applyProtection="1"/>
    <xf numFmtId="0" fontId="48" fillId="3" borderId="52" xfId="2" applyFont="1" applyFill="1" applyBorder="1" applyProtection="1"/>
    <xf numFmtId="0" fontId="48" fillId="3" borderId="53"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6" xfId="0" applyFont="1" applyBorder="1" applyAlignment="1">
      <alignment horizontal="center" vertical="center"/>
    </xf>
    <xf numFmtId="0" fontId="1" fillId="0" borderId="2" xfId="0" applyFont="1" applyBorder="1" applyAlignment="1" applyProtection="1">
      <alignment horizontal="center" vertical="center"/>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Fill="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9" fillId="12" borderId="13"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wrapText="1"/>
      <protection locked="0"/>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protection locked="0"/>
    </xf>
    <xf numFmtId="0" fontId="1" fillId="0" borderId="83" xfId="0" applyFont="1" applyBorder="1" applyAlignment="1">
      <alignment horizontal="center" vertical="center" wrapText="1"/>
    </xf>
    <xf numFmtId="0" fontId="1" fillId="0" borderId="83" xfId="0" applyFont="1" applyBorder="1" applyAlignment="1">
      <alignment horizontal="center" vertical="center"/>
    </xf>
    <xf numFmtId="165" fontId="1" fillId="0" borderId="83" xfId="0" applyNumberFormat="1" applyFont="1" applyBorder="1" applyAlignment="1">
      <alignment horizontal="center" vertical="center"/>
    </xf>
    <xf numFmtId="164" fontId="1" fillId="3" borderId="2" xfId="1" applyNumberFormat="1" applyFont="1" applyFill="1" applyBorder="1" applyAlignment="1">
      <alignment horizontal="center" vertical="center"/>
    </xf>
    <xf numFmtId="0" fontId="2" fillId="0" borderId="2" xfId="0" applyFont="1" applyBorder="1" applyAlignment="1" applyProtection="1">
      <alignment horizontal="center" vertical="center"/>
      <protection locked="0"/>
    </xf>
    <xf numFmtId="14" fontId="2" fillId="0" borderId="2" xfId="0" applyNumberFormat="1" applyFont="1" applyBorder="1" applyAlignment="1" applyProtection="1">
      <alignment horizontal="center" vertical="center"/>
      <protection locked="0"/>
    </xf>
    <xf numFmtId="0" fontId="2" fillId="0" borderId="2" xfId="0" applyFont="1" applyBorder="1" applyAlignment="1" applyProtection="1">
      <alignment horizontal="justify" vertical="center" wrapText="1"/>
      <protection locked="0"/>
    </xf>
    <xf numFmtId="164" fontId="2" fillId="0" borderId="2" xfId="1" applyNumberFormat="1" applyFont="1" applyBorder="1" applyAlignment="1">
      <alignment horizontal="center" vertical="center"/>
    </xf>
    <xf numFmtId="0" fontId="58" fillId="0" borderId="84" xfId="0" applyFont="1" applyBorder="1" applyAlignment="1" applyProtection="1">
      <alignment horizontal="center" vertical="center"/>
      <protection locked="0"/>
    </xf>
    <xf numFmtId="14" fontId="58" fillId="0" borderId="84" xfId="0" applyNumberFormat="1" applyFont="1" applyBorder="1" applyAlignment="1" applyProtection="1">
      <alignment horizontal="center" vertical="center"/>
      <protection locked="0"/>
    </xf>
    <xf numFmtId="0" fontId="1" fillId="0" borderId="2" xfId="0" applyFont="1" applyBorder="1" applyAlignment="1" applyProtection="1">
      <alignment horizontal="justify"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0" fontId="1" fillId="0" borderId="83" xfId="0" applyFont="1" applyBorder="1" applyAlignment="1">
      <alignment horizontal="justify" vertical="center" wrapText="1"/>
    </xf>
    <xf numFmtId="0" fontId="1" fillId="0" borderId="2" xfId="0" quotePrefix="1" applyFont="1" applyBorder="1" applyAlignment="1" applyProtection="1">
      <alignment horizontal="justify" vertical="center" wrapText="1"/>
      <protection locked="0"/>
    </xf>
    <xf numFmtId="0" fontId="58" fillId="0" borderId="84" xfId="0" applyFont="1" applyBorder="1" applyAlignment="1" applyProtection="1">
      <alignment horizontal="justify" vertical="center" wrapText="1"/>
      <protection locked="0"/>
    </xf>
    <xf numFmtId="0" fontId="59" fillId="0" borderId="84" xfId="0" applyFont="1" applyBorder="1" applyAlignment="1" applyProtection="1">
      <alignment horizontal="justify" vertical="center" wrapText="1"/>
      <protection locked="0"/>
    </xf>
    <xf numFmtId="0" fontId="1" fillId="0" borderId="6"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83" xfId="0" applyFont="1" applyBorder="1" applyAlignment="1">
      <alignment horizontal="justify" vertical="center" wrapText="1"/>
    </xf>
    <xf numFmtId="0" fontId="48" fillId="0" borderId="2" xfId="0"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protection locked="0"/>
    </xf>
    <xf numFmtId="14" fontId="48" fillId="0" borderId="2" xfId="0" applyNumberFormat="1"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0" fontId="1" fillId="0" borderId="7" xfId="0" applyFont="1" applyBorder="1" applyAlignment="1" applyProtection="1">
      <alignment horizontal="center" vertical="center"/>
      <protection locked="0"/>
    </xf>
    <xf numFmtId="0" fontId="60" fillId="16" borderId="33" xfId="0" applyFont="1" applyFill="1" applyBorder="1" applyAlignment="1">
      <alignment horizontal="center" vertical="center" wrapText="1"/>
    </xf>
    <xf numFmtId="9" fontId="6"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justify" vertical="center" wrapText="1"/>
      <protection locked="0"/>
    </xf>
    <xf numFmtId="9" fontId="1" fillId="0" borderId="2" xfId="0" applyNumberFormat="1" applyFont="1" applyBorder="1" applyAlignment="1" applyProtection="1">
      <alignment horizontal="center" vertical="center"/>
      <protection locked="0"/>
    </xf>
    <xf numFmtId="9" fontId="1" fillId="0" borderId="2" xfId="0" applyNumberFormat="1" applyFont="1" applyBorder="1" applyAlignment="1" applyProtection="1">
      <alignment horizontal="center" vertical="center" wrapText="1"/>
      <protection locked="0"/>
    </xf>
    <xf numFmtId="9" fontId="1" fillId="0" borderId="0" xfId="0" applyNumberFormat="1" applyFont="1" applyAlignment="1">
      <alignment horizontal="center" vertical="center"/>
    </xf>
    <xf numFmtId="0" fontId="1" fillId="0" borderId="2" xfId="0" applyFont="1" applyFill="1" applyBorder="1" applyAlignment="1" applyProtection="1">
      <alignment horizontal="justify" vertical="center" wrapText="1"/>
      <protection locked="0"/>
    </xf>
    <xf numFmtId="14" fontId="1" fillId="0" borderId="2" xfId="0" applyNumberFormat="1" applyFont="1" applyFill="1" applyBorder="1" applyAlignment="1" applyProtection="1">
      <alignment horizontal="left" vertical="center" wrapText="1"/>
      <protection locked="0"/>
    </xf>
    <xf numFmtId="14" fontId="1" fillId="0" borderId="2" xfId="0" applyNumberFormat="1" applyFont="1" applyFill="1" applyBorder="1" applyAlignment="1" applyProtection="1">
      <alignment horizontal="left" vertical="center"/>
      <protection locked="0"/>
    </xf>
    <xf numFmtId="9" fontId="1" fillId="0" borderId="4" xfId="0" applyNumberFormat="1" applyFont="1" applyBorder="1" applyAlignment="1" applyProtection="1">
      <alignment horizontal="center" vertical="center"/>
      <protection locked="0"/>
    </xf>
    <xf numFmtId="14" fontId="6" fillId="0" borderId="2" xfId="0" applyNumberFormat="1" applyFont="1" applyFill="1" applyBorder="1" applyAlignment="1" applyProtection="1">
      <alignment horizontal="justify" vertical="top" wrapText="1"/>
      <protection locked="0"/>
    </xf>
    <xf numFmtId="0" fontId="6" fillId="0" borderId="2" xfId="0" applyFont="1" applyFill="1" applyBorder="1" applyAlignment="1" applyProtection="1">
      <alignment horizontal="justify" vertical="top" wrapText="1"/>
      <protection locked="0"/>
    </xf>
    <xf numFmtId="14" fontId="1" fillId="0" borderId="2" xfId="0" applyNumberFormat="1" applyFont="1" applyFill="1" applyBorder="1" applyAlignment="1" applyProtection="1">
      <alignment horizontal="center" vertical="center"/>
      <protection locked="0"/>
    </xf>
    <xf numFmtId="14" fontId="1" fillId="0" borderId="2" xfId="0" applyNumberFormat="1" applyFont="1" applyFill="1" applyBorder="1" applyAlignment="1" applyProtection="1">
      <alignment horizontal="center" vertical="center" wrapText="1"/>
      <protection locked="0"/>
    </xf>
    <xf numFmtId="0" fontId="1" fillId="0" borderId="33" xfId="0" applyFont="1" applyFill="1" applyBorder="1" applyAlignment="1">
      <alignment vertical="center" wrapText="1"/>
    </xf>
    <xf numFmtId="14" fontId="1" fillId="0" borderId="4" xfId="0" applyNumberFormat="1" applyFont="1" applyFill="1" applyBorder="1" applyAlignment="1" applyProtection="1">
      <alignment vertical="center" wrapText="1"/>
      <protection locked="0"/>
    </xf>
    <xf numFmtId="14" fontId="1" fillId="0" borderId="4" xfId="0" applyNumberFormat="1" applyFont="1" applyFill="1" applyBorder="1" applyAlignment="1" applyProtection="1">
      <alignment horizontal="left" vertical="center" wrapText="1"/>
      <protection locked="0"/>
    </xf>
    <xf numFmtId="14" fontId="1" fillId="0" borderId="5" xfId="0" applyNumberFormat="1" applyFont="1" applyFill="1" applyBorder="1" applyAlignment="1" applyProtection="1">
      <alignment horizontal="left" vertical="center" wrapText="1"/>
      <protection locked="0"/>
    </xf>
    <xf numFmtId="0" fontId="2" fillId="0" borderId="33" xfId="0" applyFont="1" applyFill="1" applyBorder="1" applyAlignment="1">
      <alignment vertical="center" wrapText="1"/>
    </xf>
    <xf numFmtId="14" fontId="1" fillId="0" borderId="2" xfId="0" applyNumberFormat="1" applyFont="1" applyFill="1" applyBorder="1" applyAlignment="1" applyProtection="1">
      <alignment horizontal="justify" vertical="top" wrapText="1"/>
      <protection locked="0"/>
    </xf>
    <xf numFmtId="0" fontId="1" fillId="0" borderId="2" xfId="0" applyFont="1" applyFill="1" applyBorder="1" applyAlignment="1" applyProtection="1">
      <alignment horizontal="justify" vertical="top" wrapText="1"/>
      <protection locked="0"/>
    </xf>
    <xf numFmtId="14" fontId="63" fillId="0" borderId="2" xfId="0" applyNumberFormat="1" applyFont="1" applyFill="1" applyBorder="1" applyAlignment="1" applyProtection="1">
      <alignment horizontal="justify" vertical="center" wrapText="1"/>
      <protection locked="0"/>
    </xf>
    <xf numFmtId="9" fontId="1" fillId="0" borderId="2" xfId="0" applyNumberFormat="1" applyFont="1" applyFill="1" applyBorder="1" applyAlignment="1" applyProtection="1">
      <alignment horizontal="center" vertical="center"/>
      <protection locked="0"/>
    </xf>
    <xf numFmtId="14" fontId="1" fillId="0" borderId="2" xfId="0" applyNumberFormat="1" applyFont="1" applyBorder="1" applyAlignment="1" applyProtection="1">
      <alignment horizontal="left" vertical="center" wrapText="1"/>
      <protection locked="0"/>
    </xf>
    <xf numFmtId="14" fontId="1" fillId="0" borderId="2" xfId="0" applyNumberFormat="1" applyFont="1" applyBorder="1" applyAlignment="1" applyProtection="1">
      <alignment horizontal="justify" vertical="center" wrapText="1"/>
      <protection locked="0"/>
    </xf>
    <xf numFmtId="0" fontId="54" fillId="3" borderId="64" xfId="2" applyFont="1" applyFill="1" applyBorder="1" applyAlignment="1" applyProtection="1">
      <alignment horizontal="justify" vertical="center" wrapText="1"/>
    </xf>
    <xf numFmtId="0" fontId="54" fillId="3" borderId="65" xfId="2" applyFont="1" applyFill="1" applyBorder="1" applyAlignment="1" applyProtection="1">
      <alignment horizontal="justify" vertical="center"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3" fillId="3" borderId="58" xfId="3" applyFont="1" applyFill="1" applyBorder="1" applyAlignment="1" applyProtection="1">
      <alignment horizontal="left" vertical="top" wrapText="1" readingOrder="1"/>
    </xf>
    <xf numFmtId="0" fontId="53" fillId="3" borderId="59" xfId="3" applyFont="1" applyFill="1" applyBorder="1" applyAlignment="1" applyProtection="1">
      <alignment horizontal="left" vertical="top" wrapText="1" readingOrder="1"/>
    </xf>
    <xf numFmtId="0" fontId="54" fillId="3" borderId="60" xfId="2" applyFont="1" applyFill="1" applyBorder="1" applyAlignment="1" applyProtection="1">
      <alignment horizontal="justify" vertical="center" wrapText="1"/>
    </xf>
    <xf numFmtId="0" fontId="54" fillId="3" borderId="61" xfId="2" applyFont="1" applyFill="1" applyBorder="1" applyAlignment="1" applyProtection="1">
      <alignment horizontal="justify" vertical="center" wrapText="1"/>
    </xf>
    <xf numFmtId="0" fontId="53" fillId="3" borderId="62" xfId="0" applyFont="1" applyFill="1" applyBorder="1" applyAlignment="1" applyProtection="1">
      <alignment horizontal="left" vertical="center" wrapText="1"/>
    </xf>
    <xf numFmtId="0" fontId="53" fillId="3" borderId="63" xfId="0" applyFont="1" applyFill="1" applyBorder="1" applyAlignment="1" applyProtection="1">
      <alignment horizontal="left"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3" xfId="0" applyFont="1" applyFill="1" applyBorder="1" applyAlignment="1" applyProtection="1">
      <alignment horizontal="left" vertical="center" wrapText="1"/>
    </xf>
    <xf numFmtId="0" fontId="53" fillId="3" borderId="74" xfId="0" applyFont="1" applyFill="1" applyBorder="1" applyAlignment="1" applyProtection="1">
      <alignment horizontal="left" vertical="center" wrapText="1"/>
    </xf>
    <xf numFmtId="0" fontId="54" fillId="3" borderId="66" xfId="0" applyFont="1" applyFill="1" applyBorder="1" applyAlignment="1" applyProtection="1">
      <alignment horizontal="justify" vertical="center" wrapText="1"/>
    </xf>
    <xf numFmtId="0" fontId="54" fillId="3" borderId="67" xfId="0" applyFont="1" applyFill="1" applyBorder="1" applyAlignment="1" applyProtection="1">
      <alignment horizontal="justify" vertical="center" wrapText="1"/>
    </xf>
    <xf numFmtId="0" fontId="49" fillId="14" borderId="48" xfId="2" applyFont="1" applyFill="1" applyBorder="1" applyAlignment="1" applyProtection="1">
      <alignment horizontal="center" vertical="center" wrapText="1"/>
    </xf>
    <xf numFmtId="0" fontId="49" fillId="14" borderId="49" xfId="2" applyFont="1" applyFill="1" applyBorder="1" applyAlignment="1" applyProtection="1">
      <alignment horizontal="center" vertical="center" wrapText="1"/>
    </xf>
    <xf numFmtId="0" fontId="49" fillId="14" borderId="50"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48" fillId="0" borderId="69" xfId="2" quotePrefix="1" applyFont="1" applyBorder="1" applyAlignment="1" applyProtection="1">
      <alignment horizontal="left" vertical="center" wrapText="1"/>
    </xf>
    <xf numFmtId="0" fontId="48" fillId="0" borderId="70" xfId="2" quotePrefix="1" applyFont="1" applyBorder="1" applyAlignment="1" applyProtection="1">
      <alignment horizontal="left" vertical="center" wrapText="1"/>
    </xf>
    <xf numFmtId="0" fontId="50" fillId="3" borderId="51" xfId="2" quotePrefix="1" applyFont="1" applyFill="1" applyBorder="1" applyAlignment="1" applyProtection="1">
      <alignment horizontal="left" vertical="top" wrapText="1"/>
    </xf>
    <xf numFmtId="0" fontId="51" fillId="3" borderId="52" xfId="2" quotePrefix="1" applyFont="1" applyFill="1" applyBorder="1" applyAlignment="1" applyProtection="1">
      <alignment horizontal="left" vertical="top" wrapText="1"/>
    </xf>
    <xf numFmtId="0" fontId="51" fillId="3" borderId="53"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4" xfId="3" applyFont="1" applyFill="1" applyBorder="1" applyAlignment="1" applyProtection="1">
      <alignment horizontal="center" vertical="center" wrapText="1"/>
    </xf>
    <xf numFmtId="0" fontId="53" fillId="14" borderId="55" xfId="3" applyFont="1" applyFill="1" applyBorder="1" applyAlignment="1" applyProtection="1">
      <alignment horizontal="center" vertical="center" wrapText="1"/>
    </xf>
    <xf numFmtId="0" fontId="53" fillId="14" borderId="56" xfId="2" applyFont="1" applyFill="1" applyBorder="1" applyAlignment="1" applyProtection="1">
      <alignment horizontal="center" vertical="center"/>
    </xf>
    <xf numFmtId="0" fontId="53"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14" fontId="1" fillId="0" borderId="4" xfId="0" applyNumberFormat="1" applyFont="1" applyFill="1" applyBorder="1" applyAlignment="1" applyProtection="1">
      <alignment horizontal="left" vertical="center" wrapText="1"/>
      <protection locked="0"/>
    </xf>
    <xf numFmtId="14" fontId="1" fillId="0" borderId="5" xfId="0" applyNumberFormat="1" applyFont="1" applyFill="1" applyBorder="1" applyAlignment="1" applyProtection="1">
      <alignment horizontal="left" vertical="center" wrapText="1"/>
      <protection locked="0"/>
    </xf>
    <xf numFmtId="0" fontId="4" fillId="0" borderId="4" xfId="0" applyFont="1" applyFill="1" applyBorder="1" applyAlignment="1" applyProtection="1">
      <alignment horizontal="center" vertical="center" wrapText="1"/>
      <protection hidden="1"/>
    </xf>
    <xf numFmtId="0" fontId="4" fillId="0" borderId="8" xfId="0" applyFont="1" applyFill="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xf>
    <xf numFmtId="0" fontId="1" fillId="0" borderId="4"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4" xfId="0" applyFont="1" applyBorder="1" applyAlignment="1" applyProtection="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4" xfId="0" applyFont="1" applyBorder="1" applyAlignment="1" applyProtection="1">
      <alignment horizontal="justify" vertical="center" wrapText="1"/>
    </xf>
    <xf numFmtId="0" fontId="1" fillId="0" borderId="8" xfId="0" applyFont="1" applyBorder="1" applyAlignment="1" applyProtection="1">
      <alignment horizontal="justify" vertical="center" wrapText="1"/>
    </xf>
    <xf numFmtId="0" fontId="1" fillId="0" borderId="4" xfId="0" quotePrefix="1" applyFont="1" applyBorder="1" applyAlignment="1" applyProtection="1">
      <alignment horizontal="center" vertical="center" wrapText="1"/>
      <protection locked="0"/>
    </xf>
    <xf numFmtId="0" fontId="1" fillId="0" borderId="4" xfId="0" applyFont="1" applyBorder="1" applyAlignment="1" applyProtection="1">
      <alignment horizontal="justify" vertical="center"/>
    </xf>
    <xf numFmtId="0" fontId="1" fillId="0" borderId="8" xfId="0" applyFont="1" applyBorder="1" applyAlignment="1" applyProtection="1">
      <alignment horizontal="justify" vertical="center"/>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1" fillId="0" borderId="5" xfId="0" applyFont="1" applyBorder="1" applyAlignment="1" applyProtection="1">
      <alignment horizontal="justify" vertical="center" wrapText="1"/>
    </xf>
    <xf numFmtId="0" fontId="1" fillId="3" borderId="4"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0" borderId="5" xfId="0" applyFont="1" applyBorder="1" applyAlignment="1" applyProtection="1">
      <alignment horizontal="center" vertical="center"/>
    </xf>
    <xf numFmtId="9" fontId="1" fillId="0" borderId="5" xfId="0" applyNumberFormat="1" applyFont="1" applyBorder="1" applyAlignment="1" applyProtection="1">
      <alignment horizontal="center" vertical="center" wrapText="1"/>
      <protection locked="0"/>
    </xf>
    <xf numFmtId="0" fontId="1" fillId="0" borderId="4" xfId="0" quotePrefix="1"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60" fillId="16" borderId="85"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8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76"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17" fillId="0" borderId="0" xfId="0" applyFont="1" applyBorder="1" applyAlignment="1">
      <alignment horizontal="center" vertical="center" wrapText="1"/>
    </xf>
    <xf numFmtId="0" fontId="20" fillId="11" borderId="77"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20" fillId="11" borderId="75"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1" fillId="11" borderId="25" xfId="0" applyFont="1" applyFill="1" applyBorder="1" applyAlignment="1">
      <alignment horizontal="center" vertical="center" wrapText="1" readingOrder="1"/>
    </xf>
    <xf numFmtId="0" fontId="41" fillId="11" borderId="26" xfId="0" applyFont="1" applyFill="1" applyBorder="1" applyAlignment="1">
      <alignment horizontal="center" vertical="center" wrapText="1" readingOrder="1"/>
    </xf>
    <xf numFmtId="0" fontId="41" fillId="11" borderId="27"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Border="1" applyAlignment="1">
      <alignment horizontal="center" vertical="center"/>
    </xf>
    <xf numFmtId="0" fontId="42" fillId="0" borderId="14" xfId="0" applyFont="1" applyBorder="1" applyAlignment="1">
      <alignment horizontal="center" vertical="center"/>
    </xf>
    <xf numFmtId="0" fontId="42" fillId="0" borderId="0" xfId="0" applyFont="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1" fillId="12" borderId="25" xfId="0" applyFont="1" applyFill="1" applyBorder="1" applyAlignment="1">
      <alignment horizontal="center" vertical="center" wrapText="1" readingOrder="1"/>
    </xf>
    <xf numFmtId="0" fontId="41" fillId="12" borderId="26" xfId="0" applyFont="1" applyFill="1" applyBorder="1" applyAlignment="1">
      <alignment horizontal="center" vertical="center" wrapText="1" readingOrder="1"/>
    </xf>
    <xf numFmtId="0" fontId="41" fillId="12" borderId="27"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5" borderId="25" xfId="0" applyFont="1" applyFill="1" applyBorder="1" applyAlignment="1">
      <alignment horizontal="center" vertical="center" wrapText="1" readingOrder="1"/>
    </xf>
    <xf numFmtId="0" fontId="41" fillId="5" borderId="26" xfId="0" applyFont="1" applyFill="1" applyBorder="1" applyAlignment="1">
      <alignment horizontal="center" vertical="center" wrapText="1" readingOrder="1"/>
    </xf>
    <xf numFmtId="0" fontId="41" fillId="5" borderId="27"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41" fillId="13" borderId="25" xfId="0" applyFont="1" applyFill="1" applyBorder="1" applyAlignment="1">
      <alignment horizontal="center" vertical="center" wrapText="1" readingOrder="1"/>
    </xf>
    <xf numFmtId="0" fontId="41" fillId="13" borderId="26" xfId="0" applyFont="1" applyFill="1" applyBorder="1" applyAlignment="1">
      <alignment horizontal="center" vertical="center" wrapText="1" readingOrder="1"/>
    </xf>
    <xf numFmtId="0" fontId="41" fillId="13" borderId="27" xfId="0" applyFont="1" applyFill="1" applyBorder="1" applyAlignment="1">
      <alignment horizontal="center" vertical="center" wrapText="1" readingOrder="1"/>
    </xf>
    <xf numFmtId="0" fontId="42" fillId="0" borderId="77" xfId="0" applyFont="1" applyBorder="1" applyAlignment="1">
      <alignment horizontal="center" vertical="center" wrapText="1"/>
    </xf>
    <xf numFmtId="0" fontId="42" fillId="0" borderId="77" xfId="0"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2" fillId="0" borderId="81" xfId="0" applyFont="1" applyBorder="1" applyAlignment="1">
      <alignment horizontal="center" vertical="center"/>
    </xf>
    <xf numFmtId="0" fontId="42" fillId="0" borderId="0" xfId="0" applyFont="1" applyBorder="1" applyAlignment="1">
      <alignment horizontal="center" vertical="center" wrapText="1"/>
    </xf>
    <xf numFmtId="0" fontId="42" fillId="0" borderId="78" xfId="0" applyFont="1" applyBorder="1" applyAlignment="1">
      <alignment horizontal="center" vertical="center"/>
    </xf>
    <xf numFmtId="0" fontId="42" fillId="0" borderId="82" xfId="0" applyFont="1" applyBorder="1" applyAlignment="1">
      <alignment horizontal="center" vertical="center"/>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9" fontId="1" fillId="0" borderId="0" xfId="0" applyNumberFormat="1" applyFont="1" applyAlignment="1">
      <alignment vertical="center"/>
    </xf>
    <xf numFmtId="14" fontId="1" fillId="0" borderId="4" xfId="0" applyNumberFormat="1" applyFont="1" applyFill="1" applyBorder="1" applyAlignment="1" applyProtection="1">
      <alignment horizontal="center" vertical="center" wrapText="1"/>
      <protection locked="0"/>
    </xf>
    <xf numFmtId="14" fontId="1" fillId="0" borderId="5" xfId="0" applyNumberFormat="1"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655">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1" defaultTableStyle="TableStyleMedium2" defaultPivotStyle="PivotStyleLight16">
    <tableStyle name="Invisible" pivot="0" table="0" count="0" xr9:uid="{00000000-0011-0000-FFFF-FFFF0000000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dyl/Downloads/Mapa%20de%20riesgos%20institucional%20-%20Consolidado%2012.1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EGJVJ8T/Documents/EPQ%20130521/Documentos/EPQ/ERU/Mapas%20de%20riesgo/2021/Revision/MR%20Ejec%20Proy%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efreshError="1"/>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2654" dataDxfId="2653">
  <autoFilter ref="B209:C219" xr:uid="{00000000-0009-0000-0100-000001000000}"/>
  <tableColumns count="2">
    <tableColumn id="1" xr3:uid="{00000000-0010-0000-0000-000001000000}" name="Criterios" dataDxfId="2652"/>
    <tableColumn id="2" xr3:uid="{00000000-0010-0000-0000-000002000000}" name="Subcriterios" dataDxfId="265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C12" sqref="C12:F37"/>
    </sheetView>
  </sheetViews>
  <sheetFormatPr baseColWidth="10" defaultRowHeight="15" x14ac:dyDescent="0.25"/>
  <cols>
    <col min="1" max="1" width="2.85546875" style="58" customWidth="1"/>
    <col min="2" max="3" width="24.7109375" style="58" customWidth="1"/>
    <col min="4" max="4" width="16" style="58" customWidth="1"/>
    <col min="5" max="5" width="24.7109375" style="58" customWidth="1"/>
    <col min="6" max="6" width="27.7109375" style="58" customWidth="1"/>
    <col min="7" max="8" width="24.7109375" style="58" customWidth="1"/>
    <col min="9" max="16384" width="11.42578125" style="58"/>
  </cols>
  <sheetData>
    <row r="1" spans="2:8" ht="15.75" thickBot="1" x14ac:dyDescent="0.3"/>
    <row r="2" spans="2:8" ht="18" x14ac:dyDescent="0.25">
      <c r="B2" s="207" t="s">
        <v>157</v>
      </c>
      <c r="C2" s="208"/>
      <c r="D2" s="208"/>
      <c r="E2" s="208"/>
      <c r="F2" s="208"/>
      <c r="G2" s="208"/>
      <c r="H2" s="209"/>
    </row>
    <row r="3" spans="2:8" x14ac:dyDescent="0.25">
      <c r="B3" s="59"/>
      <c r="C3" s="60"/>
      <c r="D3" s="60"/>
      <c r="E3" s="60"/>
      <c r="F3" s="60"/>
      <c r="G3" s="60"/>
      <c r="H3" s="61"/>
    </row>
    <row r="4" spans="2:8" ht="63" customHeight="1" x14ac:dyDescent="0.25">
      <c r="B4" s="210" t="s">
        <v>200</v>
      </c>
      <c r="C4" s="211"/>
      <c r="D4" s="211"/>
      <c r="E4" s="211"/>
      <c r="F4" s="211"/>
      <c r="G4" s="211"/>
      <c r="H4" s="212"/>
    </row>
    <row r="5" spans="2:8" ht="63" customHeight="1" x14ac:dyDescent="0.25">
      <c r="B5" s="213"/>
      <c r="C5" s="214"/>
      <c r="D5" s="214"/>
      <c r="E5" s="214"/>
      <c r="F5" s="214"/>
      <c r="G5" s="214"/>
      <c r="H5" s="215"/>
    </row>
    <row r="6" spans="2:8" ht="16.5" x14ac:dyDescent="0.25">
      <c r="B6" s="216" t="s">
        <v>155</v>
      </c>
      <c r="C6" s="217"/>
      <c r="D6" s="217"/>
      <c r="E6" s="217"/>
      <c r="F6" s="217"/>
      <c r="G6" s="217"/>
      <c r="H6" s="218"/>
    </row>
    <row r="7" spans="2:8" ht="95.25" customHeight="1" x14ac:dyDescent="0.25">
      <c r="B7" s="226" t="s">
        <v>160</v>
      </c>
      <c r="C7" s="227"/>
      <c r="D7" s="227"/>
      <c r="E7" s="227"/>
      <c r="F7" s="227"/>
      <c r="G7" s="227"/>
      <c r="H7" s="228"/>
    </row>
    <row r="8" spans="2:8" ht="16.5" x14ac:dyDescent="0.25">
      <c r="B8" s="96"/>
      <c r="C8" s="97"/>
      <c r="D8" s="97"/>
      <c r="E8" s="97"/>
      <c r="F8" s="97"/>
      <c r="G8" s="97"/>
      <c r="H8" s="98"/>
    </row>
    <row r="9" spans="2:8" ht="16.5" customHeight="1" x14ac:dyDescent="0.25">
      <c r="B9" s="219" t="s">
        <v>193</v>
      </c>
      <c r="C9" s="220"/>
      <c r="D9" s="220"/>
      <c r="E9" s="220"/>
      <c r="F9" s="220"/>
      <c r="G9" s="220"/>
      <c r="H9" s="221"/>
    </row>
    <row r="10" spans="2:8" ht="44.25" customHeight="1" x14ac:dyDescent="0.25">
      <c r="B10" s="219"/>
      <c r="C10" s="220"/>
      <c r="D10" s="220"/>
      <c r="E10" s="220"/>
      <c r="F10" s="220"/>
      <c r="G10" s="220"/>
      <c r="H10" s="221"/>
    </row>
    <row r="11" spans="2:8" ht="15.75" thickBot="1" x14ac:dyDescent="0.3">
      <c r="B11" s="84"/>
      <c r="C11" s="87"/>
      <c r="D11" s="92"/>
      <c r="E11" s="93"/>
      <c r="F11" s="93"/>
      <c r="G11" s="94"/>
      <c r="H11" s="95"/>
    </row>
    <row r="12" spans="2:8" ht="15.75" thickTop="1" x14ac:dyDescent="0.25">
      <c r="B12" s="84"/>
      <c r="C12" s="222" t="s">
        <v>156</v>
      </c>
      <c r="D12" s="223"/>
      <c r="E12" s="224" t="s">
        <v>194</v>
      </c>
      <c r="F12" s="225"/>
      <c r="G12" s="87"/>
      <c r="H12" s="88"/>
    </row>
    <row r="13" spans="2:8" ht="35.25" customHeight="1" x14ac:dyDescent="0.25">
      <c r="B13" s="84"/>
      <c r="C13" s="194" t="s">
        <v>187</v>
      </c>
      <c r="D13" s="195"/>
      <c r="E13" s="196" t="s">
        <v>192</v>
      </c>
      <c r="F13" s="197"/>
      <c r="G13" s="87"/>
      <c r="H13" s="88"/>
    </row>
    <row r="14" spans="2:8" ht="17.25" customHeight="1" x14ac:dyDescent="0.25">
      <c r="B14" s="84"/>
      <c r="C14" s="194" t="s">
        <v>188</v>
      </c>
      <c r="D14" s="195"/>
      <c r="E14" s="196" t="s">
        <v>190</v>
      </c>
      <c r="F14" s="197"/>
      <c r="G14" s="87"/>
      <c r="H14" s="88"/>
    </row>
    <row r="15" spans="2:8" ht="19.5" customHeight="1" x14ac:dyDescent="0.25">
      <c r="B15" s="84"/>
      <c r="C15" s="194" t="s">
        <v>189</v>
      </c>
      <c r="D15" s="195"/>
      <c r="E15" s="196" t="s">
        <v>191</v>
      </c>
      <c r="F15" s="197"/>
      <c r="G15" s="87"/>
      <c r="H15" s="88"/>
    </row>
    <row r="16" spans="2:8" ht="69.75" customHeight="1" x14ac:dyDescent="0.25">
      <c r="B16" s="84"/>
      <c r="C16" s="194" t="s">
        <v>158</v>
      </c>
      <c r="D16" s="195"/>
      <c r="E16" s="196" t="s">
        <v>159</v>
      </c>
      <c r="F16" s="197"/>
      <c r="G16" s="87"/>
      <c r="H16" s="88"/>
    </row>
    <row r="17" spans="2:8" ht="34.5" customHeight="1" x14ac:dyDescent="0.25">
      <c r="B17" s="84"/>
      <c r="C17" s="198" t="s">
        <v>2</v>
      </c>
      <c r="D17" s="199"/>
      <c r="E17" s="190" t="s">
        <v>201</v>
      </c>
      <c r="F17" s="191"/>
      <c r="G17" s="87"/>
      <c r="H17" s="88"/>
    </row>
    <row r="18" spans="2:8" ht="27.75" customHeight="1" x14ac:dyDescent="0.25">
      <c r="B18" s="84"/>
      <c r="C18" s="198" t="s">
        <v>3</v>
      </c>
      <c r="D18" s="199"/>
      <c r="E18" s="190" t="s">
        <v>202</v>
      </c>
      <c r="F18" s="191"/>
      <c r="G18" s="87"/>
      <c r="H18" s="88"/>
    </row>
    <row r="19" spans="2:8" ht="28.5" customHeight="1" x14ac:dyDescent="0.25">
      <c r="B19" s="84"/>
      <c r="C19" s="198" t="s">
        <v>38</v>
      </c>
      <c r="D19" s="199"/>
      <c r="E19" s="190" t="s">
        <v>203</v>
      </c>
      <c r="F19" s="191"/>
      <c r="G19" s="87"/>
      <c r="H19" s="88"/>
    </row>
    <row r="20" spans="2:8" ht="72.75" customHeight="1" x14ac:dyDescent="0.25">
      <c r="B20" s="84"/>
      <c r="C20" s="198" t="s">
        <v>1</v>
      </c>
      <c r="D20" s="199"/>
      <c r="E20" s="190" t="s">
        <v>204</v>
      </c>
      <c r="F20" s="191"/>
      <c r="G20" s="87"/>
      <c r="H20" s="88"/>
    </row>
    <row r="21" spans="2:8" ht="64.5" customHeight="1" x14ac:dyDescent="0.25">
      <c r="B21" s="84"/>
      <c r="C21" s="198" t="s">
        <v>44</v>
      </c>
      <c r="D21" s="199"/>
      <c r="E21" s="190" t="s">
        <v>162</v>
      </c>
      <c r="F21" s="191"/>
      <c r="G21" s="87"/>
      <c r="H21" s="88"/>
    </row>
    <row r="22" spans="2:8" ht="71.25" customHeight="1" x14ac:dyDescent="0.25">
      <c r="B22" s="84"/>
      <c r="C22" s="198" t="s">
        <v>161</v>
      </c>
      <c r="D22" s="199"/>
      <c r="E22" s="190" t="s">
        <v>163</v>
      </c>
      <c r="F22" s="191"/>
      <c r="G22" s="87"/>
      <c r="H22" s="88"/>
    </row>
    <row r="23" spans="2:8" ht="55.5" customHeight="1" x14ac:dyDescent="0.25">
      <c r="B23" s="84"/>
      <c r="C23" s="192" t="s">
        <v>164</v>
      </c>
      <c r="D23" s="193"/>
      <c r="E23" s="190" t="s">
        <v>165</v>
      </c>
      <c r="F23" s="191"/>
      <c r="G23" s="87"/>
      <c r="H23" s="88"/>
    </row>
    <row r="24" spans="2:8" ht="42" customHeight="1" x14ac:dyDescent="0.25">
      <c r="B24" s="84"/>
      <c r="C24" s="192" t="s">
        <v>42</v>
      </c>
      <c r="D24" s="193"/>
      <c r="E24" s="190" t="s">
        <v>166</v>
      </c>
      <c r="F24" s="191"/>
      <c r="G24" s="87"/>
      <c r="H24" s="88"/>
    </row>
    <row r="25" spans="2:8" ht="59.25" customHeight="1" x14ac:dyDescent="0.25">
      <c r="B25" s="84"/>
      <c r="C25" s="192" t="s">
        <v>154</v>
      </c>
      <c r="D25" s="193"/>
      <c r="E25" s="190" t="s">
        <v>167</v>
      </c>
      <c r="F25" s="191"/>
      <c r="G25" s="87"/>
      <c r="H25" s="88"/>
    </row>
    <row r="26" spans="2:8" ht="23.25" customHeight="1" x14ac:dyDescent="0.25">
      <c r="B26" s="84"/>
      <c r="C26" s="192" t="s">
        <v>12</v>
      </c>
      <c r="D26" s="193"/>
      <c r="E26" s="190" t="s">
        <v>168</v>
      </c>
      <c r="F26" s="191"/>
      <c r="G26" s="87"/>
      <c r="H26" s="88"/>
    </row>
    <row r="27" spans="2:8" ht="30.75" customHeight="1" x14ac:dyDescent="0.25">
      <c r="B27" s="84"/>
      <c r="C27" s="192" t="s">
        <v>172</v>
      </c>
      <c r="D27" s="193"/>
      <c r="E27" s="190" t="s">
        <v>169</v>
      </c>
      <c r="F27" s="191"/>
      <c r="G27" s="87"/>
      <c r="H27" s="88"/>
    </row>
    <row r="28" spans="2:8" ht="35.25" customHeight="1" x14ac:dyDescent="0.25">
      <c r="B28" s="84"/>
      <c r="C28" s="192" t="s">
        <v>173</v>
      </c>
      <c r="D28" s="193"/>
      <c r="E28" s="190" t="s">
        <v>170</v>
      </c>
      <c r="F28" s="191"/>
      <c r="G28" s="87"/>
      <c r="H28" s="88"/>
    </row>
    <row r="29" spans="2:8" ht="33" customHeight="1" x14ac:dyDescent="0.25">
      <c r="B29" s="84"/>
      <c r="C29" s="192" t="s">
        <v>173</v>
      </c>
      <c r="D29" s="193"/>
      <c r="E29" s="190" t="s">
        <v>170</v>
      </c>
      <c r="F29" s="191"/>
      <c r="G29" s="87"/>
      <c r="H29" s="88"/>
    </row>
    <row r="30" spans="2:8" ht="30" customHeight="1" x14ac:dyDescent="0.25">
      <c r="B30" s="84"/>
      <c r="C30" s="192" t="s">
        <v>174</v>
      </c>
      <c r="D30" s="193"/>
      <c r="E30" s="190" t="s">
        <v>171</v>
      </c>
      <c r="F30" s="191"/>
      <c r="G30" s="87"/>
      <c r="H30" s="88"/>
    </row>
    <row r="31" spans="2:8" ht="35.25" customHeight="1" x14ac:dyDescent="0.25">
      <c r="B31" s="84"/>
      <c r="C31" s="192" t="s">
        <v>175</v>
      </c>
      <c r="D31" s="193"/>
      <c r="E31" s="190" t="s">
        <v>176</v>
      </c>
      <c r="F31" s="191"/>
      <c r="G31" s="87"/>
      <c r="H31" s="88"/>
    </row>
    <row r="32" spans="2:8" ht="31.5" customHeight="1" x14ac:dyDescent="0.25">
      <c r="B32" s="84"/>
      <c r="C32" s="192" t="s">
        <v>177</v>
      </c>
      <c r="D32" s="193"/>
      <c r="E32" s="190" t="s">
        <v>178</v>
      </c>
      <c r="F32" s="191"/>
      <c r="G32" s="87"/>
      <c r="H32" s="88"/>
    </row>
    <row r="33" spans="2:8" ht="35.25" customHeight="1" x14ac:dyDescent="0.25">
      <c r="B33" s="84"/>
      <c r="C33" s="192" t="s">
        <v>179</v>
      </c>
      <c r="D33" s="193"/>
      <c r="E33" s="190" t="s">
        <v>180</v>
      </c>
      <c r="F33" s="191"/>
      <c r="G33" s="87"/>
      <c r="H33" s="88"/>
    </row>
    <row r="34" spans="2:8" ht="59.25" customHeight="1" x14ac:dyDescent="0.25">
      <c r="B34" s="84"/>
      <c r="C34" s="192" t="s">
        <v>181</v>
      </c>
      <c r="D34" s="193"/>
      <c r="E34" s="190" t="s">
        <v>182</v>
      </c>
      <c r="F34" s="191"/>
      <c r="G34" s="87"/>
      <c r="H34" s="88"/>
    </row>
    <row r="35" spans="2:8" ht="29.25" customHeight="1" x14ac:dyDescent="0.25">
      <c r="B35" s="84"/>
      <c r="C35" s="192" t="s">
        <v>29</v>
      </c>
      <c r="D35" s="193"/>
      <c r="E35" s="190" t="s">
        <v>183</v>
      </c>
      <c r="F35" s="191"/>
      <c r="G35" s="87"/>
      <c r="H35" s="88"/>
    </row>
    <row r="36" spans="2:8" ht="82.5" customHeight="1" x14ac:dyDescent="0.25">
      <c r="B36" s="84"/>
      <c r="C36" s="192" t="s">
        <v>185</v>
      </c>
      <c r="D36" s="193"/>
      <c r="E36" s="190" t="s">
        <v>184</v>
      </c>
      <c r="F36" s="191"/>
      <c r="G36" s="87"/>
      <c r="H36" s="88"/>
    </row>
    <row r="37" spans="2:8" ht="46.5" customHeight="1" x14ac:dyDescent="0.25">
      <c r="B37" s="84"/>
      <c r="C37" s="192" t="s">
        <v>35</v>
      </c>
      <c r="D37" s="193"/>
      <c r="E37" s="190" t="s">
        <v>186</v>
      </c>
      <c r="F37" s="191"/>
      <c r="G37" s="87"/>
      <c r="H37" s="88"/>
    </row>
    <row r="38" spans="2:8" ht="6.75" customHeight="1" thickBot="1" x14ac:dyDescent="0.3">
      <c r="B38" s="84"/>
      <c r="C38" s="203"/>
      <c r="D38" s="204"/>
      <c r="E38" s="205"/>
      <c r="F38" s="206"/>
      <c r="G38" s="87"/>
      <c r="H38" s="88"/>
    </row>
    <row r="39" spans="2:8" ht="15.75" thickTop="1" x14ac:dyDescent="0.25">
      <c r="B39" s="84"/>
      <c r="C39" s="85"/>
      <c r="D39" s="85"/>
      <c r="E39" s="86"/>
      <c r="F39" s="86"/>
      <c r="G39" s="87"/>
      <c r="H39" s="88"/>
    </row>
    <row r="40" spans="2:8" ht="21" customHeight="1" x14ac:dyDescent="0.25">
      <c r="B40" s="200" t="s">
        <v>195</v>
      </c>
      <c r="C40" s="201"/>
      <c r="D40" s="201"/>
      <c r="E40" s="201"/>
      <c r="F40" s="201"/>
      <c r="G40" s="201"/>
      <c r="H40" s="202"/>
    </row>
    <row r="41" spans="2:8" ht="20.25" customHeight="1" x14ac:dyDescent="0.25">
      <c r="B41" s="200" t="s">
        <v>196</v>
      </c>
      <c r="C41" s="201"/>
      <c r="D41" s="201"/>
      <c r="E41" s="201"/>
      <c r="F41" s="201"/>
      <c r="G41" s="201"/>
      <c r="H41" s="202"/>
    </row>
    <row r="42" spans="2:8" ht="20.25" customHeight="1" x14ac:dyDescent="0.25">
      <c r="B42" s="200" t="s">
        <v>197</v>
      </c>
      <c r="C42" s="201"/>
      <c r="D42" s="201"/>
      <c r="E42" s="201"/>
      <c r="F42" s="201"/>
      <c r="G42" s="201"/>
      <c r="H42" s="202"/>
    </row>
    <row r="43" spans="2:8" ht="20.25" customHeight="1" x14ac:dyDescent="0.25">
      <c r="B43" s="200" t="s">
        <v>198</v>
      </c>
      <c r="C43" s="201"/>
      <c r="D43" s="201"/>
      <c r="E43" s="201"/>
      <c r="F43" s="201"/>
      <c r="G43" s="201"/>
      <c r="H43" s="202"/>
    </row>
    <row r="44" spans="2:8" x14ac:dyDescent="0.25">
      <c r="B44" s="200" t="s">
        <v>199</v>
      </c>
      <c r="C44" s="201"/>
      <c r="D44" s="201"/>
      <c r="E44" s="201"/>
      <c r="F44" s="201"/>
      <c r="G44" s="201"/>
      <c r="H44" s="202"/>
    </row>
    <row r="45" spans="2:8" ht="15.75" thickBot="1" x14ac:dyDescent="0.3">
      <c r="B45" s="89"/>
      <c r="C45" s="90"/>
      <c r="D45" s="90"/>
      <c r="E45" s="90"/>
      <c r="F45" s="90"/>
      <c r="G45" s="90"/>
      <c r="H45" s="91"/>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S159"/>
  <sheetViews>
    <sheetView tabSelected="1" topLeftCell="A5" zoomScale="80" zoomScaleNormal="80" workbookViewId="0">
      <pane ySplit="2" topLeftCell="A7" activePane="bottomLeft" state="frozen"/>
      <selection activeCell="A5" sqref="A5"/>
      <selection pane="bottomLeft" activeCell="AP116" sqref="AP116"/>
    </sheetView>
  </sheetViews>
  <sheetFormatPr baseColWidth="10" defaultRowHeight="16.5" x14ac:dyDescent="0.25"/>
  <cols>
    <col min="1" max="1" width="4" style="1" bestFit="1" customWidth="1"/>
    <col min="2" max="2" width="21.7109375" style="1" customWidth="1"/>
    <col min="3" max="3" width="25.5703125" style="1" customWidth="1"/>
    <col min="4" max="4" width="20.5703125" style="1" customWidth="1"/>
    <col min="5" max="5" width="15.5703125" style="1" hidden="1" customWidth="1"/>
    <col min="6" max="6" width="24.42578125" style="1" hidden="1" customWidth="1"/>
    <col min="7" max="7" width="21.85546875" style="1" hidden="1" customWidth="1"/>
    <col min="8" max="8" width="32.42578125" style="2" customWidth="1"/>
    <col min="9" max="9" width="19" style="1" customWidth="1"/>
    <col min="10" max="10" width="17.85546875" style="1" hidden="1" customWidth="1"/>
    <col min="11" max="11" width="16.5703125" style="1" hidden="1" customWidth="1"/>
    <col min="12" max="12" width="6.28515625" style="1" hidden="1" customWidth="1"/>
    <col min="13" max="13" width="33" style="1" hidden="1" customWidth="1"/>
    <col min="14" max="14" width="42" style="1" hidden="1" customWidth="1"/>
    <col min="15" max="15" width="13.28515625" style="1" hidden="1" customWidth="1"/>
    <col min="16" max="16" width="6.28515625" style="1" hidden="1" customWidth="1"/>
    <col min="17" max="17" width="16" style="1" hidden="1" customWidth="1"/>
    <col min="18" max="18" width="5.85546875" style="1" hidden="1" customWidth="1"/>
    <col min="19" max="19" width="52" style="2" customWidth="1"/>
    <col min="20" max="20" width="15.140625" style="1" hidden="1" customWidth="1"/>
    <col min="21" max="21" width="6.85546875" style="1" hidden="1" customWidth="1"/>
    <col min="22" max="22" width="5" style="1" hidden="1" customWidth="1"/>
    <col min="23" max="23" width="5.5703125" style="1" hidden="1" customWidth="1"/>
    <col min="24" max="24" width="7.140625" style="1" hidden="1" customWidth="1"/>
    <col min="25" max="25" width="6.7109375" style="1" hidden="1" customWidth="1"/>
    <col min="26" max="26" width="7.5703125" style="1" hidden="1" customWidth="1"/>
    <col min="27" max="27" width="10.5703125" style="1" hidden="1" customWidth="1"/>
    <col min="28" max="28" width="8.7109375" style="1" hidden="1" customWidth="1"/>
    <col min="29" max="29" width="8.85546875" style="1" hidden="1" customWidth="1"/>
    <col min="30" max="30" width="9.28515625" style="1" hidden="1" customWidth="1"/>
    <col min="31" max="31" width="9.42578125" style="1" hidden="1" customWidth="1"/>
    <col min="32" max="32" width="8.42578125" style="1" hidden="1" customWidth="1"/>
    <col min="33" max="33" width="7.28515625" style="1" hidden="1" customWidth="1"/>
    <col min="34" max="34" width="45" style="2" customWidth="1"/>
    <col min="35" max="35" width="18.85546875" style="1" hidden="1" customWidth="1"/>
    <col min="36" max="36" width="16.85546875" style="1" hidden="1" customWidth="1"/>
    <col min="37" max="37" width="14.85546875" style="1" hidden="1" customWidth="1"/>
    <col min="38" max="38" width="18.5703125" style="2" hidden="1" customWidth="1"/>
    <col min="39" max="39" width="21" style="2" hidden="1" customWidth="1"/>
    <col min="40" max="40" width="11.42578125" style="2"/>
    <col min="41" max="42" width="72.5703125" style="2" customWidth="1"/>
    <col min="43" max="43" width="46.85546875" style="2" customWidth="1"/>
    <col min="44" max="16384" width="11.42578125" style="2"/>
  </cols>
  <sheetData>
    <row r="1" spans="1:71" ht="16.5" customHeight="1" x14ac:dyDescent="0.25">
      <c r="A1" s="275" t="s">
        <v>555</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7"/>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24" customHeight="1" x14ac:dyDescent="0.25">
      <c r="A2" s="278"/>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80"/>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x14ac:dyDescent="0.25">
      <c r="A3" s="24"/>
      <c r="B3" s="24"/>
      <c r="C3" s="24"/>
      <c r="D3" s="24"/>
      <c r="E3" s="25"/>
      <c r="F3" s="24"/>
      <c r="G3" s="24"/>
      <c r="H3" s="23"/>
      <c r="I3" s="24"/>
      <c r="J3" s="24"/>
      <c r="K3" s="24"/>
      <c r="L3" s="24"/>
      <c r="M3" s="24"/>
      <c r="N3" s="24"/>
      <c r="O3" s="24"/>
      <c r="P3" s="24"/>
      <c r="Q3" s="24"/>
      <c r="R3" s="24"/>
      <c r="S3" s="23"/>
      <c r="T3" s="24"/>
      <c r="U3" s="24"/>
      <c r="V3" s="24"/>
      <c r="W3" s="24"/>
      <c r="X3" s="24"/>
      <c r="Y3" s="24"/>
      <c r="Z3" s="24"/>
      <c r="AA3" s="24"/>
      <c r="AB3" s="24"/>
      <c r="AC3" s="24"/>
      <c r="AD3" s="24"/>
      <c r="AE3" s="24"/>
      <c r="AF3" s="24"/>
      <c r="AG3" s="24"/>
      <c r="AH3" s="23"/>
      <c r="AI3" s="24"/>
      <c r="AJ3" s="24"/>
      <c r="AK3" s="24"/>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1:71" x14ac:dyDescent="0.25">
      <c r="A4" s="281" t="s">
        <v>132</v>
      </c>
      <c r="B4" s="282"/>
      <c r="C4" s="282"/>
      <c r="D4" s="282"/>
      <c r="E4" s="282"/>
      <c r="F4" s="282"/>
      <c r="G4" s="282"/>
      <c r="H4" s="282"/>
      <c r="I4" s="282"/>
      <c r="J4" s="283"/>
      <c r="K4" s="281" t="s">
        <v>133</v>
      </c>
      <c r="L4" s="282"/>
      <c r="M4" s="282"/>
      <c r="N4" s="282"/>
      <c r="O4" s="282"/>
      <c r="P4" s="282"/>
      <c r="Q4" s="283"/>
      <c r="R4" s="281" t="s">
        <v>134</v>
      </c>
      <c r="S4" s="282"/>
      <c r="T4" s="282"/>
      <c r="U4" s="282"/>
      <c r="V4" s="282"/>
      <c r="W4" s="282"/>
      <c r="X4" s="282"/>
      <c r="Y4" s="282"/>
      <c r="Z4" s="283"/>
      <c r="AA4" s="281" t="s">
        <v>135</v>
      </c>
      <c r="AB4" s="282"/>
      <c r="AC4" s="282"/>
      <c r="AD4" s="282"/>
      <c r="AE4" s="282"/>
      <c r="AF4" s="282"/>
      <c r="AG4" s="283"/>
      <c r="AH4" s="281" t="s">
        <v>34</v>
      </c>
      <c r="AI4" s="282"/>
      <c r="AJ4" s="282"/>
      <c r="AK4" s="282"/>
      <c r="AL4" s="282"/>
      <c r="AM4" s="28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1:71" ht="16.5" customHeight="1" x14ac:dyDescent="0.25">
      <c r="A5" s="288" t="s">
        <v>0</v>
      </c>
      <c r="B5" s="291" t="s">
        <v>206</v>
      </c>
      <c r="C5" s="291" t="s">
        <v>207</v>
      </c>
      <c r="D5" s="291" t="s">
        <v>189</v>
      </c>
      <c r="E5" s="293" t="s">
        <v>2</v>
      </c>
      <c r="F5" s="291" t="s">
        <v>3</v>
      </c>
      <c r="G5" s="291" t="s">
        <v>38</v>
      </c>
      <c r="H5" s="292" t="s">
        <v>1</v>
      </c>
      <c r="I5" s="290" t="s">
        <v>44</v>
      </c>
      <c r="J5" s="291" t="s">
        <v>128</v>
      </c>
      <c r="K5" s="297" t="s">
        <v>33</v>
      </c>
      <c r="L5" s="298" t="s">
        <v>5</v>
      </c>
      <c r="M5" s="290" t="s">
        <v>81</v>
      </c>
      <c r="N5" s="290" t="s">
        <v>86</v>
      </c>
      <c r="O5" s="300" t="s">
        <v>39</v>
      </c>
      <c r="P5" s="298" t="s">
        <v>5</v>
      </c>
      <c r="Q5" s="291" t="s">
        <v>42</v>
      </c>
      <c r="R5" s="284" t="s">
        <v>11</v>
      </c>
      <c r="S5" s="287" t="s">
        <v>698</v>
      </c>
      <c r="T5" s="290" t="s">
        <v>12</v>
      </c>
      <c r="U5" s="287" t="s">
        <v>8</v>
      </c>
      <c r="V5" s="287"/>
      <c r="W5" s="287"/>
      <c r="X5" s="287"/>
      <c r="Y5" s="287"/>
      <c r="Z5" s="287"/>
      <c r="AA5" s="286" t="s">
        <v>131</v>
      </c>
      <c r="AB5" s="286" t="s">
        <v>40</v>
      </c>
      <c r="AC5" s="286" t="s">
        <v>5</v>
      </c>
      <c r="AD5" s="286" t="s">
        <v>41</v>
      </c>
      <c r="AE5" s="286" t="s">
        <v>5</v>
      </c>
      <c r="AF5" s="286" t="s">
        <v>43</v>
      </c>
      <c r="AG5" s="284" t="s">
        <v>29</v>
      </c>
      <c r="AH5" s="287" t="s">
        <v>208</v>
      </c>
      <c r="AI5" s="287" t="s">
        <v>234</v>
      </c>
      <c r="AJ5" s="287" t="s">
        <v>217</v>
      </c>
      <c r="AK5" s="287" t="s">
        <v>218</v>
      </c>
      <c r="AL5" s="287" t="s">
        <v>209</v>
      </c>
      <c r="AM5" s="287" t="s">
        <v>35</v>
      </c>
      <c r="AN5" s="294" t="s">
        <v>574</v>
      </c>
      <c r="AO5" s="295"/>
      <c r="AP5" s="295"/>
      <c r="AQ5" s="296"/>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s="3" customFormat="1" ht="94.5" customHeight="1" x14ac:dyDescent="0.25">
      <c r="A6" s="289"/>
      <c r="B6" s="287"/>
      <c r="C6" s="287"/>
      <c r="D6" s="287"/>
      <c r="E6" s="293"/>
      <c r="F6" s="287"/>
      <c r="G6" s="287"/>
      <c r="H6" s="293"/>
      <c r="I6" s="291"/>
      <c r="J6" s="287"/>
      <c r="K6" s="291"/>
      <c r="L6" s="299"/>
      <c r="M6" s="291"/>
      <c r="N6" s="291"/>
      <c r="O6" s="299"/>
      <c r="P6" s="299"/>
      <c r="Q6" s="287"/>
      <c r="R6" s="285"/>
      <c r="S6" s="287"/>
      <c r="T6" s="291"/>
      <c r="U6" s="5" t="s">
        <v>13</v>
      </c>
      <c r="V6" s="5" t="s">
        <v>17</v>
      </c>
      <c r="W6" s="5" t="s">
        <v>28</v>
      </c>
      <c r="X6" s="5" t="s">
        <v>18</v>
      </c>
      <c r="Y6" s="5" t="s">
        <v>21</v>
      </c>
      <c r="Z6" s="5" t="s">
        <v>24</v>
      </c>
      <c r="AA6" s="286"/>
      <c r="AB6" s="286"/>
      <c r="AC6" s="286"/>
      <c r="AD6" s="286"/>
      <c r="AE6" s="286"/>
      <c r="AF6" s="286"/>
      <c r="AG6" s="285"/>
      <c r="AH6" s="287"/>
      <c r="AI6" s="287"/>
      <c r="AJ6" s="287"/>
      <c r="AK6" s="287"/>
      <c r="AL6" s="287"/>
      <c r="AM6" s="287"/>
      <c r="AN6" s="164" t="s">
        <v>570</v>
      </c>
      <c r="AO6" s="164" t="s">
        <v>571</v>
      </c>
      <c r="AP6" s="164" t="s">
        <v>572</v>
      </c>
      <c r="AQ6" s="164" t="s">
        <v>573</v>
      </c>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ht="346.5" customHeight="1" x14ac:dyDescent="0.25">
      <c r="A7" s="248">
        <v>1</v>
      </c>
      <c r="B7" s="245" t="s">
        <v>459</v>
      </c>
      <c r="C7" s="253" t="s">
        <v>210</v>
      </c>
      <c r="D7" s="253" t="s">
        <v>211</v>
      </c>
      <c r="E7" s="242" t="s">
        <v>125</v>
      </c>
      <c r="F7" s="242" t="s">
        <v>212</v>
      </c>
      <c r="G7" s="242" t="s">
        <v>213</v>
      </c>
      <c r="H7" s="249" t="s">
        <v>205</v>
      </c>
      <c r="I7" s="242" t="s">
        <v>119</v>
      </c>
      <c r="J7" s="251">
        <v>4</v>
      </c>
      <c r="K7" s="231" t="str">
        <f>IF(J7&lt;=0,"",IF(J7&lt;=2,"Muy Baja",IF(J7&lt;=24,"Baja",IF(J7&lt;=500,"Media",IF(J7&lt;=5000,"Alta","Muy Alta")))))</f>
        <v>Baja</v>
      </c>
      <c r="L7" s="234">
        <f>IF(K7="","",IF(K7="Muy Baja",0.2,IF(K7="Baja",0.4,IF(K7="Media",0.6,IF(K7="Alta",0.8,IF(K7="Muy Alta",1,))))))</f>
        <v>0.4</v>
      </c>
      <c r="M7" s="237" t="s">
        <v>146</v>
      </c>
      <c r="N7" s="149"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231" t="str">
        <f>IF(OR(N7='Tabla Impacto'!$C$11,N7='Tabla Impacto'!$D$11),"Leve",IF(OR(N7='Tabla Impacto'!$C$12,N7='Tabla Impacto'!$D$12),"Menor",IF(OR(N7='Tabla Impacto'!$C$13,N7='Tabla Impacto'!$D$13),"Moderado",IF(OR(N7='Tabla Impacto'!$C$14,N7='Tabla Impacto'!$D$14),"Mayor",IF(OR(N7='Tabla Impacto'!$C$15,N7='Tabla Impacto'!$D$15),"Catastrófico","")))))</f>
        <v>Moderado</v>
      </c>
      <c r="P7" s="234">
        <f>IF(O7="","",IF(O7="Leve",0.2,IF(O7="Menor",0.4,IF(O7="Moderado",0.6,IF(O7="Mayor",0.8,IF(O7="Catastrófico",1,))))))</f>
        <v>0.6</v>
      </c>
      <c r="Q7" s="239"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00">
        <v>1</v>
      </c>
      <c r="S7" s="101" t="s">
        <v>214</v>
      </c>
      <c r="T7" s="102" t="str">
        <f>IF(OR(U7="Preventivo",U7="Detectivo"),"Probabilidad",IF(U7="Correctivo","Impacto",""))</f>
        <v>Probabilidad</v>
      </c>
      <c r="U7" s="103" t="s">
        <v>14</v>
      </c>
      <c r="V7" s="103" t="s">
        <v>9</v>
      </c>
      <c r="W7" s="104" t="str">
        <f>IF(AND(U7="Preventivo",V7="Automático"),"50%",IF(AND(U7="Preventivo",V7="Manual"),"40%",IF(AND(U7="Detectivo",V7="Automático"),"40%",IF(AND(U7="Detectivo",V7="Manual"),"30%",IF(AND(U7="Correctivo",V7="Automático"),"35%",IF(AND(U7="Correctivo",V7="Manual"),"25%",""))))))</f>
        <v>40%</v>
      </c>
      <c r="X7" s="103" t="s">
        <v>19</v>
      </c>
      <c r="Y7" s="103" t="s">
        <v>22</v>
      </c>
      <c r="Z7" s="103" t="s">
        <v>113</v>
      </c>
      <c r="AA7" s="105">
        <f>IFERROR(IF(T7="Probabilidad",($L$7-(+$L$7*W7)),IF(T7="Impacto",$L$7,"")),"")</f>
        <v>0.24</v>
      </c>
      <c r="AB7" s="106" t="str">
        <f>IFERROR(IF(AA7="","",IF(AA7&lt;=0.2,"Muy Baja",IF(AA7&lt;=0.4,"Baja",IF(AA7&lt;=0.6,"Media",IF(AA7&lt;=0.8,"Alta","Muy Alta"))))),"")</f>
        <v>Baja</v>
      </c>
      <c r="AC7" s="107">
        <f>+AA7</f>
        <v>0.24</v>
      </c>
      <c r="AD7" s="106" t="str">
        <f>IFERROR(IF(AE7="","",IF(AE7&lt;=0.2,"Leve",IF(AE7&lt;=0.4,"Menor",IF(AE7&lt;=0.6,"Moderado",IF(AE7&lt;=0.8,"Mayor","Catastrófico"))))),"")</f>
        <v>Moderado</v>
      </c>
      <c r="AE7" s="107">
        <f>IFERROR(IF(T7="Impacto",($P$7-(+$P$7*W7)),IF(T7="Probabilidad",$P$7,"")),"")</f>
        <v>0.6</v>
      </c>
      <c r="AF7" s="108" t="str">
        <f>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09" t="s">
        <v>129</v>
      </c>
      <c r="AH7" s="144" t="s">
        <v>215</v>
      </c>
      <c r="AI7" s="111" t="s">
        <v>233</v>
      </c>
      <c r="AJ7" s="134" t="s">
        <v>219</v>
      </c>
      <c r="AK7" s="134" t="s">
        <v>219</v>
      </c>
      <c r="AL7" s="148" t="s">
        <v>216</v>
      </c>
      <c r="AM7" s="111"/>
      <c r="AN7" s="165">
        <v>1</v>
      </c>
      <c r="AO7" s="175" t="s">
        <v>575</v>
      </c>
      <c r="AP7" s="175" t="s">
        <v>575</v>
      </c>
      <c r="AQ7" s="176" t="s">
        <v>576</v>
      </c>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67.25" hidden="1" customHeight="1" x14ac:dyDescent="0.25">
      <c r="A8" s="244"/>
      <c r="B8" s="246"/>
      <c r="C8" s="257"/>
      <c r="D8" s="254"/>
      <c r="E8" s="243"/>
      <c r="F8" s="243"/>
      <c r="G8" s="243"/>
      <c r="H8" s="250"/>
      <c r="I8" s="243"/>
      <c r="J8" s="252"/>
      <c r="K8" s="232"/>
      <c r="L8" s="235"/>
      <c r="M8" s="238"/>
      <c r="N8" s="150"/>
      <c r="O8" s="232"/>
      <c r="P8" s="235"/>
      <c r="Q8" s="240"/>
      <c r="R8" s="100">
        <v>2</v>
      </c>
      <c r="S8" s="101"/>
      <c r="T8" s="102" t="str">
        <f t="shared" ref="T8:T9" si="0">IF(OR(U8="Preventivo",U8="Detectivo"),"Probabilidad",IF(U8="Correctivo","Impacto",""))</f>
        <v>Impacto</v>
      </c>
      <c r="U8" s="103" t="s">
        <v>16</v>
      </c>
      <c r="V8" s="103" t="s">
        <v>9</v>
      </c>
      <c r="W8" s="104" t="str">
        <f t="shared" ref="W8:W9" si="1">IF(AND(U8="Preventivo",V8="Automático"),"50%",IF(AND(U8="Preventivo",V8="Manual"),"40%",IF(AND(U8="Detectivo",V8="Automático"),"40%",IF(AND(U8="Detectivo",V8="Manual"),"30%",IF(AND(U8="Correctivo",V8="Automático"),"35%",IF(AND(U8="Correctivo",V8="Manual"),"25%",""))))))</f>
        <v>25%</v>
      </c>
      <c r="X8" s="103" t="s">
        <v>20</v>
      </c>
      <c r="Y8" s="103" t="s">
        <v>23</v>
      </c>
      <c r="Z8" s="103" t="s">
        <v>113</v>
      </c>
      <c r="AA8" s="105">
        <f>IFERROR(IF(T8="Probabilidad",(AA7-(+AA7*W8)),IF(T8="Impacto",$L$7,"")),"")</f>
        <v>0.4</v>
      </c>
      <c r="AB8" s="106" t="str">
        <f t="shared" ref="AB8:AB9" si="2">IFERROR(IF(AA8="","",IF(AA8&lt;=0.2,"Muy Baja",IF(AA8&lt;=0.4,"Baja",IF(AA8&lt;=0.6,"Media",IF(AA8&lt;=0.8,"Alta","Muy Alta"))))),"")</f>
        <v>Baja</v>
      </c>
      <c r="AC8" s="107">
        <f t="shared" ref="AC8:AC9" si="3">+AA8</f>
        <v>0.4</v>
      </c>
      <c r="AD8" s="106" t="str">
        <f t="shared" ref="AD8:AD9" si="4">IFERROR(IF(AE8="","",IF(AE8&lt;=0.2,"Leve",IF(AE8&lt;=0.4,"Menor",IF(AE8&lt;=0.6,"Moderado",IF(AE8&lt;=0.8,"Mayor","Catastrófico"))))),"")</f>
        <v>Moderado</v>
      </c>
      <c r="AE8" s="107">
        <f t="shared" ref="AE8:AE9" si="5">IFERROR(IF(T8="Impacto",($P$7-(+$P$7*W8)),IF(T8="Probabilidad",$P$7,"")),"")</f>
        <v>0.44999999999999996</v>
      </c>
      <c r="AF8" s="108"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Moderado</v>
      </c>
      <c r="AG8" s="109"/>
      <c r="AH8" s="148"/>
      <c r="AI8" s="111"/>
      <c r="AJ8" s="112"/>
      <c r="AK8" s="112"/>
      <c r="AL8" s="148"/>
      <c r="AM8" s="111"/>
      <c r="AN8" s="111"/>
      <c r="AO8" s="177"/>
      <c r="AP8" s="177"/>
      <c r="AQ8" s="171"/>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67.25" hidden="1" customHeight="1" x14ac:dyDescent="0.25">
      <c r="A9" s="244"/>
      <c r="B9" s="247"/>
      <c r="C9" s="257"/>
      <c r="D9" s="254"/>
      <c r="E9" s="243"/>
      <c r="F9" s="243"/>
      <c r="G9" s="243"/>
      <c r="H9" s="250"/>
      <c r="I9" s="243"/>
      <c r="J9" s="252"/>
      <c r="K9" s="233"/>
      <c r="L9" s="236"/>
      <c r="M9" s="238"/>
      <c r="N9" s="150"/>
      <c r="O9" s="233"/>
      <c r="P9" s="236"/>
      <c r="Q9" s="241"/>
      <c r="R9" s="100">
        <v>3</v>
      </c>
      <c r="S9" s="101"/>
      <c r="T9" s="102" t="str">
        <f t="shared" si="0"/>
        <v>Probabilidad</v>
      </c>
      <c r="U9" s="103" t="s">
        <v>15</v>
      </c>
      <c r="V9" s="103" t="s">
        <v>9</v>
      </c>
      <c r="W9" s="104" t="str">
        <f t="shared" si="1"/>
        <v>30%</v>
      </c>
      <c r="X9" s="103" t="s">
        <v>19</v>
      </c>
      <c r="Y9" s="103" t="s">
        <v>23</v>
      </c>
      <c r="Z9" s="103" t="s">
        <v>114</v>
      </c>
      <c r="AA9" s="105">
        <f>IFERROR(IF(T9="Probabilidad",(AA8-(+AA8*W9)),IF(T9="Impacto",$L$7,"")),"")</f>
        <v>0.28000000000000003</v>
      </c>
      <c r="AB9" s="106" t="str">
        <f t="shared" si="2"/>
        <v>Baja</v>
      </c>
      <c r="AC9" s="107">
        <f t="shared" si="3"/>
        <v>0.28000000000000003</v>
      </c>
      <c r="AD9" s="106" t="str">
        <f t="shared" si="4"/>
        <v>Moderado</v>
      </c>
      <c r="AE9" s="107">
        <f t="shared" si="5"/>
        <v>0.6</v>
      </c>
      <c r="AF9" s="108" t="str">
        <f t="shared" si="6"/>
        <v>Moderado</v>
      </c>
      <c r="AG9" s="109"/>
      <c r="AH9" s="148"/>
      <c r="AI9" s="111"/>
      <c r="AJ9" s="112"/>
      <c r="AK9" s="112"/>
      <c r="AL9" s="148"/>
      <c r="AM9" s="111"/>
      <c r="AN9" s="111"/>
      <c r="AO9" s="177"/>
      <c r="AP9" s="177"/>
      <c r="AQ9" s="171"/>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259.5" customHeight="1" x14ac:dyDescent="0.25">
      <c r="A10" s="244">
        <v>2</v>
      </c>
      <c r="B10" s="245" t="s">
        <v>459</v>
      </c>
      <c r="C10" s="253" t="s">
        <v>210</v>
      </c>
      <c r="D10" s="253" t="s">
        <v>211</v>
      </c>
      <c r="E10" s="242" t="s">
        <v>127</v>
      </c>
      <c r="F10" s="255" t="s">
        <v>220</v>
      </c>
      <c r="G10" s="266" t="s">
        <v>534</v>
      </c>
      <c r="H10" s="268" t="s">
        <v>221</v>
      </c>
      <c r="I10" s="242" t="s">
        <v>460</v>
      </c>
      <c r="J10" s="251">
        <v>160</v>
      </c>
      <c r="K10" s="231" t="str">
        <f>IF(J10&lt;=0,"",IF(J10&lt;=2,"Muy Baja",IF(J10&lt;=24,"Baja",IF(J10&lt;=500,"Media",IF(J10&lt;=5000,"Alta","Muy Alta")))))</f>
        <v>Media</v>
      </c>
      <c r="L10" s="234">
        <f>IF(K10="","",IF(K10="Muy Baja",0.2,IF(K10="Baja",0.4,IF(K10="Media",0.6,IF(K10="Alta",0.8,IF(K10="Muy Alta",1,))))))</f>
        <v>0.6</v>
      </c>
      <c r="M10" s="237" t="s">
        <v>146</v>
      </c>
      <c r="N10" s="149"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231" t="str">
        <f>IF(OR(N10='Tabla Impacto'!$C$11,N10='Tabla Impacto'!$D$11),"Leve",IF(OR(N10='Tabla Impacto'!$C$12,N10='Tabla Impacto'!$D$12),"Menor",IF(OR(N10='Tabla Impacto'!$C$13,N10='Tabla Impacto'!$D$13),"Moderado",IF(OR(N10='Tabla Impacto'!$C$14,N10='Tabla Impacto'!$D$14),"Mayor",IF(OR(N10='Tabla Impacto'!$C$15,N10='Tabla Impacto'!$D$15),"Catastrófico","")))))</f>
        <v>Moderado</v>
      </c>
      <c r="P10" s="234">
        <f>IF(O10="","",IF(O10="Leve",0.2,IF(O10="Menor",0.4,IF(O10="Moderado",0.6,IF(O10="Mayor",0.8,IF(O10="Catastrófico",1,))))))</f>
        <v>0.6</v>
      </c>
      <c r="Q10" s="239"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00">
        <v>1</v>
      </c>
      <c r="S10" s="101" t="s">
        <v>222</v>
      </c>
      <c r="T10" s="102" t="str">
        <f t="shared" ref="T10:T16" si="7">IF(OR(U10="Preventivo",U10="Detectivo"),"Probabilidad",IF(U10="Correctivo","Impacto",""))</f>
        <v>Probabilidad</v>
      </c>
      <c r="U10" s="103" t="s">
        <v>14</v>
      </c>
      <c r="V10" s="103" t="s">
        <v>9</v>
      </c>
      <c r="W10" s="104" t="str">
        <f t="shared" ref="W10:W16" si="8">IF(AND(U10="Preventivo",V10="Automático"),"50%",IF(AND(U10="Preventivo",V10="Manual"),"40%",IF(AND(U10="Detectivo",V10="Automático"),"40%",IF(AND(U10="Detectivo",V10="Manual"),"30%",IF(AND(U10="Correctivo",V10="Automático"),"35%",IF(AND(U10="Correctivo",V10="Manual"),"25%",""))))))</f>
        <v>40%</v>
      </c>
      <c r="X10" s="103" t="s">
        <v>19</v>
      </c>
      <c r="Y10" s="103" t="s">
        <v>22</v>
      </c>
      <c r="Z10" s="103" t="s">
        <v>113</v>
      </c>
      <c r="AA10" s="105">
        <f t="shared" ref="AA10:AA16" si="9">IFERROR(IF(T10="Probabilidad",(L10-(+L10*W10)),IF(T10="Impacto",L10,"")),"")</f>
        <v>0.36</v>
      </c>
      <c r="AB10" s="106" t="str">
        <f t="shared" ref="AB10:AB16" si="10">IFERROR(IF(AA10="","",IF(AA10&lt;=0.2,"Muy Baja",IF(AA10&lt;=0.4,"Baja",IF(AA10&lt;=0.6,"Media",IF(AA10&lt;=0.8,"Alta","Muy Alta"))))),"")</f>
        <v>Baja</v>
      </c>
      <c r="AC10" s="107">
        <f t="shared" ref="AC10:AC16" si="11">+AA10</f>
        <v>0.36</v>
      </c>
      <c r="AD10" s="106" t="str">
        <f t="shared" ref="AD10:AD16" si="12">IFERROR(IF(AE10="","",IF(AE10&lt;=0.2,"Leve",IF(AE10&lt;=0.4,"Menor",IF(AE10&lt;=0.6,"Moderado",IF(AE10&lt;=0.8,"Mayor","Catastrófico"))))),"")</f>
        <v>Moderado</v>
      </c>
      <c r="AE10" s="107">
        <f t="shared" ref="AE10:AE16" si="13">IFERROR(IF(T10="Impacto",(P10-(+P10*W10)),IF(T10="Probabilidad",P10,"")),"")</f>
        <v>0.6</v>
      </c>
      <c r="AF10" s="108" t="str">
        <f t="shared" ref="AF10:AF16"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09" t="s">
        <v>129</v>
      </c>
      <c r="AH10" s="148" t="s">
        <v>223</v>
      </c>
      <c r="AI10" s="111" t="s">
        <v>224</v>
      </c>
      <c r="AJ10" s="112" t="s">
        <v>225</v>
      </c>
      <c r="AK10" s="112" t="s">
        <v>225</v>
      </c>
      <c r="AL10" s="148" t="s">
        <v>226</v>
      </c>
      <c r="AM10" s="111"/>
      <c r="AN10" s="165">
        <v>1</v>
      </c>
      <c r="AO10" s="175" t="s">
        <v>575</v>
      </c>
      <c r="AP10" s="175" t="s">
        <v>575</v>
      </c>
      <c r="AQ10" s="176" t="s">
        <v>576</v>
      </c>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1.5" hidden="1" customHeight="1" x14ac:dyDescent="0.25">
      <c r="A11" s="244"/>
      <c r="B11" s="246"/>
      <c r="C11" s="257"/>
      <c r="D11" s="254"/>
      <c r="E11" s="243"/>
      <c r="F11" s="243"/>
      <c r="G11" s="267"/>
      <c r="H11" s="269"/>
      <c r="I11" s="243"/>
      <c r="J11" s="252"/>
      <c r="K11" s="232"/>
      <c r="L11" s="235"/>
      <c r="M11" s="238"/>
      <c r="N11" s="150"/>
      <c r="O11" s="232"/>
      <c r="P11" s="235"/>
      <c r="Q11" s="240"/>
      <c r="R11" s="100">
        <v>2</v>
      </c>
      <c r="S11" s="101"/>
      <c r="T11" s="102" t="str">
        <f t="shared" ref="T11:T12" si="15">IF(OR(U11="Preventivo",U11="Detectivo"),"Probabilidad",IF(U11="Correctivo","Impacto",""))</f>
        <v>Probabilidad</v>
      </c>
      <c r="U11" s="103" t="s">
        <v>15</v>
      </c>
      <c r="V11" s="103" t="s">
        <v>9</v>
      </c>
      <c r="W11" s="104" t="str">
        <f t="shared" ref="W11:W12" si="16">IF(AND(U11="Preventivo",V11="Automático"),"50%",IF(AND(U11="Preventivo",V11="Manual"),"40%",IF(AND(U11="Detectivo",V11="Automático"),"40%",IF(AND(U11="Detectivo",V11="Manual"),"30%",IF(AND(U11="Correctivo",V11="Automático"),"35%",IF(AND(U11="Correctivo",V11="Manual"),"25%",""))))))</f>
        <v>30%</v>
      </c>
      <c r="X11" s="103" t="s">
        <v>19</v>
      </c>
      <c r="Y11" s="103" t="s">
        <v>23</v>
      </c>
      <c r="Z11" s="103" t="s">
        <v>114</v>
      </c>
      <c r="AA11" s="105">
        <f>IFERROR(IF(T11="Probabilidad",(AA10-(+AA10*W11)),IF(T11="Impacto",L10,"")),"")</f>
        <v>0.252</v>
      </c>
      <c r="AB11" s="106" t="str">
        <f t="shared" ref="AB11:AB12" si="17">IFERROR(IF(AA11="","",IF(AA11&lt;=0.2,"Muy Baja",IF(AA11&lt;=0.4,"Baja",IF(AA11&lt;=0.6,"Media",IF(AA11&lt;=0.8,"Alta","Muy Alta"))))),"")</f>
        <v>Baja</v>
      </c>
      <c r="AC11" s="107">
        <f t="shared" ref="AC11:AC12" si="18">+AA11</f>
        <v>0.252</v>
      </c>
      <c r="AD11" s="106" t="str">
        <f t="shared" ref="AD11:AD12" si="19">IFERROR(IF(AE11="","",IF(AE11&lt;=0.2,"Leve",IF(AE11&lt;=0.4,"Menor",IF(AE11&lt;=0.6,"Moderado",IF(AE11&lt;=0.8,"Mayor","Catastrófico"))))),"")</f>
        <v>Moderado</v>
      </c>
      <c r="AE11" s="107">
        <f>IFERROR(IF(T11="Impacto",(P10-(+P10*W11)),IF(T11="Probabilidad",P10,"")),"")</f>
        <v>0.6</v>
      </c>
      <c r="AF11" s="108" t="str">
        <f t="shared" ref="AF11:AF12" si="20">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Moderado</v>
      </c>
      <c r="AG11" s="109"/>
      <c r="AH11" s="148"/>
      <c r="AI11" s="111"/>
      <c r="AJ11" s="112"/>
      <c r="AK11" s="112"/>
      <c r="AL11" s="148"/>
      <c r="AM11" s="111"/>
      <c r="AN11" s="111"/>
      <c r="AO11" s="177"/>
      <c r="AP11" s="177"/>
      <c r="AQ11" s="171"/>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1.5" hidden="1" customHeight="1" x14ac:dyDescent="0.25">
      <c r="A12" s="244"/>
      <c r="B12" s="247"/>
      <c r="C12" s="257"/>
      <c r="D12" s="254"/>
      <c r="E12" s="243"/>
      <c r="F12" s="243"/>
      <c r="G12" s="267"/>
      <c r="H12" s="269"/>
      <c r="I12" s="243"/>
      <c r="J12" s="252"/>
      <c r="K12" s="233"/>
      <c r="L12" s="236"/>
      <c r="M12" s="238"/>
      <c r="N12" s="150"/>
      <c r="O12" s="233"/>
      <c r="P12" s="236"/>
      <c r="Q12" s="241"/>
      <c r="R12" s="100">
        <v>3</v>
      </c>
      <c r="S12" s="101"/>
      <c r="T12" s="102" t="str">
        <f t="shared" si="15"/>
        <v>Probabilidad</v>
      </c>
      <c r="U12" s="103" t="s">
        <v>15</v>
      </c>
      <c r="V12" s="103" t="s">
        <v>9</v>
      </c>
      <c r="W12" s="104" t="str">
        <f t="shared" si="16"/>
        <v>30%</v>
      </c>
      <c r="X12" s="103" t="s">
        <v>19</v>
      </c>
      <c r="Y12" s="103" t="s">
        <v>23</v>
      </c>
      <c r="Z12" s="103" t="s">
        <v>114</v>
      </c>
      <c r="AA12" s="105">
        <f>IFERROR(IF(T12="Probabilidad",(AA11-(+AA11*W12)),IF(T12="Impacto",L10,"")),"")</f>
        <v>0.1764</v>
      </c>
      <c r="AB12" s="106" t="str">
        <f t="shared" si="17"/>
        <v>Muy Baja</v>
      </c>
      <c r="AC12" s="107">
        <f t="shared" si="18"/>
        <v>0.1764</v>
      </c>
      <c r="AD12" s="106" t="str">
        <f t="shared" si="19"/>
        <v>Moderado</v>
      </c>
      <c r="AE12" s="107">
        <f>IFERROR(IF(T12="Impacto",(P10-(+P10*W12)),IF(T12="Probabilidad",P10,"")),"")</f>
        <v>0.6</v>
      </c>
      <c r="AF12" s="108" t="str">
        <f t="shared" si="20"/>
        <v>Moderado</v>
      </c>
      <c r="AG12" s="109"/>
      <c r="AH12" s="148"/>
      <c r="AI12" s="111"/>
      <c r="AJ12" s="112"/>
      <c r="AK12" s="112"/>
      <c r="AL12" s="148"/>
      <c r="AM12" s="111"/>
      <c r="AN12" s="111"/>
      <c r="AO12" s="177"/>
      <c r="AP12" s="177"/>
      <c r="AQ12" s="171"/>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s="1" customFormat="1" ht="222.75" customHeight="1" x14ac:dyDescent="0.25">
      <c r="A13" s="244">
        <v>3</v>
      </c>
      <c r="B13" s="245" t="s">
        <v>227</v>
      </c>
      <c r="C13" s="253" t="s">
        <v>542</v>
      </c>
      <c r="D13" s="253" t="s">
        <v>228</v>
      </c>
      <c r="E13" s="242" t="s">
        <v>125</v>
      </c>
      <c r="F13" s="242" t="s">
        <v>229</v>
      </c>
      <c r="G13" s="242" t="s">
        <v>230</v>
      </c>
      <c r="H13" s="249" t="s">
        <v>501</v>
      </c>
      <c r="I13" s="242" t="s">
        <v>460</v>
      </c>
      <c r="J13" s="251">
        <v>5000</v>
      </c>
      <c r="K13" s="231" t="str">
        <f>IF(J13&lt;=0,"",IF(J13&lt;=2,"Muy Baja",IF(J13&lt;=24,"Baja",IF(J13&lt;=500,"Media",IF(J13&lt;=5000,"Alta","Muy Alta")))))</f>
        <v>Alta</v>
      </c>
      <c r="L13" s="234">
        <f>IF(K13="","",IF(K13="Muy Baja",0.2,IF(K13="Baja",0.4,IF(K13="Media",0.6,IF(K13="Alta",0.8,IF(K13="Muy Alta",1,))))))</f>
        <v>0.8</v>
      </c>
      <c r="M13" s="237" t="s">
        <v>146</v>
      </c>
      <c r="N13" s="149"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231" t="str">
        <f>IF(OR(N13='Tabla Impacto'!$C$11,N13='Tabla Impacto'!$D$11),"Leve",IF(OR(N13='Tabla Impacto'!$C$12,N13='Tabla Impacto'!$D$12),"Menor",IF(OR(N13='Tabla Impacto'!$C$13,N13='Tabla Impacto'!$D$13),"Moderado",IF(OR(N13='Tabla Impacto'!$C$14,N13='Tabla Impacto'!$D$14),"Mayor",IF(OR(N13='Tabla Impacto'!$C$15,N13='Tabla Impacto'!$D$15),"Catastrófico","")))))</f>
        <v>Moderado</v>
      </c>
      <c r="P13" s="234">
        <f>IF(O13="","",IF(O13="Leve",0.2,IF(O13="Menor",0.4,IF(O13="Moderado",0.6,IF(O13="Mayor",0.8,IF(O13="Catastrófico",1,))))))</f>
        <v>0.6</v>
      </c>
      <c r="Q13" s="239"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00">
        <v>1</v>
      </c>
      <c r="S13" s="101" t="s">
        <v>231</v>
      </c>
      <c r="T13" s="102" t="str">
        <f t="shared" si="7"/>
        <v>Probabilidad</v>
      </c>
      <c r="U13" s="103" t="s">
        <v>14</v>
      </c>
      <c r="V13" s="103" t="s">
        <v>9</v>
      </c>
      <c r="W13" s="104" t="str">
        <f t="shared" si="8"/>
        <v>40%</v>
      </c>
      <c r="X13" s="103" t="s">
        <v>19</v>
      </c>
      <c r="Y13" s="103" t="s">
        <v>22</v>
      </c>
      <c r="Z13" s="103" t="s">
        <v>113</v>
      </c>
      <c r="AA13" s="105">
        <f t="shared" si="9"/>
        <v>0.48</v>
      </c>
      <c r="AB13" s="106" t="str">
        <f t="shared" si="10"/>
        <v>Media</v>
      </c>
      <c r="AC13" s="107">
        <f t="shared" si="11"/>
        <v>0.48</v>
      </c>
      <c r="AD13" s="106" t="str">
        <f t="shared" si="12"/>
        <v>Moderado</v>
      </c>
      <c r="AE13" s="107">
        <f t="shared" si="13"/>
        <v>0.6</v>
      </c>
      <c r="AF13" s="108" t="str">
        <f t="shared" si="14"/>
        <v>Moderado</v>
      </c>
      <c r="AG13" s="109" t="s">
        <v>129</v>
      </c>
      <c r="AH13" s="144" t="s">
        <v>232</v>
      </c>
      <c r="AI13" s="110" t="s">
        <v>233</v>
      </c>
      <c r="AJ13" s="112" t="s">
        <v>225</v>
      </c>
      <c r="AK13" s="112" t="s">
        <v>225</v>
      </c>
      <c r="AL13" s="148" t="s">
        <v>461</v>
      </c>
      <c r="AM13" s="111"/>
      <c r="AN13" s="168">
        <v>1</v>
      </c>
      <c r="AO13" s="183" t="s">
        <v>587</v>
      </c>
      <c r="AP13" s="183" t="s">
        <v>588</v>
      </c>
      <c r="AQ13" s="171"/>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row>
    <row r="14" spans="1:71" s="1" customFormat="1" ht="151.5" hidden="1" customHeight="1" x14ac:dyDescent="0.25">
      <c r="A14" s="244"/>
      <c r="B14" s="246"/>
      <c r="C14" s="257"/>
      <c r="D14" s="257"/>
      <c r="E14" s="243"/>
      <c r="F14" s="243"/>
      <c r="G14" s="243"/>
      <c r="H14" s="250"/>
      <c r="I14" s="243"/>
      <c r="J14" s="252"/>
      <c r="K14" s="232"/>
      <c r="L14" s="235"/>
      <c r="M14" s="238"/>
      <c r="N14" s="150"/>
      <c r="O14" s="232"/>
      <c r="P14" s="235"/>
      <c r="Q14" s="240"/>
      <c r="R14" s="100">
        <v>2</v>
      </c>
      <c r="S14" s="156"/>
      <c r="T14" s="102" t="str">
        <f t="shared" ref="T14:T15" si="21">IF(OR(U14="Preventivo",U14="Detectivo"),"Probabilidad",IF(U14="Correctivo","Impacto",""))</f>
        <v>Probabilidad</v>
      </c>
      <c r="U14" s="103" t="s">
        <v>15</v>
      </c>
      <c r="V14" s="103" t="s">
        <v>9</v>
      </c>
      <c r="W14" s="104" t="str">
        <f t="shared" ref="W14:W15" si="22">IF(AND(U14="Preventivo",V14="Automático"),"50%",IF(AND(U14="Preventivo",V14="Manual"),"40%",IF(AND(U14="Detectivo",V14="Automático"),"40%",IF(AND(U14="Detectivo",V14="Manual"),"30%",IF(AND(U14="Correctivo",V14="Automático"),"35%",IF(AND(U14="Correctivo",V14="Manual"),"25%",""))))))</f>
        <v>30%</v>
      </c>
      <c r="X14" s="103" t="s">
        <v>19</v>
      </c>
      <c r="Y14" s="103" t="s">
        <v>22</v>
      </c>
      <c r="Z14" s="103" t="s">
        <v>113</v>
      </c>
      <c r="AA14" s="105">
        <f>IFERROR(IF(T14="Probabilidad",(AA13-(+AA13*W14)),IF(T14="Impacto",L13,"")),"")</f>
        <v>0.33599999999999997</v>
      </c>
      <c r="AB14" s="106" t="str">
        <f t="shared" ref="AB14:AB15" si="23">IFERROR(IF(AA14="","",IF(AA14&lt;=0.2,"Muy Baja",IF(AA14&lt;=0.4,"Baja",IF(AA14&lt;=0.6,"Media",IF(AA14&lt;=0.8,"Alta","Muy Alta"))))),"")</f>
        <v>Baja</v>
      </c>
      <c r="AC14" s="107">
        <f t="shared" ref="AC14:AC15" si="24">+AA14</f>
        <v>0.33599999999999997</v>
      </c>
      <c r="AD14" s="106" t="str">
        <f t="shared" ref="AD14:AD15" si="25">IFERROR(IF(AE14="","",IF(AE14&lt;=0.2,"Leve",IF(AE14&lt;=0.4,"Menor",IF(AE14&lt;=0.6,"Moderado",IF(AE14&lt;=0.8,"Mayor","Catastrófico"))))),"")</f>
        <v>Moderado</v>
      </c>
      <c r="AE14" s="107">
        <f>IFERROR(IF(T14="Impacto",(P13-(+P13*W14)),IF(T14="Probabilidad",P13,"")),"")</f>
        <v>0.6</v>
      </c>
      <c r="AF14" s="108" t="str">
        <f t="shared" ref="AF14:AF15" si="26">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Moderado</v>
      </c>
      <c r="AG14" s="109"/>
      <c r="AH14" s="148"/>
      <c r="AI14" s="111"/>
      <c r="AJ14" s="112"/>
      <c r="AK14" s="112"/>
      <c r="AL14" s="148"/>
      <c r="AM14" s="111"/>
      <c r="AN14" s="111"/>
      <c r="AO14" s="177"/>
      <c r="AP14" s="177"/>
      <c r="AQ14" s="171"/>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row>
    <row r="15" spans="1:71" s="1" customFormat="1" ht="151.5" hidden="1" customHeight="1" x14ac:dyDescent="0.25">
      <c r="A15" s="244"/>
      <c r="B15" s="247"/>
      <c r="C15" s="257"/>
      <c r="D15" s="257"/>
      <c r="E15" s="243"/>
      <c r="F15" s="270"/>
      <c r="G15" s="270"/>
      <c r="H15" s="271"/>
      <c r="I15" s="243"/>
      <c r="J15" s="252"/>
      <c r="K15" s="233"/>
      <c r="L15" s="236"/>
      <c r="M15" s="238"/>
      <c r="N15" s="150"/>
      <c r="O15" s="233"/>
      <c r="P15" s="236"/>
      <c r="Q15" s="241"/>
      <c r="R15" s="100">
        <v>3</v>
      </c>
      <c r="S15" s="156"/>
      <c r="T15" s="102" t="str">
        <f t="shared" si="21"/>
        <v>Probabilidad</v>
      </c>
      <c r="U15" s="103" t="s">
        <v>15</v>
      </c>
      <c r="V15" s="103" t="s">
        <v>9</v>
      </c>
      <c r="W15" s="104" t="str">
        <f t="shared" si="22"/>
        <v>30%</v>
      </c>
      <c r="X15" s="103" t="s">
        <v>19</v>
      </c>
      <c r="Y15" s="103" t="s">
        <v>23</v>
      </c>
      <c r="Z15" s="103" t="s">
        <v>114</v>
      </c>
      <c r="AA15" s="105">
        <f>IFERROR(IF(T15="Probabilidad",(AA14-(+AA14*W15)),IF(T15="Impacto",L13,"")),"")</f>
        <v>0.23519999999999996</v>
      </c>
      <c r="AB15" s="106" t="str">
        <f t="shared" si="23"/>
        <v>Baja</v>
      </c>
      <c r="AC15" s="107">
        <f t="shared" si="24"/>
        <v>0.23519999999999996</v>
      </c>
      <c r="AD15" s="106" t="str">
        <f t="shared" si="25"/>
        <v>Moderado</v>
      </c>
      <c r="AE15" s="107">
        <f>IFERROR(IF(T15="Impacto",(P13-(+P13*W15)),IF(T15="Probabilidad",P13,"")),"")</f>
        <v>0.6</v>
      </c>
      <c r="AF15" s="108" t="str">
        <f t="shared" si="26"/>
        <v>Moderado</v>
      </c>
      <c r="AG15" s="109"/>
      <c r="AH15" s="148"/>
      <c r="AI15" s="111"/>
      <c r="AJ15" s="112"/>
      <c r="AK15" s="112"/>
      <c r="AL15" s="148"/>
      <c r="AM15" s="111"/>
      <c r="AN15" s="111"/>
      <c r="AO15" s="177"/>
      <c r="AP15" s="177"/>
      <c r="AQ15" s="171"/>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row>
    <row r="16" spans="1:71" ht="186.75" customHeight="1" x14ac:dyDescent="0.25">
      <c r="A16" s="244">
        <v>4</v>
      </c>
      <c r="B16" s="245" t="s">
        <v>500</v>
      </c>
      <c r="C16" s="253" t="s">
        <v>543</v>
      </c>
      <c r="D16" s="253" t="s">
        <v>235</v>
      </c>
      <c r="E16" s="242" t="s">
        <v>125</v>
      </c>
      <c r="F16" s="255" t="s">
        <v>236</v>
      </c>
      <c r="G16" s="255" t="s">
        <v>237</v>
      </c>
      <c r="H16" s="249" t="s">
        <v>238</v>
      </c>
      <c r="I16" s="242" t="s">
        <v>460</v>
      </c>
      <c r="J16" s="251">
        <v>480</v>
      </c>
      <c r="K16" s="231" t="str">
        <f>IF(J16&lt;=0,"",IF(J16&lt;=2,"Muy Baja",IF(J16&lt;=24,"Baja",IF(J16&lt;=500,"Media",IF(J16&lt;=5000,"Alta","Muy Alta")))))</f>
        <v>Media</v>
      </c>
      <c r="L16" s="234">
        <f>IF(K16="","",IF(K16="Muy Baja",0.2,IF(K16="Baja",0.4,IF(K16="Media",0.6,IF(K16="Alta",0.8,IF(K16="Muy Alta",1,))))))</f>
        <v>0.6</v>
      </c>
      <c r="M16" s="237" t="s">
        <v>144</v>
      </c>
      <c r="N16" s="149" t="str">
        <f>IF(NOT(ISERROR(MATCH(M16,'Tabla Impacto'!$B$221:$B$223,0))),'Tabla Impacto'!$F$223&amp;"Por favor no seleccionar los criterios de impacto(Afectación Económica o presupuestal y Pérdida Reputacional)",M16)</f>
        <v xml:space="preserve">     El riesgo afecta la imagen de alguna área de la organización</v>
      </c>
      <c r="O16" s="231" t="str">
        <f>IF(OR(N16='Tabla Impacto'!$C$11,N16='Tabla Impacto'!$D$11),"Leve",IF(OR(N16='Tabla Impacto'!$C$12,N16='Tabla Impacto'!$D$12),"Menor",IF(OR(N16='Tabla Impacto'!$C$13,N16='Tabla Impacto'!$D$13),"Moderado",IF(OR(N16='Tabla Impacto'!$C$14,N16='Tabla Impacto'!$D$14),"Mayor",IF(OR(N16='Tabla Impacto'!$C$15,N16='Tabla Impacto'!$D$15),"Catastrófico","")))))</f>
        <v>Leve</v>
      </c>
      <c r="P16" s="234">
        <f>IF(O16="","",IF(O16="Leve",0.2,IF(O16="Menor",0.4,IF(O16="Moderado",0.6,IF(O16="Mayor",0.8,IF(O16="Catastrófico",1,))))))</f>
        <v>0.2</v>
      </c>
      <c r="Q16" s="239"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00">
        <v>1</v>
      </c>
      <c r="S16" s="101" t="s">
        <v>239</v>
      </c>
      <c r="T16" s="102" t="str">
        <f t="shared" si="7"/>
        <v>Probabilidad</v>
      </c>
      <c r="U16" s="103" t="s">
        <v>15</v>
      </c>
      <c r="V16" s="103" t="s">
        <v>9</v>
      </c>
      <c r="W16" s="104" t="str">
        <f t="shared" si="8"/>
        <v>30%</v>
      </c>
      <c r="X16" s="103" t="s">
        <v>19</v>
      </c>
      <c r="Y16" s="103" t="s">
        <v>22</v>
      </c>
      <c r="Z16" s="103" t="s">
        <v>113</v>
      </c>
      <c r="AA16" s="105">
        <f t="shared" si="9"/>
        <v>0.42</v>
      </c>
      <c r="AB16" s="106" t="str">
        <f t="shared" si="10"/>
        <v>Media</v>
      </c>
      <c r="AC16" s="107">
        <f t="shared" si="11"/>
        <v>0.42</v>
      </c>
      <c r="AD16" s="106" t="str">
        <f t="shared" si="12"/>
        <v>Leve</v>
      </c>
      <c r="AE16" s="107">
        <f t="shared" si="13"/>
        <v>0.2</v>
      </c>
      <c r="AF16" s="108" t="str">
        <f t="shared" si="14"/>
        <v>Moderado</v>
      </c>
      <c r="AG16" s="109" t="s">
        <v>129</v>
      </c>
      <c r="AH16" s="148" t="s">
        <v>241</v>
      </c>
      <c r="AI16" s="133" t="s">
        <v>242</v>
      </c>
      <c r="AJ16" s="112" t="s">
        <v>225</v>
      </c>
      <c r="AK16" s="112" t="s">
        <v>225</v>
      </c>
      <c r="AL16" s="144" t="s">
        <v>243</v>
      </c>
      <c r="AM16" s="111"/>
      <c r="AN16" s="165">
        <v>1</v>
      </c>
      <c r="AO16" s="184" t="s">
        <v>632</v>
      </c>
      <c r="AP16" s="184" t="s">
        <v>577</v>
      </c>
      <c r="AQ16" s="185" t="s">
        <v>633</v>
      </c>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1" ht="151.5" hidden="1" customHeight="1" x14ac:dyDescent="0.25">
      <c r="A17" s="244"/>
      <c r="B17" s="246"/>
      <c r="C17" s="257"/>
      <c r="D17" s="257"/>
      <c r="E17" s="243"/>
      <c r="F17" s="243"/>
      <c r="G17" s="243"/>
      <c r="H17" s="250"/>
      <c r="I17" s="243"/>
      <c r="J17" s="252"/>
      <c r="K17" s="232"/>
      <c r="L17" s="235"/>
      <c r="M17" s="238"/>
      <c r="N17" s="150"/>
      <c r="O17" s="232"/>
      <c r="P17" s="235"/>
      <c r="Q17" s="240"/>
      <c r="R17" s="100">
        <v>2</v>
      </c>
      <c r="S17" s="101" t="s">
        <v>240</v>
      </c>
      <c r="T17" s="102" t="str">
        <f t="shared" ref="T17:T103" si="27">IF(OR(U17="Preventivo",U17="Detectivo"),"Probabilidad",IF(U17="Correctivo","Impacto",""))</f>
        <v>Probabilidad</v>
      </c>
      <c r="U17" s="103" t="s">
        <v>14</v>
      </c>
      <c r="V17" s="103" t="s">
        <v>9</v>
      </c>
      <c r="W17" s="104" t="str">
        <f t="shared" ref="W17:W103" si="28">IF(AND(U17="Preventivo",V17="Automático"),"50%",IF(AND(U17="Preventivo",V17="Manual"),"40%",IF(AND(U17="Detectivo",V17="Automático"),"40%",IF(AND(U17="Detectivo",V17="Manual"),"30%",IF(AND(U17="Correctivo",V17="Automático"),"35%",IF(AND(U17="Correctivo",V17="Manual"),"25%",""))))))</f>
        <v>40%</v>
      </c>
      <c r="X17" s="103" t="s">
        <v>19</v>
      </c>
      <c r="Y17" s="103" t="s">
        <v>22</v>
      </c>
      <c r="Z17" s="103" t="s">
        <v>113</v>
      </c>
      <c r="AA17" s="105">
        <f>IFERROR(IF(T17="Probabilidad",(AA16-(+AA16*W17)),IF(T17="Impacto",L16,"")),"")</f>
        <v>0.252</v>
      </c>
      <c r="AB17" s="106" t="str">
        <f t="shared" ref="AB17:AB103" si="29">IFERROR(IF(AA17="","",IF(AA17&lt;=0.2,"Muy Baja",IF(AA17&lt;=0.4,"Baja",IF(AA17&lt;=0.6,"Media",IF(AA17&lt;=0.8,"Alta","Muy Alta"))))),"")</f>
        <v>Baja</v>
      </c>
      <c r="AC17" s="107">
        <f t="shared" ref="AC17:AC103" si="30">+AA17</f>
        <v>0.252</v>
      </c>
      <c r="AD17" s="106" t="str">
        <f t="shared" ref="AD17:AD103" si="31">IFERROR(IF(AE17="","",IF(AE17&lt;=0.2,"Leve",IF(AE17&lt;=0.4,"Menor",IF(AE17&lt;=0.6,"Moderado",IF(AE17&lt;=0.8,"Mayor","Catastrófico"))))),"")</f>
        <v>Leve</v>
      </c>
      <c r="AE17" s="107">
        <f>IFERROR(IF(T17="Impacto",(P16-(+P16*W17)),IF(T17="Probabilidad",P16,"")),"")</f>
        <v>0.2</v>
      </c>
      <c r="AF17" s="108" t="str">
        <f t="shared" ref="AF17:AF103" si="32">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Bajo</v>
      </c>
      <c r="AG17" s="109" t="s">
        <v>129</v>
      </c>
      <c r="AH17" s="148"/>
      <c r="AI17" s="111"/>
      <c r="AJ17" s="112"/>
      <c r="AK17" s="112"/>
      <c r="AL17" s="148"/>
      <c r="AM17" s="111"/>
      <c r="AN17" s="111"/>
      <c r="AO17" s="177"/>
      <c r="AP17" s="177"/>
      <c r="AQ17" s="171"/>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1" ht="151.5" hidden="1" customHeight="1" x14ac:dyDescent="0.25">
      <c r="A18" s="244"/>
      <c r="B18" s="247"/>
      <c r="C18" s="257"/>
      <c r="D18" s="257"/>
      <c r="E18" s="243"/>
      <c r="F18" s="243"/>
      <c r="G18" s="243"/>
      <c r="H18" s="250"/>
      <c r="I18" s="243"/>
      <c r="J18" s="252"/>
      <c r="K18" s="233"/>
      <c r="L18" s="236"/>
      <c r="M18" s="238"/>
      <c r="N18" s="150"/>
      <c r="O18" s="233"/>
      <c r="P18" s="236"/>
      <c r="Q18" s="241"/>
      <c r="R18" s="100">
        <v>3</v>
      </c>
      <c r="S18" s="101"/>
      <c r="T18" s="102" t="str">
        <f t="shared" si="27"/>
        <v>Probabilidad</v>
      </c>
      <c r="U18" s="103" t="s">
        <v>15</v>
      </c>
      <c r="V18" s="103" t="s">
        <v>9</v>
      </c>
      <c r="W18" s="104" t="str">
        <f t="shared" si="28"/>
        <v>30%</v>
      </c>
      <c r="X18" s="103" t="s">
        <v>20</v>
      </c>
      <c r="Y18" s="103" t="s">
        <v>23</v>
      </c>
      <c r="Z18" s="103" t="s">
        <v>114</v>
      </c>
      <c r="AA18" s="105">
        <f>IFERROR(IF(T18="Probabilidad",(AA17-(+AA17*W18)),IF(T18="Impacto",L16,"")),"")</f>
        <v>0.1764</v>
      </c>
      <c r="AB18" s="106" t="str">
        <f t="shared" si="29"/>
        <v>Muy Baja</v>
      </c>
      <c r="AC18" s="107">
        <f t="shared" si="30"/>
        <v>0.1764</v>
      </c>
      <c r="AD18" s="106" t="str">
        <f t="shared" si="31"/>
        <v>Leve</v>
      </c>
      <c r="AE18" s="107">
        <f>IFERROR(IF(T18="Impacto",(P16-(+P16*W18)),IF(T18="Probabilidad",P16,"")),"")</f>
        <v>0.2</v>
      </c>
      <c r="AF18" s="108" t="str">
        <f t="shared" si="32"/>
        <v>Bajo</v>
      </c>
      <c r="AG18" s="109"/>
      <c r="AH18" s="148"/>
      <c r="AI18" s="111"/>
      <c r="AJ18" s="112"/>
      <c r="AK18" s="112"/>
      <c r="AL18" s="148"/>
      <c r="AM18" s="111"/>
      <c r="AN18" s="111"/>
      <c r="AO18" s="177"/>
      <c r="AP18" s="177"/>
      <c r="AQ18" s="171"/>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1" ht="151.5" customHeight="1" x14ac:dyDescent="0.25">
      <c r="A19" s="244">
        <v>5</v>
      </c>
      <c r="B19" s="245" t="s">
        <v>500</v>
      </c>
      <c r="C19" s="253" t="s">
        <v>543</v>
      </c>
      <c r="D19" s="253" t="s">
        <v>235</v>
      </c>
      <c r="E19" s="242" t="s">
        <v>125</v>
      </c>
      <c r="F19" s="255" t="s">
        <v>245</v>
      </c>
      <c r="G19" s="255" t="s">
        <v>246</v>
      </c>
      <c r="H19" s="249" t="s">
        <v>244</v>
      </c>
      <c r="I19" s="242" t="s">
        <v>460</v>
      </c>
      <c r="J19" s="251">
        <v>480</v>
      </c>
      <c r="K19" s="231" t="str">
        <f>IF(J19&lt;=0,"",IF(J19&lt;=2,"Muy Baja",IF(J19&lt;=24,"Baja",IF(J19&lt;=500,"Media",IF(J19&lt;=5000,"Alta","Muy Alta")))))</f>
        <v>Media</v>
      </c>
      <c r="L19" s="234">
        <f>IF(K19="","",IF(K19="Muy Baja",0.2,IF(K19="Baja",0.4,IF(K19="Media",0.6,IF(K19="Alta",0.8,IF(K19="Muy Alta",1,))))))</f>
        <v>0.6</v>
      </c>
      <c r="M19" s="237" t="s">
        <v>144</v>
      </c>
      <c r="N19" s="149" t="str">
        <f>IF(NOT(ISERROR(MATCH(M19,'Tabla Impacto'!$B$221:$B$223,0))),'Tabla Impacto'!$F$223&amp;"Por favor no seleccionar los criterios de impacto(Afectación Económica o presupuestal y Pérdida Reputacional)",M19)</f>
        <v xml:space="preserve">     El riesgo afecta la imagen de alguna área de la organización</v>
      </c>
      <c r="O19" s="231" t="str">
        <f>IF(OR(N19='Tabla Impacto'!$C$11,N19='Tabla Impacto'!$D$11),"Leve",IF(OR(N19='Tabla Impacto'!$C$12,N19='Tabla Impacto'!$D$12),"Menor",IF(OR(N19='Tabla Impacto'!$C$13,N19='Tabla Impacto'!$D$13),"Moderado",IF(OR(N19='Tabla Impacto'!$C$14,N19='Tabla Impacto'!$D$14),"Mayor",IF(OR(N19='Tabla Impacto'!$C$15,N19='Tabla Impacto'!$D$15),"Catastrófico","")))))</f>
        <v>Leve</v>
      </c>
      <c r="P19" s="234">
        <f>IF(O19="","",IF(O19="Leve",0.2,IF(O19="Menor",0.4,IF(O19="Moderado",0.6,IF(O19="Mayor",0.8,IF(O19="Catastrófico",1,))))))</f>
        <v>0.2</v>
      </c>
      <c r="Q19" s="239"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00">
        <v>1</v>
      </c>
      <c r="S19" s="101" t="s">
        <v>247</v>
      </c>
      <c r="T19" s="102" t="str">
        <f t="shared" si="27"/>
        <v>Probabilidad</v>
      </c>
      <c r="U19" s="103" t="s">
        <v>15</v>
      </c>
      <c r="V19" s="103" t="s">
        <v>9</v>
      </c>
      <c r="W19" s="104" t="str">
        <f t="shared" si="28"/>
        <v>30%</v>
      </c>
      <c r="X19" s="103" t="s">
        <v>19</v>
      </c>
      <c r="Y19" s="103" t="s">
        <v>22</v>
      </c>
      <c r="Z19" s="103" t="s">
        <v>113</v>
      </c>
      <c r="AA19" s="105">
        <f t="shared" ref="AA19:AA103" si="33">IFERROR(IF(T19="Probabilidad",(L19-(+L19*W19)),IF(T19="Impacto",L19,"")),"")</f>
        <v>0.42</v>
      </c>
      <c r="AB19" s="106" t="str">
        <f t="shared" si="29"/>
        <v>Media</v>
      </c>
      <c r="AC19" s="107">
        <f t="shared" si="30"/>
        <v>0.42</v>
      </c>
      <c r="AD19" s="106" t="str">
        <f t="shared" si="31"/>
        <v>Leve</v>
      </c>
      <c r="AE19" s="107">
        <f t="shared" ref="AE19:AE103" si="34">IFERROR(IF(T19="Impacto",(P19-(+P19*W19)),IF(T19="Probabilidad",P19,"")),"")</f>
        <v>0.2</v>
      </c>
      <c r="AF19" s="108" t="str">
        <f t="shared" si="32"/>
        <v>Moderado</v>
      </c>
      <c r="AG19" s="109" t="s">
        <v>129</v>
      </c>
      <c r="AH19" s="148" t="s">
        <v>241</v>
      </c>
      <c r="AI19" s="133" t="s">
        <v>242</v>
      </c>
      <c r="AJ19" s="112" t="s">
        <v>225</v>
      </c>
      <c r="AK19" s="112" t="s">
        <v>225</v>
      </c>
      <c r="AL19" s="144" t="s">
        <v>243</v>
      </c>
      <c r="AM19" s="111"/>
      <c r="AN19" s="165">
        <v>1</v>
      </c>
      <c r="AO19" s="184" t="s">
        <v>578</v>
      </c>
      <c r="AP19" s="184" t="s">
        <v>579</v>
      </c>
      <c r="AQ19" s="185" t="s">
        <v>580</v>
      </c>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1" ht="151.5" hidden="1" customHeight="1" x14ac:dyDescent="0.25">
      <c r="A20" s="244"/>
      <c r="B20" s="246"/>
      <c r="C20" s="257"/>
      <c r="D20" s="257"/>
      <c r="E20" s="243"/>
      <c r="F20" s="243"/>
      <c r="G20" s="243"/>
      <c r="H20" s="250"/>
      <c r="I20" s="243"/>
      <c r="J20" s="252"/>
      <c r="K20" s="232"/>
      <c r="L20" s="235"/>
      <c r="M20" s="238"/>
      <c r="N20" s="150"/>
      <c r="O20" s="232"/>
      <c r="P20" s="235"/>
      <c r="Q20" s="240"/>
      <c r="R20" s="100">
        <v>2</v>
      </c>
      <c r="S20" s="101"/>
      <c r="T20" s="102" t="str">
        <f t="shared" ref="T20:T21" si="35">IF(OR(U20="Preventivo",U20="Detectivo"),"Probabilidad",IF(U20="Correctivo","Impacto",""))</f>
        <v>Probabilidad</v>
      </c>
      <c r="U20" s="103" t="s">
        <v>15</v>
      </c>
      <c r="V20" s="103" t="s">
        <v>9</v>
      </c>
      <c r="W20" s="104" t="str">
        <f t="shared" ref="W20:W21" si="36">IF(AND(U20="Preventivo",V20="Automático"),"50%",IF(AND(U20="Preventivo",V20="Manual"),"40%",IF(AND(U20="Detectivo",V20="Automático"),"40%",IF(AND(U20="Detectivo",V20="Manual"),"30%",IF(AND(U20="Correctivo",V20="Automático"),"35%",IF(AND(U20="Correctivo",V20="Manual"),"25%",""))))))</f>
        <v>30%</v>
      </c>
      <c r="X20" s="103" t="s">
        <v>20</v>
      </c>
      <c r="Y20" s="103" t="s">
        <v>23</v>
      </c>
      <c r="Z20" s="103" t="s">
        <v>114</v>
      </c>
      <c r="AA20" s="105">
        <f>IFERROR(IF(T20="Probabilidad",(AA19-(+AA19*W20)),IF(T20="Impacto",L20,"")),"")</f>
        <v>0.29399999999999998</v>
      </c>
      <c r="AB20" s="106" t="str">
        <f t="shared" ref="AB20:AB21" si="37">IFERROR(IF(AA20="","",IF(AA20&lt;=0.2,"Muy Baja",IF(AA20&lt;=0.4,"Baja",IF(AA20&lt;=0.6,"Media",IF(AA20&lt;=0.8,"Alta","Muy Alta"))))),"")</f>
        <v>Baja</v>
      </c>
      <c r="AC20" s="107">
        <f t="shared" ref="AC20:AC21" si="38">+AA20</f>
        <v>0.29399999999999998</v>
      </c>
      <c r="AD20" s="106" t="str">
        <f t="shared" ref="AD20:AD21" si="39">IFERROR(IF(AE20="","",IF(AE20&lt;=0.2,"Leve",IF(AE20&lt;=0.4,"Menor",IF(AE20&lt;=0.6,"Moderado",IF(AE20&lt;=0.8,"Mayor","Catastrófico"))))),"")</f>
        <v>Leve</v>
      </c>
      <c r="AE20" s="107">
        <f t="shared" ref="AE20:AE21" si="40">IFERROR(IF(T20="Impacto",(P20-(+P20*W20)),IF(T20="Probabilidad",P20,"")),"")</f>
        <v>0</v>
      </c>
      <c r="AF20" s="108" t="str">
        <f t="shared" ref="AF20:AF21" si="41">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Bajo</v>
      </c>
      <c r="AG20" s="109"/>
      <c r="AH20" s="148"/>
      <c r="AI20" s="111"/>
      <c r="AJ20" s="112"/>
      <c r="AK20" s="112"/>
      <c r="AL20" s="148"/>
      <c r="AM20" s="111"/>
      <c r="AN20" s="111"/>
      <c r="AO20" s="177"/>
      <c r="AP20" s="177"/>
      <c r="AQ20" s="171"/>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1" ht="151.5" hidden="1" customHeight="1" x14ac:dyDescent="0.25">
      <c r="A21" s="244"/>
      <c r="B21" s="247"/>
      <c r="C21" s="257"/>
      <c r="D21" s="257"/>
      <c r="E21" s="243"/>
      <c r="F21" s="243"/>
      <c r="G21" s="243"/>
      <c r="H21" s="250"/>
      <c r="I21" s="243"/>
      <c r="J21" s="252"/>
      <c r="K21" s="233"/>
      <c r="L21" s="236"/>
      <c r="M21" s="238"/>
      <c r="N21" s="150"/>
      <c r="O21" s="233"/>
      <c r="P21" s="236"/>
      <c r="Q21" s="241"/>
      <c r="R21" s="100">
        <v>3</v>
      </c>
      <c r="S21" s="101"/>
      <c r="T21" s="102" t="str">
        <f t="shared" si="35"/>
        <v>Probabilidad</v>
      </c>
      <c r="U21" s="103" t="s">
        <v>15</v>
      </c>
      <c r="V21" s="103" t="s">
        <v>9</v>
      </c>
      <c r="W21" s="104" t="str">
        <f t="shared" si="36"/>
        <v>30%</v>
      </c>
      <c r="X21" s="103" t="s">
        <v>20</v>
      </c>
      <c r="Y21" s="103" t="s">
        <v>23</v>
      </c>
      <c r="Z21" s="103" t="s">
        <v>114</v>
      </c>
      <c r="AA21" s="105">
        <f>IFERROR(IF(T21="Probabilidad",(AA20-(+AA20*W21)),IF(T21="Impacto",L21,"")),"")</f>
        <v>0.20579999999999998</v>
      </c>
      <c r="AB21" s="106" t="str">
        <f t="shared" si="37"/>
        <v>Baja</v>
      </c>
      <c r="AC21" s="107">
        <f t="shared" si="38"/>
        <v>0.20579999999999998</v>
      </c>
      <c r="AD21" s="106" t="str">
        <f t="shared" si="39"/>
        <v>Leve</v>
      </c>
      <c r="AE21" s="107">
        <f t="shared" si="40"/>
        <v>0</v>
      </c>
      <c r="AF21" s="108" t="str">
        <f t="shared" si="41"/>
        <v>Bajo</v>
      </c>
      <c r="AG21" s="109"/>
      <c r="AH21" s="148"/>
      <c r="AI21" s="111"/>
      <c r="AJ21" s="112"/>
      <c r="AK21" s="112"/>
      <c r="AL21" s="148"/>
      <c r="AM21" s="111"/>
      <c r="AN21" s="111"/>
      <c r="AO21" s="177"/>
      <c r="AP21" s="177"/>
      <c r="AQ21" s="171"/>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1" ht="151.5" customHeight="1" x14ac:dyDescent="0.25">
      <c r="A22" s="244">
        <v>6</v>
      </c>
      <c r="B22" s="245" t="s">
        <v>248</v>
      </c>
      <c r="C22" s="253" t="s">
        <v>249</v>
      </c>
      <c r="D22" s="253" t="s">
        <v>250</v>
      </c>
      <c r="E22" s="242" t="s">
        <v>125</v>
      </c>
      <c r="F22" s="242" t="s">
        <v>251</v>
      </c>
      <c r="G22" s="242" t="s">
        <v>252</v>
      </c>
      <c r="H22" s="249" t="s">
        <v>253</v>
      </c>
      <c r="I22" s="242" t="s">
        <v>119</v>
      </c>
      <c r="J22" s="251">
        <v>1</v>
      </c>
      <c r="K22" s="231" t="str">
        <f>IF(J22&lt;=0,"",IF(J22&lt;=2,"Muy Baja",IF(J22&lt;=24,"Baja",IF(J22&lt;=500,"Media",IF(J22&lt;=5000,"Alta","Muy Alta")))))</f>
        <v>Muy Baja</v>
      </c>
      <c r="L22" s="234">
        <f>IF(K22="","",IF(K22="Muy Baja",0.2,IF(K22="Baja",0.4,IF(K22="Media",0.6,IF(K22="Alta",0.8,IF(K22="Muy Alta",1,))))))</f>
        <v>0.2</v>
      </c>
      <c r="M22" s="237" t="s">
        <v>146</v>
      </c>
      <c r="N22" s="149" t="str">
        <f>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231" t="str">
        <f>IF(OR(N22='Tabla Impacto'!$C$11,N22='Tabla Impacto'!$D$11),"Leve",IF(OR(N22='Tabla Impacto'!$C$12,N22='Tabla Impacto'!$D$12),"Menor",IF(OR(N22='Tabla Impacto'!$C$13,N22='Tabla Impacto'!$D$13),"Moderado",IF(OR(N22='Tabla Impacto'!$C$14,N22='Tabla Impacto'!$D$14),"Mayor",IF(OR(N22='Tabla Impacto'!$C$15,N22='Tabla Impacto'!$D$15),"Catastrófico","")))))</f>
        <v>Moderado</v>
      </c>
      <c r="P22" s="234">
        <f>IF(O22="","",IF(O22="Leve",0.2,IF(O22="Menor",0.4,IF(O22="Moderado",0.6,IF(O22="Mayor",0.8,IF(O22="Catastrófico",1,))))))</f>
        <v>0.6</v>
      </c>
      <c r="Q22" s="239"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Moderado</v>
      </c>
      <c r="R22" s="100">
        <v>1</v>
      </c>
      <c r="S22" s="101" t="s">
        <v>254</v>
      </c>
      <c r="T22" s="102" t="str">
        <f t="shared" si="27"/>
        <v>Probabilidad</v>
      </c>
      <c r="U22" s="103" t="s">
        <v>14</v>
      </c>
      <c r="V22" s="103" t="s">
        <v>9</v>
      </c>
      <c r="W22" s="104" t="str">
        <f t="shared" si="28"/>
        <v>40%</v>
      </c>
      <c r="X22" s="103" t="s">
        <v>19</v>
      </c>
      <c r="Y22" s="103" t="s">
        <v>22</v>
      </c>
      <c r="Z22" s="103" t="s">
        <v>113</v>
      </c>
      <c r="AA22" s="105">
        <f t="shared" si="33"/>
        <v>0.12</v>
      </c>
      <c r="AB22" s="106" t="str">
        <f t="shared" si="29"/>
        <v>Muy Baja</v>
      </c>
      <c r="AC22" s="107">
        <f t="shared" si="30"/>
        <v>0.12</v>
      </c>
      <c r="AD22" s="106" t="str">
        <f t="shared" si="31"/>
        <v>Moderado</v>
      </c>
      <c r="AE22" s="107">
        <f t="shared" si="34"/>
        <v>0.6</v>
      </c>
      <c r="AF22" s="108" t="str">
        <f t="shared" si="32"/>
        <v>Moderado</v>
      </c>
      <c r="AG22" s="109"/>
      <c r="AH22" s="135" t="s">
        <v>255</v>
      </c>
      <c r="AI22" s="136" t="s">
        <v>256</v>
      </c>
      <c r="AJ22" s="137">
        <v>44378</v>
      </c>
      <c r="AK22" s="137">
        <v>44561</v>
      </c>
      <c r="AL22" s="101" t="s">
        <v>257</v>
      </c>
      <c r="AM22" s="111"/>
      <c r="AN22" s="168">
        <v>1</v>
      </c>
      <c r="AO22" s="184" t="s">
        <v>600</v>
      </c>
      <c r="AP22" s="178" t="s">
        <v>630</v>
      </c>
      <c r="AQ22" s="171"/>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row>
    <row r="23" spans="1:71" ht="151.5" hidden="1" customHeight="1" x14ac:dyDescent="0.25">
      <c r="A23" s="244"/>
      <c r="B23" s="246"/>
      <c r="C23" s="254"/>
      <c r="D23" s="257"/>
      <c r="E23" s="243"/>
      <c r="F23" s="243"/>
      <c r="G23" s="243"/>
      <c r="H23" s="250"/>
      <c r="I23" s="243"/>
      <c r="J23" s="252"/>
      <c r="K23" s="232"/>
      <c r="L23" s="235"/>
      <c r="M23" s="238"/>
      <c r="N23" s="150"/>
      <c r="O23" s="232"/>
      <c r="P23" s="235"/>
      <c r="Q23" s="240"/>
      <c r="R23" s="100">
        <v>2</v>
      </c>
      <c r="S23" s="101"/>
      <c r="T23" s="102" t="str">
        <f t="shared" ref="T23:T24" si="42">IF(OR(U23="Preventivo",U23="Detectivo"),"Probabilidad",IF(U23="Correctivo","Impacto",""))</f>
        <v>Probabilidad</v>
      </c>
      <c r="U23" s="103" t="s">
        <v>15</v>
      </c>
      <c r="V23" s="103" t="s">
        <v>9</v>
      </c>
      <c r="W23" s="104" t="str">
        <f t="shared" ref="W23:W24" si="43">IF(AND(U23="Preventivo",V23="Automático"),"50%",IF(AND(U23="Preventivo",V23="Manual"),"40%",IF(AND(U23="Detectivo",V23="Automático"),"40%",IF(AND(U23="Detectivo",V23="Manual"),"30%",IF(AND(U23="Correctivo",V23="Automático"),"35%",IF(AND(U23="Correctivo",V23="Manual"),"25%",""))))))</f>
        <v>30%</v>
      </c>
      <c r="X23" s="103" t="s">
        <v>20</v>
      </c>
      <c r="Y23" s="103" t="s">
        <v>23</v>
      </c>
      <c r="Z23" s="103" t="s">
        <v>114</v>
      </c>
      <c r="AA23" s="105">
        <f>IFERROR(IF(T23="Probabilidad",(AA22-(+AA22*W23)),IF(T23="Impacto",L23,"")),"")</f>
        <v>8.3999999999999991E-2</v>
      </c>
      <c r="AB23" s="106" t="str">
        <f t="shared" ref="AB23:AB24" si="44">IFERROR(IF(AA23="","",IF(AA23&lt;=0.2,"Muy Baja",IF(AA23&lt;=0.4,"Baja",IF(AA23&lt;=0.6,"Media",IF(AA23&lt;=0.8,"Alta","Muy Alta"))))),"")</f>
        <v>Muy Baja</v>
      </c>
      <c r="AC23" s="107">
        <f t="shared" ref="AC23:AC24" si="45">+AA23</f>
        <v>8.3999999999999991E-2</v>
      </c>
      <c r="AD23" s="106" t="str">
        <f t="shared" ref="AD23:AD24" si="46">IFERROR(IF(AE23="","",IF(AE23&lt;=0.2,"Leve",IF(AE23&lt;=0.4,"Menor",IF(AE23&lt;=0.6,"Moderado",IF(AE23&lt;=0.8,"Mayor","Catastrófico"))))),"")</f>
        <v>Leve</v>
      </c>
      <c r="AE23" s="107">
        <f t="shared" ref="AE23:AE24" si="47">IFERROR(IF(T23="Impacto",(P23-(+P23*W23)),IF(T23="Probabilidad",P23,"")),"")</f>
        <v>0</v>
      </c>
      <c r="AF23" s="108" t="str">
        <f t="shared" ref="AF23:AF24" si="48">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Bajo</v>
      </c>
      <c r="AG23" s="109"/>
      <c r="AH23" s="148"/>
      <c r="AI23" s="111"/>
      <c r="AJ23" s="112"/>
      <c r="AK23" s="112"/>
      <c r="AL23" s="148"/>
      <c r="AM23" s="111"/>
      <c r="AN23" s="111"/>
      <c r="AO23" s="177"/>
      <c r="AP23" s="177"/>
      <c r="AQ23" s="171"/>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row>
    <row r="24" spans="1:71" ht="151.5" hidden="1" customHeight="1" x14ac:dyDescent="0.25">
      <c r="A24" s="264"/>
      <c r="B24" s="247"/>
      <c r="C24" s="254"/>
      <c r="D24" s="257"/>
      <c r="E24" s="243"/>
      <c r="F24" s="243"/>
      <c r="G24" s="243"/>
      <c r="H24" s="250"/>
      <c r="I24" s="243"/>
      <c r="J24" s="252"/>
      <c r="K24" s="233"/>
      <c r="L24" s="236"/>
      <c r="M24" s="238"/>
      <c r="N24" s="150"/>
      <c r="O24" s="233"/>
      <c r="P24" s="236"/>
      <c r="Q24" s="241"/>
      <c r="R24" s="100">
        <v>3</v>
      </c>
      <c r="S24" s="101"/>
      <c r="T24" s="102" t="str">
        <f t="shared" si="42"/>
        <v>Probabilidad</v>
      </c>
      <c r="U24" s="103" t="s">
        <v>15</v>
      </c>
      <c r="V24" s="103" t="s">
        <v>9</v>
      </c>
      <c r="W24" s="104" t="str">
        <f t="shared" si="43"/>
        <v>30%</v>
      </c>
      <c r="X24" s="103" t="s">
        <v>20</v>
      </c>
      <c r="Y24" s="103" t="s">
        <v>23</v>
      </c>
      <c r="Z24" s="103" t="s">
        <v>114</v>
      </c>
      <c r="AA24" s="105">
        <f>IFERROR(IF(T24="Probabilidad",(AA23-(+AA23*W24)),IF(T24="Impacto",L24,"")),"")</f>
        <v>5.8799999999999991E-2</v>
      </c>
      <c r="AB24" s="106" t="str">
        <f t="shared" si="44"/>
        <v>Muy Baja</v>
      </c>
      <c r="AC24" s="107">
        <f t="shared" si="45"/>
        <v>5.8799999999999991E-2</v>
      </c>
      <c r="AD24" s="106" t="str">
        <f t="shared" si="46"/>
        <v>Leve</v>
      </c>
      <c r="AE24" s="107">
        <f t="shared" si="47"/>
        <v>0</v>
      </c>
      <c r="AF24" s="108" t="str">
        <f t="shared" si="48"/>
        <v>Bajo</v>
      </c>
      <c r="AG24" s="109"/>
      <c r="AH24" s="148"/>
      <c r="AI24" s="111"/>
      <c r="AJ24" s="112"/>
      <c r="AK24" s="112"/>
      <c r="AL24" s="148"/>
      <c r="AM24" s="111"/>
      <c r="AN24" s="111"/>
      <c r="AO24" s="177"/>
      <c r="AP24" s="177"/>
      <c r="AQ24" s="171"/>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row>
    <row r="25" spans="1:71" ht="151.5" customHeight="1" x14ac:dyDescent="0.25">
      <c r="A25" s="248">
        <v>7</v>
      </c>
      <c r="B25" s="245" t="s">
        <v>248</v>
      </c>
      <c r="C25" s="253" t="s">
        <v>249</v>
      </c>
      <c r="D25" s="253" t="s">
        <v>250</v>
      </c>
      <c r="E25" s="242" t="s">
        <v>126</v>
      </c>
      <c r="F25" s="255" t="s">
        <v>258</v>
      </c>
      <c r="G25" s="242" t="s">
        <v>259</v>
      </c>
      <c r="H25" s="249" t="s">
        <v>502</v>
      </c>
      <c r="I25" s="242" t="s">
        <v>460</v>
      </c>
      <c r="J25" s="251">
        <v>1</v>
      </c>
      <c r="K25" s="231" t="str">
        <f>IF(J25&lt;=0,"",IF(J25&lt;=2,"Muy Baja",IF(J25&lt;=24,"Baja",IF(J25&lt;=500,"Media",IF(J25&lt;=5000,"Alta","Muy Alta")))))</f>
        <v>Muy Baja</v>
      </c>
      <c r="L25" s="234">
        <f>IF(K25="","",IF(K25="Muy Baja",0.2,IF(K25="Baja",0.4,IF(K25="Media",0.6,IF(K25="Alta",0.8,IF(K25="Muy Alta",1,))))))</f>
        <v>0.2</v>
      </c>
      <c r="M25" s="237" t="s">
        <v>140</v>
      </c>
      <c r="N25" s="149" t="str">
        <f>IF(NOT(ISERROR(MATCH(M25,'Tabla Impacto'!$B$221:$B$223,0))),'Tabla Impacto'!$F$223&amp;"Por favor no seleccionar los criterios de impacto(Afectación Económica o presupuestal y Pérdida Reputacional)",M25)</f>
        <v xml:space="preserve">     Entre 50 y 100 SMLMV </v>
      </c>
      <c r="O25" s="231" t="str">
        <f>IF(OR(N25='Tabla Impacto'!$C$11,N25='Tabla Impacto'!$D$11),"Leve",IF(OR(N25='Tabla Impacto'!$C$12,N25='Tabla Impacto'!$D$12),"Menor",IF(OR(N25='Tabla Impacto'!$C$13,N25='Tabla Impacto'!$D$13),"Moderado",IF(OR(N25='Tabla Impacto'!$C$14,N25='Tabla Impacto'!$D$14),"Mayor",IF(OR(N25='Tabla Impacto'!$C$15,N25='Tabla Impacto'!$D$15),"Catastrófico","")))))</f>
        <v>Moderado</v>
      </c>
      <c r="P25" s="234">
        <f>IF(O25="","",IF(O25="Leve",0.2,IF(O25="Menor",0.4,IF(O25="Moderado",0.6,IF(O25="Mayor",0.8,IF(O25="Catastrófico",1,))))))</f>
        <v>0.6</v>
      </c>
      <c r="Q25" s="239"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Moderado</v>
      </c>
      <c r="R25" s="100">
        <v>1</v>
      </c>
      <c r="S25" s="101" t="s">
        <v>260</v>
      </c>
      <c r="T25" s="102" t="str">
        <f t="shared" si="27"/>
        <v>Probabilidad</v>
      </c>
      <c r="U25" s="103" t="s">
        <v>15</v>
      </c>
      <c r="V25" s="103" t="s">
        <v>9</v>
      </c>
      <c r="W25" s="104" t="str">
        <f t="shared" si="28"/>
        <v>30%</v>
      </c>
      <c r="X25" s="103" t="s">
        <v>20</v>
      </c>
      <c r="Y25" s="103" t="s">
        <v>23</v>
      </c>
      <c r="Z25" s="103" t="s">
        <v>114</v>
      </c>
      <c r="AA25" s="105">
        <f t="shared" si="33"/>
        <v>0.14000000000000001</v>
      </c>
      <c r="AB25" s="106" t="str">
        <f t="shared" si="29"/>
        <v>Muy Baja</v>
      </c>
      <c r="AC25" s="107">
        <f t="shared" si="30"/>
        <v>0.14000000000000001</v>
      </c>
      <c r="AD25" s="106" t="str">
        <f t="shared" si="31"/>
        <v>Moderado</v>
      </c>
      <c r="AE25" s="107">
        <f t="shared" si="34"/>
        <v>0.6</v>
      </c>
      <c r="AF25" s="108" t="str">
        <f t="shared" si="32"/>
        <v>Moderado</v>
      </c>
      <c r="AG25" s="109" t="s">
        <v>129</v>
      </c>
      <c r="AH25" s="148" t="s">
        <v>261</v>
      </c>
      <c r="AI25" s="136" t="s">
        <v>233</v>
      </c>
      <c r="AJ25" s="137">
        <v>44378</v>
      </c>
      <c r="AK25" s="137">
        <v>44561</v>
      </c>
      <c r="AL25" s="135" t="s">
        <v>462</v>
      </c>
      <c r="AM25" s="111"/>
      <c r="AN25" s="168">
        <v>1</v>
      </c>
      <c r="AO25" s="179" t="s">
        <v>601</v>
      </c>
      <c r="AP25" s="178" t="s">
        <v>631</v>
      </c>
      <c r="AQ25" s="171"/>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1" ht="151.5" hidden="1" customHeight="1" x14ac:dyDescent="0.25">
      <c r="A26" s="244"/>
      <c r="B26" s="246"/>
      <c r="C26" s="254"/>
      <c r="D26" s="257"/>
      <c r="E26" s="243"/>
      <c r="F26" s="243"/>
      <c r="G26" s="243"/>
      <c r="H26" s="250"/>
      <c r="I26" s="243"/>
      <c r="J26" s="252"/>
      <c r="K26" s="232"/>
      <c r="L26" s="235"/>
      <c r="M26" s="238"/>
      <c r="N26" s="150"/>
      <c r="O26" s="232"/>
      <c r="P26" s="235"/>
      <c r="Q26" s="240"/>
      <c r="R26" s="100">
        <v>2</v>
      </c>
      <c r="S26" s="101"/>
      <c r="T26" s="102" t="str">
        <f t="shared" ref="T26:T48" si="49">IF(OR(U26="Preventivo",U26="Detectivo"),"Probabilidad",IF(U26="Correctivo","Impacto",""))</f>
        <v>Probabilidad</v>
      </c>
      <c r="U26" s="103" t="s">
        <v>15</v>
      </c>
      <c r="V26" s="103" t="s">
        <v>9</v>
      </c>
      <c r="W26" s="104" t="str">
        <f t="shared" ref="W26:W48" si="50">IF(AND(U26="Preventivo",V26="Automático"),"50%",IF(AND(U26="Preventivo",V26="Manual"),"40%",IF(AND(U26="Detectivo",V26="Automático"),"40%",IF(AND(U26="Detectivo",V26="Manual"),"30%",IF(AND(U26="Correctivo",V26="Automático"),"35%",IF(AND(U26="Correctivo",V26="Manual"),"25%",""))))))</f>
        <v>30%</v>
      </c>
      <c r="X26" s="103" t="s">
        <v>20</v>
      </c>
      <c r="Y26" s="103" t="s">
        <v>23</v>
      </c>
      <c r="Z26" s="103" t="s">
        <v>114</v>
      </c>
      <c r="AA26" s="105">
        <f>IFERROR(IF(T26="Probabilidad",(AA25-(+AA25*W26)),IF(T26="Impacto",L26,"")),"")</f>
        <v>9.8000000000000004E-2</v>
      </c>
      <c r="AB26" s="106" t="str">
        <f t="shared" ref="AB26:AB48" si="51">IFERROR(IF(AA26="","",IF(AA26&lt;=0.2,"Muy Baja",IF(AA26&lt;=0.4,"Baja",IF(AA26&lt;=0.6,"Media",IF(AA26&lt;=0.8,"Alta","Muy Alta"))))),"")</f>
        <v>Muy Baja</v>
      </c>
      <c r="AC26" s="107">
        <f t="shared" ref="AC26:AC48" si="52">+AA26</f>
        <v>9.8000000000000004E-2</v>
      </c>
      <c r="AD26" s="106" t="str">
        <f t="shared" ref="AD26:AD48" si="53">IFERROR(IF(AE26="","",IF(AE26&lt;=0.2,"Leve",IF(AE26&lt;=0.4,"Menor",IF(AE26&lt;=0.6,"Moderado",IF(AE26&lt;=0.8,"Mayor","Catastrófico"))))),"")</f>
        <v>Leve</v>
      </c>
      <c r="AE26" s="107">
        <f t="shared" ref="AE26:AE48" si="54">IFERROR(IF(T26="Impacto",(P26-(+P26*W26)),IF(T26="Probabilidad",P26,"")),"")</f>
        <v>0</v>
      </c>
      <c r="AF26" s="108" t="str">
        <f t="shared" ref="AF26:AF48" si="55">IFERROR(IF(OR(AND(AB26="Muy Baja",AD26="Leve"),AND(AB26="Muy Baja",AD26="Menor"),AND(AB26="Baja",AD26="Leve")),"Bajo",IF(OR(AND(AB26="Muy baja",AD26="Moderado"),AND(AB26="Baja",AD26="Menor"),AND(AB26="Baja",AD26="Moderado"),AND(AB26="Media",AD26="Leve"),AND(AB26="Media",AD26="Menor"),AND(AB26="Media",AD26="Moderado"),AND(AB26="Alta",AD26="Leve"),AND(AB26="Alta",AD26="Menor")),"Moderado",IF(OR(AND(AB26="Muy Baja",AD26="Mayor"),AND(AB26="Baja",AD26="Mayor"),AND(AB26="Media",AD26="Mayor"),AND(AB26="Alta",AD26="Moderado"),AND(AB26="Alta",AD26="Mayor"),AND(AB26="Muy Alta",AD26="Leve"),AND(AB26="Muy Alta",AD26="Menor"),AND(AB26="Muy Alta",AD26="Moderado"),AND(AB26="Muy Alta",AD26="Mayor")),"Alto",IF(OR(AND(AB26="Muy Baja",AD26="Catastrófico"),AND(AB26="Baja",AD26="Catastrófico"),AND(AB26="Media",AD26="Catastrófico"),AND(AB26="Alta",AD26="Catastrófico"),AND(AB26="Muy Alta",AD26="Catastrófico")),"Extremo","")))),"")</f>
        <v>Bajo</v>
      </c>
      <c r="AG26" s="109"/>
      <c r="AH26" s="148"/>
      <c r="AI26" s="111"/>
      <c r="AJ26" s="112"/>
      <c r="AK26" s="112"/>
      <c r="AL26" s="148"/>
      <c r="AM26" s="111"/>
      <c r="AN26" s="111"/>
      <c r="AO26" s="177"/>
      <c r="AP26" s="177"/>
      <c r="AQ26" s="171"/>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1" ht="151.5" hidden="1" customHeight="1" x14ac:dyDescent="0.25">
      <c r="A27" s="244"/>
      <c r="B27" s="247"/>
      <c r="C27" s="254"/>
      <c r="D27" s="257"/>
      <c r="E27" s="243"/>
      <c r="F27" s="243"/>
      <c r="G27" s="243"/>
      <c r="H27" s="250"/>
      <c r="I27" s="243"/>
      <c r="J27" s="252"/>
      <c r="K27" s="233"/>
      <c r="L27" s="236"/>
      <c r="M27" s="238"/>
      <c r="N27" s="150"/>
      <c r="O27" s="233"/>
      <c r="P27" s="236"/>
      <c r="Q27" s="241"/>
      <c r="R27" s="100">
        <v>3</v>
      </c>
      <c r="S27" s="101"/>
      <c r="T27" s="102" t="str">
        <f t="shared" si="49"/>
        <v>Probabilidad</v>
      </c>
      <c r="U27" s="103" t="s">
        <v>15</v>
      </c>
      <c r="V27" s="103" t="s">
        <v>9</v>
      </c>
      <c r="W27" s="104" t="str">
        <f t="shared" si="50"/>
        <v>30%</v>
      </c>
      <c r="X27" s="103" t="s">
        <v>20</v>
      </c>
      <c r="Y27" s="103" t="s">
        <v>23</v>
      </c>
      <c r="Z27" s="103" t="s">
        <v>114</v>
      </c>
      <c r="AA27" s="105">
        <f>IFERROR(IF(T27="Probabilidad",(AA26-(+AA26*W27)),IF(T27="Impacto",L27,"")),"")</f>
        <v>6.8600000000000008E-2</v>
      </c>
      <c r="AB27" s="106" t="str">
        <f t="shared" si="51"/>
        <v>Muy Baja</v>
      </c>
      <c r="AC27" s="107">
        <f t="shared" si="52"/>
        <v>6.8600000000000008E-2</v>
      </c>
      <c r="AD27" s="106" t="str">
        <f t="shared" si="53"/>
        <v>Leve</v>
      </c>
      <c r="AE27" s="107">
        <f t="shared" si="54"/>
        <v>0</v>
      </c>
      <c r="AF27" s="108" t="str">
        <f t="shared" si="55"/>
        <v>Bajo</v>
      </c>
      <c r="AG27" s="109"/>
      <c r="AH27" s="148"/>
      <c r="AI27" s="111"/>
      <c r="AJ27" s="112"/>
      <c r="AK27" s="112"/>
      <c r="AL27" s="148"/>
      <c r="AM27" s="111"/>
      <c r="AN27" s="111"/>
      <c r="AO27" s="177"/>
      <c r="AP27" s="177"/>
      <c r="AQ27" s="171"/>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1" ht="278.25" customHeight="1" x14ac:dyDescent="0.25">
      <c r="A28" s="244">
        <v>8</v>
      </c>
      <c r="B28" s="245" t="s">
        <v>262</v>
      </c>
      <c r="C28" s="253" t="s">
        <v>263</v>
      </c>
      <c r="D28" s="253" t="s">
        <v>264</v>
      </c>
      <c r="E28" s="242" t="s">
        <v>127</v>
      </c>
      <c r="F28" s="255" t="s">
        <v>265</v>
      </c>
      <c r="G28" s="242" t="s">
        <v>266</v>
      </c>
      <c r="H28" s="249" t="s">
        <v>267</v>
      </c>
      <c r="I28" s="242" t="s">
        <v>119</v>
      </c>
      <c r="J28" s="251">
        <v>1460</v>
      </c>
      <c r="K28" s="231" t="str">
        <f>IF(J28&lt;=0,"",IF(J28&lt;=2,"Muy Baja",IF(J28&lt;=24,"Baja",IF(J28&lt;=500,"Media",IF(J28&lt;=5000,"Alta","Muy Alta")))))</f>
        <v>Alta</v>
      </c>
      <c r="L28" s="234">
        <f>IF(K28="","",IF(K28="Muy Baja",0.2,IF(K28="Baja",0.4,IF(K28="Media",0.6,IF(K28="Alta",0.8,IF(K28="Muy Alta",1,))))))</f>
        <v>0.8</v>
      </c>
      <c r="M28" s="237" t="s">
        <v>146</v>
      </c>
      <c r="N28" s="149" t="str">
        <f>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231" t="str">
        <f>IF(OR(N28='Tabla Impacto'!$C$11,N28='Tabla Impacto'!$D$11),"Leve",IF(OR(N28='Tabla Impacto'!$C$12,N28='Tabla Impacto'!$D$12),"Menor",IF(OR(N28='Tabla Impacto'!$C$13,N28='Tabla Impacto'!$D$13),"Moderado",IF(OR(N28='Tabla Impacto'!$C$14,N28='Tabla Impacto'!$D$14),"Mayor",IF(OR(N28='Tabla Impacto'!$C$15,N28='Tabla Impacto'!$D$15),"Catastrófico","")))))</f>
        <v>Moderado</v>
      </c>
      <c r="P28" s="234">
        <f>IF(O28="","",IF(O28="Leve",0.2,IF(O28="Menor",0.4,IF(O28="Moderado",0.6,IF(O28="Mayor",0.8,IF(O28="Catastrófico",1,))))))</f>
        <v>0.6</v>
      </c>
      <c r="Q28" s="239"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00">
        <v>1</v>
      </c>
      <c r="S28" s="101" t="s">
        <v>268</v>
      </c>
      <c r="T28" s="102" t="str">
        <f t="shared" si="49"/>
        <v>Probabilidad</v>
      </c>
      <c r="U28" s="103" t="s">
        <v>14</v>
      </c>
      <c r="V28" s="103" t="s">
        <v>9</v>
      </c>
      <c r="W28" s="104" t="str">
        <f t="shared" si="50"/>
        <v>40%</v>
      </c>
      <c r="X28" s="103" t="s">
        <v>19</v>
      </c>
      <c r="Y28" s="103" t="s">
        <v>22</v>
      </c>
      <c r="Z28" s="103" t="s">
        <v>113</v>
      </c>
      <c r="AA28" s="105">
        <f t="shared" ref="AA28:AA46" si="56">IFERROR(IF(T28="Probabilidad",(L28-(+L28*W28)),IF(T28="Impacto",L28,"")),"")</f>
        <v>0.48</v>
      </c>
      <c r="AB28" s="106" t="str">
        <f t="shared" si="51"/>
        <v>Media</v>
      </c>
      <c r="AC28" s="107">
        <f t="shared" si="52"/>
        <v>0.48</v>
      </c>
      <c r="AD28" s="106" t="str">
        <f t="shared" si="53"/>
        <v>Moderado</v>
      </c>
      <c r="AE28" s="107">
        <f t="shared" si="54"/>
        <v>0.6</v>
      </c>
      <c r="AF28" s="108" t="str">
        <f t="shared" si="55"/>
        <v>Moderado</v>
      </c>
      <c r="AG28" s="109" t="s">
        <v>129</v>
      </c>
      <c r="AH28" s="151" t="s">
        <v>269</v>
      </c>
      <c r="AI28" s="139" t="s">
        <v>256</v>
      </c>
      <c r="AJ28" s="140">
        <v>44378</v>
      </c>
      <c r="AK28" s="140">
        <v>44561</v>
      </c>
      <c r="AL28" s="151" t="s">
        <v>270</v>
      </c>
      <c r="AM28" s="111"/>
      <c r="AN28" s="110" t="s">
        <v>714</v>
      </c>
      <c r="AO28" s="184" t="s">
        <v>594</v>
      </c>
      <c r="AP28" s="184" t="s">
        <v>655</v>
      </c>
      <c r="AQ28" s="171" t="s">
        <v>723</v>
      </c>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row>
    <row r="29" spans="1:71" ht="151.5" customHeight="1" x14ac:dyDescent="0.25">
      <c r="A29" s="244"/>
      <c r="B29" s="246"/>
      <c r="C29" s="254"/>
      <c r="D29" s="257"/>
      <c r="E29" s="243"/>
      <c r="F29" s="243"/>
      <c r="G29" s="243"/>
      <c r="H29" s="250"/>
      <c r="I29" s="243"/>
      <c r="J29" s="252"/>
      <c r="K29" s="232"/>
      <c r="L29" s="235"/>
      <c r="M29" s="238"/>
      <c r="N29" s="150"/>
      <c r="O29" s="232"/>
      <c r="P29" s="235"/>
      <c r="Q29" s="240"/>
      <c r="R29" s="100">
        <v>2</v>
      </c>
      <c r="S29" s="101"/>
      <c r="T29" s="102" t="str">
        <f t="shared" si="49"/>
        <v>Probabilidad</v>
      </c>
      <c r="U29" s="103" t="s">
        <v>15</v>
      </c>
      <c r="V29" s="103" t="s">
        <v>9</v>
      </c>
      <c r="W29" s="104" t="str">
        <f t="shared" si="50"/>
        <v>30%</v>
      </c>
      <c r="X29" s="103" t="s">
        <v>20</v>
      </c>
      <c r="Y29" s="103" t="s">
        <v>23</v>
      </c>
      <c r="Z29" s="103" t="s">
        <v>114</v>
      </c>
      <c r="AA29" s="105">
        <f>IFERROR(IF(T29="Probabilidad",(AA28-(+AA28*W29)),IF(T29="Impacto",L29,"")),"")</f>
        <v>0.33599999999999997</v>
      </c>
      <c r="AB29" s="106" t="str">
        <f t="shared" si="51"/>
        <v>Baja</v>
      </c>
      <c r="AC29" s="107">
        <f t="shared" si="52"/>
        <v>0.33599999999999997</v>
      </c>
      <c r="AD29" s="106" t="str">
        <f t="shared" si="53"/>
        <v>Leve</v>
      </c>
      <c r="AE29" s="107">
        <f t="shared" si="54"/>
        <v>0</v>
      </c>
      <c r="AF29" s="108" t="str">
        <f t="shared" si="55"/>
        <v>Bajo</v>
      </c>
      <c r="AG29" s="109"/>
      <c r="AH29" s="148"/>
      <c r="AI29" s="111"/>
      <c r="AJ29" s="112"/>
      <c r="AK29" s="112"/>
      <c r="AL29" s="148"/>
      <c r="AM29" s="111"/>
      <c r="AN29" s="110" t="s">
        <v>714</v>
      </c>
      <c r="AO29" s="184" t="s">
        <v>656</v>
      </c>
      <c r="AP29" s="184"/>
      <c r="AQ29" s="171"/>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row>
    <row r="30" spans="1:71" ht="151.5" customHeight="1" x14ac:dyDescent="0.25">
      <c r="A30" s="244"/>
      <c r="B30" s="247"/>
      <c r="C30" s="254"/>
      <c r="D30" s="257"/>
      <c r="E30" s="243"/>
      <c r="F30" s="243"/>
      <c r="G30" s="243"/>
      <c r="H30" s="250"/>
      <c r="I30" s="243"/>
      <c r="J30" s="252"/>
      <c r="K30" s="233"/>
      <c r="L30" s="236"/>
      <c r="M30" s="238"/>
      <c r="N30" s="150"/>
      <c r="O30" s="233"/>
      <c r="P30" s="236"/>
      <c r="Q30" s="241"/>
      <c r="R30" s="100">
        <v>3</v>
      </c>
      <c r="S30" s="101"/>
      <c r="T30" s="102" t="str">
        <f t="shared" si="49"/>
        <v>Probabilidad</v>
      </c>
      <c r="U30" s="103" t="s">
        <v>15</v>
      </c>
      <c r="V30" s="103" t="s">
        <v>9</v>
      </c>
      <c r="W30" s="104" t="str">
        <f t="shared" si="50"/>
        <v>30%</v>
      </c>
      <c r="X30" s="103" t="s">
        <v>20</v>
      </c>
      <c r="Y30" s="103" t="s">
        <v>23</v>
      </c>
      <c r="Z30" s="103" t="s">
        <v>114</v>
      </c>
      <c r="AA30" s="105">
        <f>IFERROR(IF(T30="Probabilidad",(AA29-(+AA29*W30)),IF(T30="Impacto",L30,"")),"")</f>
        <v>0.23519999999999996</v>
      </c>
      <c r="AB30" s="106" t="str">
        <f t="shared" si="51"/>
        <v>Baja</v>
      </c>
      <c r="AC30" s="107">
        <f t="shared" si="52"/>
        <v>0.23519999999999996</v>
      </c>
      <c r="AD30" s="106" t="str">
        <f t="shared" si="53"/>
        <v>Leve</v>
      </c>
      <c r="AE30" s="107">
        <f t="shared" si="54"/>
        <v>0</v>
      </c>
      <c r="AF30" s="108" t="str">
        <f t="shared" si="55"/>
        <v>Bajo</v>
      </c>
      <c r="AG30" s="109"/>
      <c r="AH30" s="148"/>
      <c r="AI30" s="111"/>
      <c r="AJ30" s="112"/>
      <c r="AK30" s="112"/>
      <c r="AL30" s="148"/>
      <c r="AM30" s="111"/>
      <c r="AN30" s="110" t="s">
        <v>714</v>
      </c>
      <c r="AO30" s="184" t="s">
        <v>657</v>
      </c>
      <c r="AP30" s="184"/>
      <c r="AQ30" s="171"/>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row>
    <row r="31" spans="1:71" ht="151.5" customHeight="1" x14ac:dyDescent="0.25">
      <c r="A31" s="244">
        <v>9</v>
      </c>
      <c r="B31" s="245" t="s">
        <v>271</v>
      </c>
      <c r="C31" s="253" t="s">
        <v>263</v>
      </c>
      <c r="D31" s="253" t="s">
        <v>264</v>
      </c>
      <c r="E31" s="242" t="s">
        <v>125</v>
      </c>
      <c r="F31" s="242" t="s">
        <v>272</v>
      </c>
      <c r="G31" s="242" t="s">
        <v>273</v>
      </c>
      <c r="H31" s="249" t="s">
        <v>274</v>
      </c>
      <c r="I31" s="242" t="s">
        <v>460</v>
      </c>
      <c r="J31" s="251">
        <v>1460</v>
      </c>
      <c r="K31" s="231" t="str">
        <f>IF(J31&lt;=0,"",IF(J31&lt;=2,"Muy Baja",IF(J31&lt;=24,"Baja",IF(J31&lt;=500,"Media",IF(J31&lt;=5000,"Alta","Muy Alta")))))</f>
        <v>Alta</v>
      </c>
      <c r="L31" s="234">
        <f>IF(K31="","",IF(K31="Muy Baja",0.2,IF(K31="Baja",0.4,IF(K31="Media",0.6,IF(K31="Alta",0.8,IF(K31="Muy Alta",1,))))))</f>
        <v>0.8</v>
      </c>
      <c r="M31" s="237" t="s">
        <v>658</v>
      </c>
      <c r="N31" s="149" t="str">
        <f>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231" t="str">
        <f>IF(OR(N31='Tabla Impacto'!$C$11,N31='Tabla Impacto'!$D$11),"Leve",IF(OR(N31='Tabla Impacto'!$C$12,N31='Tabla Impacto'!$D$12),"Menor",IF(OR(N31='Tabla Impacto'!$C$13,N31='Tabla Impacto'!$D$13),"Moderado",IF(OR(N31='Tabla Impacto'!$C$14,N31='Tabla Impacto'!$D$14),"Mayor",IF(OR(N31='Tabla Impacto'!$C$15,N31='Tabla Impacto'!$D$15),"Catastrófico","")))))</f>
        <v/>
      </c>
      <c r="P31" s="234" t="str">
        <f>IF(O31="","",IF(O31="Leve",0.2,IF(O31="Menor",0.4,IF(O31="Moderado",0.6,IF(O31="Mayor",0.8,IF(O31="Catastrófico",1,))))))</f>
        <v/>
      </c>
      <c r="Q31" s="239"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
      </c>
      <c r="R31" s="100">
        <v>1</v>
      </c>
      <c r="S31" s="157" t="s">
        <v>275</v>
      </c>
      <c r="T31" s="102" t="str">
        <f t="shared" si="49"/>
        <v>Probabilidad</v>
      </c>
      <c r="U31" s="103" t="s">
        <v>14</v>
      </c>
      <c r="V31" s="103" t="s">
        <v>9</v>
      </c>
      <c r="W31" s="104" t="str">
        <f t="shared" si="50"/>
        <v>40%</v>
      </c>
      <c r="X31" s="103" t="s">
        <v>19</v>
      </c>
      <c r="Y31" s="103" t="s">
        <v>22</v>
      </c>
      <c r="Z31" s="103" t="s">
        <v>113</v>
      </c>
      <c r="AA31" s="105">
        <f t="shared" si="56"/>
        <v>0.48</v>
      </c>
      <c r="AB31" s="106" t="str">
        <f t="shared" si="51"/>
        <v>Media</v>
      </c>
      <c r="AC31" s="107">
        <f t="shared" si="52"/>
        <v>0.48</v>
      </c>
      <c r="AD31" s="106" t="str">
        <f t="shared" si="53"/>
        <v/>
      </c>
      <c r="AE31" s="107" t="str">
        <f t="shared" si="54"/>
        <v/>
      </c>
      <c r="AF31" s="108" t="str">
        <f t="shared" si="55"/>
        <v/>
      </c>
      <c r="AG31" s="109" t="s">
        <v>129</v>
      </c>
      <c r="AH31" s="151" t="s">
        <v>277</v>
      </c>
      <c r="AI31" s="139" t="s">
        <v>256</v>
      </c>
      <c r="AJ31" s="140">
        <v>44378</v>
      </c>
      <c r="AK31" s="140">
        <v>44561</v>
      </c>
      <c r="AL31" s="151" t="s">
        <v>278</v>
      </c>
      <c r="AM31" s="111"/>
      <c r="AN31" s="166" t="s">
        <v>595</v>
      </c>
      <c r="AO31" s="184" t="s">
        <v>659</v>
      </c>
      <c r="AP31" s="184" t="s">
        <v>660</v>
      </c>
      <c r="AQ31" s="171"/>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row>
    <row r="32" spans="1:71" ht="151.5" customHeight="1" x14ac:dyDescent="0.25">
      <c r="A32" s="244"/>
      <c r="B32" s="246"/>
      <c r="C32" s="254"/>
      <c r="D32" s="257"/>
      <c r="E32" s="243"/>
      <c r="F32" s="243"/>
      <c r="G32" s="243"/>
      <c r="H32" s="250"/>
      <c r="I32" s="243"/>
      <c r="J32" s="252"/>
      <c r="K32" s="232"/>
      <c r="L32" s="235"/>
      <c r="M32" s="238"/>
      <c r="N32" s="150"/>
      <c r="O32" s="232"/>
      <c r="P32" s="235"/>
      <c r="Q32" s="240"/>
      <c r="R32" s="100">
        <v>2</v>
      </c>
      <c r="S32" s="157" t="s">
        <v>276</v>
      </c>
      <c r="T32" s="102" t="str">
        <f t="shared" si="49"/>
        <v>Probabilidad</v>
      </c>
      <c r="U32" s="103" t="s">
        <v>14</v>
      </c>
      <c r="V32" s="103" t="s">
        <v>9</v>
      </c>
      <c r="W32" s="104" t="str">
        <f t="shared" si="50"/>
        <v>40%</v>
      </c>
      <c r="X32" s="103" t="s">
        <v>19</v>
      </c>
      <c r="Y32" s="103" t="s">
        <v>22</v>
      </c>
      <c r="Z32" s="103" t="s">
        <v>113</v>
      </c>
      <c r="AA32" s="105">
        <f>IFERROR(IF(T32="Probabilidad",(AA31-(+AA31*W32)),IF(T32="Impacto",L32,"")),"")</f>
        <v>0.28799999999999998</v>
      </c>
      <c r="AB32" s="106" t="str">
        <f t="shared" si="51"/>
        <v>Baja</v>
      </c>
      <c r="AC32" s="107">
        <f t="shared" si="52"/>
        <v>0.28799999999999998</v>
      </c>
      <c r="AD32" s="106" t="str">
        <f t="shared" si="53"/>
        <v>Mayor</v>
      </c>
      <c r="AE32" s="107">
        <v>0.8</v>
      </c>
      <c r="AF32" s="108" t="str">
        <f t="shared" si="55"/>
        <v>Alto</v>
      </c>
      <c r="AG32" s="109" t="s">
        <v>129</v>
      </c>
      <c r="AH32" s="151" t="s">
        <v>279</v>
      </c>
      <c r="AI32" s="139" t="s">
        <v>256</v>
      </c>
      <c r="AJ32" s="140">
        <v>44378</v>
      </c>
      <c r="AK32" s="140">
        <v>44561</v>
      </c>
      <c r="AL32" s="151" t="s">
        <v>278</v>
      </c>
      <c r="AM32" s="111"/>
      <c r="AN32" s="110" t="s">
        <v>635</v>
      </c>
      <c r="AO32" s="184" t="s">
        <v>597</v>
      </c>
      <c r="AP32" s="184" t="s">
        <v>634</v>
      </c>
      <c r="AQ32" s="171"/>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row>
    <row r="33" spans="1:71" ht="151.5" hidden="1" customHeight="1" x14ac:dyDescent="0.25">
      <c r="A33" s="244"/>
      <c r="B33" s="247"/>
      <c r="C33" s="254"/>
      <c r="D33" s="257"/>
      <c r="E33" s="243"/>
      <c r="F33" s="243"/>
      <c r="G33" s="243"/>
      <c r="H33" s="250"/>
      <c r="I33" s="243"/>
      <c r="J33" s="252"/>
      <c r="K33" s="233"/>
      <c r="L33" s="236"/>
      <c r="M33" s="238"/>
      <c r="N33" s="150"/>
      <c r="O33" s="233"/>
      <c r="P33" s="236"/>
      <c r="Q33" s="241"/>
      <c r="R33" s="100">
        <v>3</v>
      </c>
      <c r="S33" s="101"/>
      <c r="T33" s="102" t="str">
        <f t="shared" si="49"/>
        <v>Probabilidad</v>
      </c>
      <c r="U33" s="103" t="s">
        <v>15</v>
      </c>
      <c r="V33" s="103" t="s">
        <v>9</v>
      </c>
      <c r="W33" s="104" t="str">
        <f t="shared" si="50"/>
        <v>30%</v>
      </c>
      <c r="X33" s="103" t="s">
        <v>20</v>
      </c>
      <c r="Y33" s="103" t="s">
        <v>23</v>
      </c>
      <c r="Z33" s="103" t="s">
        <v>114</v>
      </c>
      <c r="AA33" s="105">
        <f>IFERROR(IF(T33="Probabilidad",(AA32-(+AA32*W33)),IF(T33="Impacto",L33,"")),"")</f>
        <v>0.2016</v>
      </c>
      <c r="AB33" s="106" t="str">
        <f t="shared" si="51"/>
        <v>Baja</v>
      </c>
      <c r="AC33" s="107">
        <f t="shared" si="52"/>
        <v>0.2016</v>
      </c>
      <c r="AD33" s="106" t="str">
        <f t="shared" si="53"/>
        <v>Leve</v>
      </c>
      <c r="AE33" s="107">
        <f t="shared" si="54"/>
        <v>0</v>
      </c>
      <c r="AF33" s="108" t="str">
        <f t="shared" si="55"/>
        <v>Bajo</v>
      </c>
      <c r="AG33" s="109"/>
      <c r="AH33" s="148"/>
      <c r="AI33" s="111"/>
      <c r="AJ33" s="112"/>
      <c r="AK33" s="112"/>
      <c r="AL33" s="148"/>
      <c r="AM33" s="111"/>
      <c r="AN33" s="166" t="s">
        <v>596</v>
      </c>
      <c r="AO33" s="184" t="s">
        <v>661</v>
      </c>
      <c r="AP33" s="184"/>
      <c r="AQ33" s="171"/>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row>
    <row r="34" spans="1:71" ht="151.5" customHeight="1" x14ac:dyDescent="0.25">
      <c r="A34" s="244">
        <v>10</v>
      </c>
      <c r="B34" s="245" t="s">
        <v>271</v>
      </c>
      <c r="C34" s="253" t="s">
        <v>263</v>
      </c>
      <c r="D34" s="253" t="s">
        <v>264</v>
      </c>
      <c r="E34" s="242" t="s">
        <v>127</v>
      </c>
      <c r="F34" s="242" t="s">
        <v>280</v>
      </c>
      <c r="G34" s="242" t="s">
        <v>281</v>
      </c>
      <c r="H34" s="249" t="s">
        <v>282</v>
      </c>
      <c r="I34" s="242" t="s">
        <v>460</v>
      </c>
      <c r="J34" s="251">
        <v>1460</v>
      </c>
      <c r="K34" s="231" t="str">
        <f>IF(J34&lt;=0,"",IF(J34&lt;=2,"Muy Baja",IF(J34&lt;=24,"Baja",IF(J34&lt;=500,"Media",IF(J34&lt;=5000,"Alta","Muy Alta")))))</f>
        <v>Alta</v>
      </c>
      <c r="L34" s="234">
        <f>IF(K34="","",IF(K34="Muy Baja",0.2,IF(K34="Baja",0.4,IF(K34="Media",0.6,IF(K34="Alta",0.8,IF(K34="Muy Alta",1,))))))</f>
        <v>0.8</v>
      </c>
      <c r="M34" s="237" t="s">
        <v>146</v>
      </c>
      <c r="N34" s="149"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231" t="str">
        <f>IF(OR(N34='Tabla Impacto'!$C$11,N34='Tabla Impacto'!$D$11),"Leve",IF(OR(N34='Tabla Impacto'!$C$12,N34='Tabla Impacto'!$D$12),"Menor",IF(OR(N34='Tabla Impacto'!$C$13,N34='Tabla Impacto'!$D$13),"Moderado",IF(OR(N34='Tabla Impacto'!$C$14,N34='Tabla Impacto'!$D$14),"Mayor",IF(OR(N34='Tabla Impacto'!$C$15,N34='Tabla Impacto'!$D$15),"Catastrófico","")))))</f>
        <v>Moderado</v>
      </c>
      <c r="P34" s="234">
        <f>IF(O34="","",IF(O34="Leve",0.2,IF(O34="Menor",0.4,IF(O34="Moderado",0.6,IF(O34="Mayor",0.8,IF(O34="Catastrófico",1,))))))</f>
        <v>0.6</v>
      </c>
      <c r="Q34" s="239"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Alto</v>
      </c>
      <c r="R34" s="100">
        <v>1</v>
      </c>
      <c r="S34" s="101" t="s">
        <v>275</v>
      </c>
      <c r="T34" s="102" t="str">
        <f t="shared" si="49"/>
        <v>Probabilidad</v>
      </c>
      <c r="U34" s="103" t="s">
        <v>14</v>
      </c>
      <c r="V34" s="103" t="s">
        <v>9</v>
      </c>
      <c r="W34" s="104" t="str">
        <f t="shared" si="50"/>
        <v>40%</v>
      </c>
      <c r="X34" s="103" t="s">
        <v>19</v>
      </c>
      <c r="Y34" s="103" t="s">
        <v>23</v>
      </c>
      <c r="Z34" s="103" t="s">
        <v>113</v>
      </c>
      <c r="AA34" s="105">
        <f t="shared" si="56"/>
        <v>0.48</v>
      </c>
      <c r="AB34" s="106" t="str">
        <f t="shared" si="51"/>
        <v>Media</v>
      </c>
      <c r="AC34" s="107">
        <f t="shared" si="52"/>
        <v>0.48</v>
      </c>
      <c r="AD34" s="106" t="str">
        <f t="shared" si="53"/>
        <v>Moderado</v>
      </c>
      <c r="AE34" s="107">
        <f t="shared" si="54"/>
        <v>0.6</v>
      </c>
      <c r="AF34" s="108" t="str">
        <f t="shared" si="55"/>
        <v>Moderado</v>
      </c>
      <c r="AG34" s="109" t="s">
        <v>129</v>
      </c>
      <c r="AH34" s="151" t="s">
        <v>285</v>
      </c>
      <c r="AI34" s="139" t="s">
        <v>256</v>
      </c>
      <c r="AJ34" s="140">
        <v>44378</v>
      </c>
      <c r="AK34" s="140">
        <v>44561</v>
      </c>
      <c r="AL34" s="151" t="s">
        <v>284</v>
      </c>
      <c r="AM34" s="138" t="s">
        <v>286</v>
      </c>
      <c r="AN34" s="110" t="s">
        <v>699</v>
      </c>
      <c r="AO34" s="184" t="s">
        <v>659</v>
      </c>
      <c r="AP34" s="184" t="s">
        <v>598</v>
      </c>
      <c r="AQ34" s="171"/>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row>
    <row r="35" spans="1:71" ht="151.5" customHeight="1" x14ac:dyDescent="0.25">
      <c r="A35" s="244"/>
      <c r="B35" s="246"/>
      <c r="C35" s="254"/>
      <c r="D35" s="257"/>
      <c r="E35" s="243"/>
      <c r="F35" s="243"/>
      <c r="G35" s="243"/>
      <c r="H35" s="250"/>
      <c r="I35" s="243"/>
      <c r="J35" s="252"/>
      <c r="K35" s="232"/>
      <c r="L35" s="235"/>
      <c r="M35" s="238"/>
      <c r="N35" s="150"/>
      <c r="O35" s="232"/>
      <c r="P35" s="235"/>
      <c r="Q35" s="240"/>
      <c r="R35" s="100">
        <v>2</v>
      </c>
      <c r="S35" s="101" t="s">
        <v>276</v>
      </c>
      <c r="T35" s="102" t="str">
        <f t="shared" si="49"/>
        <v>Probabilidad</v>
      </c>
      <c r="U35" s="103" t="s">
        <v>14</v>
      </c>
      <c r="V35" s="103" t="s">
        <v>9</v>
      </c>
      <c r="W35" s="104" t="str">
        <f t="shared" si="50"/>
        <v>40%</v>
      </c>
      <c r="X35" s="103" t="s">
        <v>19</v>
      </c>
      <c r="Y35" s="103" t="s">
        <v>23</v>
      </c>
      <c r="Z35" s="103" t="s">
        <v>114</v>
      </c>
      <c r="AA35" s="105">
        <f>IFERROR(IF(T35="Probabilidad",(AA34-(+AA34*W35)),IF(T35="Impacto",L35,"")),"")</f>
        <v>0.28799999999999998</v>
      </c>
      <c r="AB35" s="106" t="str">
        <f t="shared" si="51"/>
        <v>Baja</v>
      </c>
      <c r="AC35" s="107">
        <f t="shared" si="52"/>
        <v>0.28799999999999998</v>
      </c>
      <c r="AD35" s="106" t="str">
        <f t="shared" si="53"/>
        <v>Moderado</v>
      </c>
      <c r="AE35" s="107">
        <v>0.6</v>
      </c>
      <c r="AF35" s="108" t="str">
        <f t="shared" si="55"/>
        <v>Moderado</v>
      </c>
      <c r="AG35" s="109" t="s">
        <v>129</v>
      </c>
      <c r="AH35" s="151" t="s">
        <v>285</v>
      </c>
      <c r="AI35" s="139" t="s">
        <v>256</v>
      </c>
      <c r="AJ35" s="140">
        <v>44378</v>
      </c>
      <c r="AK35" s="140">
        <v>44561</v>
      </c>
      <c r="AL35" s="151" t="s">
        <v>284</v>
      </c>
      <c r="AM35" s="138" t="s">
        <v>286</v>
      </c>
      <c r="AN35" s="110" t="s">
        <v>699</v>
      </c>
      <c r="AO35" s="184" t="s">
        <v>599</v>
      </c>
      <c r="AP35" s="184" t="s">
        <v>598</v>
      </c>
      <c r="AQ35" s="171" t="s">
        <v>700</v>
      </c>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1" ht="151.5" customHeight="1" x14ac:dyDescent="0.25">
      <c r="A36" s="244"/>
      <c r="B36" s="247"/>
      <c r="C36" s="254"/>
      <c r="D36" s="257"/>
      <c r="E36" s="243"/>
      <c r="F36" s="243"/>
      <c r="G36" s="243"/>
      <c r="H36" s="250"/>
      <c r="I36" s="243"/>
      <c r="J36" s="252"/>
      <c r="K36" s="233"/>
      <c r="L36" s="236"/>
      <c r="M36" s="238"/>
      <c r="N36" s="150"/>
      <c r="O36" s="233"/>
      <c r="P36" s="236"/>
      <c r="Q36" s="241"/>
      <c r="R36" s="100">
        <v>3</v>
      </c>
      <c r="S36" s="101" t="s">
        <v>283</v>
      </c>
      <c r="T36" s="102" t="str">
        <f t="shared" si="49"/>
        <v>Probabilidad</v>
      </c>
      <c r="U36" s="103" t="s">
        <v>15</v>
      </c>
      <c r="V36" s="103" t="s">
        <v>9</v>
      </c>
      <c r="W36" s="104" t="str">
        <f t="shared" si="50"/>
        <v>30%</v>
      </c>
      <c r="X36" s="103" t="s">
        <v>19</v>
      </c>
      <c r="Y36" s="103" t="s">
        <v>22</v>
      </c>
      <c r="Z36" s="103" t="s">
        <v>113</v>
      </c>
      <c r="AA36" s="105">
        <f>IFERROR(IF(T36="Probabilidad",(AA35-(+AA35*W36)),IF(T36="Impacto",L36,"")),"")</f>
        <v>0.2016</v>
      </c>
      <c r="AB36" s="106" t="str">
        <f t="shared" si="51"/>
        <v>Baja</v>
      </c>
      <c r="AC36" s="107">
        <f t="shared" si="52"/>
        <v>0.2016</v>
      </c>
      <c r="AD36" s="106" t="str">
        <f t="shared" si="53"/>
        <v>Moderado</v>
      </c>
      <c r="AE36" s="107">
        <v>0.6</v>
      </c>
      <c r="AF36" s="108" t="str">
        <f t="shared" si="55"/>
        <v>Moderado</v>
      </c>
      <c r="AG36" s="109" t="s">
        <v>129</v>
      </c>
      <c r="AH36" s="151" t="s">
        <v>285</v>
      </c>
      <c r="AI36" s="139" t="s">
        <v>256</v>
      </c>
      <c r="AJ36" s="140">
        <v>44378</v>
      </c>
      <c r="AK36" s="140">
        <v>44561</v>
      </c>
      <c r="AL36" s="151" t="s">
        <v>284</v>
      </c>
      <c r="AM36" s="111"/>
      <c r="AN36" s="110" t="s">
        <v>699</v>
      </c>
      <c r="AO36" s="184" t="s">
        <v>661</v>
      </c>
      <c r="AP36" s="184" t="s">
        <v>598</v>
      </c>
      <c r="AQ36" s="171" t="s">
        <v>700</v>
      </c>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1" ht="285" customHeight="1" x14ac:dyDescent="0.25">
      <c r="A37" s="244">
        <v>11</v>
      </c>
      <c r="B37" s="245" t="s">
        <v>287</v>
      </c>
      <c r="C37" s="253" t="s">
        <v>544</v>
      </c>
      <c r="D37" s="253" t="s">
        <v>288</v>
      </c>
      <c r="E37" s="242" t="s">
        <v>125</v>
      </c>
      <c r="F37" s="255" t="s">
        <v>557</v>
      </c>
      <c r="G37" s="255" t="s">
        <v>558</v>
      </c>
      <c r="H37" s="249" t="s">
        <v>289</v>
      </c>
      <c r="I37" s="242" t="s">
        <v>119</v>
      </c>
      <c r="J37" s="251">
        <v>20</v>
      </c>
      <c r="K37" s="231" t="str">
        <f>IF(J37&lt;=0,"",IF(J37&lt;=2,"Muy Baja",IF(J37&lt;=24,"Baja",IF(J37&lt;=500,"Media",IF(J37&lt;=5000,"Alta","Muy Alta")))))</f>
        <v>Baja</v>
      </c>
      <c r="L37" s="234">
        <f>IF(K37="","",IF(K37="Muy Baja",0.2,IF(K37="Baja",0.4,IF(K37="Media",0.6,IF(K37="Alta",0.8,IF(K37="Muy Alta",1,))))))</f>
        <v>0.4</v>
      </c>
      <c r="M37" s="237" t="s">
        <v>658</v>
      </c>
      <c r="N37" s="149" t="str">
        <f>IF(NOT(ISERROR(MATCH(M37,'Tabla Impacto'!$B$221:$B$223,0))),'Tabla Impacto'!$F$223&amp;"Por favor no seleccionar los criterios de impacto(Afectación Económica o presupuestal y Pérdida Reputacional)",M37)</f>
        <v xml:space="preserve">     El riesgo afecta la imagen de  la entidad con efecto publicitario sostenido a nivel de sector administrativo, nivel departamental o municipal</v>
      </c>
      <c r="O37" s="231" t="str">
        <f>IF(OR(N37='Tabla Impacto'!$C$11,N37='Tabla Impacto'!$D$11),"Leve",IF(OR(N37='Tabla Impacto'!$C$12,N37='Tabla Impacto'!$D$12),"Menor",IF(OR(N37='Tabla Impacto'!$C$13,N37='Tabla Impacto'!$D$13),"Moderado",IF(OR(N37='Tabla Impacto'!$C$14,N37='Tabla Impacto'!$D$14),"Mayor",IF(OR(N37='Tabla Impacto'!$C$15,N37='Tabla Impacto'!$D$15),"Catastrófico","")))))</f>
        <v/>
      </c>
      <c r="P37" s="234" t="str">
        <f>IF(O37="","",IF(O37="Leve",0.2,IF(O37="Menor",0.4,IF(O37="Moderado",0.6,IF(O37="Mayor",0.8,IF(O37="Catastrófico",1,))))))</f>
        <v/>
      </c>
      <c r="Q37" s="239"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
      </c>
      <c r="R37" s="100">
        <v>1</v>
      </c>
      <c r="S37" s="101" t="s">
        <v>559</v>
      </c>
      <c r="T37" s="102" t="str">
        <f t="shared" si="49"/>
        <v>Probabilidad</v>
      </c>
      <c r="U37" s="103" t="s">
        <v>14</v>
      </c>
      <c r="V37" s="103" t="s">
        <v>9</v>
      </c>
      <c r="W37" s="104" t="str">
        <f t="shared" si="50"/>
        <v>40%</v>
      </c>
      <c r="X37" s="103" t="s">
        <v>19</v>
      </c>
      <c r="Y37" s="103" t="s">
        <v>22</v>
      </c>
      <c r="Z37" s="103" t="s">
        <v>113</v>
      </c>
      <c r="AA37" s="105">
        <f t="shared" si="56"/>
        <v>0.24</v>
      </c>
      <c r="AB37" s="106" t="str">
        <f t="shared" si="51"/>
        <v>Baja</v>
      </c>
      <c r="AC37" s="107">
        <f t="shared" si="52"/>
        <v>0.24</v>
      </c>
      <c r="AD37" s="106" t="str">
        <f t="shared" si="53"/>
        <v/>
      </c>
      <c r="AE37" s="107" t="str">
        <f t="shared" si="54"/>
        <v/>
      </c>
      <c r="AF37" s="108" t="str">
        <f t="shared" si="55"/>
        <v/>
      </c>
      <c r="AG37" s="109" t="s">
        <v>129</v>
      </c>
      <c r="AH37" s="151" t="s">
        <v>560</v>
      </c>
      <c r="AI37" s="158" t="s">
        <v>291</v>
      </c>
      <c r="AJ37" s="159">
        <v>44440</v>
      </c>
      <c r="AK37" s="160">
        <v>44561</v>
      </c>
      <c r="AL37" s="148" t="s">
        <v>561</v>
      </c>
      <c r="AM37" s="111"/>
      <c r="AN37" s="110" t="s">
        <v>635</v>
      </c>
      <c r="AO37" s="184" t="s">
        <v>584</v>
      </c>
      <c r="AP37" s="184" t="s">
        <v>662</v>
      </c>
      <c r="AQ37" s="171" t="s">
        <v>715</v>
      </c>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row>
    <row r="38" spans="1:71" ht="151.5" hidden="1" customHeight="1" x14ac:dyDescent="0.25">
      <c r="A38" s="244"/>
      <c r="B38" s="246"/>
      <c r="C38" s="257"/>
      <c r="D38" s="257"/>
      <c r="E38" s="243"/>
      <c r="F38" s="243"/>
      <c r="G38" s="243"/>
      <c r="H38" s="250"/>
      <c r="I38" s="243"/>
      <c r="J38" s="252"/>
      <c r="K38" s="232"/>
      <c r="L38" s="235"/>
      <c r="M38" s="238"/>
      <c r="N38" s="150"/>
      <c r="O38" s="232"/>
      <c r="P38" s="235"/>
      <c r="Q38" s="240"/>
      <c r="R38" s="100">
        <v>2</v>
      </c>
      <c r="S38" s="101"/>
      <c r="T38" s="102" t="str">
        <f t="shared" si="49"/>
        <v>Probabilidad</v>
      </c>
      <c r="U38" s="103" t="s">
        <v>15</v>
      </c>
      <c r="V38" s="103" t="s">
        <v>9</v>
      </c>
      <c r="W38" s="104" t="str">
        <f t="shared" si="50"/>
        <v>30%</v>
      </c>
      <c r="X38" s="103" t="s">
        <v>20</v>
      </c>
      <c r="Y38" s="103" t="s">
        <v>23</v>
      </c>
      <c r="Z38" s="103" t="s">
        <v>114</v>
      </c>
      <c r="AA38" s="105">
        <f>IFERROR(IF(T38="Probabilidad",(AA37-(+AA37*W38)),IF(T38="Impacto",L38,"")),"")</f>
        <v>0.16799999999999998</v>
      </c>
      <c r="AB38" s="106" t="str">
        <f t="shared" si="51"/>
        <v>Muy Baja</v>
      </c>
      <c r="AC38" s="107">
        <f t="shared" si="52"/>
        <v>0.16799999999999998</v>
      </c>
      <c r="AD38" s="106" t="str">
        <f t="shared" si="53"/>
        <v>Leve</v>
      </c>
      <c r="AE38" s="107">
        <f t="shared" si="54"/>
        <v>0</v>
      </c>
      <c r="AF38" s="108" t="str">
        <f t="shared" si="55"/>
        <v>Bajo</v>
      </c>
      <c r="AG38" s="109"/>
      <c r="AH38" s="148"/>
      <c r="AI38" s="111"/>
      <c r="AJ38" s="112"/>
      <c r="AK38" s="112"/>
      <c r="AL38" s="148"/>
      <c r="AM38" s="111"/>
      <c r="AN38" s="111"/>
      <c r="AO38" s="177"/>
      <c r="AP38" s="177"/>
      <c r="AQ38" s="171"/>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row>
    <row r="39" spans="1:71" ht="151.5" hidden="1" customHeight="1" x14ac:dyDescent="0.25">
      <c r="A39" s="244"/>
      <c r="B39" s="247"/>
      <c r="C39" s="257"/>
      <c r="D39" s="257"/>
      <c r="E39" s="243"/>
      <c r="F39" s="243"/>
      <c r="G39" s="243"/>
      <c r="H39" s="250"/>
      <c r="I39" s="243"/>
      <c r="J39" s="252"/>
      <c r="K39" s="233"/>
      <c r="L39" s="236"/>
      <c r="M39" s="238"/>
      <c r="N39" s="150"/>
      <c r="O39" s="233"/>
      <c r="P39" s="236"/>
      <c r="Q39" s="241"/>
      <c r="R39" s="100">
        <v>3</v>
      </c>
      <c r="S39" s="101"/>
      <c r="T39" s="102" t="str">
        <f t="shared" si="49"/>
        <v>Probabilidad</v>
      </c>
      <c r="U39" s="103" t="s">
        <v>15</v>
      </c>
      <c r="V39" s="103" t="s">
        <v>9</v>
      </c>
      <c r="W39" s="104" t="str">
        <f t="shared" si="50"/>
        <v>30%</v>
      </c>
      <c r="X39" s="103" t="s">
        <v>20</v>
      </c>
      <c r="Y39" s="103" t="s">
        <v>23</v>
      </c>
      <c r="Z39" s="103" t="s">
        <v>114</v>
      </c>
      <c r="AA39" s="105">
        <f>IFERROR(IF(T39="Probabilidad",(AA38-(+AA38*W39)),IF(T39="Impacto",L39,"")),"")</f>
        <v>0.11759999999999998</v>
      </c>
      <c r="AB39" s="106" t="str">
        <f t="shared" si="51"/>
        <v>Muy Baja</v>
      </c>
      <c r="AC39" s="107">
        <f t="shared" si="52"/>
        <v>0.11759999999999998</v>
      </c>
      <c r="AD39" s="106" t="str">
        <f t="shared" si="53"/>
        <v>Leve</v>
      </c>
      <c r="AE39" s="107">
        <f t="shared" si="54"/>
        <v>0</v>
      </c>
      <c r="AF39" s="108" t="str">
        <f t="shared" si="55"/>
        <v>Bajo</v>
      </c>
      <c r="AG39" s="109"/>
      <c r="AH39" s="148"/>
      <c r="AI39" s="111"/>
      <c r="AJ39" s="112"/>
      <c r="AK39" s="112"/>
      <c r="AL39" s="148"/>
      <c r="AM39" s="111"/>
      <c r="AN39" s="111"/>
      <c r="AO39" s="177"/>
      <c r="AP39" s="177"/>
      <c r="AQ39" s="171"/>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1" ht="342.75" customHeight="1" x14ac:dyDescent="0.25">
      <c r="A40" s="244">
        <v>12</v>
      </c>
      <c r="B40" s="245" t="s">
        <v>287</v>
      </c>
      <c r="C40" s="253" t="s">
        <v>544</v>
      </c>
      <c r="D40" s="253" t="s">
        <v>288</v>
      </c>
      <c r="E40" s="242" t="s">
        <v>127</v>
      </c>
      <c r="F40" s="255" t="s">
        <v>562</v>
      </c>
      <c r="G40" s="255" t="s">
        <v>558</v>
      </c>
      <c r="H40" s="249" t="s">
        <v>290</v>
      </c>
      <c r="I40" s="242" t="s">
        <v>119</v>
      </c>
      <c r="J40" s="251">
        <v>20</v>
      </c>
      <c r="K40" s="231" t="str">
        <f>IF(J40&lt;=0,"",IF(J40&lt;=2,"Muy Baja",IF(J40&lt;=24,"Baja",IF(J40&lt;=500,"Media",IF(J40&lt;=5000,"Alta","Muy Alta")))))</f>
        <v>Baja</v>
      </c>
      <c r="L40" s="234">
        <f>IF(K40="","",IF(K40="Muy Baja",0.2,IF(K40="Baja",0.4,IF(K40="Media",0.6,IF(K40="Alta",0.8,IF(K40="Muy Alta",1,))))))</f>
        <v>0.4</v>
      </c>
      <c r="M40" s="237" t="s">
        <v>146</v>
      </c>
      <c r="N40" s="149" t="str">
        <f>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231" t="str">
        <f>IF(OR(N40='Tabla Impacto'!$C$11,N40='Tabla Impacto'!$D$11),"Leve",IF(OR(N40='Tabla Impacto'!$C$12,N40='Tabla Impacto'!$D$12),"Menor",IF(OR(N40='Tabla Impacto'!$C$13,N40='Tabla Impacto'!$D$13),"Moderado",IF(OR(N40='Tabla Impacto'!$C$14,N40='Tabla Impacto'!$D$14),"Mayor",IF(OR(N40='Tabla Impacto'!$C$15,N40='Tabla Impacto'!$D$15),"Catastrófico","")))))</f>
        <v>Moderado</v>
      </c>
      <c r="P40" s="234">
        <f>IF(O40="","",IF(O40="Leve",0.2,IF(O40="Menor",0.4,IF(O40="Moderado",0.6,IF(O40="Mayor",0.8,IF(O40="Catastrófico",1,))))))</f>
        <v>0.6</v>
      </c>
      <c r="Q40" s="239" t="str">
        <f>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00">
        <v>1</v>
      </c>
      <c r="S40" s="101" t="s">
        <v>563</v>
      </c>
      <c r="T40" s="102" t="str">
        <f t="shared" si="49"/>
        <v>Probabilidad</v>
      </c>
      <c r="U40" s="103" t="s">
        <v>14</v>
      </c>
      <c r="V40" s="103" t="s">
        <v>9</v>
      </c>
      <c r="W40" s="104" t="str">
        <f t="shared" si="50"/>
        <v>40%</v>
      </c>
      <c r="X40" s="103" t="s">
        <v>19</v>
      </c>
      <c r="Y40" s="103" t="s">
        <v>22</v>
      </c>
      <c r="Z40" s="103" t="s">
        <v>113</v>
      </c>
      <c r="AA40" s="105">
        <f t="shared" si="56"/>
        <v>0.24</v>
      </c>
      <c r="AB40" s="106" t="str">
        <f t="shared" si="51"/>
        <v>Baja</v>
      </c>
      <c r="AC40" s="107">
        <f t="shared" si="52"/>
        <v>0.24</v>
      </c>
      <c r="AD40" s="106" t="str">
        <f t="shared" si="53"/>
        <v>Moderado</v>
      </c>
      <c r="AE40" s="107">
        <f t="shared" si="54"/>
        <v>0.6</v>
      </c>
      <c r="AF40" s="108" t="str">
        <f t="shared" si="55"/>
        <v>Moderado</v>
      </c>
      <c r="AG40" s="109" t="s">
        <v>129</v>
      </c>
      <c r="AH40" s="148" t="s">
        <v>564</v>
      </c>
      <c r="AI40" s="111" t="s">
        <v>291</v>
      </c>
      <c r="AJ40" s="112">
        <v>44440</v>
      </c>
      <c r="AK40" s="112">
        <v>44561</v>
      </c>
      <c r="AL40" s="148" t="s">
        <v>561</v>
      </c>
      <c r="AM40" s="111"/>
      <c r="AN40" s="168">
        <v>0.5</v>
      </c>
      <c r="AO40" s="184" t="s">
        <v>585</v>
      </c>
      <c r="AP40" s="186" t="s">
        <v>663</v>
      </c>
      <c r="AQ40" s="171" t="s">
        <v>716</v>
      </c>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1" ht="151.5" hidden="1" customHeight="1" x14ac:dyDescent="0.25">
      <c r="A41" s="244"/>
      <c r="B41" s="246"/>
      <c r="C41" s="257"/>
      <c r="D41" s="257"/>
      <c r="E41" s="243"/>
      <c r="F41" s="243"/>
      <c r="G41" s="243"/>
      <c r="H41" s="250"/>
      <c r="I41" s="243"/>
      <c r="J41" s="252"/>
      <c r="K41" s="232"/>
      <c r="L41" s="235"/>
      <c r="M41" s="238"/>
      <c r="N41" s="150"/>
      <c r="O41" s="232"/>
      <c r="P41" s="235"/>
      <c r="Q41" s="240"/>
      <c r="R41" s="100">
        <v>2</v>
      </c>
      <c r="S41" s="101"/>
      <c r="T41" s="102" t="str">
        <f t="shared" si="49"/>
        <v>Probabilidad</v>
      </c>
      <c r="U41" s="103" t="s">
        <v>15</v>
      </c>
      <c r="V41" s="103" t="s">
        <v>9</v>
      </c>
      <c r="W41" s="104" t="str">
        <f t="shared" si="50"/>
        <v>30%</v>
      </c>
      <c r="X41" s="103" t="s">
        <v>20</v>
      </c>
      <c r="Y41" s="103" t="s">
        <v>23</v>
      </c>
      <c r="Z41" s="103" t="s">
        <v>114</v>
      </c>
      <c r="AA41" s="105">
        <f>IFERROR(IF(T41="Probabilidad",(AA40-(+AA40*W41)),IF(T41="Impacto",L41,"")),"")</f>
        <v>0.16799999999999998</v>
      </c>
      <c r="AB41" s="106" t="str">
        <f t="shared" si="51"/>
        <v>Muy Baja</v>
      </c>
      <c r="AC41" s="107">
        <f t="shared" si="52"/>
        <v>0.16799999999999998</v>
      </c>
      <c r="AD41" s="106" t="str">
        <f t="shared" si="53"/>
        <v>Leve</v>
      </c>
      <c r="AE41" s="107">
        <f t="shared" si="54"/>
        <v>0</v>
      </c>
      <c r="AF41" s="108" t="str">
        <f t="shared" si="55"/>
        <v>Bajo</v>
      </c>
      <c r="AG41" s="109"/>
      <c r="AH41" s="148"/>
      <c r="AI41" s="111"/>
      <c r="AJ41" s="112"/>
      <c r="AK41" s="112"/>
      <c r="AL41" s="148"/>
      <c r="AM41" s="111"/>
      <c r="AN41" s="111"/>
      <c r="AO41" s="177"/>
      <c r="AP41" s="177"/>
      <c r="AQ41" s="171"/>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1" ht="151.5" hidden="1" customHeight="1" x14ac:dyDescent="0.25">
      <c r="A42" s="264"/>
      <c r="B42" s="247"/>
      <c r="C42" s="257"/>
      <c r="D42" s="257"/>
      <c r="E42" s="243"/>
      <c r="F42" s="243"/>
      <c r="G42" s="243"/>
      <c r="H42" s="250"/>
      <c r="I42" s="243"/>
      <c r="J42" s="252"/>
      <c r="K42" s="233"/>
      <c r="L42" s="236"/>
      <c r="M42" s="238"/>
      <c r="N42" s="150"/>
      <c r="O42" s="233"/>
      <c r="P42" s="236"/>
      <c r="Q42" s="241"/>
      <c r="R42" s="100">
        <v>3</v>
      </c>
      <c r="S42" s="101"/>
      <c r="T42" s="102" t="str">
        <f t="shared" si="49"/>
        <v>Probabilidad</v>
      </c>
      <c r="U42" s="103" t="s">
        <v>15</v>
      </c>
      <c r="V42" s="103" t="s">
        <v>9</v>
      </c>
      <c r="W42" s="104" t="str">
        <f t="shared" si="50"/>
        <v>30%</v>
      </c>
      <c r="X42" s="103" t="s">
        <v>20</v>
      </c>
      <c r="Y42" s="103" t="s">
        <v>23</v>
      </c>
      <c r="Z42" s="103" t="s">
        <v>114</v>
      </c>
      <c r="AA42" s="105">
        <f>IFERROR(IF(T42="Probabilidad",(AA41-(+AA41*W42)),IF(T42="Impacto",L42,"")),"")</f>
        <v>0.11759999999999998</v>
      </c>
      <c r="AB42" s="106" t="str">
        <f t="shared" si="51"/>
        <v>Muy Baja</v>
      </c>
      <c r="AC42" s="107">
        <f t="shared" si="52"/>
        <v>0.11759999999999998</v>
      </c>
      <c r="AD42" s="106" t="str">
        <f t="shared" si="53"/>
        <v>Leve</v>
      </c>
      <c r="AE42" s="107">
        <f t="shared" si="54"/>
        <v>0</v>
      </c>
      <c r="AF42" s="108" t="str">
        <f t="shared" si="55"/>
        <v>Bajo</v>
      </c>
      <c r="AG42" s="109"/>
      <c r="AH42" s="148"/>
      <c r="AI42" s="111"/>
      <c r="AJ42" s="112"/>
      <c r="AK42" s="112"/>
      <c r="AL42" s="148"/>
      <c r="AM42" s="111"/>
      <c r="AN42" s="111"/>
      <c r="AO42" s="177"/>
      <c r="AP42" s="177"/>
      <c r="AQ42" s="171"/>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1" ht="183.75" customHeight="1" x14ac:dyDescent="0.25">
      <c r="A43" s="248">
        <v>13</v>
      </c>
      <c r="B43" s="245" t="s">
        <v>287</v>
      </c>
      <c r="C43" s="253" t="s">
        <v>544</v>
      </c>
      <c r="D43" s="253" t="s">
        <v>288</v>
      </c>
      <c r="E43" s="242" t="s">
        <v>127</v>
      </c>
      <c r="F43" s="243" t="s">
        <v>292</v>
      </c>
      <c r="G43" s="243" t="s">
        <v>565</v>
      </c>
      <c r="H43" s="249" t="s">
        <v>566</v>
      </c>
      <c r="I43" s="242" t="s">
        <v>460</v>
      </c>
      <c r="J43" s="251">
        <v>2</v>
      </c>
      <c r="K43" s="231" t="str">
        <f>IF(J43&lt;=0,"",IF(J43&lt;=2,"Muy Baja",IF(J43&lt;=24,"Baja",IF(J43&lt;=500,"Media",IF(J43&lt;=5000,"Alta","Muy Alta")))))</f>
        <v>Muy Baja</v>
      </c>
      <c r="L43" s="234">
        <f>IF(K43="","",IF(K43="Muy Baja",0.2,IF(K43="Baja",0.4,IF(K43="Media",0.6,IF(K43="Alta",0.8,IF(K43="Muy Alta",1,))))))</f>
        <v>0.2</v>
      </c>
      <c r="M43" s="237" t="s">
        <v>146</v>
      </c>
      <c r="N43" s="149" t="str">
        <f>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231" t="str">
        <f>IF(OR(N43='Tabla Impacto'!$C$11,N43='Tabla Impacto'!$D$11),"Leve",IF(OR(N43='Tabla Impacto'!$C$12,N43='Tabla Impacto'!$D$12),"Menor",IF(OR(N43='Tabla Impacto'!$C$13,N43='Tabla Impacto'!$D$13),"Moderado",IF(OR(N43='Tabla Impacto'!$C$14,N43='Tabla Impacto'!$D$14),"Mayor",IF(OR(N43='Tabla Impacto'!$C$15,N43='Tabla Impacto'!$D$15),"Catastrófico","")))))</f>
        <v>Moderado</v>
      </c>
      <c r="P43" s="234">
        <f>IF(O43="","",IF(O43="Leve",0.2,IF(O43="Menor",0.4,IF(O43="Moderado",0.6,IF(O43="Mayor",0.8,IF(O43="Catastrófico",1,))))))</f>
        <v>0.6</v>
      </c>
      <c r="Q43" s="239"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00">
        <v>1</v>
      </c>
      <c r="S43" s="101" t="s">
        <v>567</v>
      </c>
      <c r="T43" s="102" t="str">
        <f t="shared" si="49"/>
        <v>Probabilidad</v>
      </c>
      <c r="U43" s="103" t="s">
        <v>14</v>
      </c>
      <c r="V43" s="103" t="s">
        <v>9</v>
      </c>
      <c r="W43" s="104" t="str">
        <f t="shared" si="50"/>
        <v>40%</v>
      </c>
      <c r="X43" s="103" t="s">
        <v>19</v>
      </c>
      <c r="Y43" s="103" t="s">
        <v>22</v>
      </c>
      <c r="Z43" s="103" t="s">
        <v>113</v>
      </c>
      <c r="AA43" s="105">
        <f t="shared" si="56"/>
        <v>0.12</v>
      </c>
      <c r="AB43" s="106" t="str">
        <f t="shared" si="51"/>
        <v>Muy Baja</v>
      </c>
      <c r="AC43" s="107">
        <f t="shared" si="52"/>
        <v>0.12</v>
      </c>
      <c r="AD43" s="106" t="str">
        <f t="shared" si="53"/>
        <v>Moderado</v>
      </c>
      <c r="AE43" s="107">
        <f t="shared" si="54"/>
        <v>0.6</v>
      </c>
      <c r="AF43" s="108" t="str">
        <f t="shared" si="55"/>
        <v>Moderado</v>
      </c>
      <c r="AG43" s="109" t="s">
        <v>129</v>
      </c>
      <c r="AH43" s="148" t="s">
        <v>568</v>
      </c>
      <c r="AI43" s="111" t="s">
        <v>291</v>
      </c>
      <c r="AJ43" s="112">
        <v>44440</v>
      </c>
      <c r="AK43" s="112">
        <v>44561</v>
      </c>
      <c r="AL43" s="148" t="s">
        <v>569</v>
      </c>
      <c r="AM43" s="111"/>
      <c r="AN43" s="168">
        <v>0.5</v>
      </c>
      <c r="AO43" s="184" t="s">
        <v>664</v>
      </c>
      <c r="AP43" s="184" t="s">
        <v>586</v>
      </c>
      <c r="AQ43" s="171" t="s">
        <v>717</v>
      </c>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1" ht="151.5" hidden="1" customHeight="1" x14ac:dyDescent="0.25">
      <c r="A44" s="244"/>
      <c r="B44" s="246"/>
      <c r="C44" s="257"/>
      <c r="D44" s="257"/>
      <c r="E44" s="243"/>
      <c r="F44" s="243" t="s">
        <v>292</v>
      </c>
      <c r="G44" s="243" t="s">
        <v>293</v>
      </c>
      <c r="H44" s="250"/>
      <c r="I44" s="243"/>
      <c r="J44" s="252"/>
      <c r="K44" s="232"/>
      <c r="L44" s="235"/>
      <c r="M44" s="238"/>
      <c r="N44" s="150"/>
      <c r="O44" s="232"/>
      <c r="P44" s="235"/>
      <c r="Q44" s="240"/>
      <c r="R44" s="100">
        <v>2</v>
      </c>
      <c r="S44" s="101"/>
      <c r="T44" s="102" t="str">
        <f t="shared" si="49"/>
        <v>Probabilidad</v>
      </c>
      <c r="U44" s="103" t="s">
        <v>15</v>
      </c>
      <c r="V44" s="103" t="s">
        <v>9</v>
      </c>
      <c r="W44" s="104" t="str">
        <f t="shared" si="50"/>
        <v>30%</v>
      </c>
      <c r="X44" s="103" t="s">
        <v>20</v>
      </c>
      <c r="Y44" s="103" t="s">
        <v>23</v>
      </c>
      <c r="Z44" s="103" t="s">
        <v>114</v>
      </c>
      <c r="AA44" s="105">
        <f>IFERROR(IF(T44="Probabilidad",(AA43-(+AA43*W44)),IF(T44="Impacto",L44,"")),"")</f>
        <v>8.3999999999999991E-2</v>
      </c>
      <c r="AB44" s="106" t="str">
        <f t="shared" si="51"/>
        <v>Muy Baja</v>
      </c>
      <c r="AC44" s="107">
        <f t="shared" si="52"/>
        <v>8.3999999999999991E-2</v>
      </c>
      <c r="AD44" s="106" t="str">
        <f t="shared" si="53"/>
        <v>Leve</v>
      </c>
      <c r="AE44" s="107">
        <f t="shared" si="54"/>
        <v>0</v>
      </c>
      <c r="AF44" s="108" t="str">
        <f t="shared" si="55"/>
        <v>Bajo</v>
      </c>
      <c r="AG44" s="109"/>
      <c r="AH44" s="148"/>
      <c r="AI44" s="111"/>
      <c r="AJ44" s="112"/>
      <c r="AK44" s="112"/>
      <c r="AL44" s="148"/>
      <c r="AM44" s="111"/>
      <c r="AN44" s="111"/>
      <c r="AO44" s="177"/>
      <c r="AP44" s="177"/>
      <c r="AQ44" s="171"/>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1" ht="151.5" hidden="1" customHeight="1" x14ac:dyDescent="0.25">
      <c r="A45" s="244"/>
      <c r="B45" s="247"/>
      <c r="C45" s="257"/>
      <c r="D45" s="257"/>
      <c r="E45" s="243"/>
      <c r="F45" s="243" t="s">
        <v>292</v>
      </c>
      <c r="G45" s="243" t="s">
        <v>293</v>
      </c>
      <c r="H45" s="250"/>
      <c r="I45" s="243"/>
      <c r="J45" s="252"/>
      <c r="K45" s="233"/>
      <c r="L45" s="236"/>
      <c r="M45" s="238"/>
      <c r="N45" s="150"/>
      <c r="O45" s="233"/>
      <c r="P45" s="236"/>
      <c r="Q45" s="241"/>
      <c r="R45" s="100">
        <v>3</v>
      </c>
      <c r="S45" s="101"/>
      <c r="T45" s="102" t="str">
        <f t="shared" si="49"/>
        <v>Probabilidad</v>
      </c>
      <c r="U45" s="103" t="s">
        <v>15</v>
      </c>
      <c r="V45" s="103" t="s">
        <v>9</v>
      </c>
      <c r="W45" s="104" t="str">
        <f t="shared" si="50"/>
        <v>30%</v>
      </c>
      <c r="X45" s="103" t="s">
        <v>20</v>
      </c>
      <c r="Y45" s="103" t="s">
        <v>23</v>
      </c>
      <c r="Z45" s="103" t="s">
        <v>114</v>
      </c>
      <c r="AA45" s="105">
        <f>IFERROR(IF(T45="Probabilidad",(AA44-(+AA44*W45)),IF(T45="Impacto",L45,"")),"")</f>
        <v>5.8799999999999991E-2</v>
      </c>
      <c r="AB45" s="106" t="str">
        <f t="shared" si="51"/>
        <v>Muy Baja</v>
      </c>
      <c r="AC45" s="107">
        <f t="shared" si="52"/>
        <v>5.8799999999999991E-2</v>
      </c>
      <c r="AD45" s="106" t="str">
        <f t="shared" si="53"/>
        <v>Leve</v>
      </c>
      <c r="AE45" s="107">
        <f t="shared" si="54"/>
        <v>0</v>
      </c>
      <c r="AF45" s="108" t="str">
        <f t="shared" si="55"/>
        <v>Bajo</v>
      </c>
      <c r="AG45" s="109"/>
      <c r="AH45" s="148"/>
      <c r="AI45" s="111"/>
      <c r="AJ45" s="112"/>
      <c r="AK45" s="112"/>
      <c r="AL45" s="148"/>
      <c r="AM45" s="111"/>
      <c r="AN45" s="111"/>
      <c r="AO45" s="177"/>
      <c r="AP45" s="177"/>
      <c r="AQ45" s="171"/>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1" ht="151.5" customHeight="1" x14ac:dyDescent="0.25">
      <c r="A46" s="244">
        <v>14</v>
      </c>
      <c r="B46" s="245" t="s">
        <v>294</v>
      </c>
      <c r="C46" s="253" t="s">
        <v>295</v>
      </c>
      <c r="D46" s="253" t="s">
        <v>303</v>
      </c>
      <c r="E46" s="242" t="s">
        <v>127</v>
      </c>
      <c r="F46" s="255" t="s">
        <v>296</v>
      </c>
      <c r="G46" s="255" t="s">
        <v>297</v>
      </c>
      <c r="H46" s="249" t="s">
        <v>298</v>
      </c>
      <c r="I46" s="242" t="s">
        <v>460</v>
      </c>
      <c r="J46" s="251">
        <v>12</v>
      </c>
      <c r="K46" s="231" t="str">
        <f>IF(J46&lt;=0,"",IF(J46&lt;=2,"Muy Baja",IF(J46&lt;=24,"Baja",IF(J46&lt;=500,"Media",IF(J46&lt;=5000,"Alta","Muy Alta")))))</f>
        <v>Baja</v>
      </c>
      <c r="L46" s="234">
        <f>IF(K46="","",IF(K46="Muy Baja",0.2,IF(K46="Baja",0.4,IF(K46="Media",0.6,IF(K46="Alta",0.8,IF(K46="Muy Alta",1,))))))</f>
        <v>0.4</v>
      </c>
      <c r="M46" s="237" t="s">
        <v>146</v>
      </c>
      <c r="N46" s="149" t="str">
        <f>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231" t="str">
        <f>IF(OR(N46='Tabla Impacto'!$C$11,N46='Tabla Impacto'!$D$11),"Leve",IF(OR(N46='Tabla Impacto'!$C$12,N46='Tabla Impacto'!$D$12),"Menor",IF(OR(N46='Tabla Impacto'!$C$13,N46='Tabla Impacto'!$D$13),"Moderado",IF(OR(N46='Tabla Impacto'!$C$14,N46='Tabla Impacto'!$D$14),"Mayor",IF(OR(N46='Tabla Impacto'!$C$15,N46='Tabla Impacto'!$D$15),"Catastrófico","")))))</f>
        <v>Moderado</v>
      </c>
      <c r="P46" s="234">
        <f>IF(O46="","",IF(O46="Leve",0.2,IF(O46="Menor",0.4,IF(O46="Moderado",0.6,IF(O46="Mayor",0.8,IF(O46="Catastrófico",1,))))))</f>
        <v>0.6</v>
      </c>
      <c r="Q46" s="239" t="str">
        <f>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00">
        <v>1</v>
      </c>
      <c r="S46" s="101" t="s">
        <v>299</v>
      </c>
      <c r="T46" s="102" t="str">
        <f t="shared" si="49"/>
        <v>Probabilidad</v>
      </c>
      <c r="U46" s="103" t="s">
        <v>14</v>
      </c>
      <c r="V46" s="103" t="s">
        <v>9</v>
      </c>
      <c r="W46" s="104" t="str">
        <f t="shared" si="50"/>
        <v>40%</v>
      </c>
      <c r="X46" s="103" t="s">
        <v>19</v>
      </c>
      <c r="Y46" s="103" t="s">
        <v>22</v>
      </c>
      <c r="Z46" s="103" t="s">
        <v>113</v>
      </c>
      <c r="AA46" s="105">
        <f t="shared" si="56"/>
        <v>0.24</v>
      </c>
      <c r="AB46" s="106" t="str">
        <f t="shared" si="51"/>
        <v>Baja</v>
      </c>
      <c r="AC46" s="107">
        <f t="shared" si="52"/>
        <v>0.24</v>
      </c>
      <c r="AD46" s="106" t="str">
        <f t="shared" si="53"/>
        <v>Moderado</v>
      </c>
      <c r="AE46" s="107">
        <f t="shared" si="54"/>
        <v>0.6</v>
      </c>
      <c r="AF46" s="108" t="str">
        <f t="shared" si="55"/>
        <v>Moderado</v>
      </c>
      <c r="AG46" s="109"/>
      <c r="AH46" s="148" t="s">
        <v>300</v>
      </c>
      <c r="AI46" s="111" t="s">
        <v>233</v>
      </c>
      <c r="AJ46" s="112">
        <v>44378</v>
      </c>
      <c r="AK46" s="112">
        <v>44561</v>
      </c>
      <c r="AL46" s="148" t="s">
        <v>301</v>
      </c>
      <c r="AM46" s="111"/>
      <c r="AN46" s="168">
        <v>1</v>
      </c>
      <c r="AO46" s="178" t="s">
        <v>602</v>
      </c>
      <c r="AP46" s="178" t="s">
        <v>603</v>
      </c>
      <c r="AQ46" s="171"/>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1" ht="151.5" customHeight="1" x14ac:dyDescent="0.25">
      <c r="A47" s="244"/>
      <c r="B47" s="246"/>
      <c r="C47" s="257"/>
      <c r="D47" s="254"/>
      <c r="E47" s="243"/>
      <c r="F47" s="243"/>
      <c r="G47" s="243"/>
      <c r="H47" s="250"/>
      <c r="I47" s="243"/>
      <c r="J47" s="252"/>
      <c r="K47" s="232"/>
      <c r="L47" s="235"/>
      <c r="M47" s="238"/>
      <c r="N47" s="150"/>
      <c r="O47" s="232"/>
      <c r="P47" s="235"/>
      <c r="Q47" s="240"/>
      <c r="R47" s="100">
        <v>2</v>
      </c>
      <c r="S47" s="101" t="s">
        <v>240</v>
      </c>
      <c r="T47" s="102" t="str">
        <f t="shared" si="49"/>
        <v>Probabilidad</v>
      </c>
      <c r="U47" s="103" t="s">
        <v>14</v>
      </c>
      <c r="V47" s="103" t="s">
        <v>9</v>
      </c>
      <c r="W47" s="104" t="str">
        <f t="shared" si="50"/>
        <v>40%</v>
      </c>
      <c r="X47" s="103" t="s">
        <v>19</v>
      </c>
      <c r="Y47" s="103" t="s">
        <v>22</v>
      </c>
      <c r="Z47" s="103" t="s">
        <v>113</v>
      </c>
      <c r="AA47" s="141">
        <f>IFERROR(IF(T47="Probabilidad",(AA46-(+AA46*W47)),IF(T47="Impacto",L47,"")),"")</f>
        <v>0.14399999999999999</v>
      </c>
      <c r="AB47" s="106" t="str">
        <f t="shared" si="51"/>
        <v>Muy Baja</v>
      </c>
      <c r="AC47" s="107">
        <f t="shared" si="52"/>
        <v>0.14399999999999999</v>
      </c>
      <c r="AD47" s="106" t="str">
        <f t="shared" si="53"/>
        <v>Moderado</v>
      </c>
      <c r="AE47" s="107">
        <v>0.6</v>
      </c>
      <c r="AF47" s="108" t="str">
        <f t="shared" si="55"/>
        <v>Moderado</v>
      </c>
      <c r="AG47" s="109" t="s">
        <v>129</v>
      </c>
      <c r="AH47" s="148" t="s">
        <v>302</v>
      </c>
      <c r="AI47" s="111" t="s">
        <v>233</v>
      </c>
      <c r="AJ47" s="112">
        <v>44378</v>
      </c>
      <c r="AK47" s="112">
        <v>44561</v>
      </c>
      <c r="AL47" s="148" t="s">
        <v>301</v>
      </c>
      <c r="AM47" s="111"/>
      <c r="AN47" s="168">
        <v>1</v>
      </c>
      <c r="AO47" s="178" t="s">
        <v>602</v>
      </c>
      <c r="AP47" s="178" t="s">
        <v>603</v>
      </c>
      <c r="AQ47" s="171"/>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1" ht="151.5" hidden="1" customHeight="1" x14ac:dyDescent="0.25">
      <c r="A48" s="244"/>
      <c r="B48" s="247"/>
      <c r="C48" s="257"/>
      <c r="D48" s="254"/>
      <c r="E48" s="243"/>
      <c r="F48" s="243"/>
      <c r="G48" s="243"/>
      <c r="H48" s="250"/>
      <c r="I48" s="243"/>
      <c r="J48" s="252"/>
      <c r="K48" s="233"/>
      <c r="L48" s="236"/>
      <c r="M48" s="238"/>
      <c r="N48" s="150"/>
      <c r="O48" s="233"/>
      <c r="P48" s="236"/>
      <c r="Q48" s="241"/>
      <c r="R48" s="100">
        <v>3</v>
      </c>
      <c r="S48" s="101"/>
      <c r="T48" s="102" t="str">
        <f t="shared" si="49"/>
        <v>Probabilidad</v>
      </c>
      <c r="U48" s="103" t="s">
        <v>15</v>
      </c>
      <c r="V48" s="103" t="s">
        <v>9</v>
      </c>
      <c r="W48" s="104" t="str">
        <f t="shared" si="50"/>
        <v>30%</v>
      </c>
      <c r="X48" s="103" t="s">
        <v>20</v>
      </c>
      <c r="Y48" s="103" t="s">
        <v>23</v>
      </c>
      <c r="Z48" s="103" t="s">
        <v>114</v>
      </c>
      <c r="AA48" s="105">
        <f>IFERROR(IF(T48="Probabilidad",(AA47-(+AA47*W48)),IF(T48="Impacto",L48,"")),"")</f>
        <v>0.1008</v>
      </c>
      <c r="AB48" s="106" t="str">
        <f t="shared" si="51"/>
        <v>Muy Baja</v>
      </c>
      <c r="AC48" s="107">
        <f t="shared" si="52"/>
        <v>0.1008</v>
      </c>
      <c r="AD48" s="106" t="str">
        <f t="shared" si="53"/>
        <v>Leve</v>
      </c>
      <c r="AE48" s="107">
        <f t="shared" si="54"/>
        <v>0</v>
      </c>
      <c r="AF48" s="108" t="str">
        <f t="shared" si="55"/>
        <v>Bajo</v>
      </c>
      <c r="AG48" s="109"/>
      <c r="AH48" s="148"/>
      <c r="AI48" s="111"/>
      <c r="AJ48" s="112"/>
      <c r="AK48" s="112"/>
      <c r="AL48" s="148"/>
      <c r="AM48" s="111"/>
      <c r="AN48" s="166"/>
      <c r="AO48" s="177"/>
      <c r="AP48" s="177"/>
      <c r="AQ48" s="171"/>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51.5" customHeight="1" x14ac:dyDescent="0.25">
      <c r="A49" s="244">
        <v>15</v>
      </c>
      <c r="B49" s="245" t="s">
        <v>294</v>
      </c>
      <c r="C49" s="253" t="s">
        <v>295</v>
      </c>
      <c r="D49" s="253" t="s">
        <v>303</v>
      </c>
      <c r="E49" s="242" t="s">
        <v>127</v>
      </c>
      <c r="F49" s="242" t="s">
        <v>304</v>
      </c>
      <c r="G49" s="255" t="s">
        <v>305</v>
      </c>
      <c r="H49" s="249" t="s">
        <v>306</v>
      </c>
      <c r="I49" s="242" t="s">
        <v>460</v>
      </c>
      <c r="J49" s="251">
        <v>900</v>
      </c>
      <c r="K49" s="231" t="str">
        <f>IF(J49&lt;=0,"",IF(J49&lt;=2,"Muy Baja",IF(J49&lt;=24,"Baja",IF(J49&lt;=500,"Media",IF(J49&lt;=5000,"Alta","Muy Alta")))))</f>
        <v>Alta</v>
      </c>
      <c r="L49" s="234">
        <f>IF(K49="","",IF(K49="Muy Baja",0.2,IF(K49="Baja",0.4,IF(K49="Media",0.6,IF(K49="Alta",0.8,IF(K49="Muy Alta",1,))))))</f>
        <v>0.8</v>
      </c>
      <c r="M49" s="237" t="s">
        <v>146</v>
      </c>
      <c r="N49" s="149" t="str">
        <f>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231" t="str">
        <f>IF(OR(N49='Tabla Impacto'!$C$11,N49='Tabla Impacto'!$D$11),"Leve",IF(OR(N49='Tabla Impacto'!$C$12,N49='Tabla Impacto'!$D$12),"Menor",IF(OR(N49='Tabla Impacto'!$C$13,N49='Tabla Impacto'!$D$13),"Moderado",IF(OR(N49='Tabla Impacto'!$C$14,N49='Tabla Impacto'!$D$14),"Mayor",IF(OR(N49='Tabla Impacto'!$C$15,N49='Tabla Impacto'!$D$15),"Catastrófico","")))))</f>
        <v>Moderado</v>
      </c>
      <c r="P49" s="234">
        <f>IF(O49="","",IF(O49="Leve",0.2,IF(O49="Menor",0.4,IF(O49="Moderado",0.6,IF(O49="Mayor",0.8,IF(O49="Catastrófico",1,))))))</f>
        <v>0.6</v>
      </c>
      <c r="Q49" s="239"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00">
        <v>1</v>
      </c>
      <c r="S49" s="101" t="s">
        <v>307</v>
      </c>
      <c r="T49" s="102" t="str">
        <f t="shared" ref="T49:T51" si="57">IF(OR(U49="Preventivo",U49="Detectivo"),"Probabilidad",IF(U49="Correctivo","Impacto",""))</f>
        <v>Probabilidad</v>
      </c>
      <c r="U49" s="103" t="s">
        <v>14</v>
      </c>
      <c r="V49" s="103" t="s">
        <v>9</v>
      </c>
      <c r="W49" s="104" t="str">
        <f t="shared" ref="W49:W51" si="58">IF(AND(U49="Preventivo",V49="Automático"),"50%",IF(AND(U49="Preventivo",V49="Manual"),"40%",IF(AND(U49="Detectivo",V49="Automático"),"40%",IF(AND(U49="Detectivo",V49="Manual"),"30%",IF(AND(U49="Correctivo",V49="Automático"),"35%",IF(AND(U49="Correctivo",V49="Manual"),"25%",""))))))</f>
        <v>40%</v>
      </c>
      <c r="X49" s="103" t="s">
        <v>19</v>
      </c>
      <c r="Y49" s="103" t="s">
        <v>22</v>
      </c>
      <c r="Z49" s="103" t="s">
        <v>113</v>
      </c>
      <c r="AA49" s="105">
        <f t="shared" ref="AA49" si="59">IFERROR(IF(T49="Probabilidad",(L49-(+L49*W49)),IF(T49="Impacto",L49,"")),"")</f>
        <v>0.48</v>
      </c>
      <c r="AB49" s="106" t="str">
        <f t="shared" ref="AB49:AB51" si="60">IFERROR(IF(AA49="","",IF(AA49&lt;=0.2,"Muy Baja",IF(AA49&lt;=0.4,"Baja",IF(AA49&lt;=0.6,"Media",IF(AA49&lt;=0.8,"Alta","Muy Alta"))))),"")</f>
        <v>Media</v>
      </c>
      <c r="AC49" s="107">
        <f t="shared" ref="AC49:AC51" si="61">+AA49</f>
        <v>0.48</v>
      </c>
      <c r="AD49" s="106" t="str">
        <f t="shared" ref="AD49:AD51" si="62">IFERROR(IF(AE49="","",IF(AE49&lt;=0.2,"Leve",IF(AE49&lt;=0.4,"Menor",IF(AE49&lt;=0.6,"Moderado",IF(AE49&lt;=0.8,"Mayor","Catastrófico"))))),"")</f>
        <v>Moderado</v>
      </c>
      <c r="AE49" s="107">
        <f t="shared" ref="AE49:AE51" si="63">IFERROR(IF(T49="Impacto",(P49-(+P49*W49)),IF(T49="Probabilidad",P49,"")),"")</f>
        <v>0.6</v>
      </c>
      <c r="AF49" s="108" t="str">
        <f t="shared" ref="AF49:AF51" si="64">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Moderado</v>
      </c>
      <c r="AG49" s="109" t="s">
        <v>129</v>
      </c>
      <c r="AH49" s="148" t="s">
        <v>308</v>
      </c>
      <c r="AI49" s="111" t="s">
        <v>233</v>
      </c>
      <c r="AJ49" s="112">
        <v>44378</v>
      </c>
      <c r="AK49" s="112">
        <v>44561</v>
      </c>
      <c r="AL49" s="148" t="s">
        <v>309</v>
      </c>
      <c r="AM49" s="111"/>
      <c r="AN49" s="168">
        <v>1</v>
      </c>
      <c r="AO49" s="178" t="s">
        <v>604</v>
      </c>
      <c r="AP49" s="178" t="s">
        <v>603</v>
      </c>
      <c r="AQ49" s="171"/>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51.5" hidden="1" customHeight="1" x14ac:dyDescent="0.25">
      <c r="A50" s="244"/>
      <c r="B50" s="246"/>
      <c r="C50" s="257"/>
      <c r="D50" s="254"/>
      <c r="E50" s="243"/>
      <c r="F50" s="243"/>
      <c r="G50" s="243"/>
      <c r="H50" s="250"/>
      <c r="I50" s="243"/>
      <c r="J50" s="252"/>
      <c r="K50" s="232"/>
      <c r="L50" s="235"/>
      <c r="M50" s="238"/>
      <c r="N50" s="150"/>
      <c r="O50" s="232"/>
      <c r="P50" s="235"/>
      <c r="Q50" s="240"/>
      <c r="R50" s="100">
        <v>2</v>
      </c>
      <c r="S50" s="101"/>
      <c r="T50" s="102" t="str">
        <f t="shared" si="57"/>
        <v>Probabilidad</v>
      </c>
      <c r="U50" s="103" t="s">
        <v>15</v>
      </c>
      <c r="V50" s="103" t="s">
        <v>9</v>
      </c>
      <c r="W50" s="104" t="str">
        <f t="shared" si="58"/>
        <v>30%</v>
      </c>
      <c r="X50" s="103" t="s">
        <v>20</v>
      </c>
      <c r="Y50" s="103" t="s">
        <v>23</v>
      </c>
      <c r="Z50" s="103" t="s">
        <v>114</v>
      </c>
      <c r="AA50" s="105">
        <f>IFERROR(IF(T50="Probabilidad",(AA49-(+AA49*W50)),IF(T50="Impacto",L50,"")),"")</f>
        <v>0.33599999999999997</v>
      </c>
      <c r="AB50" s="106" t="str">
        <f t="shared" si="60"/>
        <v>Baja</v>
      </c>
      <c r="AC50" s="107">
        <f t="shared" si="61"/>
        <v>0.33599999999999997</v>
      </c>
      <c r="AD50" s="106" t="str">
        <f t="shared" si="62"/>
        <v>Leve</v>
      </c>
      <c r="AE50" s="107">
        <f t="shared" si="63"/>
        <v>0</v>
      </c>
      <c r="AF50" s="108" t="str">
        <f t="shared" si="64"/>
        <v>Bajo</v>
      </c>
      <c r="AG50" s="109"/>
      <c r="AH50" s="148"/>
      <c r="AI50" s="111"/>
      <c r="AJ50" s="112"/>
      <c r="AK50" s="112"/>
      <c r="AL50" s="148"/>
      <c r="AM50" s="111"/>
      <c r="AN50" s="111"/>
      <c r="AO50" s="177"/>
      <c r="AP50" s="177"/>
      <c r="AQ50" s="171"/>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row>
    <row r="51" spans="1:71" ht="151.5" hidden="1" customHeight="1" x14ac:dyDescent="0.25">
      <c r="A51" s="244"/>
      <c r="B51" s="247"/>
      <c r="C51" s="257"/>
      <c r="D51" s="254"/>
      <c r="E51" s="243"/>
      <c r="F51" s="243"/>
      <c r="G51" s="243"/>
      <c r="H51" s="250"/>
      <c r="I51" s="243"/>
      <c r="J51" s="252"/>
      <c r="K51" s="233"/>
      <c r="L51" s="236"/>
      <c r="M51" s="238"/>
      <c r="N51" s="150"/>
      <c r="O51" s="233"/>
      <c r="P51" s="236"/>
      <c r="Q51" s="241"/>
      <c r="R51" s="100">
        <v>3</v>
      </c>
      <c r="S51" s="101"/>
      <c r="T51" s="102" t="str">
        <f t="shared" si="57"/>
        <v>Probabilidad</v>
      </c>
      <c r="U51" s="103" t="s">
        <v>15</v>
      </c>
      <c r="V51" s="103" t="s">
        <v>9</v>
      </c>
      <c r="W51" s="104" t="str">
        <f t="shared" si="58"/>
        <v>30%</v>
      </c>
      <c r="X51" s="103" t="s">
        <v>20</v>
      </c>
      <c r="Y51" s="103" t="s">
        <v>23</v>
      </c>
      <c r="Z51" s="103" t="s">
        <v>114</v>
      </c>
      <c r="AA51" s="105">
        <f>IFERROR(IF(T51="Probabilidad",(AA50-(+AA50*W51)),IF(T51="Impacto",L51,"")),"")</f>
        <v>0.23519999999999996</v>
      </c>
      <c r="AB51" s="106" t="str">
        <f t="shared" si="60"/>
        <v>Baja</v>
      </c>
      <c r="AC51" s="107">
        <f t="shared" si="61"/>
        <v>0.23519999999999996</v>
      </c>
      <c r="AD51" s="106" t="str">
        <f t="shared" si="62"/>
        <v>Leve</v>
      </c>
      <c r="AE51" s="107">
        <f t="shared" si="63"/>
        <v>0</v>
      </c>
      <c r="AF51" s="108" t="str">
        <f t="shared" si="64"/>
        <v>Bajo</v>
      </c>
      <c r="AG51" s="109"/>
      <c r="AH51" s="148"/>
      <c r="AI51" s="111"/>
      <c r="AJ51" s="112"/>
      <c r="AK51" s="112"/>
      <c r="AL51" s="148"/>
      <c r="AM51" s="111"/>
      <c r="AN51" s="111"/>
      <c r="AO51" s="177"/>
      <c r="AP51" s="177"/>
      <c r="AQ51" s="171"/>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row>
    <row r="52" spans="1:71" ht="151.5" customHeight="1" x14ac:dyDescent="0.25">
      <c r="A52" s="244">
        <v>16</v>
      </c>
      <c r="B52" s="245" t="s">
        <v>294</v>
      </c>
      <c r="C52" s="253" t="s">
        <v>295</v>
      </c>
      <c r="D52" s="253" t="s">
        <v>303</v>
      </c>
      <c r="E52" s="242" t="s">
        <v>125</v>
      </c>
      <c r="F52" s="242" t="s">
        <v>310</v>
      </c>
      <c r="G52" s="242" t="s">
        <v>311</v>
      </c>
      <c r="H52" s="249" t="s">
        <v>556</v>
      </c>
      <c r="I52" s="242" t="s">
        <v>119</v>
      </c>
      <c r="J52" s="251" t="s">
        <v>312</v>
      </c>
      <c r="K52" s="231" t="str">
        <f>IF(J52&lt;=0,"",IF(J52&lt;=2,"Muy Baja",IF(J52&lt;=24,"Baja",IF(J52&lt;=500,"Media",IF(J52&lt;=5000,"Alta","Muy Alta")))))</f>
        <v>Muy Alta</v>
      </c>
      <c r="L52" s="234">
        <f>IF(K52="","",IF(K52="Muy Baja",0.2,IF(K52="Baja",0.4,IF(K52="Media",0.6,IF(K52="Alta",0.8,IF(K52="Muy Alta",1,))))))</f>
        <v>1</v>
      </c>
      <c r="M52" s="237" t="s">
        <v>665</v>
      </c>
      <c r="N52" s="149" t="str">
        <f>IF(NOT(ISERROR(MATCH(M52,'Tabla Impacto'!$B$221:$B$223,0))),'Tabla Impacto'!$F$223&amp;"Por favor no seleccionar los criterios de impacto(Afectación Económica o presupuestal y Pérdida Reputacional)",M52)</f>
        <v xml:space="preserve">     El riesgo afecta la imagen de la entidad internamente, de conocimiento general, nivel interno, de junta directiva y accionistas y/o de proveedores</v>
      </c>
      <c r="O52" s="231" t="str">
        <f>IF(OR(N52='Tabla Impacto'!$C$11,N52='Tabla Impacto'!$D$11),"Leve",IF(OR(N52='Tabla Impacto'!$C$12,N52='Tabla Impacto'!$D$12),"Menor",IF(OR(N52='Tabla Impacto'!$C$13,N52='Tabla Impacto'!$D$13),"Moderado",IF(OR(N52='Tabla Impacto'!$C$14,N52='Tabla Impacto'!$D$14),"Mayor",IF(OR(N52='Tabla Impacto'!$C$15,N52='Tabla Impacto'!$D$15),"Catastrófico","")))))</f>
        <v/>
      </c>
      <c r="P52" s="234" t="str">
        <f>IF(O52="","",IF(O52="Leve",0.2,IF(O52="Menor",0.4,IF(O52="Moderado",0.6,IF(O52="Mayor",0.8,IF(O52="Catastrófico",1,))))))</f>
        <v/>
      </c>
      <c r="Q52" s="239"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
      </c>
      <c r="R52" s="100">
        <v>1</v>
      </c>
      <c r="S52" s="101" t="s">
        <v>313</v>
      </c>
      <c r="T52" s="102" t="str">
        <f t="shared" si="27"/>
        <v>Probabilidad</v>
      </c>
      <c r="U52" s="103" t="s">
        <v>14</v>
      </c>
      <c r="V52" s="103" t="s">
        <v>9</v>
      </c>
      <c r="W52" s="104" t="str">
        <f t="shared" si="28"/>
        <v>40%</v>
      </c>
      <c r="X52" s="103" t="s">
        <v>19</v>
      </c>
      <c r="Y52" s="103" t="s">
        <v>22</v>
      </c>
      <c r="Z52" s="103" t="s">
        <v>113</v>
      </c>
      <c r="AA52" s="105">
        <f t="shared" si="33"/>
        <v>0.6</v>
      </c>
      <c r="AB52" s="106" t="str">
        <f t="shared" si="29"/>
        <v>Media</v>
      </c>
      <c r="AC52" s="107">
        <f t="shared" si="30"/>
        <v>0.6</v>
      </c>
      <c r="AD52" s="106" t="str">
        <f t="shared" si="31"/>
        <v/>
      </c>
      <c r="AE52" s="107" t="str">
        <f t="shared" si="34"/>
        <v/>
      </c>
      <c r="AF52" s="108" t="str">
        <f t="shared" si="32"/>
        <v/>
      </c>
      <c r="AG52" s="109" t="s">
        <v>129</v>
      </c>
      <c r="AH52" s="144" t="s">
        <v>314</v>
      </c>
      <c r="AI52" s="111" t="s">
        <v>315</v>
      </c>
      <c r="AJ52" s="112">
        <v>44378</v>
      </c>
      <c r="AK52" s="112">
        <v>44561</v>
      </c>
      <c r="AL52" s="148" t="s">
        <v>309</v>
      </c>
      <c r="AM52" s="111"/>
      <c r="AN52" s="168">
        <v>0.75</v>
      </c>
      <c r="AO52" s="178" t="s">
        <v>605</v>
      </c>
      <c r="AP52" s="178" t="s">
        <v>606</v>
      </c>
      <c r="AQ52" s="178" t="s">
        <v>718</v>
      </c>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1.5" hidden="1" customHeight="1" x14ac:dyDescent="0.25">
      <c r="A53" s="244"/>
      <c r="B53" s="246"/>
      <c r="C53" s="257"/>
      <c r="D53" s="254"/>
      <c r="E53" s="243"/>
      <c r="F53" s="243"/>
      <c r="G53" s="243"/>
      <c r="H53" s="250"/>
      <c r="I53" s="243"/>
      <c r="J53" s="252"/>
      <c r="K53" s="232"/>
      <c r="L53" s="235"/>
      <c r="M53" s="238"/>
      <c r="N53" s="150"/>
      <c r="O53" s="232"/>
      <c r="P53" s="235"/>
      <c r="Q53" s="240"/>
      <c r="R53" s="100">
        <v>2</v>
      </c>
      <c r="S53" s="101"/>
      <c r="T53" s="102" t="str">
        <f t="shared" ref="T53:T54" si="65">IF(OR(U53="Preventivo",U53="Detectivo"),"Probabilidad",IF(U53="Correctivo","Impacto",""))</f>
        <v>Probabilidad</v>
      </c>
      <c r="U53" s="103" t="s">
        <v>15</v>
      </c>
      <c r="V53" s="103" t="s">
        <v>9</v>
      </c>
      <c r="W53" s="104" t="str">
        <f t="shared" ref="W53:W54" si="66">IF(AND(U53="Preventivo",V53="Automático"),"50%",IF(AND(U53="Preventivo",V53="Manual"),"40%",IF(AND(U53="Detectivo",V53="Automático"),"40%",IF(AND(U53="Detectivo",V53="Manual"),"30%",IF(AND(U53="Correctivo",V53="Automático"),"35%",IF(AND(U53="Correctivo",V53="Manual"),"25%",""))))))</f>
        <v>30%</v>
      </c>
      <c r="X53" s="103" t="s">
        <v>20</v>
      </c>
      <c r="Y53" s="103" t="s">
        <v>23</v>
      </c>
      <c r="Z53" s="103" t="s">
        <v>114</v>
      </c>
      <c r="AA53" s="105">
        <f>IFERROR(IF(T53="Probabilidad",(AA52-(+AA52*W53)),IF(T53="Impacto",L53,"")),"")</f>
        <v>0.42</v>
      </c>
      <c r="AB53" s="106" t="str">
        <f t="shared" ref="AB53:AB54" si="67">IFERROR(IF(AA53="","",IF(AA53&lt;=0.2,"Muy Baja",IF(AA53&lt;=0.4,"Baja",IF(AA53&lt;=0.6,"Media",IF(AA53&lt;=0.8,"Alta","Muy Alta"))))),"")</f>
        <v>Media</v>
      </c>
      <c r="AC53" s="107">
        <f t="shared" ref="AC53:AC54" si="68">+AA53</f>
        <v>0.42</v>
      </c>
      <c r="AD53" s="106" t="str">
        <f t="shared" ref="AD53:AD54" si="69">IFERROR(IF(AE53="","",IF(AE53&lt;=0.2,"Leve",IF(AE53&lt;=0.4,"Menor",IF(AE53&lt;=0.6,"Moderado",IF(AE53&lt;=0.8,"Mayor","Catastrófico"))))),"")</f>
        <v>Leve</v>
      </c>
      <c r="AE53" s="107">
        <f t="shared" ref="AE53:AE54" si="70">IFERROR(IF(T53="Impacto",(P53-(+P53*W53)),IF(T53="Probabilidad",P53,"")),"")</f>
        <v>0</v>
      </c>
      <c r="AF53" s="108" t="str">
        <f t="shared" ref="AF53:AF54" si="71">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Moderado</v>
      </c>
      <c r="AG53" s="109"/>
      <c r="AH53" s="148"/>
      <c r="AI53" s="111"/>
      <c r="AJ53" s="112"/>
      <c r="AK53" s="112"/>
      <c r="AL53" s="148"/>
      <c r="AM53" s="111"/>
      <c r="AN53" s="111"/>
      <c r="AO53" s="177"/>
      <c r="AP53" s="177"/>
      <c r="AQ53" s="171"/>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row>
    <row r="54" spans="1:71" ht="151.5" hidden="1" customHeight="1" x14ac:dyDescent="0.25">
      <c r="A54" s="244"/>
      <c r="B54" s="247"/>
      <c r="C54" s="257"/>
      <c r="D54" s="254"/>
      <c r="E54" s="243"/>
      <c r="F54" s="243"/>
      <c r="G54" s="243"/>
      <c r="H54" s="250"/>
      <c r="I54" s="243"/>
      <c r="J54" s="252"/>
      <c r="K54" s="233"/>
      <c r="L54" s="236"/>
      <c r="M54" s="238"/>
      <c r="N54" s="150"/>
      <c r="O54" s="233"/>
      <c r="P54" s="236"/>
      <c r="Q54" s="241"/>
      <c r="R54" s="100">
        <v>3</v>
      </c>
      <c r="S54" s="101"/>
      <c r="T54" s="102" t="str">
        <f t="shared" si="65"/>
        <v>Probabilidad</v>
      </c>
      <c r="U54" s="103" t="s">
        <v>15</v>
      </c>
      <c r="V54" s="103" t="s">
        <v>9</v>
      </c>
      <c r="W54" s="104" t="str">
        <f t="shared" si="66"/>
        <v>30%</v>
      </c>
      <c r="X54" s="103" t="s">
        <v>20</v>
      </c>
      <c r="Y54" s="103" t="s">
        <v>23</v>
      </c>
      <c r="Z54" s="103" t="s">
        <v>114</v>
      </c>
      <c r="AA54" s="105">
        <f>IFERROR(IF(T54="Probabilidad",(AA53-(+AA53*W54)),IF(T54="Impacto",L54,"")),"")</f>
        <v>0.29399999999999998</v>
      </c>
      <c r="AB54" s="106" t="str">
        <f t="shared" si="67"/>
        <v>Baja</v>
      </c>
      <c r="AC54" s="107">
        <f t="shared" si="68"/>
        <v>0.29399999999999998</v>
      </c>
      <c r="AD54" s="106" t="str">
        <f t="shared" si="69"/>
        <v>Leve</v>
      </c>
      <c r="AE54" s="107">
        <f t="shared" si="70"/>
        <v>0</v>
      </c>
      <c r="AF54" s="108" t="str">
        <f t="shared" si="71"/>
        <v>Bajo</v>
      </c>
      <c r="AG54" s="109"/>
      <c r="AH54" s="148"/>
      <c r="AI54" s="111"/>
      <c r="AJ54" s="112"/>
      <c r="AK54" s="112"/>
      <c r="AL54" s="148"/>
      <c r="AM54" s="111"/>
      <c r="AN54" s="111"/>
      <c r="AO54" s="177"/>
      <c r="AP54" s="177"/>
      <c r="AQ54" s="171"/>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1.5" customHeight="1" x14ac:dyDescent="0.25">
      <c r="A55" s="244">
        <v>17</v>
      </c>
      <c r="B55" s="245" t="s">
        <v>294</v>
      </c>
      <c r="C55" s="253" t="s">
        <v>295</v>
      </c>
      <c r="D55" s="253" t="s">
        <v>303</v>
      </c>
      <c r="E55" s="242" t="s">
        <v>127</v>
      </c>
      <c r="F55" s="242" t="s">
        <v>317</v>
      </c>
      <c r="G55" s="242" t="s">
        <v>318</v>
      </c>
      <c r="H55" s="249" t="s">
        <v>316</v>
      </c>
      <c r="I55" s="242" t="s">
        <v>460</v>
      </c>
      <c r="J55" s="251" t="s">
        <v>312</v>
      </c>
      <c r="K55" s="231" t="str">
        <f>IF(J55&lt;=0,"",IF(J55&lt;=2,"Muy Baja",IF(J55&lt;=24,"Baja",IF(J55&lt;=500,"Media",IF(J55&lt;=5000,"Alta","Muy Alta")))))</f>
        <v>Muy Alta</v>
      </c>
      <c r="L55" s="234">
        <f>IF(K55="","",IF(K55="Muy Baja",0.2,IF(K55="Baja",0.4,IF(K55="Media",0.6,IF(K55="Alta",0.8,IF(K55="Muy Alta",1,))))))</f>
        <v>1</v>
      </c>
      <c r="M55" s="237" t="s">
        <v>658</v>
      </c>
      <c r="N55" s="149" t="str">
        <f>IF(NOT(ISERROR(MATCH(M55,'Tabla Impacto'!$B$221:$B$223,0))),'Tabla Impacto'!$F$223&amp;"Por favor no seleccionar los criterios de impacto(Afectación Económica o presupuestal y Pérdida Reputacional)",M55)</f>
        <v xml:space="preserve">     El riesgo afecta la imagen de  la entidad con efecto publicitario sostenido a nivel de sector administrativo, nivel departamental o municipal</v>
      </c>
      <c r="O55" s="231" t="str">
        <f>IF(OR(N55='Tabla Impacto'!$C$11,N55='Tabla Impacto'!$D$11),"Leve",IF(OR(N55='Tabla Impacto'!$C$12,N55='Tabla Impacto'!$D$12),"Menor",IF(OR(N55='Tabla Impacto'!$C$13,N55='Tabla Impacto'!$D$13),"Moderado",IF(OR(N55='Tabla Impacto'!$C$14,N55='Tabla Impacto'!$D$14),"Mayor",IF(OR(N55='Tabla Impacto'!$C$15,N55='Tabla Impacto'!$D$15),"Catastrófico","")))))</f>
        <v/>
      </c>
      <c r="P55" s="234" t="str">
        <f>IF(O55="","",IF(O55="Leve",0.2,IF(O55="Menor",0.4,IF(O55="Moderado",0.6,IF(O55="Mayor",0.8,IF(O55="Catastrófico",1,))))))</f>
        <v/>
      </c>
      <c r="Q55" s="239"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
      </c>
      <c r="R55" s="100">
        <v>1</v>
      </c>
      <c r="S55" s="101" t="s">
        <v>319</v>
      </c>
      <c r="T55" s="102" t="str">
        <f t="shared" ref="T55:T57" si="72">IF(OR(U55="Preventivo",U55="Detectivo"),"Probabilidad",IF(U55="Correctivo","Impacto",""))</f>
        <v>Probabilidad</v>
      </c>
      <c r="U55" s="103" t="s">
        <v>14</v>
      </c>
      <c r="V55" s="103" t="s">
        <v>9</v>
      </c>
      <c r="W55" s="104" t="str">
        <f t="shared" ref="W55:W57" si="73">IF(AND(U55="Preventivo",V55="Automático"),"50%",IF(AND(U55="Preventivo",V55="Manual"),"40%",IF(AND(U55="Detectivo",V55="Automático"),"40%",IF(AND(U55="Detectivo",V55="Manual"),"30%",IF(AND(U55="Correctivo",V55="Automático"),"35%",IF(AND(U55="Correctivo",V55="Manual"),"25%",""))))))</f>
        <v>40%</v>
      </c>
      <c r="X55" s="103" t="s">
        <v>19</v>
      </c>
      <c r="Y55" s="103" t="s">
        <v>22</v>
      </c>
      <c r="Z55" s="103" t="s">
        <v>113</v>
      </c>
      <c r="AA55" s="105">
        <f t="shared" ref="AA55" si="74">IFERROR(IF(T55="Probabilidad",(L55-(+L55*W55)),IF(T55="Impacto",L55,"")),"")</f>
        <v>0.6</v>
      </c>
      <c r="AB55" s="106" t="str">
        <f t="shared" ref="AB55:AB57" si="75">IFERROR(IF(AA55="","",IF(AA55&lt;=0.2,"Muy Baja",IF(AA55&lt;=0.4,"Baja",IF(AA55&lt;=0.6,"Media",IF(AA55&lt;=0.8,"Alta","Muy Alta"))))),"")</f>
        <v>Media</v>
      </c>
      <c r="AC55" s="107">
        <f t="shared" ref="AC55:AC57" si="76">+AA55</f>
        <v>0.6</v>
      </c>
      <c r="AD55" s="106" t="str">
        <f t="shared" ref="AD55:AD57" si="77">IFERROR(IF(AE55="","",IF(AE55&lt;=0.2,"Leve",IF(AE55&lt;=0.4,"Menor",IF(AE55&lt;=0.6,"Moderado",IF(AE55&lt;=0.8,"Mayor","Catastrófico"))))),"")</f>
        <v/>
      </c>
      <c r="AE55" s="107" t="str">
        <f t="shared" ref="AE55:AE57" si="78">IFERROR(IF(T55="Impacto",(P55-(+P55*W55)),IF(T55="Probabilidad",P55,"")),"")</f>
        <v/>
      </c>
      <c r="AF55" s="108" t="str">
        <f t="shared" ref="AF55:AF57" si="79">IFERROR(IF(OR(AND(AB55="Muy Baja",AD55="Leve"),AND(AB55="Muy Baja",AD55="Menor"),AND(AB55="Baja",AD55="Leve")),"Bajo",IF(OR(AND(AB55="Muy baja",AD55="Moderado"),AND(AB55="Baja",AD55="Menor"),AND(AB55="Baja",AD55="Moderado"),AND(AB55="Media",AD55="Leve"),AND(AB55="Media",AD55="Menor"),AND(AB55="Media",AD55="Moderado"),AND(AB55="Alta",AD55="Leve"),AND(AB55="Alta",AD55="Menor")),"Moderado",IF(OR(AND(AB55="Muy Baja",AD55="Mayor"),AND(AB55="Baja",AD55="Mayor"),AND(AB55="Media",AD55="Mayor"),AND(AB55="Alta",AD55="Moderado"),AND(AB55="Alta",AD55="Mayor"),AND(AB55="Muy Alta",AD55="Leve"),AND(AB55="Muy Alta",AD55="Menor"),AND(AB55="Muy Alta",AD55="Moderado"),AND(AB55="Muy Alta",AD55="Mayor")),"Alto",IF(OR(AND(AB55="Muy Baja",AD55="Catastrófico"),AND(AB55="Baja",AD55="Catastrófico"),AND(AB55="Media",AD55="Catastrófico"),AND(AB55="Alta",AD55="Catastrófico"),AND(AB55="Muy Alta",AD55="Catastrófico")),"Extremo","")))),"")</f>
        <v/>
      </c>
      <c r="AG55" s="109" t="s">
        <v>129</v>
      </c>
      <c r="AH55" s="148" t="s">
        <v>320</v>
      </c>
      <c r="AI55" s="111" t="s">
        <v>233</v>
      </c>
      <c r="AJ55" s="112">
        <v>44378</v>
      </c>
      <c r="AK55" s="112">
        <v>44561</v>
      </c>
      <c r="AL55" s="144" t="s">
        <v>321</v>
      </c>
      <c r="AM55" s="111"/>
      <c r="AN55" s="168">
        <v>1</v>
      </c>
      <c r="AO55" s="178" t="s">
        <v>592</v>
      </c>
      <c r="AP55" s="178" t="s">
        <v>593</v>
      </c>
      <c r="AQ55" s="171"/>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1.5" hidden="1" customHeight="1" x14ac:dyDescent="0.25">
      <c r="A56" s="244"/>
      <c r="B56" s="246"/>
      <c r="C56" s="257"/>
      <c r="D56" s="254"/>
      <c r="E56" s="243"/>
      <c r="F56" s="243"/>
      <c r="G56" s="243"/>
      <c r="H56" s="250"/>
      <c r="I56" s="243"/>
      <c r="J56" s="252"/>
      <c r="K56" s="232"/>
      <c r="L56" s="235"/>
      <c r="M56" s="238"/>
      <c r="N56" s="150"/>
      <c r="O56" s="232"/>
      <c r="P56" s="235"/>
      <c r="Q56" s="240"/>
      <c r="R56" s="100">
        <v>2</v>
      </c>
      <c r="S56" s="101"/>
      <c r="T56" s="102" t="str">
        <f t="shared" si="72"/>
        <v>Probabilidad</v>
      </c>
      <c r="U56" s="103" t="s">
        <v>15</v>
      </c>
      <c r="V56" s="103" t="s">
        <v>9</v>
      </c>
      <c r="W56" s="104" t="str">
        <f t="shared" si="73"/>
        <v>30%</v>
      </c>
      <c r="X56" s="103" t="s">
        <v>20</v>
      </c>
      <c r="Y56" s="103" t="s">
        <v>23</v>
      </c>
      <c r="Z56" s="103" t="s">
        <v>114</v>
      </c>
      <c r="AA56" s="105">
        <f>IFERROR(IF(T56="Probabilidad",(AA55-(+AA55*W56)),IF(T56="Impacto",L56,"")),"")</f>
        <v>0.42</v>
      </c>
      <c r="AB56" s="106" t="str">
        <f t="shared" si="75"/>
        <v>Media</v>
      </c>
      <c r="AC56" s="107">
        <f t="shared" si="76"/>
        <v>0.42</v>
      </c>
      <c r="AD56" s="106" t="str">
        <f t="shared" si="77"/>
        <v>Leve</v>
      </c>
      <c r="AE56" s="107">
        <f t="shared" si="78"/>
        <v>0</v>
      </c>
      <c r="AF56" s="108" t="str">
        <f t="shared" si="79"/>
        <v>Moderado</v>
      </c>
      <c r="AG56" s="109"/>
      <c r="AH56" s="148"/>
      <c r="AI56" s="111"/>
      <c r="AJ56" s="112"/>
      <c r="AK56" s="112"/>
      <c r="AL56" s="148"/>
      <c r="AM56" s="111"/>
      <c r="AN56" s="111"/>
      <c r="AO56" s="177"/>
      <c r="AP56" s="177"/>
      <c r="AQ56" s="171"/>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row>
    <row r="57" spans="1:71" ht="151.5" hidden="1" customHeight="1" x14ac:dyDescent="0.25">
      <c r="A57" s="264"/>
      <c r="B57" s="247"/>
      <c r="C57" s="257"/>
      <c r="D57" s="254"/>
      <c r="E57" s="243"/>
      <c r="F57" s="243"/>
      <c r="G57" s="243"/>
      <c r="H57" s="250"/>
      <c r="I57" s="243"/>
      <c r="J57" s="252"/>
      <c r="K57" s="233"/>
      <c r="L57" s="236"/>
      <c r="M57" s="238"/>
      <c r="N57" s="150"/>
      <c r="O57" s="233"/>
      <c r="P57" s="236"/>
      <c r="Q57" s="241"/>
      <c r="R57" s="100">
        <v>3</v>
      </c>
      <c r="S57" s="101"/>
      <c r="T57" s="102" t="str">
        <f t="shared" si="72"/>
        <v>Probabilidad</v>
      </c>
      <c r="U57" s="103" t="s">
        <v>15</v>
      </c>
      <c r="V57" s="103" t="s">
        <v>9</v>
      </c>
      <c r="W57" s="104" t="str">
        <f t="shared" si="73"/>
        <v>30%</v>
      </c>
      <c r="X57" s="103" t="s">
        <v>20</v>
      </c>
      <c r="Y57" s="103" t="s">
        <v>23</v>
      </c>
      <c r="Z57" s="103" t="s">
        <v>114</v>
      </c>
      <c r="AA57" s="105">
        <f>IFERROR(IF(T57="Probabilidad",(AA56-(+AA56*W57)),IF(T57="Impacto",L57,"")),"")</f>
        <v>0.29399999999999998</v>
      </c>
      <c r="AB57" s="106" t="str">
        <f t="shared" si="75"/>
        <v>Baja</v>
      </c>
      <c r="AC57" s="107">
        <f t="shared" si="76"/>
        <v>0.29399999999999998</v>
      </c>
      <c r="AD57" s="106" t="str">
        <f t="shared" si="77"/>
        <v>Leve</v>
      </c>
      <c r="AE57" s="107">
        <f t="shared" si="78"/>
        <v>0</v>
      </c>
      <c r="AF57" s="108" t="str">
        <f t="shared" si="79"/>
        <v>Bajo</v>
      </c>
      <c r="AG57" s="109"/>
      <c r="AH57" s="148"/>
      <c r="AI57" s="111"/>
      <c r="AJ57" s="112"/>
      <c r="AK57" s="112"/>
      <c r="AL57" s="148"/>
      <c r="AM57" s="111"/>
      <c r="AN57" s="111"/>
      <c r="AO57" s="177"/>
      <c r="AP57" s="177"/>
      <c r="AQ57" s="171"/>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row>
    <row r="58" spans="1:71" ht="151.5" customHeight="1" x14ac:dyDescent="0.25">
      <c r="A58" s="248">
        <v>18</v>
      </c>
      <c r="B58" s="245" t="s">
        <v>294</v>
      </c>
      <c r="C58" s="253" t="s">
        <v>295</v>
      </c>
      <c r="D58" s="253" t="s">
        <v>303</v>
      </c>
      <c r="E58" s="242" t="s">
        <v>127</v>
      </c>
      <c r="F58" s="242" t="s">
        <v>323</v>
      </c>
      <c r="G58" s="242" t="s">
        <v>324</v>
      </c>
      <c r="H58" s="249" t="s">
        <v>322</v>
      </c>
      <c r="I58" s="242" t="s">
        <v>460</v>
      </c>
      <c r="J58" s="251">
        <v>60</v>
      </c>
      <c r="K58" s="231" t="str">
        <f>IF(J58&lt;=0,"",IF(J58&lt;=2,"Muy Baja",IF(J58&lt;=24,"Baja",IF(J58&lt;=500,"Media",IF(J58&lt;=5000,"Alta","Muy Alta")))))</f>
        <v>Media</v>
      </c>
      <c r="L58" s="234">
        <f>IF(K58="","",IF(K58="Muy Baja",0.2,IF(K58="Baja",0.4,IF(K58="Media",0.6,IF(K58="Alta",0.8,IF(K58="Muy Alta",1,))))))</f>
        <v>0.6</v>
      </c>
      <c r="M58" s="237" t="s">
        <v>146</v>
      </c>
      <c r="N58" s="149" t="str">
        <f>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231" t="str">
        <f>IF(OR(N58='Tabla Impacto'!$C$11,N58='Tabla Impacto'!$D$11),"Leve",IF(OR(N58='Tabla Impacto'!$C$12,N58='Tabla Impacto'!$D$12),"Menor",IF(OR(N58='Tabla Impacto'!$C$13,N58='Tabla Impacto'!$D$13),"Moderado",IF(OR(N58='Tabla Impacto'!$C$14,N58='Tabla Impacto'!$D$14),"Mayor",IF(OR(N58='Tabla Impacto'!$C$15,N58='Tabla Impacto'!$D$15),"Catastrófico","")))))</f>
        <v>Moderado</v>
      </c>
      <c r="P58" s="234">
        <f>IF(O58="","",IF(O58="Leve",0.2,IF(O58="Menor",0.4,IF(O58="Moderado",0.6,IF(O58="Mayor",0.8,IF(O58="Catastrófico",1,))))))</f>
        <v>0.6</v>
      </c>
      <c r="Q58" s="239"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100">
        <v>1</v>
      </c>
      <c r="S58" s="101" t="s">
        <v>325</v>
      </c>
      <c r="T58" s="102" t="str">
        <f t="shared" si="27"/>
        <v>Probabilidad</v>
      </c>
      <c r="U58" s="103" t="s">
        <v>15</v>
      </c>
      <c r="V58" s="103" t="s">
        <v>9</v>
      </c>
      <c r="W58" s="104" t="str">
        <f t="shared" si="28"/>
        <v>30%</v>
      </c>
      <c r="X58" s="103" t="s">
        <v>19</v>
      </c>
      <c r="Y58" s="103" t="s">
        <v>22</v>
      </c>
      <c r="Z58" s="103" t="s">
        <v>113</v>
      </c>
      <c r="AA58" s="105">
        <f t="shared" si="33"/>
        <v>0.42</v>
      </c>
      <c r="AB58" s="106" t="str">
        <f t="shared" si="29"/>
        <v>Media</v>
      </c>
      <c r="AC58" s="107">
        <f t="shared" si="30"/>
        <v>0.42</v>
      </c>
      <c r="AD58" s="106" t="str">
        <f t="shared" si="31"/>
        <v>Moderado</v>
      </c>
      <c r="AE58" s="107">
        <f t="shared" si="34"/>
        <v>0.6</v>
      </c>
      <c r="AF58" s="108" t="str">
        <f t="shared" si="32"/>
        <v>Moderado</v>
      </c>
      <c r="AG58" s="109" t="s">
        <v>129</v>
      </c>
      <c r="AH58" s="148" t="s">
        <v>327</v>
      </c>
      <c r="AI58" s="110" t="s">
        <v>328</v>
      </c>
      <c r="AJ58" s="112">
        <v>44378</v>
      </c>
      <c r="AK58" s="112">
        <v>44561</v>
      </c>
      <c r="AL58" s="148" t="s">
        <v>329</v>
      </c>
      <c r="AM58" s="111"/>
      <c r="AN58" s="168">
        <v>1</v>
      </c>
      <c r="AO58" s="178" t="s">
        <v>624</v>
      </c>
      <c r="AP58" s="178" t="s">
        <v>701</v>
      </c>
      <c r="AQ58" s="171"/>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row>
    <row r="59" spans="1:71" ht="151.5" customHeight="1" x14ac:dyDescent="0.25">
      <c r="A59" s="244"/>
      <c r="B59" s="246"/>
      <c r="C59" s="257"/>
      <c r="D59" s="254"/>
      <c r="E59" s="243"/>
      <c r="F59" s="243"/>
      <c r="G59" s="243"/>
      <c r="H59" s="250"/>
      <c r="I59" s="243"/>
      <c r="J59" s="252"/>
      <c r="K59" s="232"/>
      <c r="L59" s="235"/>
      <c r="M59" s="238"/>
      <c r="N59" s="150"/>
      <c r="O59" s="232"/>
      <c r="P59" s="235"/>
      <c r="Q59" s="240"/>
      <c r="R59" s="100">
        <v>2</v>
      </c>
      <c r="S59" s="101" t="s">
        <v>326</v>
      </c>
      <c r="T59" s="102" t="str">
        <f t="shared" ref="T59:T60" si="80">IF(OR(U59="Preventivo",U59="Detectivo"),"Probabilidad",IF(U59="Correctivo","Impacto",""))</f>
        <v>Probabilidad</v>
      </c>
      <c r="U59" s="103" t="s">
        <v>15</v>
      </c>
      <c r="V59" s="103" t="s">
        <v>9</v>
      </c>
      <c r="W59" s="104" t="str">
        <f t="shared" ref="W59:W60" si="81">IF(AND(U59="Preventivo",V59="Automático"),"50%",IF(AND(U59="Preventivo",V59="Manual"),"40%",IF(AND(U59="Detectivo",V59="Automático"),"40%",IF(AND(U59="Detectivo",V59="Manual"),"30%",IF(AND(U59="Correctivo",V59="Automático"),"35%",IF(AND(U59="Correctivo",V59="Manual"),"25%",""))))))</f>
        <v>30%</v>
      </c>
      <c r="X59" s="103" t="s">
        <v>19</v>
      </c>
      <c r="Y59" s="103" t="s">
        <v>22</v>
      </c>
      <c r="Z59" s="103" t="s">
        <v>113</v>
      </c>
      <c r="AA59" s="105">
        <f>IFERROR(IF(T59="Probabilidad",(AA58-(+AA58*W59)),IF(T59="Impacto",L59,"")),"")</f>
        <v>0.29399999999999998</v>
      </c>
      <c r="AB59" s="106" t="str">
        <f t="shared" ref="AB59:AB60" si="82">IFERROR(IF(AA59="","",IF(AA59&lt;=0.2,"Muy Baja",IF(AA59&lt;=0.4,"Baja",IF(AA59&lt;=0.6,"Media",IF(AA59&lt;=0.8,"Alta","Muy Alta"))))),"")</f>
        <v>Baja</v>
      </c>
      <c r="AC59" s="107">
        <f t="shared" ref="AC59:AC60" si="83">+AA59</f>
        <v>0.29399999999999998</v>
      </c>
      <c r="AD59" s="106" t="str">
        <f t="shared" ref="AD59:AD60" si="84">IFERROR(IF(AE59="","",IF(AE59&lt;=0.2,"Leve",IF(AE59&lt;=0.4,"Menor",IF(AE59&lt;=0.6,"Moderado",IF(AE59&lt;=0.8,"Mayor","Catastrófico"))))),"")</f>
        <v>Moderado</v>
      </c>
      <c r="AE59" s="107">
        <v>0.6</v>
      </c>
      <c r="AF59" s="108" t="str">
        <f t="shared" ref="AF59:AF60" si="85">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Moderado</v>
      </c>
      <c r="AG59" s="109" t="s">
        <v>129</v>
      </c>
      <c r="AH59" s="148" t="s">
        <v>327</v>
      </c>
      <c r="AI59" s="110" t="s">
        <v>328</v>
      </c>
      <c r="AJ59" s="112">
        <v>44378</v>
      </c>
      <c r="AK59" s="112">
        <v>44561</v>
      </c>
      <c r="AL59" s="148" t="s">
        <v>329</v>
      </c>
      <c r="AM59" s="111"/>
      <c r="AN59" s="168">
        <v>1</v>
      </c>
      <c r="AO59" s="178" t="s">
        <v>666</v>
      </c>
      <c r="AP59" s="178" t="s">
        <v>667</v>
      </c>
      <c r="AQ59" s="171"/>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row>
    <row r="60" spans="1:71" ht="151.5" hidden="1" customHeight="1" x14ac:dyDescent="0.25">
      <c r="A60" s="244"/>
      <c r="B60" s="247"/>
      <c r="C60" s="257"/>
      <c r="D60" s="254"/>
      <c r="E60" s="243"/>
      <c r="F60" s="243"/>
      <c r="G60" s="243"/>
      <c r="H60" s="250"/>
      <c r="I60" s="243"/>
      <c r="J60" s="252"/>
      <c r="K60" s="233"/>
      <c r="L60" s="236"/>
      <c r="M60" s="238"/>
      <c r="N60" s="150"/>
      <c r="O60" s="233"/>
      <c r="P60" s="236"/>
      <c r="Q60" s="241"/>
      <c r="R60" s="100">
        <v>3</v>
      </c>
      <c r="S60" s="101"/>
      <c r="T60" s="102" t="str">
        <f t="shared" si="80"/>
        <v>Probabilidad</v>
      </c>
      <c r="U60" s="103" t="s">
        <v>15</v>
      </c>
      <c r="V60" s="103" t="s">
        <v>9</v>
      </c>
      <c r="W60" s="104" t="str">
        <f t="shared" si="81"/>
        <v>30%</v>
      </c>
      <c r="X60" s="103" t="s">
        <v>20</v>
      </c>
      <c r="Y60" s="103" t="s">
        <v>23</v>
      </c>
      <c r="Z60" s="103" t="s">
        <v>114</v>
      </c>
      <c r="AA60" s="105">
        <f>IFERROR(IF(T60="Probabilidad",(AA59-(+AA59*W60)),IF(T60="Impacto",L60,"")),"")</f>
        <v>0.20579999999999998</v>
      </c>
      <c r="AB60" s="106" t="str">
        <f t="shared" si="82"/>
        <v>Baja</v>
      </c>
      <c r="AC60" s="107">
        <f t="shared" si="83"/>
        <v>0.20579999999999998</v>
      </c>
      <c r="AD60" s="106" t="str">
        <f t="shared" si="84"/>
        <v>Leve</v>
      </c>
      <c r="AE60" s="107">
        <f t="shared" ref="AE60" si="86">IFERROR(IF(T60="Impacto",(P60-(+P60*W60)),IF(T60="Probabilidad",P60,"")),"")</f>
        <v>0</v>
      </c>
      <c r="AF60" s="108" t="str">
        <f t="shared" si="85"/>
        <v>Bajo</v>
      </c>
      <c r="AG60" s="109"/>
      <c r="AH60" s="148"/>
      <c r="AI60" s="111"/>
      <c r="AJ60" s="112"/>
      <c r="AK60" s="112"/>
      <c r="AL60" s="148"/>
      <c r="AM60" s="111"/>
      <c r="AN60" s="111"/>
      <c r="AO60" s="177"/>
      <c r="AP60" s="177"/>
      <c r="AQ60" s="171"/>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row>
    <row r="61" spans="1:71" ht="151.5" customHeight="1" x14ac:dyDescent="0.25">
      <c r="A61" s="244">
        <v>19</v>
      </c>
      <c r="B61" s="245" t="s">
        <v>330</v>
      </c>
      <c r="C61" s="253" t="s">
        <v>331</v>
      </c>
      <c r="D61" s="253" t="s">
        <v>332</v>
      </c>
      <c r="E61" s="242" t="s">
        <v>127</v>
      </c>
      <c r="F61" s="242" t="s">
        <v>333</v>
      </c>
      <c r="G61" s="242" t="s">
        <v>334</v>
      </c>
      <c r="H61" s="249" t="s">
        <v>335</v>
      </c>
      <c r="I61" s="242" t="s">
        <v>122</v>
      </c>
      <c r="J61" s="251">
        <v>360</v>
      </c>
      <c r="K61" s="231" t="str">
        <f>IF(J61&lt;=0,"",IF(J61&lt;=2,"Muy Baja",IF(J61&lt;=24,"Baja",IF(J61&lt;=500,"Media",IF(J61&lt;=5000,"Alta","Muy Alta")))))</f>
        <v>Media</v>
      </c>
      <c r="L61" s="234">
        <f>IF(K61="","",IF(K61="Muy Baja",0.2,IF(K61="Baja",0.4,IF(K61="Media",0.6,IF(K61="Alta",0.8,IF(K61="Muy Alta",1,))))))</f>
        <v>0.6</v>
      </c>
      <c r="M61" s="237" t="s">
        <v>146</v>
      </c>
      <c r="N61" s="149" t="str">
        <f>IF(NOT(ISERROR(MATCH(M61,'Tabla Impacto'!$B$221:$B$223,0))),'Tabla Impacto'!$F$223&amp;"Por favor no seleccionar los criterios de impacto(Afectación Económica o presupuestal y Pérdida Reputacional)",M61)</f>
        <v xml:space="preserve">     El riesgo afecta la imagen de la entidad con algunos usuarios de relevancia frente al logro de los objetivos</v>
      </c>
      <c r="O61" s="231" t="str">
        <f>IF(OR(N61='Tabla Impacto'!$C$11,N61='Tabla Impacto'!$D$11),"Leve",IF(OR(N61='Tabla Impacto'!$C$12,N61='Tabla Impacto'!$D$12),"Menor",IF(OR(N61='Tabla Impacto'!$C$13,N61='Tabla Impacto'!$D$13),"Moderado",IF(OR(N61='Tabla Impacto'!$C$14,N61='Tabla Impacto'!$D$14),"Mayor",IF(OR(N61='Tabla Impacto'!$C$15,N61='Tabla Impacto'!$D$15),"Catastrófico","")))))</f>
        <v>Moderado</v>
      </c>
      <c r="P61" s="234">
        <f>IF(O61="","",IF(O61="Leve",0.2,IF(O61="Menor",0.4,IF(O61="Moderado",0.6,IF(O61="Mayor",0.8,IF(O61="Catastrófico",1,))))))</f>
        <v>0.6</v>
      </c>
      <c r="Q61" s="239"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Moderado</v>
      </c>
      <c r="R61" s="100">
        <v>1</v>
      </c>
      <c r="S61" s="101" t="s">
        <v>336</v>
      </c>
      <c r="T61" s="102" t="str">
        <f t="shared" si="27"/>
        <v>Probabilidad</v>
      </c>
      <c r="U61" s="103" t="s">
        <v>15</v>
      </c>
      <c r="V61" s="103" t="s">
        <v>9</v>
      </c>
      <c r="W61" s="104" t="str">
        <f t="shared" si="28"/>
        <v>30%</v>
      </c>
      <c r="X61" s="103" t="s">
        <v>20</v>
      </c>
      <c r="Y61" s="103" t="s">
        <v>22</v>
      </c>
      <c r="Z61" s="103" t="s">
        <v>113</v>
      </c>
      <c r="AA61" s="105">
        <f t="shared" si="33"/>
        <v>0.42</v>
      </c>
      <c r="AB61" s="106" t="str">
        <f t="shared" si="29"/>
        <v>Media</v>
      </c>
      <c r="AC61" s="107">
        <f t="shared" si="30"/>
        <v>0.42</v>
      </c>
      <c r="AD61" s="106" t="str">
        <f t="shared" si="31"/>
        <v>Moderado</v>
      </c>
      <c r="AE61" s="107">
        <f t="shared" si="34"/>
        <v>0.6</v>
      </c>
      <c r="AF61" s="108" t="str">
        <f t="shared" si="32"/>
        <v>Moderado</v>
      </c>
      <c r="AG61" s="109" t="s">
        <v>129</v>
      </c>
      <c r="AH61" s="148" t="s">
        <v>337</v>
      </c>
      <c r="AI61" s="111" t="s">
        <v>224</v>
      </c>
      <c r="AJ61" s="112">
        <v>44378</v>
      </c>
      <c r="AK61" s="112">
        <v>44561</v>
      </c>
      <c r="AL61" s="148" t="s">
        <v>338</v>
      </c>
      <c r="AM61" s="111"/>
      <c r="AN61" s="168">
        <v>1</v>
      </c>
      <c r="AO61" s="178" t="s">
        <v>589</v>
      </c>
      <c r="AP61" s="178" t="s">
        <v>590</v>
      </c>
      <c r="AQ61" s="171" t="s">
        <v>668</v>
      </c>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row>
    <row r="62" spans="1:71" ht="151.5" hidden="1" customHeight="1" x14ac:dyDescent="0.25">
      <c r="A62" s="244"/>
      <c r="B62" s="246"/>
      <c r="C62" s="254"/>
      <c r="D62" s="257"/>
      <c r="E62" s="243"/>
      <c r="F62" s="243"/>
      <c r="G62" s="243"/>
      <c r="H62" s="250"/>
      <c r="I62" s="243"/>
      <c r="J62" s="252"/>
      <c r="K62" s="232"/>
      <c r="L62" s="235"/>
      <c r="M62" s="238"/>
      <c r="N62" s="150"/>
      <c r="O62" s="232"/>
      <c r="P62" s="235"/>
      <c r="Q62" s="240"/>
      <c r="R62" s="100">
        <v>2</v>
      </c>
      <c r="S62" s="101"/>
      <c r="T62" s="102" t="str">
        <f t="shared" ref="T62:T63" si="87">IF(OR(U62="Preventivo",U62="Detectivo"),"Probabilidad",IF(U62="Correctivo","Impacto",""))</f>
        <v>Probabilidad</v>
      </c>
      <c r="U62" s="103" t="s">
        <v>15</v>
      </c>
      <c r="V62" s="103" t="s">
        <v>9</v>
      </c>
      <c r="W62" s="104" t="str">
        <f t="shared" ref="W62:W63" si="88">IF(AND(U62="Preventivo",V62="Automático"),"50%",IF(AND(U62="Preventivo",V62="Manual"),"40%",IF(AND(U62="Detectivo",V62="Automático"),"40%",IF(AND(U62="Detectivo",V62="Manual"),"30%",IF(AND(U62="Correctivo",V62="Automático"),"35%",IF(AND(U62="Correctivo",V62="Manual"),"25%",""))))))</f>
        <v>30%</v>
      </c>
      <c r="X62" s="103" t="s">
        <v>20</v>
      </c>
      <c r="Y62" s="103" t="s">
        <v>23</v>
      </c>
      <c r="Z62" s="103" t="s">
        <v>114</v>
      </c>
      <c r="AA62" s="105">
        <f>IFERROR(IF(T62="Probabilidad",(AA61-(+AA61*W62)),IF(T62="Impacto",L62,"")),"")</f>
        <v>0.29399999999999998</v>
      </c>
      <c r="AB62" s="106" t="str">
        <f t="shared" ref="AB62:AB63" si="89">IFERROR(IF(AA62="","",IF(AA62&lt;=0.2,"Muy Baja",IF(AA62&lt;=0.4,"Baja",IF(AA62&lt;=0.6,"Media",IF(AA62&lt;=0.8,"Alta","Muy Alta"))))),"")</f>
        <v>Baja</v>
      </c>
      <c r="AC62" s="107">
        <f t="shared" ref="AC62:AC63" si="90">+AA62</f>
        <v>0.29399999999999998</v>
      </c>
      <c r="AD62" s="106" t="str">
        <f t="shared" ref="AD62:AD63" si="91">IFERROR(IF(AE62="","",IF(AE62&lt;=0.2,"Leve",IF(AE62&lt;=0.4,"Menor",IF(AE62&lt;=0.6,"Moderado",IF(AE62&lt;=0.8,"Mayor","Catastrófico"))))),"")</f>
        <v>Leve</v>
      </c>
      <c r="AE62" s="107">
        <f t="shared" ref="AE62:AE63" si="92">IFERROR(IF(T62="Impacto",(P62-(+P62*W62)),IF(T62="Probabilidad",P62,"")),"")</f>
        <v>0</v>
      </c>
      <c r="AF62" s="108" t="str">
        <f t="shared" ref="AF62:AF63" si="93">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Bajo</v>
      </c>
      <c r="AG62" s="109"/>
      <c r="AH62" s="148"/>
      <c r="AI62" s="111"/>
      <c r="AJ62" s="112"/>
      <c r="AK62" s="112"/>
      <c r="AL62" s="148"/>
      <c r="AM62" s="111"/>
      <c r="AN62" s="168"/>
      <c r="AO62" s="178"/>
      <c r="AP62" s="178"/>
      <c r="AQ62" s="171" t="s">
        <v>591</v>
      </c>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row>
    <row r="63" spans="1:71" ht="151.5" hidden="1" customHeight="1" x14ac:dyDescent="0.25">
      <c r="A63" s="244"/>
      <c r="B63" s="247"/>
      <c r="C63" s="254"/>
      <c r="D63" s="257"/>
      <c r="E63" s="243"/>
      <c r="F63" s="243"/>
      <c r="G63" s="243"/>
      <c r="H63" s="250"/>
      <c r="I63" s="243"/>
      <c r="J63" s="252"/>
      <c r="K63" s="233"/>
      <c r="L63" s="236"/>
      <c r="M63" s="265"/>
      <c r="N63" s="150"/>
      <c r="O63" s="233"/>
      <c r="P63" s="236"/>
      <c r="Q63" s="241"/>
      <c r="R63" s="100">
        <v>3</v>
      </c>
      <c r="S63" s="101"/>
      <c r="T63" s="102" t="str">
        <f t="shared" si="87"/>
        <v>Probabilidad</v>
      </c>
      <c r="U63" s="103" t="s">
        <v>15</v>
      </c>
      <c r="V63" s="103" t="s">
        <v>9</v>
      </c>
      <c r="W63" s="104" t="str">
        <f t="shared" si="88"/>
        <v>30%</v>
      </c>
      <c r="X63" s="103" t="s">
        <v>20</v>
      </c>
      <c r="Y63" s="103" t="s">
        <v>23</v>
      </c>
      <c r="Z63" s="103" t="s">
        <v>114</v>
      </c>
      <c r="AA63" s="105">
        <f>IFERROR(IF(T63="Probabilidad",(AA62-(+AA62*W63)),IF(T63="Impacto",L63,"")),"")</f>
        <v>0.20579999999999998</v>
      </c>
      <c r="AB63" s="106" t="str">
        <f t="shared" si="89"/>
        <v>Baja</v>
      </c>
      <c r="AC63" s="107">
        <f t="shared" si="90"/>
        <v>0.20579999999999998</v>
      </c>
      <c r="AD63" s="106" t="str">
        <f t="shared" si="91"/>
        <v>Leve</v>
      </c>
      <c r="AE63" s="107">
        <f t="shared" si="92"/>
        <v>0</v>
      </c>
      <c r="AF63" s="108" t="str">
        <f t="shared" si="93"/>
        <v>Bajo</v>
      </c>
      <c r="AG63" s="109"/>
      <c r="AH63" s="148"/>
      <c r="AI63" s="111"/>
      <c r="AJ63" s="112"/>
      <c r="AK63" s="112"/>
      <c r="AL63" s="148"/>
      <c r="AM63" s="111"/>
      <c r="AN63" s="111"/>
      <c r="AO63" s="177"/>
      <c r="AP63" s="177"/>
      <c r="AQ63" s="171"/>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row>
    <row r="64" spans="1:71" ht="242.25" customHeight="1" x14ac:dyDescent="0.25">
      <c r="A64" s="244">
        <v>20</v>
      </c>
      <c r="B64" s="245" t="s">
        <v>330</v>
      </c>
      <c r="C64" s="253" t="s">
        <v>331</v>
      </c>
      <c r="D64" s="253" t="s">
        <v>332</v>
      </c>
      <c r="E64" s="242" t="s">
        <v>127</v>
      </c>
      <c r="F64" s="255" t="s">
        <v>340</v>
      </c>
      <c r="G64" s="242" t="s">
        <v>341</v>
      </c>
      <c r="H64" s="249" t="s">
        <v>339</v>
      </c>
      <c r="I64" s="242" t="s">
        <v>119</v>
      </c>
      <c r="J64" s="251">
        <v>246</v>
      </c>
      <c r="K64" s="231" t="str">
        <f>IF(J64&lt;=0,"",IF(J64&lt;=2,"Muy Baja",IF(J64&lt;=24,"Baja",IF(J64&lt;=500,"Media",IF(J64&lt;=5000,"Alta","Muy Alta")))))</f>
        <v>Media</v>
      </c>
      <c r="L64" s="234">
        <f>IF(K64="","",IF(K64="Muy Baja",0.2,IF(K64="Baja",0.4,IF(K64="Media",0.6,IF(K64="Alta",0.8,IF(K64="Muy Alta",1,))))))</f>
        <v>0.6</v>
      </c>
      <c r="M64" s="237" t="s">
        <v>658</v>
      </c>
      <c r="N64" s="149" t="str">
        <f>IF(NOT(ISERROR(MATCH(M64,'Tabla Impacto'!$B$221:$B$223,0))),'Tabla Impacto'!$F$223&amp;"Por favor no seleccionar los criterios de impacto(Afectación Económica o presupuestal y Pérdida Reputacional)",M64)</f>
        <v xml:space="preserve">     El riesgo afecta la imagen de  la entidad con efecto publicitario sostenido a nivel de sector administrativo, nivel departamental o municipal</v>
      </c>
      <c r="O64" s="231" t="str">
        <f>IF(OR(N64='Tabla Impacto'!$C$11,N64='Tabla Impacto'!$D$11),"Leve",IF(OR(N64='Tabla Impacto'!$C$12,N64='Tabla Impacto'!$D$12),"Menor",IF(OR(N64='Tabla Impacto'!$C$13,N64='Tabla Impacto'!$D$13),"Moderado",IF(OR(N64='Tabla Impacto'!$C$14,N64='Tabla Impacto'!$D$14),"Mayor",IF(OR(N64='Tabla Impacto'!$C$15,N64='Tabla Impacto'!$D$15),"Catastrófico","")))))</f>
        <v/>
      </c>
      <c r="P64" s="234" t="str">
        <f>IF(O64="","",IF(O64="Leve",0.2,IF(O64="Menor",0.4,IF(O64="Moderado",0.6,IF(O64="Mayor",0.8,IF(O64="Catastrófico",1,))))))</f>
        <v/>
      </c>
      <c r="Q64" s="239"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
      </c>
      <c r="R64" s="100">
        <v>1</v>
      </c>
      <c r="S64" s="101" t="s">
        <v>342</v>
      </c>
      <c r="T64" s="102" t="str">
        <f t="shared" si="27"/>
        <v>Probabilidad</v>
      </c>
      <c r="U64" s="103" t="s">
        <v>14</v>
      </c>
      <c r="V64" s="103" t="s">
        <v>9</v>
      </c>
      <c r="W64" s="104" t="str">
        <f t="shared" si="28"/>
        <v>40%</v>
      </c>
      <c r="X64" s="103" t="s">
        <v>20</v>
      </c>
      <c r="Y64" s="103" t="s">
        <v>22</v>
      </c>
      <c r="Z64" s="103" t="s">
        <v>113</v>
      </c>
      <c r="AA64" s="105">
        <f t="shared" si="33"/>
        <v>0.36</v>
      </c>
      <c r="AB64" s="106" t="str">
        <f t="shared" si="29"/>
        <v>Baja</v>
      </c>
      <c r="AC64" s="107">
        <f t="shared" si="30"/>
        <v>0.36</v>
      </c>
      <c r="AD64" s="106" t="str">
        <f t="shared" si="31"/>
        <v/>
      </c>
      <c r="AE64" s="107" t="str">
        <f t="shared" si="34"/>
        <v/>
      </c>
      <c r="AF64" s="108" t="str">
        <f t="shared" si="32"/>
        <v/>
      </c>
      <c r="AG64" s="109" t="s">
        <v>129</v>
      </c>
      <c r="AH64" s="148" t="s">
        <v>343</v>
      </c>
      <c r="AI64" s="111" t="s">
        <v>315</v>
      </c>
      <c r="AJ64" s="112">
        <v>44440</v>
      </c>
      <c r="AK64" s="112">
        <v>44561</v>
      </c>
      <c r="AL64" s="148" t="s">
        <v>344</v>
      </c>
      <c r="AM64" s="111"/>
      <c r="AN64" s="168">
        <v>1</v>
      </c>
      <c r="AO64" s="178" t="s">
        <v>696</v>
      </c>
      <c r="AP64" s="178" t="s">
        <v>697</v>
      </c>
      <c r="AQ64" s="171" t="s">
        <v>724</v>
      </c>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row>
    <row r="65" spans="1:71" ht="151.5" hidden="1" customHeight="1" x14ac:dyDescent="0.25">
      <c r="A65" s="244"/>
      <c r="B65" s="246"/>
      <c r="C65" s="254"/>
      <c r="D65" s="257"/>
      <c r="E65" s="243"/>
      <c r="F65" s="243"/>
      <c r="G65" s="243"/>
      <c r="H65" s="250"/>
      <c r="I65" s="243"/>
      <c r="J65" s="252"/>
      <c r="K65" s="232"/>
      <c r="L65" s="235"/>
      <c r="M65" s="238"/>
      <c r="N65" s="150"/>
      <c r="O65" s="232"/>
      <c r="P65" s="235"/>
      <c r="Q65" s="240"/>
      <c r="R65" s="100">
        <v>2</v>
      </c>
      <c r="S65" s="101"/>
      <c r="T65" s="102" t="str">
        <f t="shared" ref="T65:T66" si="94">IF(OR(U65="Preventivo",U65="Detectivo"),"Probabilidad",IF(U65="Correctivo","Impacto",""))</f>
        <v>Probabilidad</v>
      </c>
      <c r="U65" s="103" t="s">
        <v>15</v>
      </c>
      <c r="V65" s="103" t="s">
        <v>9</v>
      </c>
      <c r="W65" s="104" t="str">
        <f t="shared" ref="W65:W66" si="95">IF(AND(U65="Preventivo",V65="Automático"),"50%",IF(AND(U65="Preventivo",V65="Manual"),"40%",IF(AND(U65="Detectivo",V65="Automático"),"40%",IF(AND(U65="Detectivo",V65="Manual"),"30%",IF(AND(U65="Correctivo",V65="Automático"),"35%",IF(AND(U65="Correctivo",V65="Manual"),"25%",""))))))</f>
        <v>30%</v>
      </c>
      <c r="X65" s="103" t="s">
        <v>20</v>
      </c>
      <c r="Y65" s="103" t="s">
        <v>23</v>
      </c>
      <c r="Z65" s="103" t="s">
        <v>114</v>
      </c>
      <c r="AA65" s="105">
        <f>IFERROR(IF(T65="Probabilidad",(AA64-(+AA64*W65)),IF(T65="Impacto",L65,"")),"")</f>
        <v>0.252</v>
      </c>
      <c r="AB65" s="106" t="str">
        <f t="shared" ref="AB65:AB66" si="96">IFERROR(IF(AA65="","",IF(AA65&lt;=0.2,"Muy Baja",IF(AA65&lt;=0.4,"Baja",IF(AA65&lt;=0.6,"Media",IF(AA65&lt;=0.8,"Alta","Muy Alta"))))),"")</f>
        <v>Baja</v>
      </c>
      <c r="AC65" s="107">
        <f t="shared" ref="AC65:AC66" si="97">+AA65</f>
        <v>0.252</v>
      </c>
      <c r="AD65" s="106" t="str">
        <f t="shared" ref="AD65:AD66" si="98">IFERROR(IF(AE65="","",IF(AE65&lt;=0.2,"Leve",IF(AE65&lt;=0.4,"Menor",IF(AE65&lt;=0.6,"Moderado",IF(AE65&lt;=0.8,"Mayor","Catastrófico"))))),"")</f>
        <v>Leve</v>
      </c>
      <c r="AE65" s="107">
        <f t="shared" ref="AE65:AE66" si="99">IFERROR(IF(T65="Impacto",(P65-(+P65*W65)),IF(T65="Probabilidad",P65,"")),"")</f>
        <v>0</v>
      </c>
      <c r="AF65" s="108" t="str">
        <f t="shared" ref="AF65:AF66" si="100">IFERROR(IF(OR(AND(AB65="Muy Baja",AD65="Leve"),AND(AB65="Muy Baja",AD65="Menor"),AND(AB65="Baja",AD65="Leve")),"Bajo",IF(OR(AND(AB65="Muy baja",AD65="Moderado"),AND(AB65="Baja",AD65="Menor"),AND(AB65="Baja",AD65="Moderado"),AND(AB65="Media",AD65="Leve"),AND(AB65="Media",AD65="Menor"),AND(AB65="Media",AD65="Moderado"),AND(AB65="Alta",AD65="Leve"),AND(AB65="Alta",AD65="Menor")),"Moderado",IF(OR(AND(AB65="Muy Baja",AD65="Mayor"),AND(AB65="Baja",AD65="Mayor"),AND(AB65="Media",AD65="Mayor"),AND(AB65="Alta",AD65="Moderado"),AND(AB65="Alta",AD65="Mayor"),AND(AB65="Muy Alta",AD65="Leve"),AND(AB65="Muy Alta",AD65="Menor"),AND(AB65="Muy Alta",AD65="Moderado"),AND(AB65="Muy Alta",AD65="Mayor")),"Alto",IF(OR(AND(AB65="Muy Baja",AD65="Catastrófico"),AND(AB65="Baja",AD65="Catastrófico"),AND(AB65="Media",AD65="Catastrófico"),AND(AB65="Alta",AD65="Catastrófico"),AND(AB65="Muy Alta",AD65="Catastrófico")),"Extremo","")))),"")</f>
        <v>Bajo</v>
      </c>
      <c r="AG65" s="109"/>
      <c r="AH65" s="148"/>
      <c r="AI65" s="111"/>
      <c r="AJ65" s="112"/>
      <c r="AK65" s="112"/>
      <c r="AL65" s="148"/>
      <c r="AM65" s="111"/>
      <c r="AN65" s="111"/>
      <c r="AO65" s="177"/>
      <c r="AP65" s="177"/>
      <c r="AQ65" s="171"/>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row>
    <row r="66" spans="1:71" ht="9.75" hidden="1" customHeight="1" x14ac:dyDescent="0.25">
      <c r="A66" s="244"/>
      <c r="B66" s="247"/>
      <c r="C66" s="254"/>
      <c r="D66" s="257"/>
      <c r="E66" s="243"/>
      <c r="F66" s="243"/>
      <c r="G66" s="243"/>
      <c r="H66" s="250"/>
      <c r="I66" s="243"/>
      <c r="J66" s="252"/>
      <c r="K66" s="233"/>
      <c r="L66" s="236"/>
      <c r="M66" s="238"/>
      <c r="N66" s="150"/>
      <c r="O66" s="233"/>
      <c r="P66" s="236"/>
      <c r="Q66" s="241"/>
      <c r="R66" s="100">
        <v>3</v>
      </c>
      <c r="S66" s="101"/>
      <c r="T66" s="102" t="str">
        <f t="shared" si="94"/>
        <v>Probabilidad</v>
      </c>
      <c r="U66" s="103" t="s">
        <v>15</v>
      </c>
      <c r="V66" s="103" t="s">
        <v>9</v>
      </c>
      <c r="W66" s="104" t="str">
        <f t="shared" si="95"/>
        <v>30%</v>
      </c>
      <c r="X66" s="103" t="s">
        <v>20</v>
      </c>
      <c r="Y66" s="103" t="s">
        <v>23</v>
      </c>
      <c r="Z66" s="103" t="s">
        <v>114</v>
      </c>
      <c r="AA66" s="105">
        <f>IFERROR(IF(T66="Probabilidad",(AA65-(+AA65*W66)),IF(T66="Impacto",L66,"")),"")</f>
        <v>0.1764</v>
      </c>
      <c r="AB66" s="106" t="str">
        <f t="shared" si="96"/>
        <v>Muy Baja</v>
      </c>
      <c r="AC66" s="107">
        <f t="shared" si="97"/>
        <v>0.1764</v>
      </c>
      <c r="AD66" s="106" t="str">
        <f t="shared" si="98"/>
        <v>Leve</v>
      </c>
      <c r="AE66" s="107">
        <f t="shared" si="99"/>
        <v>0</v>
      </c>
      <c r="AF66" s="108" t="str">
        <f t="shared" si="100"/>
        <v>Bajo</v>
      </c>
      <c r="AG66" s="109"/>
      <c r="AH66" s="148"/>
      <c r="AI66" s="111"/>
      <c r="AJ66" s="112"/>
      <c r="AK66" s="112"/>
      <c r="AL66" s="148"/>
      <c r="AM66" s="111"/>
      <c r="AN66" s="111"/>
      <c r="AO66" s="177"/>
      <c r="AP66" s="177"/>
      <c r="AQ66" s="171"/>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row>
    <row r="67" spans="1:71" ht="151.5" customHeight="1" x14ac:dyDescent="0.25">
      <c r="A67" s="244">
        <v>21</v>
      </c>
      <c r="B67" s="245" t="s">
        <v>346</v>
      </c>
      <c r="C67" s="253" t="s">
        <v>545</v>
      </c>
      <c r="D67" s="253" t="s">
        <v>347</v>
      </c>
      <c r="E67" s="242" t="s">
        <v>127</v>
      </c>
      <c r="F67" s="255" t="s">
        <v>503</v>
      </c>
      <c r="G67" s="255" t="s">
        <v>348</v>
      </c>
      <c r="H67" s="249" t="s">
        <v>345</v>
      </c>
      <c r="I67" s="242" t="s">
        <v>463</v>
      </c>
      <c r="J67" s="251">
        <v>4</v>
      </c>
      <c r="K67" s="231" t="str">
        <f>IF(J67&lt;=0,"",IF(J67&lt;=2,"Muy Baja",IF(J67&lt;=24,"Baja",IF(J67&lt;=500,"Media",IF(J67&lt;=5000,"Alta","Muy Alta")))))</f>
        <v>Baja</v>
      </c>
      <c r="L67" s="234">
        <f>IF(K67="","",IF(K67="Muy Baja",0.2,IF(K67="Baja",0.4,IF(K67="Media",0.6,IF(K67="Alta",0.8,IF(K67="Muy Alta",1,))))))</f>
        <v>0.4</v>
      </c>
      <c r="M67" s="237" t="s">
        <v>137</v>
      </c>
      <c r="N67" s="149" t="str">
        <f>IF(NOT(ISERROR(MATCH(M67,'Tabla Impacto'!$B$221:$B$223,0))),'Tabla Impacto'!$F$223&amp;"Por favor no seleccionar los criterios de impacto(Afectación Económica o presupuestal y Pérdida Reputacional)",M67)</f>
        <v xml:space="preserve">     Afectación menor a 10 SMLMV .</v>
      </c>
      <c r="O67" s="231" t="str">
        <f>IF(OR(N67='Tabla Impacto'!$C$11,N67='Tabla Impacto'!$D$11),"Leve",IF(OR(N67='Tabla Impacto'!$C$12,N67='Tabla Impacto'!$D$12),"Menor",IF(OR(N67='Tabla Impacto'!$C$13,N67='Tabla Impacto'!$D$13),"Moderado",IF(OR(N67='Tabla Impacto'!$C$14,N67='Tabla Impacto'!$D$14),"Mayor",IF(OR(N67='Tabla Impacto'!$C$15,N67='Tabla Impacto'!$D$15),"Catastrófico","")))))</f>
        <v>Leve</v>
      </c>
      <c r="P67" s="234">
        <f>IF(O67="","",IF(O67="Leve",0.2,IF(O67="Menor",0.4,IF(O67="Moderado",0.6,IF(O67="Mayor",0.8,IF(O67="Catastrófico",1,))))))</f>
        <v>0.2</v>
      </c>
      <c r="Q67" s="239"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Bajo</v>
      </c>
      <c r="R67" s="100">
        <v>1</v>
      </c>
      <c r="S67" s="101" t="s">
        <v>504</v>
      </c>
      <c r="T67" s="102" t="str">
        <f t="shared" si="27"/>
        <v>Probabilidad</v>
      </c>
      <c r="U67" s="103" t="s">
        <v>14</v>
      </c>
      <c r="V67" s="103" t="s">
        <v>9</v>
      </c>
      <c r="W67" s="104" t="str">
        <f t="shared" si="28"/>
        <v>40%</v>
      </c>
      <c r="X67" s="103" t="s">
        <v>19</v>
      </c>
      <c r="Y67" s="103" t="s">
        <v>22</v>
      </c>
      <c r="Z67" s="103" t="s">
        <v>113</v>
      </c>
      <c r="AA67" s="105">
        <f t="shared" si="33"/>
        <v>0.24</v>
      </c>
      <c r="AB67" s="106" t="str">
        <f t="shared" si="29"/>
        <v>Baja</v>
      </c>
      <c r="AC67" s="107">
        <f t="shared" si="30"/>
        <v>0.24</v>
      </c>
      <c r="AD67" s="106" t="str">
        <f t="shared" si="31"/>
        <v>Leve</v>
      </c>
      <c r="AE67" s="107">
        <f t="shared" si="34"/>
        <v>0.2</v>
      </c>
      <c r="AF67" s="108" t="str">
        <f t="shared" si="32"/>
        <v>Bajo</v>
      </c>
      <c r="AG67" s="109" t="s">
        <v>129</v>
      </c>
      <c r="AH67" s="148" t="s">
        <v>505</v>
      </c>
      <c r="AI67" s="111" t="s">
        <v>224</v>
      </c>
      <c r="AJ67" s="134" t="s">
        <v>349</v>
      </c>
      <c r="AK67" s="112" t="s">
        <v>350</v>
      </c>
      <c r="AL67" s="155" t="s">
        <v>351</v>
      </c>
      <c r="AM67" s="111"/>
      <c r="AN67" s="169">
        <v>1</v>
      </c>
      <c r="AO67" s="167" t="s">
        <v>669</v>
      </c>
      <c r="AP67" s="155" t="s">
        <v>637</v>
      </c>
      <c r="AQ67" s="171"/>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row>
    <row r="68" spans="1:71" ht="151.5" customHeight="1" x14ac:dyDescent="0.25">
      <c r="A68" s="244"/>
      <c r="B68" s="246"/>
      <c r="C68" s="257"/>
      <c r="D68" s="257"/>
      <c r="E68" s="243"/>
      <c r="F68" s="243"/>
      <c r="G68" s="243"/>
      <c r="H68" s="250"/>
      <c r="I68" s="243"/>
      <c r="J68" s="252"/>
      <c r="K68" s="232"/>
      <c r="L68" s="235"/>
      <c r="M68" s="238"/>
      <c r="N68" s="150"/>
      <c r="O68" s="232"/>
      <c r="P68" s="235"/>
      <c r="Q68" s="240"/>
      <c r="R68" s="100">
        <v>2</v>
      </c>
      <c r="S68" s="101" t="s">
        <v>464</v>
      </c>
      <c r="T68" s="102" t="str">
        <f t="shared" ref="T68:T69" si="101">IF(OR(U68="Preventivo",U68="Detectivo"),"Probabilidad",IF(U68="Correctivo","Impacto",""))</f>
        <v>Probabilidad</v>
      </c>
      <c r="U68" s="103" t="s">
        <v>14</v>
      </c>
      <c r="V68" s="103" t="s">
        <v>9</v>
      </c>
      <c r="W68" s="104" t="str">
        <f t="shared" ref="W68:W69" si="102">IF(AND(U68="Preventivo",V68="Automático"),"50%",IF(AND(U68="Preventivo",V68="Manual"),"40%",IF(AND(U68="Detectivo",V68="Automático"),"40%",IF(AND(U68="Detectivo",V68="Manual"),"30%",IF(AND(U68="Correctivo",V68="Automático"),"35%",IF(AND(U68="Correctivo",V68="Manual"),"25%",""))))))</f>
        <v>40%</v>
      </c>
      <c r="X68" s="103" t="s">
        <v>19</v>
      </c>
      <c r="Y68" s="103" t="s">
        <v>22</v>
      </c>
      <c r="Z68" s="103" t="s">
        <v>113</v>
      </c>
      <c r="AA68" s="105">
        <f>IFERROR(IF(T68="Probabilidad",(AA67-(+AA67*W68)),IF(T68="Impacto",L68,"")),"")</f>
        <v>0.14399999999999999</v>
      </c>
      <c r="AB68" s="106" t="str">
        <f t="shared" ref="AB68:AB69" si="103">IFERROR(IF(AA68="","",IF(AA68&lt;=0.2,"Muy Baja",IF(AA68&lt;=0.4,"Baja",IF(AA68&lt;=0.6,"Media",IF(AA68&lt;=0.8,"Alta","Muy Alta"))))),"")</f>
        <v>Muy Baja</v>
      </c>
      <c r="AC68" s="107">
        <f t="shared" ref="AC68:AC69" si="104">+AA68</f>
        <v>0.14399999999999999</v>
      </c>
      <c r="AD68" s="106" t="str">
        <f t="shared" ref="AD68:AD69" si="105">IFERROR(IF(AE68="","",IF(AE68&lt;=0.2,"Leve",IF(AE68&lt;=0.4,"Menor",IF(AE68&lt;=0.6,"Moderado",IF(AE68&lt;=0.8,"Mayor","Catastrófico"))))),"")</f>
        <v>Leve</v>
      </c>
      <c r="AE68" s="107">
        <v>0.2</v>
      </c>
      <c r="AF68" s="108" t="str">
        <f t="shared" ref="AF68:AF69" si="106">IFERROR(IF(OR(AND(AB68="Muy Baja",AD68="Leve"),AND(AB68="Muy Baja",AD68="Menor"),AND(AB68="Baja",AD68="Leve")),"Bajo",IF(OR(AND(AB68="Muy baja",AD68="Moderado"),AND(AB68="Baja",AD68="Menor"),AND(AB68="Baja",AD68="Moderado"),AND(AB68="Media",AD68="Leve"),AND(AB68="Media",AD68="Menor"),AND(AB68="Media",AD68="Moderado"),AND(AB68="Alta",AD68="Leve"),AND(AB68="Alta",AD68="Menor")),"Moderado",IF(OR(AND(AB68="Muy Baja",AD68="Mayor"),AND(AB68="Baja",AD68="Mayor"),AND(AB68="Media",AD68="Mayor"),AND(AB68="Alta",AD68="Moderado"),AND(AB68="Alta",AD68="Mayor"),AND(AB68="Muy Alta",AD68="Leve"),AND(AB68="Muy Alta",AD68="Menor"),AND(AB68="Muy Alta",AD68="Moderado"),AND(AB68="Muy Alta",AD68="Mayor")),"Alto",IF(OR(AND(AB68="Muy Baja",AD68="Catastrófico"),AND(AB68="Baja",AD68="Catastrófico"),AND(AB68="Media",AD68="Catastrófico"),AND(AB68="Alta",AD68="Catastrófico"),AND(AB68="Muy Alta",AD68="Catastrófico")),"Extremo","")))),"")</f>
        <v>Bajo</v>
      </c>
      <c r="AG68" s="109" t="s">
        <v>129</v>
      </c>
      <c r="AH68" s="148" t="s">
        <v>465</v>
      </c>
      <c r="AI68" s="111" t="s">
        <v>352</v>
      </c>
      <c r="AJ68" s="112" t="s">
        <v>349</v>
      </c>
      <c r="AK68" s="112" t="s">
        <v>350</v>
      </c>
      <c r="AL68" s="155" t="s">
        <v>506</v>
      </c>
      <c r="AM68" s="111"/>
      <c r="AN68" s="170">
        <v>1</v>
      </c>
      <c r="AO68" s="167" t="s">
        <v>607</v>
      </c>
      <c r="AP68" s="155" t="s">
        <v>636</v>
      </c>
      <c r="AQ68" s="171"/>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row>
    <row r="69" spans="1:71" ht="151.5" hidden="1" customHeight="1" x14ac:dyDescent="0.25">
      <c r="A69" s="244"/>
      <c r="B69" s="247"/>
      <c r="C69" s="257"/>
      <c r="D69" s="257"/>
      <c r="E69" s="243"/>
      <c r="F69" s="243"/>
      <c r="G69" s="243"/>
      <c r="H69" s="250"/>
      <c r="I69" s="243"/>
      <c r="J69" s="252"/>
      <c r="K69" s="233"/>
      <c r="L69" s="236"/>
      <c r="M69" s="238"/>
      <c r="N69" s="150"/>
      <c r="O69" s="233"/>
      <c r="P69" s="236"/>
      <c r="Q69" s="241"/>
      <c r="R69" s="100">
        <v>3</v>
      </c>
      <c r="S69" s="101"/>
      <c r="T69" s="102" t="str">
        <f t="shared" si="101"/>
        <v>Probabilidad</v>
      </c>
      <c r="U69" s="103" t="s">
        <v>15</v>
      </c>
      <c r="V69" s="103" t="s">
        <v>9</v>
      </c>
      <c r="W69" s="104" t="str">
        <f t="shared" si="102"/>
        <v>30%</v>
      </c>
      <c r="X69" s="103" t="s">
        <v>20</v>
      </c>
      <c r="Y69" s="103" t="s">
        <v>23</v>
      </c>
      <c r="Z69" s="103" t="s">
        <v>114</v>
      </c>
      <c r="AA69" s="105">
        <f>IFERROR(IF(T69="Probabilidad",(AA68-(+AA68*W69)),IF(T69="Impacto",L69,"")),"")</f>
        <v>0.1008</v>
      </c>
      <c r="AB69" s="106" t="str">
        <f t="shared" si="103"/>
        <v>Muy Baja</v>
      </c>
      <c r="AC69" s="107">
        <f t="shared" si="104"/>
        <v>0.1008</v>
      </c>
      <c r="AD69" s="106" t="str">
        <f t="shared" si="105"/>
        <v>Leve</v>
      </c>
      <c r="AE69" s="107">
        <f t="shared" ref="AE69" si="107">IFERROR(IF(T69="Impacto",(P69-(+P69*W69)),IF(T69="Probabilidad",P69,"")),"")</f>
        <v>0</v>
      </c>
      <c r="AF69" s="108" t="str">
        <f t="shared" si="106"/>
        <v>Bajo</v>
      </c>
      <c r="AG69" s="109"/>
      <c r="AH69" s="148"/>
      <c r="AI69" s="111"/>
      <c r="AJ69" s="112"/>
      <c r="AK69" s="112"/>
      <c r="AL69" s="148"/>
      <c r="AM69" s="111"/>
      <c r="AN69" s="111"/>
      <c r="AO69" s="177"/>
      <c r="AP69" s="177"/>
      <c r="AQ69" s="171"/>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row>
    <row r="70" spans="1:71" ht="174" customHeight="1" x14ac:dyDescent="0.25">
      <c r="A70" s="244">
        <v>22</v>
      </c>
      <c r="B70" s="245" t="s">
        <v>346</v>
      </c>
      <c r="C70" s="253" t="s">
        <v>545</v>
      </c>
      <c r="D70" s="253" t="s">
        <v>347</v>
      </c>
      <c r="E70" s="242" t="s">
        <v>125</v>
      </c>
      <c r="F70" s="242" t="s">
        <v>466</v>
      </c>
      <c r="G70" s="242" t="s">
        <v>354</v>
      </c>
      <c r="H70" s="249" t="s">
        <v>353</v>
      </c>
      <c r="I70" s="242" t="s">
        <v>460</v>
      </c>
      <c r="J70" s="251">
        <v>12</v>
      </c>
      <c r="K70" s="231" t="str">
        <f>IF(J70&lt;=0,"",IF(J70&lt;=2,"Muy Baja",IF(J70&lt;=24,"Baja",IF(J70&lt;=500,"Media",IF(J70&lt;=5000,"Alta","Muy Alta")))))</f>
        <v>Baja</v>
      </c>
      <c r="L70" s="234">
        <f>IF(K70="","",IF(K70="Muy Baja",0.2,IF(K70="Baja",0.4,IF(K70="Media",0.6,IF(K70="Alta",0.8,IF(K70="Muy Alta",1,))))))</f>
        <v>0.4</v>
      </c>
      <c r="M70" s="237" t="s">
        <v>665</v>
      </c>
      <c r="N70" s="149" t="str">
        <f>IF(NOT(ISERROR(MATCH(M70,'Tabla Impacto'!$B$221:$B$223,0))),'Tabla Impacto'!$F$223&amp;"Por favor no seleccionar los criterios de impacto(Afectación Económica o presupuestal y Pérdida Reputacional)",M70)</f>
        <v xml:space="preserve">     El riesgo afecta la imagen de la entidad internamente, de conocimiento general, nivel interno, de junta directiva y accionistas y/o de proveedores</v>
      </c>
      <c r="O70" s="231" t="str">
        <f>IF(OR(N70='Tabla Impacto'!$C$11,N70='Tabla Impacto'!$D$11),"Leve",IF(OR(N70='Tabla Impacto'!$C$12,N70='Tabla Impacto'!$D$12),"Menor",IF(OR(N70='Tabla Impacto'!$C$13,N70='Tabla Impacto'!$D$13),"Moderado",IF(OR(N70='Tabla Impacto'!$C$14,N70='Tabla Impacto'!$D$14),"Mayor",IF(OR(N70='Tabla Impacto'!$C$15,N70='Tabla Impacto'!$D$15),"Catastrófico","")))))</f>
        <v/>
      </c>
      <c r="P70" s="234" t="str">
        <f>IF(O70="","",IF(O70="Leve",0.2,IF(O70="Menor",0.4,IF(O70="Moderado",0.6,IF(O70="Mayor",0.8,IF(O70="Catastrófico",1,))))))</f>
        <v/>
      </c>
      <c r="Q70" s="239"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
      </c>
      <c r="R70" s="100">
        <v>1</v>
      </c>
      <c r="S70" s="101" t="s">
        <v>355</v>
      </c>
      <c r="T70" s="102" t="str">
        <f t="shared" si="27"/>
        <v>Probabilidad</v>
      </c>
      <c r="U70" s="103" t="s">
        <v>15</v>
      </c>
      <c r="V70" s="103" t="s">
        <v>9</v>
      </c>
      <c r="W70" s="104" t="str">
        <f t="shared" si="28"/>
        <v>30%</v>
      </c>
      <c r="X70" s="103" t="s">
        <v>20</v>
      </c>
      <c r="Y70" s="103" t="s">
        <v>23</v>
      </c>
      <c r="Z70" s="103" t="s">
        <v>114</v>
      </c>
      <c r="AA70" s="105">
        <f t="shared" si="33"/>
        <v>0.28000000000000003</v>
      </c>
      <c r="AB70" s="106" t="str">
        <f t="shared" si="29"/>
        <v>Baja</v>
      </c>
      <c r="AC70" s="107">
        <f t="shared" si="30"/>
        <v>0.28000000000000003</v>
      </c>
      <c r="AD70" s="106" t="str">
        <f t="shared" si="31"/>
        <v/>
      </c>
      <c r="AE70" s="107" t="str">
        <f t="shared" si="34"/>
        <v/>
      </c>
      <c r="AF70" s="108" t="str">
        <f t="shared" si="32"/>
        <v/>
      </c>
      <c r="AG70" s="109" t="s">
        <v>129</v>
      </c>
      <c r="AH70" s="148" t="s">
        <v>357</v>
      </c>
      <c r="AI70" s="111" t="s">
        <v>358</v>
      </c>
      <c r="AJ70" s="112" t="s">
        <v>359</v>
      </c>
      <c r="AK70" s="112" t="s">
        <v>350</v>
      </c>
      <c r="AL70" s="148" t="s">
        <v>360</v>
      </c>
      <c r="AM70" s="111"/>
      <c r="AN70" s="168">
        <v>1</v>
      </c>
      <c r="AO70" s="171" t="s">
        <v>670</v>
      </c>
      <c r="AP70" s="171" t="s">
        <v>609</v>
      </c>
      <c r="AQ70" s="171"/>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row>
    <row r="71" spans="1:71" ht="151.5" customHeight="1" x14ac:dyDescent="0.25">
      <c r="A71" s="244"/>
      <c r="B71" s="246"/>
      <c r="C71" s="257"/>
      <c r="D71" s="257"/>
      <c r="E71" s="243"/>
      <c r="F71" s="243"/>
      <c r="G71" s="243"/>
      <c r="H71" s="250"/>
      <c r="I71" s="243"/>
      <c r="J71" s="252"/>
      <c r="K71" s="232"/>
      <c r="L71" s="235"/>
      <c r="M71" s="238"/>
      <c r="N71" s="150"/>
      <c r="O71" s="232"/>
      <c r="P71" s="235"/>
      <c r="Q71" s="240"/>
      <c r="R71" s="100">
        <v>2</v>
      </c>
      <c r="S71" s="101" t="s">
        <v>467</v>
      </c>
      <c r="T71" s="102" t="str">
        <f t="shared" ref="T71:T76" si="108">IF(OR(U71="Preventivo",U71="Detectivo"),"Probabilidad",IF(U71="Correctivo","Impacto",""))</f>
        <v>Probabilidad</v>
      </c>
      <c r="U71" s="103" t="s">
        <v>15</v>
      </c>
      <c r="V71" s="103" t="s">
        <v>9</v>
      </c>
      <c r="W71" s="104" t="str">
        <f t="shared" ref="W71:W76" si="109">IF(AND(U71="Preventivo",V71="Automático"),"50%",IF(AND(U71="Preventivo",V71="Manual"),"40%",IF(AND(U71="Detectivo",V71="Automático"),"40%",IF(AND(U71="Detectivo",V71="Manual"),"30%",IF(AND(U71="Correctivo",V71="Automático"),"35%",IF(AND(U71="Correctivo",V71="Manual"),"25%",""))))))</f>
        <v>30%</v>
      </c>
      <c r="X71" s="103" t="s">
        <v>19</v>
      </c>
      <c r="Y71" s="103" t="s">
        <v>22</v>
      </c>
      <c r="Z71" s="103" t="s">
        <v>113</v>
      </c>
      <c r="AA71" s="105">
        <f>IFERROR(IF(T71="Probabilidad",(AA70-(+AA70*W71)),IF(T71="Impacto",L71,"")),"")</f>
        <v>0.19600000000000001</v>
      </c>
      <c r="AB71" s="106" t="str">
        <f t="shared" ref="AB71:AB76" si="110">IFERROR(IF(AA71="","",IF(AA71&lt;=0.2,"Muy Baja",IF(AA71&lt;=0.4,"Baja",IF(AA71&lt;=0.6,"Media",IF(AA71&lt;=0.8,"Alta","Muy Alta"))))),"")</f>
        <v>Muy Baja</v>
      </c>
      <c r="AC71" s="107">
        <f t="shared" ref="AC71:AC76" si="111">+AA71</f>
        <v>0.19600000000000001</v>
      </c>
      <c r="AD71" s="106" t="str">
        <f t="shared" ref="AD71:AD76" si="112">IFERROR(IF(AE71="","",IF(AE71&lt;=0.2,"Leve",IF(AE71&lt;=0.4,"Menor",IF(AE71&lt;=0.6,"Moderado",IF(AE71&lt;=0.8,"Mayor","Catastrófico"))))),"")</f>
        <v>Menor</v>
      </c>
      <c r="AE71" s="107">
        <v>0.4</v>
      </c>
      <c r="AF71" s="108" t="str">
        <f t="shared" ref="AF71:AF76" si="113">IFERROR(IF(OR(AND(AB71="Muy Baja",AD71="Leve"),AND(AB71="Muy Baja",AD71="Menor"),AND(AB71="Baja",AD71="Leve")),"Bajo",IF(OR(AND(AB71="Muy baja",AD71="Moderado"),AND(AB71="Baja",AD71="Menor"),AND(AB71="Baja",AD71="Moderado"),AND(AB71="Media",AD71="Leve"),AND(AB71="Media",AD71="Menor"),AND(AB71="Media",AD71="Moderado"),AND(AB71="Alta",AD71="Leve"),AND(AB71="Alta",AD71="Menor")),"Moderado",IF(OR(AND(AB71="Muy Baja",AD71="Mayor"),AND(AB71="Baja",AD71="Mayor"),AND(AB71="Media",AD71="Mayor"),AND(AB71="Alta",AD71="Moderado"),AND(AB71="Alta",AD71="Mayor"),AND(AB71="Muy Alta",AD71="Leve"),AND(AB71="Muy Alta",AD71="Menor"),AND(AB71="Muy Alta",AD71="Moderado"),AND(AB71="Muy Alta",AD71="Mayor")),"Alto",IF(OR(AND(AB71="Muy Baja",AD71="Catastrófico"),AND(AB71="Baja",AD71="Catastrófico"),AND(AB71="Media",AD71="Catastrófico"),AND(AB71="Alta",AD71="Catastrófico"),AND(AB71="Muy Alta",AD71="Catastrófico")),"Extremo","")))),"")</f>
        <v>Bajo</v>
      </c>
      <c r="AG71" s="109" t="s">
        <v>129</v>
      </c>
      <c r="AH71" s="148" t="s">
        <v>468</v>
      </c>
      <c r="AI71" s="111" t="s">
        <v>358</v>
      </c>
      <c r="AJ71" s="112" t="s">
        <v>359</v>
      </c>
      <c r="AK71" s="112" t="s">
        <v>350</v>
      </c>
      <c r="AL71" s="148" t="s">
        <v>507</v>
      </c>
      <c r="AM71" s="111"/>
      <c r="AN71" s="168">
        <v>1</v>
      </c>
      <c r="AO71" s="167" t="s">
        <v>671</v>
      </c>
      <c r="AP71" s="167" t="s">
        <v>638</v>
      </c>
      <c r="AQ71" s="171"/>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row>
    <row r="72" spans="1:71" ht="151.5" customHeight="1" x14ac:dyDescent="0.25">
      <c r="A72" s="244"/>
      <c r="B72" s="247"/>
      <c r="C72" s="257"/>
      <c r="D72" s="257"/>
      <c r="E72" s="243"/>
      <c r="F72" s="243"/>
      <c r="G72" s="243"/>
      <c r="H72" s="250"/>
      <c r="I72" s="243"/>
      <c r="J72" s="252"/>
      <c r="K72" s="233"/>
      <c r="L72" s="236"/>
      <c r="M72" s="238"/>
      <c r="N72" s="150"/>
      <c r="O72" s="233"/>
      <c r="P72" s="236"/>
      <c r="Q72" s="241"/>
      <c r="R72" s="100">
        <v>3</v>
      </c>
      <c r="S72" s="167" t="s">
        <v>356</v>
      </c>
      <c r="T72" s="102" t="str">
        <f t="shared" si="108"/>
        <v>Probabilidad</v>
      </c>
      <c r="U72" s="103" t="s">
        <v>15</v>
      </c>
      <c r="V72" s="103" t="s">
        <v>9</v>
      </c>
      <c r="W72" s="104" t="str">
        <f t="shared" si="109"/>
        <v>30%</v>
      </c>
      <c r="X72" s="103" t="s">
        <v>19</v>
      </c>
      <c r="Y72" s="103" t="s">
        <v>22</v>
      </c>
      <c r="Z72" s="103" t="s">
        <v>113</v>
      </c>
      <c r="AA72" s="105">
        <f>IFERROR(IF(T72="Probabilidad",(AA71-(+AA71*W72)),IF(T72="Impacto",L72,"")),"")</f>
        <v>0.13720000000000002</v>
      </c>
      <c r="AB72" s="106" t="str">
        <f t="shared" si="110"/>
        <v>Muy Baja</v>
      </c>
      <c r="AC72" s="107">
        <f t="shared" si="111"/>
        <v>0.13720000000000002</v>
      </c>
      <c r="AD72" s="106" t="str">
        <f t="shared" si="112"/>
        <v>Menor</v>
      </c>
      <c r="AE72" s="107">
        <v>0.4</v>
      </c>
      <c r="AF72" s="108" t="str">
        <f t="shared" si="113"/>
        <v>Bajo</v>
      </c>
      <c r="AG72" s="109" t="s">
        <v>129</v>
      </c>
      <c r="AH72" s="148" t="s">
        <v>361</v>
      </c>
      <c r="AI72" s="111" t="s">
        <v>358</v>
      </c>
      <c r="AJ72" s="112" t="s">
        <v>359</v>
      </c>
      <c r="AK72" s="112" t="s">
        <v>350</v>
      </c>
      <c r="AL72" s="148" t="s">
        <v>508</v>
      </c>
      <c r="AM72" s="111"/>
      <c r="AN72" s="187">
        <v>0</v>
      </c>
      <c r="AO72" s="177" t="s">
        <v>634</v>
      </c>
      <c r="AP72" s="177" t="s">
        <v>634</v>
      </c>
      <c r="AQ72" s="171"/>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row>
    <row r="73" spans="1:71" ht="151.5" customHeight="1" x14ac:dyDescent="0.25">
      <c r="A73" s="244">
        <v>23</v>
      </c>
      <c r="B73" s="245" t="s">
        <v>362</v>
      </c>
      <c r="C73" s="253" t="s">
        <v>363</v>
      </c>
      <c r="D73" s="253" t="s">
        <v>469</v>
      </c>
      <c r="E73" s="242" t="s">
        <v>125</v>
      </c>
      <c r="F73" s="242" t="s">
        <v>470</v>
      </c>
      <c r="G73" s="242" t="s">
        <v>509</v>
      </c>
      <c r="H73" s="249" t="s">
        <v>364</v>
      </c>
      <c r="I73" s="242" t="s">
        <v>119</v>
      </c>
      <c r="J73" s="251">
        <v>30</v>
      </c>
      <c r="K73" s="231" t="str">
        <f>IF(J73&lt;=0,"",IF(J73&lt;=2,"Muy Baja",IF(J73&lt;=24,"Baja",IF(J73&lt;=500,"Media",IF(J73&lt;=5000,"Alta","Muy Alta")))))</f>
        <v>Media</v>
      </c>
      <c r="L73" s="234">
        <f>IF(K73="","",IF(K73="Muy Baja",0.2,IF(K73="Baja",0.4,IF(K73="Media",0.6,IF(K73="Alta",0.8,IF(K73="Muy Alta",1,))))))</f>
        <v>0.6</v>
      </c>
      <c r="M73" s="237" t="s">
        <v>658</v>
      </c>
      <c r="N73" s="149" t="str">
        <f>IF(NOT(ISERROR(MATCH(M73,'Tabla Impacto'!$B$221:$B$223,0))),'Tabla Impacto'!$F$223&amp;"Por favor no seleccionar los criterios de impacto(Afectación Económica o presupuestal y Pérdida Reputacional)",M73)</f>
        <v xml:space="preserve">     El riesgo afecta la imagen de  la entidad con efecto publicitario sostenido a nivel de sector administrativo, nivel departamental o municipal</v>
      </c>
      <c r="O73" s="231" t="str">
        <f>IF(OR(N73='Tabla Impacto'!$C$11,N73='Tabla Impacto'!$D$11),"Leve",IF(OR(N73='Tabla Impacto'!$C$12,N73='Tabla Impacto'!$D$12),"Menor",IF(OR(N73='Tabla Impacto'!$C$13,N73='Tabla Impacto'!$D$13),"Moderado",IF(OR(N73='Tabla Impacto'!$C$14,N73='Tabla Impacto'!$D$14),"Mayor",IF(OR(N73='Tabla Impacto'!$C$15,N73='Tabla Impacto'!$D$15),"Catastrófico","")))))</f>
        <v/>
      </c>
      <c r="P73" s="234" t="str">
        <f>IF(O73="","",IF(O73="Leve",0.2,IF(O73="Menor",0.4,IF(O73="Moderado",0.6,IF(O73="Mayor",0.8,IF(O73="Catastrófico",1,))))))</f>
        <v/>
      </c>
      <c r="Q73" s="239"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
      </c>
      <c r="R73" s="100">
        <v>1</v>
      </c>
      <c r="S73" s="101" t="s">
        <v>510</v>
      </c>
      <c r="T73" s="102" t="str">
        <f t="shared" si="108"/>
        <v>Probabilidad</v>
      </c>
      <c r="U73" s="103" t="s">
        <v>14</v>
      </c>
      <c r="V73" s="103" t="s">
        <v>9</v>
      </c>
      <c r="W73" s="104" t="str">
        <f t="shared" si="109"/>
        <v>40%</v>
      </c>
      <c r="X73" s="103" t="s">
        <v>19</v>
      </c>
      <c r="Y73" s="103" t="s">
        <v>23</v>
      </c>
      <c r="Z73" s="103" t="s">
        <v>113</v>
      </c>
      <c r="AA73" s="105">
        <f t="shared" ref="AA73:AA76" si="114">IFERROR(IF(T73="Probabilidad",(L73-(+L73*W73)),IF(T73="Impacto",L73,"")),"")</f>
        <v>0.36</v>
      </c>
      <c r="AB73" s="106" t="str">
        <f t="shared" si="110"/>
        <v>Baja</v>
      </c>
      <c r="AC73" s="107">
        <f t="shared" si="111"/>
        <v>0.36</v>
      </c>
      <c r="AD73" s="106" t="str">
        <f t="shared" si="112"/>
        <v/>
      </c>
      <c r="AE73" s="107" t="str">
        <f t="shared" ref="AE73:AE76" si="115">IFERROR(IF(T73="Impacto",(P73-(+P73*W73)),IF(T73="Probabilidad",P73,"")),"")</f>
        <v/>
      </c>
      <c r="AF73" s="108" t="str">
        <f t="shared" si="113"/>
        <v/>
      </c>
      <c r="AG73" s="109" t="s">
        <v>129</v>
      </c>
      <c r="AH73" s="144" t="s">
        <v>511</v>
      </c>
      <c r="AI73" s="142" t="s">
        <v>315</v>
      </c>
      <c r="AJ73" s="143" t="s">
        <v>365</v>
      </c>
      <c r="AK73" s="143" t="s">
        <v>366</v>
      </c>
      <c r="AL73" s="144" t="s">
        <v>367</v>
      </c>
      <c r="AM73" s="111"/>
      <c r="AN73" s="168">
        <v>1</v>
      </c>
      <c r="AO73" s="180" t="s">
        <v>639</v>
      </c>
      <c r="AP73" s="180" t="s">
        <v>640</v>
      </c>
      <c r="AQ73" s="171"/>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row>
    <row r="74" spans="1:71" ht="151.5" customHeight="1" x14ac:dyDescent="0.25">
      <c r="A74" s="244"/>
      <c r="B74" s="246"/>
      <c r="C74" s="254"/>
      <c r="D74" s="257"/>
      <c r="E74" s="243"/>
      <c r="F74" s="243"/>
      <c r="G74" s="243"/>
      <c r="H74" s="250"/>
      <c r="I74" s="243"/>
      <c r="J74" s="252"/>
      <c r="K74" s="232"/>
      <c r="L74" s="235"/>
      <c r="M74" s="238"/>
      <c r="N74" s="150"/>
      <c r="O74" s="232"/>
      <c r="P74" s="235"/>
      <c r="Q74" s="240"/>
      <c r="R74" s="100">
        <v>2</v>
      </c>
      <c r="S74" s="101" t="s">
        <v>512</v>
      </c>
      <c r="T74" s="102" t="str">
        <f t="shared" si="108"/>
        <v>Probabilidad</v>
      </c>
      <c r="U74" s="103" t="s">
        <v>14</v>
      </c>
      <c r="V74" s="103" t="s">
        <v>9</v>
      </c>
      <c r="W74" s="104" t="str">
        <f t="shared" si="109"/>
        <v>40%</v>
      </c>
      <c r="X74" s="103" t="s">
        <v>19</v>
      </c>
      <c r="Y74" s="103" t="s">
        <v>22</v>
      </c>
      <c r="Z74" s="103" t="s">
        <v>113</v>
      </c>
      <c r="AA74" s="105">
        <f>IFERROR(IF(T74="Probabilidad",(AA73-(+AA73*W74)),IF(T74="Impacto",L74,"")),"")</f>
        <v>0.216</v>
      </c>
      <c r="AB74" s="106" t="str">
        <f t="shared" si="110"/>
        <v>Baja</v>
      </c>
      <c r="AC74" s="107">
        <f t="shared" si="111"/>
        <v>0.216</v>
      </c>
      <c r="AD74" s="106" t="str">
        <f t="shared" si="112"/>
        <v>Mayor</v>
      </c>
      <c r="AE74" s="107">
        <v>0.8</v>
      </c>
      <c r="AF74" s="108" t="str">
        <f t="shared" si="113"/>
        <v>Alto</v>
      </c>
      <c r="AG74" s="109" t="s">
        <v>129</v>
      </c>
      <c r="AH74" s="144" t="s">
        <v>368</v>
      </c>
      <c r="AI74" s="142" t="s">
        <v>315</v>
      </c>
      <c r="AJ74" s="143" t="s">
        <v>365</v>
      </c>
      <c r="AK74" s="143" t="s">
        <v>366</v>
      </c>
      <c r="AL74" s="144" t="s">
        <v>367</v>
      </c>
      <c r="AM74" s="111"/>
      <c r="AN74" s="168">
        <v>1</v>
      </c>
      <c r="AO74" s="180" t="s">
        <v>702</v>
      </c>
      <c r="AP74" s="180" t="s">
        <v>641</v>
      </c>
      <c r="AQ74" s="171"/>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row>
    <row r="75" spans="1:71" ht="151.5" customHeight="1" x14ac:dyDescent="0.25">
      <c r="A75" s="264"/>
      <c r="B75" s="247"/>
      <c r="C75" s="254"/>
      <c r="D75" s="257"/>
      <c r="E75" s="243"/>
      <c r="F75" s="243"/>
      <c r="G75" s="243"/>
      <c r="H75" s="250"/>
      <c r="I75" s="243"/>
      <c r="J75" s="252"/>
      <c r="K75" s="233"/>
      <c r="L75" s="236"/>
      <c r="M75" s="238"/>
      <c r="N75" s="150"/>
      <c r="O75" s="233"/>
      <c r="P75" s="236"/>
      <c r="Q75" s="241"/>
      <c r="R75" s="100">
        <v>3</v>
      </c>
      <c r="S75" s="101" t="s">
        <v>471</v>
      </c>
      <c r="T75" s="102" t="str">
        <f t="shared" si="108"/>
        <v>Probabilidad</v>
      </c>
      <c r="U75" s="103" t="s">
        <v>15</v>
      </c>
      <c r="V75" s="103" t="s">
        <v>9</v>
      </c>
      <c r="W75" s="104" t="str">
        <f t="shared" si="109"/>
        <v>30%</v>
      </c>
      <c r="X75" s="103" t="s">
        <v>19</v>
      </c>
      <c r="Y75" s="103" t="s">
        <v>22</v>
      </c>
      <c r="Z75" s="103" t="s">
        <v>113</v>
      </c>
      <c r="AA75" s="105">
        <f>IFERROR(IF(T75="Probabilidad",(AA74-(+AA74*W75)),IF(T75="Impacto",L75,"")),"")</f>
        <v>0.1512</v>
      </c>
      <c r="AB75" s="106" t="str">
        <f t="shared" si="110"/>
        <v>Muy Baja</v>
      </c>
      <c r="AC75" s="107">
        <f t="shared" si="111"/>
        <v>0.1512</v>
      </c>
      <c r="AD75" s="106" t="str">
        <f t="shared" si="112"/>
        <v>Mayor</v>
      </c>
      <c r="AE75" s="107">
        <v>0.8</v>
      </c>
      <c r="AF75" s="108" t="str">
        <f t="shared" si="113"/>
        <v>Alto</v>
      </c>
      <c r="AG75" s="109" t="s">
        <v>129</v>
      </c>
      <c r="AH75" s="144" t="s">
        <v>535</v>
      </c>
      <c r="AI75" s="142" t="s">
        <v>315</v>
      </c>
      <c r="AJ75" s="143" t="s">
        <v>365</v>
      </c>
      <c r="AK75" s="143" t="s">
        <v>366</v>
      </c>
      <c r="AL75" s="144" t="s">
        <v>367</v>
      </c>
      <c r="AM75" s="111"/>
      <c r="AN75" s="168">
        <v>1</v>
      </c>
      <c r="AO75" s="180" t="s">
        <v>643</v>
      </c>
      <c r="AP75" s="180" t="s">
        <v>703</v>
      </c>
      <c r="AQ75" s="171"/>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row>
    <row r="76" spans="1:71" ht="151.5" customHeight="1" x14ac:dyDescent="0.25">
      <c r="A76" s="248">
        <v>24</v>
      </c>
      <c r="B76" s="245" t="s">
        <v>362</v>
      </c>
      <c r="C76" s="253" t="s">
        <v>363</v>
      </c>
      <c r="D76" s="253" t="s">
        <v>469</v>
      </c>
      <c r="E76" s="242" t="s">
        <v>125</v>
      </c>
      <c r="F76" s="242" t="s">
        <v>369</v>
      </c>
      <c r="G76" s="242" t="s">
        <v>370</v>
      </c>
      <c r="H76" s="249" t="s">
        <v>371</v>
      </c>
      <c r="I76" s="242" t="s">
        <v>460</v>
      </c>
      <c r="J76" s="251">
        <v>12</v>
      </c>
      <c r="K76" s="231" t="str">
        <f>IF(J76&lt;=0,"",IF(J76&lt;=2,"Muy Baja",IF(J76&lt;=24,"Baja",IF(J76&lt;=500,"Media",IF(J76&lt;=5000,"Alta","Muy Alta")))))</f>
        <v>Baja</v>
      </c>
      <c r="L76" s="234">
        <f>IF(K76="","",IF(K76="Muy Baja",0.2,IF(K76="Baja",0.4,IF(K76="Media",0.6,IF(K76="Alta",0.8,IF(K76="Muy Alta",1,))))))</f>
        <v>0.4</v>
      </c>
      <c r="M76" s="237" t="s">
        <v>146</v>
      </c>
      <c r="N76" s="149" t="str">
        <f>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231" t="str">
        <f>IF(OR(N76='Tabla Impacto'!$C$11,N76='Tabla Impacto'!$D$11),"Leve",IF(OR(N76='Tabla Impacto'!$C$12,N76='Tabla Impacto'!$D$12),"Menor",IF(OR(N76='Tabla Impacto'!$C$13,N76='Tabla Impacto'!$D$13),"Moderado",IF(OR(N76='Tabla Impacto'!$C$14,N76='Tabla Impacto'!$D$14),"Mayor",IF(OR(N76='Tabla Impacto'!$C$15,N76='Tabla Impacto'!$D$15),"Catastrófico","")))))</f>
        <v>Moderado</v>
      </c>
      <c r="P76" s="234">
        <f>IF(O76="","",IF(O76="Leve",0.2,IF(O76="Menor",0.4,IF(O76="Moderado",0.6,IF(O76="Mayor",0.8,IF(O76="Catastrófico",1,))))))</f>
        <v>0.6</v>
      </c>
      <c r="Q76" s="239"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00">
        <v>1</v>
      </c>
      <c r="S76" s="101" t="s">
        <v>372</v>
      </c>
      <c r="T76" s="102" t="str">
        <f t="shared" si="108"/>
        <v>Probabilidad</v>
      </c>
      <c r="U76" s="103" t="s">
        <v>14</v>
      </c>
      <c r="V76" s="103" t="s">
        <v>9</v>
      </c>
      <c r="W76" s="104" t="str">
        <f t="shared" si="109"/>
        <v>40%</v>
      </c>
      <c r="X76" s="103" t="s">
        <v>19</v>
      </c>
      <c r="Y76" s="103" t="s">
        <v>22</v>
      </c>
      <c r="Z76" s="103" t="s">
        <v>113</v>
      </c>
      <c r="AA76" s="105">
        <f t="shared" si="114"/>
        <v>0.24</v>
      </c>
      <c r="AB76" s="106" t="str">
        <f t="shared" si="110"/>
        <v>Baja</v>
      </c>
      <c r="AC76" s="107">
        <f t="shared" si="111"/>
        <v>0.24</v>
      </c>
      <c r="AD76" s="106" t="str">
        <f t="shared" si="112"/>
        <v>Moderado</v>
      </c>
      <c r="AE76" s="107">
        <f t="shared" si="115"/>
        <v>0.6</v>
      </c>
      <c r="AF76" s="108" t="str">
        <f t="shared" si="113"/>
        <v>Moderado</v>
      </c>
      <c r="AG76" s="109" t="s">
        <v>129</v>
      </c>
      <c r="AH76" s="148" t="s">
        <v>373</v>
      </c>
      <c r="AI76" s="111" t="s">
        <v>224</v>
      </c>
      <c r="AJ76" s="112" t="s">
        <v>225</v>
      </c>
      <c r="AK76" s="112" t="s">
        <v>225</v>
      </c>
      <c r="AL76" s="148" t="s">
        <v>374</v>
      </c>
      <c r="AM76" s="111"/>
      <c r="AN76" s="168">
        <v>1</v>
      </c>
      <c r="AO76" s="180" t="s">
        <v>608</v>
      </c>
      <c r="AP76" s="171" t="s">
        <v>642</v>
      </c>
      <c r="AQ76" s="171"/>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row>
    <row r="77" spans="1:71" ht="151.5" hidden="1" customHeight="1" x14ac:dyDescent="0.25">
      <c r="A77" s="244"/>
      <c r="B77" s="246"/>
      <c r="C77" s="254"/>
      <c r="D77" s="257"/>
      <c r="E77" s="243"/>
      <c r="F77" s="243"/>
      <c r="G77" s="243"/>
      <c r="H77" s="250"/>
      <c r="I77" s="243"/>
      <c r="J77" s="252"/>
      <c r="K77" s="232"/>
      <c r="L77" s="235"/>
      <c r="M77" s="238"/>
      <c r="N77" s="150"/>
      <c r="O77" s="232"/>
      <c r="P77" s="235"/>
      <c r="Q77" s="240"/>
      <c r="R77" s="100">
        <v>2</v>
      </c>
      <c r="S77" s="101"/>
      <c r="T77" s="102" t="str">
        <f t="shared" ref="T77:T78" si="116">IF(OR(U77="Preventivo",U77="Detectivo"),"Probabilidad",IF(U77="Correctivo","Impacto",""))</f>
        <v>Probabilidad</v>
      </c>
      <c r="U77" s="103" t="s">
        <v>15</v>
      </c>
      <c r="V77" s="103" t="s">
        <v>9</v>
      </c>
      <c r="W77" s="104" t="str">
        <f t="shared" ref="W77:W78" si="117">IF(AND(U77="Preventivo",V77="Automático"),"50%",IF(AND(U77="Preventivo",V77="Manual"),"40%",IF(AND(U77="Detectivo",V77="Automático"),"40%",IF(AND(U77="Detectivo",V77="Manual"),"30%",IF(AND(U77="Correctivo",V77="Automático"),"35%",IF(AND(U77="Correctivo",V77="Manual"),"25%",""))))))</f>
        <v>30%</v>
      </c>
      <c r="X77" s="103" t="s">
        <v>20</v>
      </c>
      <c r="Y77" s="103" t="s">
        <v>23</v>
      </c>
      <c r="Z77" s="103" t="s">
        <v>114</v>
      </c>
      <c r="AA77" s="105">
        <f>IFERROR(IF(T77="Probabilidad",(AA76-(+AA76*W77)),IF(T77="Impacto",L77,"")),"")</f>
        <v>0.16799999999999998</v>
      </c>
      <c r="AB77" s="106" t="str">
        <f t="shared" ref="AB77:AB78" si="118">IFERROR(IF(AA77="","",IF(AA77&lt;=0.2,"Muy Baja",IF(AA77&lt;=0.4,"Baja",IF(AA77&lt;=0.6,"Media",IF(AA77&lt;=0.8,"Alta","Muy Alta"))))),"")</f>
        <v>Muy Baja</v>
      </c>
      <c r="AC77" s="107">
        <f t="shared" ref="AC77:AC78" si="119">+AA77</f>
        <v>0.16799999999999998</v>
      </c>
      <c r="AD77" s="106" t="str">
        <f t="shared" ref="AD77:AD78" si="120">IFERROR(IF(AE77="","",IF(AE77&lt;=0.2,"Leve",IF(AE77&lt;=0.4,"Menor",IF(AE77&lt;=0.6,"Moderado",IF(AE77&lt;=0.8,"Mayor","Catastrófico"))))),"")</f>
        <v>Leve</v>
      </c>
      <c r="AE77" s="107">
        <f t="shared" ref="AE77:AE78" si="121">IFERROR(IF(T77="Impacto",(P77-(+P77*W77)),IF(T77="Probabilidad",P77,"")),"")</f>
        <v>0</v>
      </c>
      <c r="AF77" s="108" t="str">
        <f t="shared" ref="AF77:AF78" si="122">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Bajo</v>
      </c>
      <c r="AG77" s="109"/>
      <c r="AH77" s="148"/>
      <c r="AI77" s="111"/>
      <c r="AJ77" s="112"/>
      <c r="AK77" s="112"/>
      <c r="AL77" s="148"/>
      <c r="AM77" s="111"/>
      <c r="AN77" s="111"/>
      <c r="AO77" s="177"/>
      <c r="AP77" s="177"/>
      <c r="AQ77" s="171"/>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row>
    <row r="78" spans="1:71" ht="151.5" hidden="1" customHeight="1" x14ac:dyDescent="0.25">
      <c r="A78" s="244"/>
      <c r="B78" s="247"/>
      <c r="C78" s="254"/>
      <c r="D78" s="257"/>
      <c r="E78" s="243"/>
      <c r="F78" s="243"/>
      <c r="G78" s="243"/>
      <c r="H78" s="250"/>
      <c r="I78" s="243"/>
      <c r="J78" s="252"/>
      <c r="K78" s="233"/>
      <c r="L78" s="236"/>
      <c r="M78" s="238"/>
      <c r="N78" s="150"/>
      <c r="O78" s="233"/>
      <c r="P78" s="236"/>
      <c r="Q78" s="241"/>
      <c r="R78" s="100">
        <v>3</v>
      </c>
      <c r="S78" s="101"/>
      <c r="T78" s="102" t="str">
        <f t="shared" si="116"/>
        <v>Probabilidad</v>
      </c>
      <c r="U78" s="103" t="s">
        <v>15</v>
      </c>
      <c r="V78" s="103" t="s">
        <v>9</v>
      </c>
      <c r="W78" s="104" t="str">
        <f t="shared" si="117"/>
        <v>30%</v>
      </c>
      <c r="X78" s="103" t="s">
        <v>20</v>
      </c>
      <c r="Y78" s="103" t="s">
        <v>23</v>
      </c>
      <c r="Z78" s="103" t="s">
        <v>114</v>
      </c>
      <c r="AA78" s="105">
        <f>IFERROR(IF(T78="Probabilidad",(AA77-(+AA77*W78)),IF(T78="Impacto",L78,"")),"")</f>
        <v>0.11759999999999998</v>
      </c>
      <c r="AB78" s="106" t="str">
        <f t="shared" si="118"/>
        <v>Muy Baja</v>
      </c>
      <c r="AC78" s="107">
        <f t="shared" si="119"/>
        <v>0.11759999999999998</v>
      </c>
      <c r="AD78" s="106" t="str">
        <f t="shared" si="120"/>
        <v>Leve</v>
      </c>
      <c r="AE78" s="107">
        <f t="shared" si="121"/>
        <v>0</v>
      </c>
      <c r="AF78" s="108" t="str">
        <f t="shared" si="122"/>
        <v>Bajo</v>
      </c>
      <c r="AG78" s="109"/>
      <c r="AH78" s="148"/>
      <c r="AI78" s="111"/>
      <c r="AJ78" s="112"/>
      <c r="AK78" s="112"/>
      <c r="AL78" s="148"/>
      <c r="AM78" s="111"/>
      <c r="AN78" s="111"/>
      <c r="AO78" s="177"/>
      <c r="AP78" s="177"/>
      <c r="AQ78" s="171"/>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row>
    <row r="79" spans="1:71" ht="275.25" customHeight="1" x14ac:dyDescent="0.25">
      <c r="A79" s="244">
        <v>25</v>
      </c>
      <c r="B79" s="245" t="s">
        <v>362</v>
      </c>
      <c r="C79" s="253" t="s">
        <v>363</v>
      </c>
      <c r="D79" s="253" t="s">
        <v>469</v>
      </c>
      <c r="E79" s="242" t="s">
        <v>127</v>
      </c>
      <c r="F79" s="242" t="s">
        <v>376</v>
      </c>
      <c r="G79" s="242" t="s">
        <v>377</v>
      </c>
      <c r="H79" s="249" t="s">
        <v>375</v>
      </c>
      <c r="I79" s="242" t="s">
        <v>460</v>
      </c>
      <c r="J79" s="251">
        <v>12</v>
      </c>
      <c r="K79" s="231" t="str">
        <f>IF(J79&lt;=0,"",IF(J79&lt;=2,"Muy Baja",IF(J79&lt;=24,"Baja",IF(J79&lt;=500,"Media",IF(J79&lt;=5000,"Alta","Muy Alta")))))</f>
        <v>Baja</v>
      </c>
      <c r="L79" s="234">
        <f>IF(K79="","",IF(K79="Muy Baja",0.2,IF(K79="Baja",0.4,IF(K79="Media",0.6,IF(K79="Alta",0.8,IF(K79="Muy Alta",1,))))))</f>
        <v>0.4</v>
      </c>
      <c r="M79" s="237" t="s">
        <v>146</v>
      </c>
      <c r="N79" s="149" t="str">
        <f>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231" t="str">
        <f>IF(OR(N79='Tabla Impacto'!$C$11,N79='Tabla Impacto'!$D$11),"Leve",IF(OR(N79='Tabla Impacto'!$C$12,N79='Tabla Impacto'!$D$12),"Menor",IF(OR(N79='Tabla Impacto'!$C$13,N79='Tabla Impacto'!$D$13),"Moderado",IF(OR(N79='Tabla Impacto'!$C$14,N79='Tabla Impacto'!$D$14),"Mayor",IF(OR(N79='Tabla Impacto'!$C$15,N79='Tabla Impacto'!$D$15),"Catastrófico","")))))</f>
        <v>Moderado</v>
      </c>
      <c r="P79" s="234">
        <f>IF(O79="","",IF(O79="Leve",0.2,IF(O79="Menor",0.4,IF(O79="Moderado",0.6,IF(O79="Mayor",0.8,IF(O79="Catastrófico",1,))))))</f>
        <v>0.6</v>
      </c>
      <c r="Q79" s="239"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00">
        <v>1</v>
      </c>
      <c r="S79" s="101" t="s">
        <v>513</v>
      </c>
      <c r="T79" s="102" t="str">
        <f t="shared" si="27"/>
        <v>Probabilidad</v>
      </c>
      <c r="U79" s="103" t="s">
        <v>14</v>
      </c>
      <c r="V79" s="103" t="s">
        <v>9</v>
      </c>
      <c r="W79" s="104" t="str">
        <f t="shared" si="28"/>
        <v>40%</v>
      </c>
      <c r="X79" s="103" t="s">
        <v>19</v>
      </c>
      <c r="Y79" s="103" t="s">
        <v>22</v>
      </c>
      <c r="Z79" s="103" t="s">
        <v>113</v>
      </c>
      <c r="AA79" s="105">
        <f t="shared" si="33"/>
        <v>0.24</v>
      </c>
      <c r="AB79" s="106" t="str">
        <f t="shared" si="29"/>
        <v>Baja</v>
      </c>
      <c r="AC79" s="107">
        <f t="shared" si="30"/>
        <v>0.24</v>
      </c>
      <c r="AD79" s="106" t="str">
        <f t="shared" si="31"/>
        <v>Moderado</v>
      </c>
      <c r="AE79" s="107">
        <f t="shared" si="34"/>
        <v>0.6</v>
      </c>
      <c r="AF79" s="108" t="str">
        <f t="shared" si="32"/>
        <v>Moderado</v>
      </c>
      <c r="AG79" s="109" t="s">
        <v>129</v>
      </c>
      <c r="AH79" s="148" t="s">
        <v>378</v>
      </c>
      <c r="AI79" s="110" t="s">
        <v>315</v>
      </c>
      <c r="AJ79" s="112" t="s">
        <v>365</v>
      </c>
      <c r="AK79" s="112" t="s">
        <v>366</v>
      </c>
      <c r="AL79" s="148" t="s">
        <v>379</v>
      </c>
      <c r="AM79" s="111"/>
      <c r="AN79" s="168">
        <v>0.75</v>
      </c>
      <c r="AO79" s="188" t="s">
        <v>610</v>
      </c>
      <c r="AP79" s="188" t="s">
        <v>611</v>
      </c>
      <c r="AQ79" s="171" t="s">
        <v>644</v>
      </c>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row>
    <row r="80" spans="1:71" ht="151.5" customHeight="1" x14ac:dyDescent="0.25">
      <c r="A80" s="244"/>
      <c r="B80" s="246"/>
      <c r="C80" s="254"/>
      <c r="D80" s="257"/>
      <c r="E80" s="243"/>
      <c r="F80" s="243"/>
      <c r="G80" s="243"/>
      <c r="H80" s="250"/>
      <c r="I80" s="243"/>
      <c r="J80" s="252"/>
      <c r="K80" s="232"/>
      <c r="L80" s="235"/>
      <c r="M80" s="238"/>
      <c r="N80" s="150"/>
      <c r="O80" s="232"/>
      <c r="P80" s="235"/>
      <c r="Q80" s="240"/>
      <c r="R80" s="100">
        <v>2</v>
      </c>
      <c r="S80" s="101" t="s">
        <v>472</v>
      </c>
      <c r="T80" s="102" t="str">
        <f t="shared" ref="T80:T81" si="123">IF(OR(U80="Preventivo",U80="Detectivo"),"Probabilidad",IF(U80="Correctivo","Impacto",""))</f>
        <v>Probabilidad</v>
      </c>
      <c r="U80" s="103" t="s">
        <v>15</v>
      </c>
      <c r="V80" s="103" t="s">
        <v>9</v>
      </c>
      <c r="W80" s="104" t="str">
        <f t="shared" ref="W80:W81" si="124">IF(AND(U80="Preventivo",V80="Automático"),"50%",IF(AND(U80="Preventivo",V80="Manual"),"40%",IF(AND(U80="Detectivo",V80="Automático"),"40%",IF(AND(U80="Detectivo",V80="Manual"),"30%",IF(AND(U80="Correctivo",V80="Automático"),"35%",IF(AND(U80="Correctivo",V80="Manual"),"25%",""))))))</f>
        <v>30%</v>
      </c>
      <c r="X80" s="103" t="s">
        <v>20</v>
      </c>
      <c r="Y80" s="103" t="s">
        <v>23</v>
      </c>
      <c r="Z80" s="103" t="s">
        <v>113</v>
      </c>
      <c r="AA80" s="105">
        <f>IFERROR(IF(T80="Probabilidad",(AA79-(+AA79*W80)),IF(T80="Impacto",L80,"")),"")</f>
        <v>0.16799999999999998</v>
      </c>
      <c r="AB80" s="106" t="str">
        <f t="shared" ref="AB80:AB81" si="125">IFERROR(IF(AA80="","",IF(AA80&lt;=0.2,"Muy Baja",IF(AA80&lt;=0.4,"Baja",IF(AA80&lt;=0.6,"Media",IF(AA80&lt;=0.8,"Alta","Muy Alta"))))),"")</f>
        <v>Muy Baja</v>
      </c>
      <c r="AC80" s="107">
        <f t="shared" ref="AC80:AC81" si="126">+AA80</f>
        <v>0.16799999999999998</v>
      </c>
      <c r="AD80" s="106" t="str">
        <f t="shared" ref="AD80:AD81" si="127">IFERROR(IF(AE80="","",IF(AE80&lt;=0.2,"Leve",IF(AE80&lt;=0.4,"Menor",IF(AE80&lt;=0.6,"Moderado",IF(AE80&lt;=0.8,"Mayor","Catastrófico"))))),"")</f>
        <v>Moderado</v>
      </c>
      <c r="AE80" s="107">
        <v>0.6</v>
      </c>
      <c r="AF80" s="108" t="str">
        <f t="shared" ref="AF80:AF81" si="128">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09" t="s">
        <v>129</v>
      </c>
      <c r="AH80" s="148" t="s">
        <v>514</v>
      </c>
      <c r="AI80" s="110" t="s">
        <v>315</v>
      </c>
      <c r="AJ80" s="112" t="s">
        <v>365</v>
      </c>
      <c r="AK80" s="112" t="s">
        <v>366</v>
      </c>
      <c r="AL80" s="148" t="s">
        <v>379</v>
      </c>
      <c r="AM80" s="111"/>
      <c r="AN80" s="168">
        <v>1</v>
      </c>
      <c r="AO80" s="172" t="s">
        <v>646</v>
      </c>
      <c r="AP80" s="172" t="s">
        <v>647</v>
      </c>
      <c r="AQ80" s="171"/>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row>
    <row r="81" spans="1:71" ht="151.5" customHeight="1" x14ac:dyDescent="0.25">
      <c r="A81" s="244"/>
      <c r="B81" s="247"/>
      <c r="C81" s="254"/>
      <c r="D81" s="257"/>
      <c r="E81" s="243"/>
      <c r="F81" s="243"/>
      <c r="G81" s="243"/>
      <c r="H81" s="250"/>
      <c r="I81" s="243"/>
      <c r="J81" s="252"/>
      <c r="K81" s="233"/>
      <c r="L81" s="236"/>
      <c r="M81" s="238"/>
      <c r="N81" s="150"/>
      <c r="O81" s="233"/>
      <c r="P81" s="236"/>
      <c r="Q81" s="241"/>
      <c r="R81" s="100">
        <v>3</v>
      </c>
      <c r="S81" s="101" t="s">
        <v>515</v>
      </c>
      <c r="T81" s="102" t="str">
        <f t="shared" si="123"/>
        <v>Probabilidad</v>
      </c>
      <c r="U81" s="103" t="s">
        <v>14</v>
      </c>
      <c r="V81" s="103" t="s">
        <v>9</v>
      </c>
      <c r="W81" s="104" t="str">
        <f t="shared" si="124"/>
        <v>40%</v>
      </c>
      <c r="X81" s="103" t="s">
        <v>19</v>
      </c>
      <c r="Y81" s="103" t="s">
        <v>22</v>
      </c>
      <c r="Z81" s="103" t="s">
        <v>113</v>
      </c>
      <c r="AA81" s="105">
        <f>IFERROR(IF(T81="Probabilidad",(AA80-(+AA80*W81)),IF(T81="Impacto",L81,"")),"")</f>
        <v>0.10079999999999999</v>
      </c>
      <c r="AB81" s="106" t="str">
        <f t="shared" si="125"/>
        <v>Muy Baja</v>
      </c>
      <c r="AC81" s="107">
        <f t="shared" si="126"/>
        <v>0.10079999999999999</v>
      </c>
      <c r="AD81" s="106" t="str">
        <f t="shared" si="127"/>
        <v>Moderado</v>
      </c>
      <c r="AE81" s="107">
        <v>0.6</v>
      </c>
      <c r="AF81" s="108" t="str">
        <f t="shared" si="128"/>
        <v>Moderado</v>
      </c>
      <c r="AG81" s="109" t="s">
        <v>129</v>
      </c>
      <c r="AH81" s="148" t="s">
        <v>516</v>
      </c>
      <c r="AI81" s="110" t="s">
        <v>315</v>
      </c>
      <c r="AJ81" s="112" t="s">
        <v>365</v>
      </c>
      <c r="AK81" s="112" t="s">
        <v>366</v>
      </c>
      <c r="AL81" s="148" t="s">
        <v>379</v>
      </c>
      <c r="AM81" s="111"/>
      <c r="AN81" s="168">
        <v>1</v>
      </c>
      <c r="AO81" s="172" t="s">
        <v>704</v>
      </c>
      <c r="AP81" s="172" t="s">
        <v>645</v>
      </c>
      <c r="AQ81" s="171"/>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row>
    <row r="82" spans="1:71" ht="151.5" customHeight="1" x14ac:dyDescent="0.25">
      <c r="A82" s="244">
        <v>26</v>
      </c>
      <c r="B82" s="261" t="s">
        <v>380</v>
      </c>
      <c r="C82" s="253" t="s">
        <v>546</v>
      </c>
      <c r="D82" s="253" t="s">
        <v>537</v>
      </c>
      <c r="E82" s="242" t="s">
        <v>127</v>
      </c>
      <c r="F82" s="242" t="s">
        <v>381</v>
      </c>
      <c r="G82" s="242" t="s">
        <v>382</v>
      </c>
      <c r="H82" s="249" t="s">
        <v>383</v>
      </c>
      <c r="I82" s="242" t="s">
        <v>119</v>
      </c>
      <c r="J82" s="251">
        <v>50</v>
      </c>
      <c r="K82" s="231" t="str">
        <f>IF(J82&lt;=0,"",IF(J82&lt;=2,"Muy Baja",IF(J82&lt;=24,"Baja",IF(J82&lt;=500,"Media",IF(J82&lt;=5000,"Alta","Muy Alta")))))</f>
        <v>Media</v>
      </c>
      <c r="L82" s="234">
        <f>IF(K82="","",IF(K82="Muy Baja",0.2,IF(K82="Baja",0.4,IF(K82="Media",0.6,IF(K82="Alta",0.8,IF(K82="Muy Alta",1,))))))</f>
        <v>0.6</v>
      </c>
      <c r="M82" s="237" t="s">
        <v>142</v>
      </c>
      <c r="N82" s="149" t="str">
        <f>IF(NOT(ISERROR(MATCH(M82,'Tabla Impacto'!$B$221:$B$223,0))),'Tabla Impacto'!$F$223&amp;"Por favor no seleccionar los criterios de impacto(Afectación Económica o presupuestal y Pérdida Reputacional)",M82)</f>
        <v xml:space="preserve">     Entre 100 y 500 SMLMV </v>
      </c>
      <c r="O82" s="231" t="str">
        <f>IF(OR(N82='Tabla Impacto'!$C$11,N82='Tabla Impacto'!$D$11),"Leve",IF(OR(N82='Tabla Impacto'!$C$12,N82='Tabla Impacto'!$D$12),"Menor",IF(OR(N82='Tabla Impacto'!$C$13,N82='Tabla Impacto'!$D$13),"Moderado",IF(OR(N82='Tabla Impacto'!$C$14,N82='Tabla Impacto'!$D$14),"Mayor",IF(OR(N82='Tabla Impacto'!$C$15,N82='Tabla Impacto'!$D$15),"Catastrófico","")))))</f>
        <v>Mayor</v>
      </c>
      <c r="P82" s="234">
        <f>IF(O82="","",IF(O82="Leve",0.2,IF(O82="Menor",0.4,IF(O82="Moderado",0.6,IF(O82="Mayor",0.8,IF(O82="Catastrófico",1,))))))</f>
        <v>0.8</v>
      </c>
      <c r="Q82" s="239"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Alto</v>
      </c>
      <c r="R82" s="100">
        <v>1</v>
      </c>
      <c r="S82" s="101" t="s">
        <v>517</v>
      </c>
      <c r="T82" s="102" t="str">
        <f t="shared" si="27"/>
        <v>Probabilidad</v>
      </c>
      <c r="U82" s="103" t="s">
        <v>14</v>
      </c>
      <c r="V82" s="103" t="s">
        <v>9</v>
      </c>
      <c r="W82" s="104" t="str">
        <f t="shared" si="28"/>
        <v>40%</v>
      </c>
      <c r="X82" s="103" t="s">
        <v>19</v>
      </c>
      <c r="Y82" s="103" t="s">
        <v>22</v>
      </c>
      <c r="Z82" s="103" t="s">
        <v>113</v>
      </c>
      <c r="AA82" s="105">
        <f t="shared" si="33"/>
        <v>0.36</v>
      </c>
      <c r="AB82" s="106" t="str">
        <f t="shared" si="29"/>
        <v>Baja</v>
      </c>
      <c r="AC82" s="107">
        <f t="shared" si="30"/>
        <v>0.36</v>
      </c>
      <c r="AD82" s="106" t="str">
        <f t="shared" si="31"/>
        <v>Mayor</v>
      </c>
      <c r="AE82" s="107">
        <f t="shared" si="34"/>
        <v>0.8</v>
      </c>
      <c r="AF82" s="108" t="str">
        <f t="shared" si="32"/>
        <v>Alto</v>
      </c>
      <c r="AG82" s="109" t="s">
        <v>129</v>
      </c>
      <c r="AH82" s="148" t="s">
        <v>473</v>
      </c>
      <c r="AI82" s="111" t="s">
        <v>384</v>
      </c>
      <c r="AJ82" s="112">
        <v>44469</v>
      </c>
      <c r="AK82" s="112">
        <v>44561</v>
      </c>
      <c r="AL82" s="148" t="s">
        <v>257</v>
      </c>
      <c r="AM82" s="111"/>
      <c r="AN82" s="166" t="s">
        <v>595</v>
      </c>
      <c r="AO82" s="171" t="s">
        <v>672</v>
      </c>
      <c r="AP82" s="171" t="s">
        <v>673</v>
      </c>
      <c r="AQ82" s="171" t="s">
        <v>719</v>
      </c>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row>
    <row r="83" spans="1:71" ht="151.5" customHeight="1" x14ac:dyDescent="0.25">
      <c r="A83" s="244"/>
      <c r="B83" s="262"/>
      <c r="C83" s="257"/>
      <c r="D83" s="257"/>
      <c r="E83" s="243"/>
      <c r="F83" s="243"/>
      <c r="G83" s="243"/>
      <c r="H83" s="250"/>
      <c r="I83" s="243"/>
      <c r="J83" s="252"/>
      <c r="K83" s="232"/>
      <c r="L83" s="235"/>
      <c r="M83" s="238"/>
      <c r="N83" s="150"/>
      <c r="O83" s="232"/>
      <c r="P83" s="235"/>
      <c r="Q83" s="240"/>
      <c r="R83" s="100">
        <v>2</v>
      </c>
      <c r="S83" s="101" t="s">
        <v>518</v>
      </c>
      <c r="T83" s="102" t="str">
        <f t="shared" ref="T83:T84" si="129">IF(OR(U83="Preventivo",U83="Detectivo"),"Probabilidad",IF(U83="Correctivo","Impacto",""))</f>
        <v>Probabilidad</v>
      </c>
      <c r="U83" s="103" t="s">
        <v>14</v>
      </c>
      <c r="V83" s="103" t="s">
        <v>9</v>
      </c>
      <c r="W83" s="104" t="str">
        <f t="shared" ref="W83:W84" si="130">IF(AND(U83="Preventivo",V83="Automático"),"50%",IF(AND(U83="Preventivo",V83="Manual"),"40%",IF(AND(U83="Detectivo",V83="Automático"),"40%",IF(AND(U83="Detectivo",V83="Manual"),"30%",IF(AND(U83="Correctivo",V83="Automático"),"35%",IF(AND(U83="Correctivo",V83="Manual"),"25%",""))))))</f>
        <v>40%</v>
      </c>
      <c r="X83" s="103" t="s">
        <v>19</v>
      </c>
      <c r="Y83" s="103" t="s">
        <v>22</v>
      </c>
      <c r="Z83" s="103" t="s">
        <v>113</v>
      </c>
      <c r="AA83" s="105">
        <f>IFERROR(IF(T83="Probabilidad",(AA82-(+AA82*W83)),IF(T83="Impacto",L83,"")),"")</f>
        <v>0.216</v>
      </c>
      <c r="AB83" s="106" t="str">
        <f t="shared" ref="AB83:AB84" si="131">IFERROR(IF(AA83="","",IF(AA83&lt;=0.2,"Muy Baja",IF(AA83&lt;=0.4,"Baja",IF(AA83&lt;=0.6,"Media",IF(AA83&lt;=0.8,"Alta","Muy Alta"))))),"")</f>
        <v>Baja</v>
      </c>
      <c r="AC83" s="107">
        <f t="shared" ref="AC83:AC84" si="132">+AA83</f>
        <v>0.216</v>
      </c>
      <c r="AD83" s="106" t="str">
        <f t="shared" ref="AD83:AD84" si="133">IFERROR(IF(AE83="","",IF(AE83&lt;=0.2,"Leve",IF(AE83&lt;=0.4,"Menor",IF(AE83&lt;=0.6,"Moderado",IF(AE83&lt;=0.8,"Mayor","Catastrófico"))))),"")</f>
        <v>Mayor</v>
      </c>
      <c r="AE83" s="107">
        <f>+AE82</f>
        <v>0.8</v>
      </c>
      <c r="AF83" s="108" t="str">
        <f t="shared" ref="AF83:AF84" si="134">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Alto</v>
      </c>
      <c r="AG83" s="109"/>
      <c r="AH83" s="148"/>
      <c r="AI83" s="111"/>
      <c r="AJ83" s="112"/>
      <c r="AK83" s="112"/>
      <c r="AL83" s="148"/>
      <c r="AM83" s="111"/>
      <c r="AN83" s="166" t="s">
        <v>595</v>
      </c>
      <c r="AO83" s="171" t="s">
        <v>674</v>
      </c>
      <c r="AP83" s="173" t="s">
        <v>613</v>
      </c>
      <c r="AQ83" s="171" t="s">
        <v>675</v>
      </c>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row>
    <row r="84" spans="1:71" ht="151.5" customHeight="1" x14ac:dyDescent="0.25">
      <c r="A84" s="244"/>
      <c r="B84" s="263"/>
      <c r="C84" s="257"/>
      <c r="D84" s="257"/>
      <c r="E84" s="243"/>
      <c r="F84" s="243"/>
      <c r="G84" s="243"/>
      <c r="H84" s="250"/>
      <c r="I84" s="243"/>
      <c r="J84" s="252"/>
      <c r="K84" s="233"/>
      <c r="L84" s="236"/>
      <c r="M84" s="238"/>
      <c r="N84" s="150"/>
      <c r="O84" s="233"/>
      <c r="P84" s="236"/>
      <c r="Q84" s="241"/>
      <c r="R84" s="100">
        <v>3</v>
      </c>
      <c r="S84" s="101" t="s">
        <v>474</v>
      </c>
      <c r="T84" s="102" t="str">
        <f t="shared" si="129"/>
        <v>Probabilidad</v>
      </c>
      <c r="U84" s="103" t="s">
        <v>15</v>
      </c>
      <c r="V84" s="103" t="s">
        <v>9</v>
      </c>
      <c r="W84" s="104" t="str">
        <f t="shared" si="130"/>
        <v>30%</v>
      </c>
      <c r="X84" s="103" t="s">
        <v>20</v>
      </c>
      <c r="Y84" s="103" t="s">
        <v>23</v>
      </c>
      <c r="Z84" s="103" t="s">
        <v>114</v>
      </c>
      <c r="AA84" s="105">
        <f>IFERROR(IF(T84="Probabilidad",(AA83-(+AA83*W84)),IF(T84="Impacto",L84,"")),"")</f>
        <v>0.1512</v>
      </c>
      <c r="AB84" s="106" t="str">
        <f t="shared" si="131"/>
        <v>Muy Baja</v>
      </c>
      <c r="AC84" s="107">
        <f t="shared" si="132"/>
        <v>0.1512</v>
      </c>
      <c r="AD84" s="106" t="str">
        <f t="shared" si="133"/>
        <v>Mayor</v>
      </c>
      <c r="AE84" s="107">
        <f>+P82</f>
        <v>0.8</v>
      </c>
      <c r="AF84" s="108" t="str">
        <f t="shared" si="134"/>
        <v>Alto</v>
      </c>
      <c r="AG84" s="109"/>
      <c r="AH84" s="148"/>
      <c r="AI84" s="111"/>
      <c r="AJ84" s="112"/>
      <c r="AK84" s="112"/>
      <c r="AL84" s="148"/>
      <c r="AM84" s="111"/>
      <c r="AN84" s="166" t="s">
        <v>595</v>
      </c>
      <c r="AO84" s="172" t="s">
        <v>612</v>
      </c>
      <c r="AP84" s="173" t="s">
        <v>613</v>
      </c>
      <c r="AQ84" s="171"/>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row>
    <row r="85" spans="1:71" ht="188.25" customHeight="1" x14ac:dyDescent="0.25">
      <c r="A85" s="244">
        <v>27</v>
      </c>
      <c r="B85" s="245" t="s">
        <v>386</v>
      </c>
      <c r="C85" s="253" t="s">
        <v>385</v>
      </c>
      <c r="D85" s="253" t="s">
        <v>387</v>
      </c>
      <c r="E85" s="242" t="s">
        <v>125</v>
      </c>
      <c r="F85" s="242" t="s">
        <v>388</v>
      </c>
      <c r="G85" s="242" t="s">
        <v>389</v>
      </c>
      <c r="H85" s="249" t="s">
        <v>390</v>
      </c>
      <c r="I85" s="242" t="s">
        <v>119</v>
      </c>
      <c r="J85" s="251">
        <v>355</v>
      </c>
      <c r="K85" s="231" t="str">
        <f>IF(J85&lt;=0,"",IF(J85&lt;=2,"Muy Baja",IF(J85&lt;=24,"Baja",IF(J85&lt;=500,"Media",IF(J85&lt;=5000,"Alta","Muy Alta")))))</f>
        <v>Media</v>
      </c>
      <c r="L85" s="234">
        <f>IF(K85="","",IF(K85="Muy Baja",0.2,IF(K85="Baja",0.4,IF(K85="Media",0.6,IF(K85="Alta",0.8,IF(K85="Muy Alta",1,))))))</f>
        <v>0.6</v>
      </c>
      <c r="M85" s="237" t="s">
        <v>658</v>
      </c>
      <c r="N85" s="149" t="str">
        <f>IF(NOT(ISERROR(MATCH(M85,'Tabla Impacto'!$B$221:$B$223,0))),'Tabla Impacto'!$F$223&amp;"Por favor no seleccionar los criterios de impacto(Afectación Económica o presupuestal y Pérdida Reputacional)",M85)</f>
        <v xml:space="preserve">     El riesgo afecta la imagen de  la entidad con efecto publicitario sostenido a nivel de sector administrativo, nivel departamental o municipal</v>
      </c>
      <c r="O85" s="231" t="str">
        <f>IF(OR(N85='Tabla Impacto'!$C$11,N85='Tabla Impacto'!$D$11),"Leve",IF(OR(N85='Tabla Impacto'!$C$12,N85='Tabla Impacto'!$D$12),"Menor",IF(OR(N85='Tabla Impacto'!$C$13,N85='Tabla Impacto'!$D$13),"Moderado",IF(OR(N85='Tabla Impacto'!$C$14,N85='Tabla Impacto'!$D$14),"Mayor",IF(OR(N85='Tabla Impacto'!$C$15,N85='Tabla Impacto'!$D$15),"Catastrófico","")))))</f>
        <v/>
      </c>
      <c r="P85" s="234" t="str">
        <f>IF(O85="","",IF(O85="Leve",0.2,IF(O85="Menor",0.4,IF(O85="Moderado",0.6,IF(O85="Mayor",0.8,IF(O85="Catastrófico",1,))))))</f>
        <v/>
      </c>
      <c r="Q85" s="239"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
      </c>
      <c r="R85" s="100">
        <v>1</v>
      </c>
      <c r="S85" s="101" t="s">
        <v>391</v>
      </c>
      <c r="T85" s="102" t="str">
        <f t="shared" si="27"/>
        <v>Probabilidad</v>
      </c>
      <c r="U85" s="103" t="s">
        <v>14</v>
      </c>
      <c r="V85" s="103" t="s">
        <v>9</v>
      </c>
      <c r="W85" s="104" t="str">
        <f t="shared" si="28"/>
        <v>40%</v>
      </c>
      <c r="X85" s="103" t="s">
        <v>20</v>
      </c>
      <c r="Y85" s="103" t="s">
        <v>22</v>
      </c>
      <c r="Z85" s="103" t="s">
        <v>113</v>
      </c>
      <c r="AA85" s="105">
        <f t="shared" si="33"/>
        <v>0.36</v>
      </c>
      <c r="AB85" s="106" t="str">
        <f t="shared" si="29"/>
        <v>Baja</v>
      </c>
      <c r="AC85" s="107">
        <f t="shared" si="30"/>
        <v>0.36</v>
      </c>
      <c r="AD85" s="106" t="str">
        <f t="shared" si="31"/>
        <v/>
      </c>
      <c r="AE85" s="107" t="str">
        <f t="shared" si="34"/>
        <v/>
      </c>
      <c r="AF85" s="108" t="str">
        <f t="shared" si="32"/>
        <v/>
      </c>
      <c r="AG85" s="109" t="s">
        <v>129</v>
      </c>
      <c r="AH85" s="148" t="s">
        <v>392</v>
      </c>
      <c r="AI85" s="111" t="s">
        <v>315</v>
      </c>
      <c r="AJ85" s="112" t="s">
        <v>393</v>
      </c>
      <c r="AK85" s="112" t="s">
        <v>393</v>
      </c>
      <c r="AL85" s="144" t="s">
        <v>394</v>
      </c>
      <c r="AM85" s="111"/>
      <c r="AN85" s="168">
        <v>1</v>
      </c>
      <c r="AO85" s="178" t="s">
        <v>627</v>
      </c>
      <c r="AP85" s="178" t="s">
        <v>676</v>
      </c>
      <c r="AQ85" s="171" t="s">
        <v>677</v>
      </c>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row>
    <row r="86" spans="1:71" ht="151.5" hidden="1" customHeight="1" x14ac:dyDescent="0.25">
      <c r="A86" s="244"/>
      <c r="B86" s="246"/>
      <c r="C86" s="254"/>
      <c r="D86" s="254"/>
      <c r="E86" s="243"/>
      <c r="F86" s="243"/>
      <c r="G86" s="243"/>
      <c r="H86" s="250"/>
      <c r="I86" s="243"/>
      <c r="J86" s="252"/>
      <c r="K86" s="232"/>
      <c r="L86" s="235"/>
      <c r="M86" s="238"/>
      <c r="N86" s="150"/>
      <c r="O86" s="232"/>
      <c r="P86" s="235"/>
      <c r="Q86" s="240"/>
      <c r="R86" s="100">
        <v>2</v>
      </c>
      <c r="S86" s="101"/>
      <c r="T86" s="102" t="str">
        <f t="shared" ref="T86:T87" si="135">IF(OR(U86="Preventivo",U86="Detectivo"),"Probabilidad",IF(U86="Correctivo","Impacto",""))</f>
        <v>Probabilidad</v>
      </c>
      <c r="U86" s="103" t="s">
        <v>15</v>
      </c>
      <c r="V86" s="103" t="s">
        <v>9</v>
      </c>
      <c r="W86" s="104" t="str">
        <f t="shared" ref="W86:W87" si="136">IF(AND(U86="Preventivo",V86="Automático"),"50%",IF(AND(U86="Preventivo",V86="Manual"),"40%",IF(AND(U86="Detectivo",V86="Automático"),"40%",IF(AND(U86="Detectivo",V86="Manual"),"30%",IF(AND(U86="Correctivo",V86="Automático"),"35%",IF(AND(U86="Correctivo",V86="Manual"),"25%",""))))))</f>
        <v>30%</v>
      </c>
      <c r="X86" s="103" t="s">
        <v>20</v>
      </c>
      <c r="Y86" s="103" t="s">
        <v>23</v>
      </c>
      <c r="Z86" s="103" t="s">
        <v>114</v>
      </c>
      <c r="AA86" s="105">
        <f>IFERROR(IF(T86="Probabilidad",(AA85-(+AA85*W86)),IF(T86="Impacto",L86,"")),"")</f>
        <v>0.252</v>
      </c>
      <c r="AB86" s="106" t="str">
        <f t="shared" ref="AB86:AB87" si="137">IFERROR(IF(AA86="","",IF(AA86&lt;=0.2,"Muy Baja",IF(AA86&lt;=0.4,"Baja",IF(AA86&lt;=0.6,"Media",IF(AA86&lt;=0.8,"Alta","Muy Alta"))))),"")</f>
        <v>Baja</v>
      </c>
      <c r="AC86" s="107">
        <f t="shared" ref="AC86:AC87" si="138">+AA86</f>
        <v>0.252</v>
      </c>
      <c r="AD86" s="106" t="str">
        <f t="shared" ref="AD86:AD87" si="139">IFERROR(IF(AE86="","",IF(AE86&lt;=0.2,"Leve",IF(AE86&lt;=0.4,"Menor",IF(AE86&lt;=0.6,"Moderado",IF(AE86&lt;=0.8,"Mayor","Catastrófico"))))),"")</f>
        <v>Leve</v>
      </c>
      <c r="AE86" s="107">
        <f t="shared" ref="AE86:AE87" si="140">IFERROR(IF(T86="Impacto",(P86-(+P86*W86)),IF(T86="Probabilidad",P86,"")),"")</f>
        <v>0</v>
      </c>
      <c r="AF86" s="108" t="str">
        <f t="shared" ref="AF86:AF87" si="141">IFERROR(IF(OR(AND(AB86="Muy Baja",AD86="Leve"),AND(AB86="Muy Baja",AD86="Menor"),AND(AB86="Baja",AD86="Leve")),"Bajo",IF(OR(AND(AB86="Muy baja",AD86="Moderado"),AND(AB86="Baja",AD86="Menor"),AND(AB86="Baja",AD86="Moderado"),AND(AB86="Media",AD86="Leve"),AND(AB86="Media",AD86="Menor"),AND(AB86="Media",AD86="Moderado"),AND(AB86="Alta",AD86="Leve"),AND(AB86="Alta",AD86="Menor")),"Moderado",IF(OR(AND(AB86="Muy Baja",AD86="Mayor"),AND(AB86="Baja",AD86="Mayor"),AND(AB86="Media",AD86="Mayor"),AND(AB86="Alta",AD86="Moderado"),AND(AB86="Alta",AD86="Mayor"),AND(AB86="Muy Alta",AD86="Leve"),AND(AB86="Muy Alta",AD86="Menor"),AND(AB86="Muy Alta",AD86="Moderado"),AND(AB86="Muy Alta",AD86="Mayor")),"Alto",IF(OR(AND(AB86="Muy Baja",AD86="Catastrófico"),AND(AB86="Baja",AD86="Catastrófico"),AND(AB86="Media",AD86="Catastrófico"),AND(AB86="Alta",AD86="Catastrófico"),AND(AB86="Muy Alta",AD86="Catastrófico")),"Extremo","")))),"")</f>
        <v>Bajo</v>
      </c>
      <c r="AG86" s="109"/>
      <c r="AH86" s="148"/>
      <c r="AI86" s="111"/>
      <c r="AJ86" s="112"/>
      <c r="AK86" s="112"/>
      <c r="AL86" s="148"/>
      <c r="AM86" s="111"/>
      <c r="AN86" s="111"/>
      <c r="AO86" s="177"/>
      <c r="AP86" s="177"/>
      <c r="AQ86" s="171"/>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row>
    <row r="87" spans="1:71" ht="151.5" hidden="1" customHeight="1" x14ac:dyDescent="0.25">
      <c r="A87" s="244"/>
      <c r="B87" s="247"/>
      <c r="C87" s="260"/>
      <c r="D87" s="254"/>
      <c r="E87" s="243"/>
      <c r="F87" s="243"/>
      <c r="G87" s="243"/>
      <c r="H87" s="250"/>
      <c r="I87" s="243"/>
      <c r="J87" s="252"/>
      <c r="K87" s="233"/>
      <c r="L87" s="236"/>
      <c r="M87" s="238"/>
      <c r="N87" s="150"/>
      <c r="O87" s="233"/>
      <c r="P87" s="236"/>
      <c r="Q87" s="241"/>
      <c r="R87" s="100">
        <v>3</v>
      </c>
      <c r="S87" s="101"/>
      <c r="T87" s="102" t="str">
        <f t="shared" si="135"/>
        <v>Probabilidad</v>
      </c>
      <c r="U87" s="103" t="s">
        <v>15</v>
      </c>
      <c r="V87" s="103" t="s">
        <v>9</v>
      </c>
      <c r="W87" s="104" t="str">
        <f t="shared" si="136"/>
        <v>30%</v>
      </c>
      <c r="X87" s="103" t="s">
        <v>20</v>
      </c>
      <c r="Y87" s="103" t="s">
        <v>23</v>
      </c>
      <c r="Z87" s="103" t="s">
        <v>114</v>
      </c>
      <c r="AA87" s="105">
        <f>IFERROR(IF(T87="Probabilidad",(AA86-(+AA86*W87)),IF(T87="Impacto",L87,"")),"")</f>
        <v>0.1764</v>
      </c>
      <c r="AB87" s="106" t="str">
        <f t="shared" si="137"/>
        <v>Muy Baja</v>
      </c>
      <c r="AC87" s="107">
        <f t="shared" si="138"/>
        <v>0.1764</v>
      </c>
      <c r="AD87" s="106" t="str">
        <f t="shared" si="139"/>
        <v>Leve</v>
      </c>
      <c r="AE87" s="107">
        <f t="shared" si="140"/>
        <v>0</v>
      </c>
      <c r="AF87" s="108" t="str">
        <f t="shared" si="141"/>
        <v>Bajo</v>
      </c>
      <c r="AG87" s="109"/>
      <c r="AH87" s="148"/>
      <c r="AI87" s="111"/>
      <c r="AJ87" s="112"/>
      <c r="AK87" s="112"/>
      <c r="AL87" s="148"/>
      <c r="AM87" s="111"/>
      <c r="AN87" s="111"/>
      <c r="AO87" s="177"/>
      <c r="AP87" s="177"/>
      <c r="AQ87" s="171"/>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row>
    <row r="88" spans="1:71" ht="180" customHeight="1" x14ac:dyDescent="0.25">
      <c r="A88" s="244">
        <v>28</v>
      </c>
      <c r="B88" s="245" t="s">
        <v>386</v>
      </c>
      <c r="C88" s="253" t="s">
        <v>385</v>
      </c>
      <c r="D88" s="253" t="s">
        <v>387</v>
      </c>
      <c r="E88" s="242" t="s">
        <v>125</v>
      </c>
      <c r="F88" s="242" t="s">
        <v>395</v>
      </c>
      <c r="G88" s="242" t="s">
        <v>396</v>
      </c>
      <c r="H88" s="249" t="s">
        <v>519</v>
      </c>
      <c r="I88" s="242" t="s">
        <v>460</v>
      </c>
      <c r="J88" s="251">
        <v>355</v>
      </c>
      <c r="K88" s="231" t="str">
        <f>IF(J88&lt;=0,"",IF(J88&lt;=2,"Muy Baja",IF(J88&lt;=24,"Baja",IF(J88&lt;=500,"Media",IF(J88&lt;=5000,"Alta","Muy Alta")))))</f>
        <v>Media</v>
      </c>
      <c r="L88" s="234">
        <f>IF(K88="","",IF(K88="Muy Baja",0.2,IF(K88="Baja",0.4,IF(K88="Media",0.6,IF(K88="Alta",0.8,IF(K88="Muy Alta",1,))))))</f>
        <v>0.6</v>
      </c>
      <c r="M88" s="237" t="s">
        <v>658</v>
      </c>
      <c r="N88" s="149" t="str">
        <f>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231" t="str">
        <f>IF(OR(N88='Tabla Impacto'!$C$11,N88='Tabla Impacto'!$D$11),"Leve",IF(OR(N88='Tabla Impacto'!$C$12,N88='Tabla Impacto'!$D$12),"Menor",IF(OR(N88='Tabla Impacto'!$C$13,N88='Tabla Impacto'!$D$13),"Moderado",IF(OR(N88='Tabla Impacto'!$C$14,N88='Tabla Impacto'!$D$14),"Mayor",IF(OR(N88='Tabla Impacto'!$C$15,N88='Tabla Impacto'!$D$15),"Catastrófico","")))))</f>
        <v/>
      </c>
      <c r="P88" s="234" t="str">
        <f>IF(O88="","",IF(O88="Leve",0.2,IF(O88="Menor",0.4,IF(O88="Moderado",0.6,IF(O88="Mayor",0.8,IF(O88="Catastrófico",1,))))))</f>
        <v/>
      </c>
      <c r="Q88" s="239"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
      </c>
      <c r="R88" s="100">
        <v>1</v>
      </c>
      <c r="S88" s="101" t="s">
        <v>520</v>
      </c>
      <c r="T88" s="102" t="str">
        <f t="shared" si="27"/>
        <v>Probabilidad</v>
      </c>
      <c r="U88" s="103" t="s">
        <v>14</v>
      </c>
      <c r="V88" s="103" t="s">
        <v>9</v>
      </c>
      <c r="W88" s="104" t="str">
        <f t="shared" si="28"/>
        <v>40%</v>
      </c>
      <c r="X88" s="103" t="s">
        <v>19</v>
      </c>
      <c r="Y88" s="103" t="s">
        <v>22</v>
      </c>
      <c r="Z88" s="103" t="s">
        <v>113</v>
      </c>
      <c r="AA88" s="145">
        <f t="shared" ref="AA88" si="142">IFERROR(IF(T88="Probabilidad",(L88-(+L88*W88)),IF(T88="Impacto",L88,"")),"")</f>
        <v>0.36</v>
      </c>
      <c r="AB88" s="106" t="str">
        <f t="shared" si="29"/>
        <v>Baja</v>
      </c>
      <c r="AC88" s="107">
        <f t="shared" si="30"/>
        <v>0.36</v>
      </c>
      <c r="AD88" s="106" t="str">
        <f t="shared" si="31"/>
        <v/>
      </c>
      <c r="AE88" s="107" t="str">
        <f t="shared" si="34"/>
        <v/>
      </c>
      <c r="AF88" s="108" t="str">
        <f t="shared" si="32"/>
        <v/>
      </c>
      <c r="AG88" s="109" t="s">
        <v>129</v>
      </c>
      <c r="AH88" s="148" t="s">
        <v>397</v>
      </c>
      <c r="AI88" s="142" t="s">
        <v>315</v>
      </c>
      <c r="AJ88" s="143" t="s">
        <v>393</v>
      </c>
      <c r="AK88" s="143" t="s">
        <v>393</v>
      </c>
      <c r="AL88" s="144" t="s">
        <v>398</v>
      </c>
      <c r="AM88" s="111"/>
      <c r="AN88" s="168">
        <v>1</v>
      </c>
      <c r="AO88" s="178" t="s">
        <v>628</v>
      </c>
      <c r="AP88" s="178" t="s">
        <v>678</v>
      </c>
      <c r="AQ88" s="171" t="s">
        <v>629</v>
      </c>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row>
    <row r="89" spans="1:71" ht="151.5" hidden="1" customHeight="1" x14ac:dyDescent="0.25">
      <c r="A89" s="244"/>
      <c r="B89" s="246"/>
      <c r="C89" s="254"/>
      <c r="D89" s="254"/>
      <c r="E89" s="243"/>
      <c r="F89" s="243"/>
      <c r="G89" s="243"/>
      <c r="H89" s="250"/>
      <c r="I89" s="243"/>
      <c r="J89" s="252"/>
      <c r="K89" s="232"/>
      <c r="L89" s="235"/>
      <c r="M89" s="238"/>
      <c r="N89" s="150"/>
      <c r="O89" s="232"/>
      <c r="P89" s="235"/>
      <c r="Q89" s="240"/>
      <c r="R89" s="100">
        <v>2</v>
      </c>
      <c r="S89" s="101" t="s">
        <v>521</v>
      </c>
      <c r="T89" s="102" t="str">
        <f t="shared" ref="T89:T90" si="143">IF(OR(U89="Preventivo",U89="Detectivo"),"Probabilidad",IF(U89="Correctivo","Impacto",""))</f>
        <v/>
      </c>
      <c r="U89" s="103" t="s">
        <v>475</v>
      </c>
      <c r="V89" s="103" t="s">
        <v>9</v>
      </c>
      <c r="W89" s="104" t="str">
        <f t="shared" ref="W89:W90" si="144">IF(AND(U89="Preventivo",V89="Automático"),"50%",IF(AND(U89="Preventivo",V89="Manual"),"40%",IF(AND(U89="Detectivo",V89="Automático"),"40%",IF(AND(U89="Detectivo",V89="Manual"),"30%",IF(AND(U89="Correctivo",V89="Automático"),"35%",IF(AND(U89="Correctivo",V89="Manual"),"25%",""))))))</f>
        <v/>
      </c>
      <c r="X89" s="103" t="s">
        <v>20</v>
      </c>
      <c r="Y89" s="103" t="s">
        <v>22</v>
      </c>
      <c r="Z89" s="103" t="s">
        <v>113</v>
      </c>
      <c r="AA89" s="145" t="str">
        <f>IFERROR(IF(T89="Probabilidad",(AA88-(+AA88*W89)),IF(T89="Impacto",L89,"")),"")</f>
        <v/>
      </c>
      <c r="AB89" s="106" t="str">
        <f t="shared" ref="AB89:AB90" si="145">IFERROR(IF(AA89="","",IF(AA89&lt;=0.2,"Muy Baja",IF(AA89&lt;=0.4,"Baja",IF(AA89&lt;=0.6,"Media",IF(AA89&lt;=0.8,"Alta","Muy Alta"))))),"")</f>
        <v/>
      </c>
      <c r="AC89" s="107" t="str">
        <f t="shared" ref="AC89:AC90" si="146">+AA89</f>
        <v/>
      </c>
      <c r="AD89" s="106" t="str">
        <f t="shared" ref="AD89:AD90" si="147">IFERROR(IF(AE89="","",IF(AE89&lt;=0.2,"Leve",IF(AE89&lt;=0.4,"Menor",IF(AE89&lt;=0.6,"Moderado",IF(AE89&lt;=0.8,"Mayor","Catastrófico"))))),"")</f>
        <v/>
      </c>
      <c r="AE89" s="107" t="str">
        <f t="shared" ref="AE89:AE90" si="148">IFERROR(IF(T89="Impacto",(P89-(+P89*W89)),IF(T89="Probabilidad",P89,"")),"")</f>
        <v/>
      </c>
      <c r="AF89" s="108" t="str">
        <f t="shared" ref="AF89:AF90" si="149">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09" t="s">
        <v>129</v>
      </c>
      <c r="AH89" s="148"/>
      <c r="AI89" s="111"/>
      <c r="AJ89" s="112"/>
      <c r="AK89" s="112"/>
      <c r="AL89" s="148"/>
      <c r="AM89" s="111"/>
      <c r="AN89" s="111"/>
      <c r="AO89" s="177"/>
      <c r="AP89" s="177"/>
      <c r="AQ89" s="171"/>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row>
    <row r="90" spans="1:71" ht="151.5" hidden="1" customHeight="1" x14ac:dyDescent="0.25">
      <c r="A90" s="244"/>
      <c r="B90" s="247"/>
      <c r="C90" s="260"/>
      <c r="D90" s="254"/>
      <c r="E90" s="243"/>
      <c r="F90" s="243"/>
      <c r="G90" s="243"/>
      <c r="H90" s="250"/>
      <c r="I90" s="243"/>
      <c r="J90" s="252"/>
      <c r="K90" s="233"/>
      <c r="L90" s="236"/>
      <c r="M90" s="238"/>
      <c r="N90" s="150"/>
      <c r="O90" s="233"/>
      <c r="P90" s="236"/>
      <c r="Q90" s="241"/>
      <c r="R90" s="100">
        <v>3</v>
      </c>
      <c r="S90" s="101"/>
      <c r="T90" s="102" t="str">
        <f t="shared" si="143"/>
        <v>Probabilidad</v>
      </c>
      <c r="U90" s="103" t="s">
        <v>15</v>
      </c>
      <c r="V90" s="103" t="s">
        <v>9</v>
      </c>
      <c r="W90" s="104" t="str">
        <f t="shared" si="144"/>
        <v>30%</v>
      </c>
      <c r="X90" s="103" t="s">
        <v>20</v>
      </c>
      <c r="Y90" s="103" t="s">
        <v>23</v>
      </c>
      <c r="Z90" s="103" t="s">
        <v>114</v>
      </c>
      <c r="AA90" s="105" t="str">
        <f>IFERROR(IF(T90="Probabilidad",(AA89-(+AA89*W90)),IF(T90="Impacto",L90,"")),"")</f>
        <v/>
      </c>
      <c r="AB90" s="106" t="str">
        <f t="shared" si="145"/>
        <v/>
      </c>
      <c r="AC90" s="107" t="str">
        <f t="shared" si="146"/>
        <v/>
      </c>
      <c r="AD90" s="106" t="str">
        <f t="shared" si="147"/>
        <v>Leve</v>
      </c>
      <c r="AE90" s="107">
        <f t="shared" si="148"/>
        <v>0</v>
      </c>
      <c r="AF90" s="108" t="str">
        <f t="shared" si="149"/>
        <v/>
      </c>
      <c r="AG90" s="109"/>
      <c r="AH90" s="148"/>
      <c r="AI90" s="111"/>
      <c r="AJ90" s="112"/>
      <c r="AK90" s="112"/>
      <c r="AL90" s="148"/>
      <c r="AM90" s="111"/>
      <c r="AN90" s="111"/>
      <c r="AO90" s="177"/>
      <c r="AP90" s="177"/>
      <c r="AQ90" s="171"/>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row>
    <row r="91" spans="1:71" ht="151.5" customHeight="1" x14ac:dyDescent="0.25">
      <c r="A91" s="244">
        <v>29</v>
      </c>
      <c r="B91" s="245" t="s">
        <v>399</v>
      </c>
      <c r="C91" s="253" t="s">
        <v>547</v>
      </c>
      <c r="D91" s="253" t="s">
        <v>400</v>
      </c>
      <c r="E91" s="242" t="s">
        <v>127</v>
      </c>
      <c r="F91" s="255" t="s">
        <v>401</v>
      </c>
      <c r="G91" s="255" t="s">
        <v>402</v>
      </c>
      <c r="H91" s="249" t="s">
        <v>403</v>
      </c>
      <c r="I91" s="242" t="s">
        <v>460</v>
      </c>
      <c r="J91" s="251">
        <v>850</v>
      </c>
      <c r="K91" s="231" t="str">
        <f>IF(J91&lt;=0,"",IF(J91&lt;=2,"Muy Baja",IF(J91&lt;=24,"Baja",IF(J91&lt;=500,"Media",IF(J91&lt;=5000,"Alta","Muy Alta")))))</f>
        <v>Alta</v>
      </c>
      <c r="L91" s="234">
        <f>IF(K91="","",IF(K91="Muy Baja",0.2,IF(K91="Baja",0.4,IF(K91="Media",0.6,IF(K91="Alta",0.8,IF(K91="Muy Alta",1,))))))</f>
        <v>0.8</v>
      </c>
      <c r="M91" s="237" t="s">
        <v>658</v>
      </c>
      <c r="N91" s="149" t="str">
        <f>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231" t="str">
        <f>IF(OR(N91='Tabla Impacto'!$C$11,N91='Tabla Impacto'!$D$11),"Leve",IF(OR(N91='Tabla Impacto'!$C$12,N91='Tabla Impacto'!$D$12),"Menor",IF(OR(N91='Tabla Impacto'!$C$13,N91='Tabla Impacto'!$D$13),"Moderado",IF(OR(N91='Tabla Impacto'!$C$14,N91='Tabla Impacto'!$D$14),"Mayor",IF(OR(N91='Tabla Impacto'!$C$15,N91='Tabla Impacto'!$D$15),"Catastrófico","")))))</f>
        <v/>
      </c>
      <c r="P91" s="234" t="str">
        <f>IF(O91="","",IF(O91="Leve",0.2,IF(O91="Menor",0.4,IF(O91="Moderado",0.6,IF(O91="Mayor",0.8,IF(O91="Catastrófico",1,))))))</f>
        <v/>
      </c>
      <c r="Q91" s="239"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
      </c>
      <c r="R91" s="100">
        <v>1</v>
      </c>
      <c r="S91" s="101" t="s">
        <v>404</v>
      </c>
      <c r="T91" s="102" t="str">
        <f t="shared" ref="T91:T93" si="150">IF(OR(U91="Preventivo",U91="Detectivo"),"Probabilidad",IF(U91="Correctivo","Impacto",""))</f>
        <v>Probabilidad</v>
      </c>
      <c r="U91" s="103" t="s">
        <v>14</v>
      </c>
      <c r="V91" s="103" t="s">
        <v>9</v>
      </c>
      <c r="W91" s="104" t="str">
        <f t="shared" ref="W91:W93" si="151">IF(AND(U91="Preventivo",V91="Automático"),"50%",IF(AND(U91="Preventivo",V91="Manual"),"40%",IF(AND(U91="Detectivo",V91="Automático"),"40%",IF(AND(U91="Detectivo",V91="Manual"),"30%",IF(AND(U91="Correctivo",V91="Automático"),"35%",IF(AND(U91="Correctivo",V91="Manual"),"25%",""))))))</f>
        <v>40%</v>
      </c>
      <c r="X91" s="103" t="s">
        <v>20</v>
      </c>
      <c r="Y91" s="103" t="s">
        <v>22</v>
      </c>
      <c r="Z91" s="103" t="s">
        <v>113</v>
      </c>
      <c r="AA91" s="105">
        <f t="shared" ref="AA91" si="152">IFERROR(IF(T91="Probabilidad",(L91-(+L91*W91)),IF(T91="Impacto",L91,"")),"")</f>
        <v>0.48</v>
      </c>
      <c r="AB91" s="106" t="str">
        <f t="shared" ref="AB91:AB93" si="153">IFERROR(IF(AA91="","",IF(AA91&lt;=0.2,"Muy Baja",IF(AA91&lt;=0.4,"Baja",IF(AA91&lt;=0.6,"Media",IF(AA91&lt;=0.8,"Alta","Muy Alta"))))),"")</f>
        <v>Media</v>
      </c>
      <c r="AC91" s="107">
        <f t="shared" ref="AC91:AC93" si="154">+AA91</f>
        <v>0.48</v>
      </c>
      <c r="AD91" s="106" t="str">
        <f t="shared" ref="AD91:AD93" si="155">IFERROR(IF(AE91="","",IF(AE91&lt;=0.2,"Leve",IF(AE91&lt;=0.4,"Menor",IF(AE91&lt;=0.6,"Moderado",IF(AE91&lt;=0.8,"Mayor","Catastrófico"))))),"")</f>
        <v/>
      </c>
      <c r="AE91" s="107" t="str">
        <f t="shared" ref="AE91:AE93" si="156">IFERROR(IF(T91="Impacto",(P91-(+P91*W91)),IF(T91="Probabilidad",P91,"")),"")</f>
        <v/>
      </c>
      <c r="AF91" s="108" t="str">
        <f t="shared" ref="AF91:AF93" si="157">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
      </c>
      <c r="AG91" s="109" t="s">
        <v>129</v>
      </c>
      <c r="AH91" s="152" t="s">
        <v>406</v>
      </c>
      <c r="AI91" s="111" t="s">
        <v>224</v>
      </c>
      <c r="AJ91" s="112">
        <v>44378</v>
      </c>
      <c r="AK91" s="112">
        <v>44561</v>
      </c>
      <c r="AL91" s="148" t="s">
        <v>407</v>
      </c>
      <c r="AM91" s="111"/>
      <c r="AN91" s="168">
        <v>0.97199999999999998</v>
      </c>
      <c r="AO91" s="189" t="s">
        <v>648</v>
      </c>
      <c r="AP91" s="189" t="s">
        <v>614</v>
      </c>
      <c r="AQ91" s="171" t="s">
        <v>679</v>
      </c>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row>
    <row r="92" spans="1:71" ht="151.5" customHeight="1" x14ac:dyDescent="0.25">
      <c r="A92" s="244"/>
      <c r="B92" s="246"/>
      <c r="C92" s="254"/>
      <c r="D92" s="254"/>
      <c r="E92" s="243"/>
      <c r="F92" s="243"/>
      <c r="G92" s="243"/>
      <c r="H92" s="250"/>
      <c r="I92" s="243"/>
      <c r="J92" s="252"/>
      <c r="K92" s="232"/>
      <c r="L92" s="235"/>
      <c r="M92" s="238"/>
      <c r="N92" s="150"/>
      <c r="O92" s="232"/>
      <c r="P92" s="235"/>
      <c r="Q92" s="240"/>
      <c r="R92" s="100">
        <v>2</v>
      </c>
      <c r="S92" s="101" t="s">
        <v>405</v>
      </c>
      <c r="T92" s="102" t="str">
        <f t="shared" si="150"/>
        <v>Probabilidad</v>
      </c>
      <c r="U92" s="103" t="s">
        <v>14</v>
      </c>
      <c r="V92" s="103" t="s">
        <v>9</v>
      </c>
      <c r="W92" s="104" t="str">
        <f t="shared" si="151"/>
        <v>40%</v>
      </c>
      <c r="X92" s="103" t="s">
        <v>20</v>
      </c>
      <c r="Y92" s="103" t="s">
        <v>22</v>
      </c>
      <c r="Z92" s="103" t="s">
        <v>113</v>
      </c>
      <c r="AA92" s="105">
        <f>IFERROR(IF(T92="Probabilidad",(AA91-(+AA91*W92)),IF(T92="Impacto",L92,"")),"")</f>
        <v>0.28799999999999998</v>
      </c>
      <c r="AB92" s="106" t="str">
        <f t="shared" si="153"/>
        <v>Baja</v>
      </c>
      <c r="AC92" s="107">
        <f t="shared" si="154"/>
        <v>0.28799999999999998</v>
      </c>
      <c r="AD92" s="106" t="str">
        <f t="shared" si="155"/>
        <v>Mayor</v>
      </c>
      <c r="AE92" s="107">
        <v>0.8</v>
      </c>
      <c r="AF92" s="108" t="str">
        <f t="shared" si="157"/>
        <v>Alto</v>
      </c>
      <c r="AG92" s="109" t="s">
        <v>129</v>
      </c>
      <c r="AH92" s="144" t="s">
        <v>408</v>
      </c>
      <c r="AI92" s="142" t="s">
        <v>224</v>
      </c>
      <c r="AJ92" s="143">
        <v>44378</v>
      </c>
      <c r="AK92" s="143">
        <v>44561</v>
      </c>
      <c r="AL92" s="144" t="s">
        <v>407</v>
      </c>
      <c r="AM92" s="111"/>
      <c r="AN92" s="168">
        <v>1</v>
      </c>
      <c r="AO92" s="188" t="s">
        <v>720</v>
      </c>
      <c r="AP92" s="188" t="s">
        <v>680</v>
      </c>
      <c r="AQ92" s="171"/>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row>
    <row r="93" spans="1:71" ht="151.5" hidden="1" customHeight="1" x14ac:dyDescent="0.25">
      <c r="A93" s="264"/>
      <c r="B93" s="247"/>
      <c r="C93" s="254"/>
      <c r="D93" s="254"/>
      <c r="E93" s="243"/>
      <c r="F93" s="243"/>
      <c r="G93" s="243"/>
      <c r="H93" s="250"/>
      <c r="I93" s="243"/>
      <c r="J93" s="252"/>
      <c r="K93" s="233"/>
      <c r="L93" s="236"/>
      <c r="M93" s="238"/>
      <c r="N93" s="150"/>
      <c r="O93" s="233"/>
      <c r="P93" s="236"/>
      <c r="Q93" s="241"/>
      <c r="R93" s="100">
        <v>3</v>
      </c>
      <c r="S93" s="101"/>
      <c r="T93" s="102" t="str">
        <f t="shared" si="150"/>
        <v>Probabilidad</v>
      </c>
      <c r="U93" s="103" t="s">
        <v>15</v>
      </c>
      <c r="V93" s="103" t="s">
        <v>9</v>
      </c>
      <c r="W93" s="104" t="str">
        <f t="shared" si="151"/>
        <v>30%</v>
      </c>
      <c r="X93" s="103" t="s">
        <v>20</v>
      </c>
      <c r="Y93" s="103" t="s">
        <v>23</v>
      </c>
      <c r="Z93" s="103" t="s">
        <v>114</v>
      </c>
      <c r="AA93" s="105">
        <f>IFERROR(IF(T93="Probabilidad",(AA92-(+AA92*W93)),IF(T93="Impacto",L93,"")),"")</f>
        <v>0.2016</v>
      </c>
      <c r="AB93" s="106" t="str">
        <f t="shared" si="153"/>
        <v>Baja</v>
      </c>
      <c r="AC93" s="107">
        <f t="shared" si="154"/>
        <v>0.2016</v>
      </c>
      <c r="AD93" s="106" t="str">
        <f t="shared" si="155"/>
        <v>Leve</v>
      </c>
      <c r="AE93" s="107">
        <f t="shared" si="156"/>
        <v>0</v>
      </c>
      <c r="AF93" s="108" t="str">
        <f t="shared" si="157"/>
        <v>Bajo</v>
      </c>
      <c r="AG93" s="109"/>
      <c r="AH93" s="148"/>
      <c r="AI93" s="111"/>
      <c r="AJ93" s="112"/>
      <c r="AK93" s="112"/>
      <c r="AL93" s="148"/>
      <c r="AM93" s="111"/>
      <c r="AN93" s="111"/>
      <c r="AO93" s="177"/>
      <c r="AP93" s="177"/>
      <c r="AQ93" s="171"/>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row>
    <row r="94" spans="1:71" ht="151.5" customHeight="1" x14ac:dyDescent="0.25">
      <c r="A94" s="248">
        <v>30</v>
      </c>
      <c r="B94" s="245" t="s">
        <v>409</v>
      </c>
      <c r="C94" s="253" t="s">
        <v>548</v>
      </c>
      <c r="D94" s="253" t="s">
        <v>410</v>
      </c>
      <c r="E94" s="242" t="s">
        <v>125</v>
      </c>
      <c r="F94" s="255" t="s">
        <v>411</v>
      </c>
      <c r="G94" s="255" t="s">
        <v>412</v>
      </c>
      <c r="H94" s="249" t="s">
        <v>499</v>
      </c>
      <c r="I94" s="242" t="s">
        <v>460</v>
      </c>
      <c r="J94" s="251">
        <v>12</v>
      </c>
      <c r="K94" s="231" t="str">
        <f>IF(J94&lt;=0,"",IF(J94&lt;=2,"Muy Baja",IF(J94&lt;=24,"Baja",IF(J94&lt;=500,"Media",IF(J94&lt;=5000,"Alta","Muy Alta")))))</f>
        <v>Baja</v>
      </c>
      <c r="L94" s="234">
        <f>IF(K94="","",IF(K94="Muy Baja",0.2,IF(K94="Baja",0.4,IF(K94="Media",0.6,IF(K94="Alta",0.8,IF(K94="Muy Alta",1,))))))</f>
        <v>0.4</v>
      </c>
      <c r="M94" s="237" t="s">
        <v>146</v>
      </c>
      <c r="N94" s="149" t="str">
        <f>IF(NOT(ISERROR(MATCH(M94,'Tabla Impacto'!$B$221:$B$223,0))),'Tabla Impacto'!$F$223&amp;"Por favor no seleccionar los criterios de impacto(Afectación Económica o presupuestal y Pérdida Reputacional)",M94)</f>
        <v xml:space="preserve">     El riesgo afecta la imagen de la entidad con algunos usuarios de relevancia frente al logro de los objetivos</v>
      </c>
      <c r="O94" s="231" t="str">
        <f>IF(OR(N94='Tabla Impacto'!$C$11,N94='Tabla Impacto'!$D$11),"Leve",IF(OR(N94='Tabla Impacto'!$C$12,N94='Tabla Impacto'!$D$12),"Menor",IF(OR(N94='Tabla Impacto'!$C$13,N94='Tabla Impacto'!$D$13),"Moderado",IF(OR(N94='Tabla Impacto'!$C$14,N94='Tabla Impacto'!$D$14),"Mayor",IF(OR(N94='Tabla Impacto'!$C$15,N94='Tabla Impacto'!$D$15),"Catastrófico","")))))</f>
        <v>Moderado</v>
      </c>
      <c r="P94" s="234">
        <f>IF(O94="","",IF(O94="Leve",0.2,IF(O94="Menor",0.4,IF(O94="Moderado",0.6,IF(O94="Mayor",0.8,IF(O94="Catastrófico",1,))))))</f>
        <v>0.6</v>
      </c>
      <c r="Q94" s="239"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100">
        <v>1</v>
      </c>
      <c r="S94" s="101" t="s">
        <v>413</v>
      </c>
      <c r="T94" s="102" t="str">
        <f t="shared" si="27"/>
        <v>Probabilidad</v>
      </c>
      <c r="U94" s="103" t="s">
        <v>14</v>
      </c>
      <c r="V94" s="103" t="s">
        <v>9</v>
      </c>
      <c r="W94" s="104" t="str">
        <f t="shared" si="28"/>
        <v>40%</v>
      </c>
      <c r="X94" s="103" t="s">
        <v>19</v>
      </c>
      <c r="Y94" s="103" t="s">
        <v>22</v>
      </c>
      <c r="Z94" s="103" t="s">
        <v>113</v>
      </c>
      <c r="AA94" s="105">
        <f t="shared" si="33"/>
        <v>0.24</v>
      </c>
      <c r="AB94" s="106" t="str">
        <f t="shared" si="29"/>
        <v>Baja</v>
      </c>
      <c r="AC94" s="107">
        <f t="shared" si="30"/>
        <v>0.24</v>
      </c>
      <c r="AD94" s="106" t="str">
        <f t="shared" si="31"/>
        <v>Moderado</v>
      </c>
      <c r="AE94" s="107">
        <f t="shared" si="34"/>
        <v>0.6</v>
      </c>
      <c r="AF94" s="108" t="str">
        <f t="shared" si="32"/>
        <v>Moderado</v>
      </c>
      <c r="AG94" s="109" t="s">
        <v>129</v>
      </c>
      <c r="AH94" s="144" t="s">
        <v>414</v>
      </c>
      <c r="AI94" s="111" t="s">
        <v>256</v>
      </c>
      <c r="AJ94" s="112" t="s">
        <v>225</v>
      </c>
      <c r="AK94" s="112" t="s">
        <v>225</v>
      </c>
      <c r="AL94" s="148"/>
      <c r="AM94" s="111"/>
      <c r="AN94" s="187">
        <v>0</v>
      </c>
      <c r="AO94" s="171" t="s">
        <v>581</v>
      </c>
      <c r="AP94" s="171" t="s">
        <v>582</v>
      </c>
      <c r="AQ94" s="171" t="s">
        <v>707</v>
      </c>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row>
    <row r="95" spans="1:71" ht="151.5" customHeight="1" x14ac:dyDescent="0.25">
      <c r="A95" s="244"/>
      <c r="B95" s="246"/>
      <c r="C95" s="257"/>
      <c r="D95" s="257"/>
      <c r="E95" s="243"/>
      <c r="F95" s="243"/>
      <c r="G95" s="243"/>
      <c r="H95" s="250"/>
      <c r="I95" s="243"/>
      <c r="J95" s="252"/>
      <c r="K95" s="232"/>
      <c r="L95" s="235"/>
      <c r="M95" s="238"/>
      <c r="N95" s="150"/>
      <c r="O95" s="232"/>
      <c r="P95" s="235"/>
      <c r="Q95" s="240"/>
      <c r="R95" s="100">
        <v>2</v>
      </c>
      <c r="S95" s="101" t="s">
        <v>522</v>
      </c>
      <c r="T95" s="102" t="str">
        <f t="shared" ref="T95:T99" si="158">IF(OR(U95="Preventivo",U95="Detectivo"),"Probabilidad",IF(U95="Correctivo","Impacto",""))</f>
        <v>Probabilidad</v>
      </c>
      <c r="U95" s="103" t="s">
        <v>14</v>
      </c>
      <c r="V95" s="103" t="s">
        <v>9</v>
      </c>
      <c r="W95" s="104" t="str">
        <f t="shared" ref="W95:W99" si="159">IF(AND(U95="Preventivo",V95="Automático"),"50%",IF(AND(U95="Preventivo",V95="Manual"),"40%",IF(AND(U95="Detectivo",V95="Automático"),"40%",IF(AND(U95="Detectivo",V95="Manual"),"30%",IF(AND(U95="Correctivo",V95="Automático"),"35%",IF(AND(U95="Correctivo",V95="Manual"),"25%",""))))))</f>
        <v>40%</v>
      </c>
      <c r="X95" s="103" t="s">
        <v>19</v>
      </c>
      <c r="Y95" s="103" t="s">
        <v>22</v>
      </c>
      <c r="Z95" s="103" t="s">
        <v>113</v>
      </c>
      <c r="AA95" s="105">
        <f>IFERROR(IF(T95="Probabilidad",(AA94-(+AA94*W95)),IF(T95="Impacto",L95,"")),"")</f>
        <v>0.14399999999999999</v>
      </c>
      <c r="AB95" s="106" t="str">
        <f t="shared" ref="AB95:AB99" si="160">IFERROR(IF(AA95="","",IF(AA95&lt;=0.2,"Muy Baja",IF(AA95&lt;=0.4,"Baja",IF(AA95&lt;=0.6,"Media",IF(AA95&lt;=0.8,"Alta","Muy Alta"))))),"")</f>
        <v>Muy Baja</v>
      </c>
      <c r="AC95" s="107">
        <f t="shared" ref="AC95:AC99" si="161">+AA95</f>
        <v>0.14399999999999999</v>
      </c>
      <c r="AD95" s="106" t="str">
        <f t="shared" ref="AD95:AD99" si="162">IFERROR(IF(AE95="","",IF(AE95&lt;=0.2,"Leve",IF(AE95&lt;=0.4,"Menor",IF(AE95&lt;=0.6,"Moderado",IF(AE95&lt;=0.8,"Mayor","Catastrófico"))))),"")</f>
        <v>Moderado</v>
      </c>
      <c r="AE95" s="107">
        <v>0.6</v>
      </c>
      <c r="AF95" s="108" t="str">
        <f t="shared" ref="AF95:AF99" si="163">IFERROR(IF(OR(AND(AB95="Muy Baja",AD95="Leve"),AND(AB95="Muy Baja",AD95="Menor"),AND(AB95="Baja",AD95="Leve")),"Bajo",IF(OR(AND(AB95="Muy baja",AD95="Moderado"),AND(AB95="Baja",AD95="Menor"),AND(AB95="Baja",AD95="Moderado"),AND(AB95="Media",AD95="Leve"),AND(AB95="Media",AD95="Menor"),AND(AB95="Media",AD95="Moderado"),AND(AB95="Alta",AD95="Leve"),AND(AB95="Alta",AD95="Menor")),"Moderado",IF(OR(AND(AB95="Muy Baja",AD95="Mayor"),AND(AB95="Baja",AD95="Mayor"),AND(AB95="Media",AD95="Mayor"),AND(AB95="Alta",AD95="Moderado"),AND(AB95="Alta",AD95="Mayor"),AND(AB95="Muy Alta",AD95="Leve"),AND(AB95="Muy Alta",AD95="Menor"),AND(AB95="Muy Alta",AD95="Moderado"),AND(AB95="Muy Alta",AD95="Mayor")),"Alto",IF(OR(AND(AB95="Muy Baja",AD95="Catastrófico"),AND(AB95="Baja",AD95="Catastrófico"),AND(AB95="Media",AD95="Catastrófico"),AND(AB95="Alta",AD95="Catastrófico"),AND(AB95="Muy Alta",AD95="Catastrófico")),"Extremo","")))),"")</f>
        <v>Moderado</v>
      </c>
      <c r="AG95" s="109" t="s">
        <v>129</v>
      </c>
      <c r="AH95" s="148" t="s">
        <v>476</v>
      </c>
      <c r="AI95" s="112" t="s">
        <v>225</v>
      </c>
      <c r="AJ95" s="112" t="s">
        <v>225</v>
      </c>
      <c r="AK95" s="112" t="s">
        <v>225</v>
      </c>
      <c r="AL95" s="148"/>
      <c r="AM95" s="111"/>
      <c r="AN95" s="187">
        <v>0</v>
      </c>
      <c r="AO95" s="171" t="s">
        <v>583</v>
      </c>
      <c r="AP95" s="171" t="s">
        <v>681</v>
      </c>
      <c r="AQ95" s="171" t="s">
        <v>721</v>
      </c>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row>
    <row r="96" spans="1:71" ht="151.5" hidden="1" customHeight="1" x14ac:dyDescent="0.25">
      <c r="A96" s="244"/>
      <c r="B96" s="247"/>
      <c r="C96" s="257"/>
      <c r="D96" s="257"/>
      <c r="E96" s="243"/>
      <c r="F96" s="243"/>
      <c r="G96" s="243"/>
      <c r="H96" s="250"/>
      <c r="I96" s="243"/>
      <c r="J96" s="252"/>
      <c r="K96" s="233"/>
      <c r="L96" s="236"/>
      <c r="M96" s="238"/>
      <c r="N96" s="150"/>
      <c r="O96" s="233"/>
      <c r="P96" s="236"/>
      <c r="Q96" s="241"/>
      <c r="R96" s="100">
        <v>3</v>
      </c>
      <c r="S96" s="101"/>
      <c r="T96" s="102" t="str">
        <f t="shared" si="158"/>
        <v>Probabilidad</v>
      </c>
      <c r="U96" s="103" t="s">
        <v>15</v>
      </c>
      <c r="V96" s="103" t="s">
        <v>9</v>
      </c>
      <c r="W96" s="104" t="str">
        <f t="shared" si="159"/>
        <v>30%</v>
      </c>
      <c r="X96" s="103" t="s">
        <v>20</v>
      </c>
      <c r="Y96" s="103" t="s">
        <v>23</v>
      </c>
      <c r="Z96" s="103" t="s">
        <v>114</v>
      </c>
      <c r="AA96" s="105">
        <f>IFERROR(IF(T96="Probabilidad",(AA95-(+AA95*W96)),IF(T96="Impacto",L96,"")),"")</f>
        <v>0.1008</v>
      </c>
      <c r="AB96" s="106" t="str">
        <f t="shared" si="160"/>
        <v>Muy Baja</v>
      </c>
      <c r="AC96" s="107">
        <f t="shared" si="161"/>
        <v>0.1008</v>
      </c>
      <c r="AD96" s="106" t="str">
        <f t="shared" si="162"/>
        <v>Leve</v>
      </c>
      <c r="AE96" s="107">
        <f t="shared" ref="AE96:AE99" si="164">IFERROR(IF(T96="Impacto",(P96-(+P96*W96)),IF(T96="Probabilidad",P96,"")),"")</f>
        <v>0</v>
      </c>
      <c r="AF96" s="108" t="str">
        <f t="shared" si="163"/>
        <v>Bajo</v>
      </c>
      <c r="AG96" s="109"/>
      <c r="AH96" s="148"/>
      <c r="AI96" s="111"/>
      <c r="AJ96" s="112"/>
      <c r="AK96" s="112"/>
      <c r="AL96" s="148"/>
      <c r="AM96" s="111"/>
      <c r="AN96" s="111"/>
      <c r="AO96" s="177"/>
      <c r="AP96" s="177"/>
      <c r="AQ96" s="171"/>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row>
    <row r="97" spans="1:71" ht="151.5" customHeight="1" x14ac:dyDescent="0.25">
      <c r="A97" s="244">
        <v>31</v>
      </c>
      <c r="B97" s="245" t="s">
        <v>409</v>
      </c>
      <c r="C97" s="253" t="s">
        <v>541</v>
      </c>
      <c r="D97" s="253" t="s">
        <v>410</v>
      </c>
      <c r="E97" s="242" t="s">
        <v>125</v>
      </c>
      <c r="F97" s="242" t="s">
        <v>416</v>
      </c>
      <c r="G97" s="242" t="s">
        <v>417</v>
      </c>
      <c r="H97" s="258" t="s">
        <v>415</v>
      </c>
      <c r="I97" s="242" t="s">
        <v>460</v>
      </c>
      <c r="J97" s="251">
        <v>1096</v>
      </c>
      <c r="K97" s="231" t="str">
        <f>IF(J97&lt;=0,"",IF(J97&lt;=2,"Muy Baja",IF(J97&lt;=24,"Baja",IF(J97&lt;=500,"Media",IF(J97&lt;=5000,"Alta","Muy Alta")))))</f>
        <v>Alta</v>
      </c>
      <c r="L97" s="234">
        <f>IF(K97="","",IF(K97="Muy Baja",0.2,IF(K97="Baja",0.4,IF(K97="Media",0.6,IF(K97="Alta",0.8,IF(K97="Muy Alta",1,))))))</f>
        <v>0.8</v>
      </c>
      <c r="M97" s="237" t="s">
        <v>146</v>
      </c>
      <c r="N97" s="149" t="str">
        <f>IF(NOT(ISERROR(MATCH(M97,'Tabla Impacto'!$B$221:$B$223,0))),'Tabla Impacto'!$F$223&amp;"Por favor no seleccionar los criterios de impacto(Afectación Económica o presupuestal y Pérdida Reputacional)",M97)</f>
        <v xml:space="preserve">     El riesgo afecta la imagen de la entidad con algunos usuarios de relevancia frente al logro de los objetivos</v>
      </c>
      <c r="O97" s="231" t="str">
        <f>IF(OR(N97='Tabla Impacto'!$C$11,N97='Tabla Impacto'!$D$11),"Leve",IF(OR(N97='Tabla Impacto'!$C$12,N97='Tabla Impacto'!$D$12),"Menor",IF(OR(N97='Tabla Impacto'!$C$13,N97='Tabla Impacto'!$D$13),"Moderado",IF(OR(N97='Tabla Impacto'!$C$14,N97='Tabla Impacto'!$D$14),"Mayor",IF(OR(N97='Tabla Impacto'!$C$15,N97='Tabla Impacto'!$D$15),"Catastrófico","")))))</f>
        <v>Moderado</v>
      </c>
      <c r="P97" s="234">
        <f>IF(O97="","",IF(O97="Leve",0.2,IF(O97="Menor",0.4,IF(O97="Moderado",0.6,IF(O97="Mayor",0.8,IF(O97="Catastrófico",1,))))))</f>
        <v>0.6</v>
      </c>
      <c r="Q97" s="239"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Alto</v>
      </c>
      <c r="R97" s="100">
        <v>1</v>
      </c>
      <c r="S97" s="101" t="s">
        <v>536</v>
      </c>
      <c r="T97" s="102" t="str">
        <f t="shared" si="158"/>
        <v>Probabilidad</v>
      </c>
      <c r="U97" s="103" t="s">
        <v>14</v>
      </c>
      <c r="V97" s="103" t="s">
        <v>9</v>
      </c>
      <c r="W97" s="104" t="str">
        <f t="shared" si="159"/>
        <v>40%</v>
      </c>
      <c r="X97" s="103" t="s">
        <v>20</v>
      </c>
      <c r="Y97" s="103" t="s">
        <v>22</v>
      </c>
      <c r="Z97" s="103" t="s">
        <v>113</v>
      </c>
      <c r="AA97" s="105">
        <f t="shared" ref="AA97" si="165">IFERROR(IF(T97="Probabilidad",(L97-(+L97*W97)),IF(T97="Impacto",L97,"")),"")</f>
        <v>0.48</v>
      </c>
      <c r="AB97" s="106" t="str">
        <f t="shared" si="160"/>
        <v>Media</v>
      </c>
      <c r="AC97" s="107">
        <f t="shared" si="161"/>
        <v>0.48</v>
      </c>
      <c r="AD97" s="106" t="str">
        <f t="shared" si="162"/>
        <v>Moderado</v>
      </c>
      <c r="AE97" s="107">
        <f t="shared" si="164"/>
        <v>0.6</v>
      </c>
      <c r="AF97" s="108" t="str">
        <f t="shared" si="163"/>
        <v>Moderado</v>
      </c>
      <c r="AG97" s="109" t="s">
        <v>129</v>
      </c>
      <c r="AH97" s="148" t="s">
        <v>477</v>
      </c>
      <c r="AI97" s="111" t="s">
        <v>418</v>
      </c>
      <c r="AJ97" s="112">
        <v>44440</v>
      </c>
      <c r="AK97" s="112">
        <v>44561</v>
      </c>
      <c r="AL97" s="148" t="s">
        <v>523</v>
      </c>
      <c r="AM97" s="111"/>
      <c r="AN97" s="187">
        <v>0.5</v>
      </c>
      <c r="AO97" s="171" t="s">
        <v>581</v>
      </c>
      <c r="AP97" s="171" t="s">
        <v>582</v>
      </c>
      <c r="AQ97" s="171" t="s">
        <v>706</v>
      </c>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row>
    <row r="98" spans="1:71" ht="151.5" customHeight="1" x14ac:dyDescent="0.25">
      <c r="A98" s="244"/>
      <c r="B98" s="246"/>
      <c r="C98" s="257"/>
      <c r="D98" s="257"/>
      <c r="E98" s="243"/>
      <c r="F98" s="243"/>
      <c r="G98" s="243"/>
      <c r="H98" s="259"/>
      <c r="I98" s="243"/>
      <c r="J98" s="252"/>
      <c r="K98" s="232"/>
      <c r="L98" s="235"/>
      <c r="M98" s="238"/>
      <c r="N98" s="150"/>
      <c r="O98" s="232"/>
      <c r="P98" s="235"/>
      <c r="Q98" s="240"/>
      <c r="R98" s="100">
        <v>2</v>
      </c>
      <c r="S98" s="101" t="s">
        <v>478</v>
      </c>
      <c r="T98" s="102" t="str">
        <f t="shared" si="158"/>
        <v>Probabilidad</v>
      </c>
      <c r="U98" s="103" t="s">
        <v>14</v>
      </c>
      <c r="V98" s="103" t="s">
        <v>9</v>
      </c>
      <c r="W98" s="104" t="str">
        <f t="shared" si="159"/>
        <v>40%</v>
      </c>
      <c r="X98" s="103" t="s">
        <v>19</v>
      </c>
      <c r="Y98" s="103" t="s">
        <v>22</v>
      </c>
      <c r="Z98" s="103" t="s">
        <v>113</v>
      </c>
      <c r="AA98" s="105">
        <f>IFERROR(IF(T98="Probabilidad",(AA97-(+AA97*W98)),IF(T98="Impacto",L98,"")),"")</f>
        <v>0.28799999999999998</v>
      </c>
      <c r="AB98" s="106" t="str">
        <f t="shared" si="160"/>
        <v>Baja</v>
      </c>
      <c r="AC98" s="107">
        <f t="shared" si="161"/>
        <v>0.28799999999999998</v>
      </c>
      <c r="AD98" s="106" t="str">
        <f t="shared" si="162"/>
        <v>Moderado</v>
      </c>
      <c r="AE98" s="107">
        <v>0.6</v>
      </c>
      <c r="AF98" s="108" t="str">
        <f t="shared" si="163"/>
        <v>Moderado</v>
      </c>
      <c r="AG98" s="109" t="s">
        <v>129</v>
      </c>
      <c r="AH98" s="148" t="s">
        <v>419</v>
      </c>
      <c r="AI98" s="111" t="s">
        <v>420</v>
      </c>
      <c r="AJ98" s="112" t="s">
        <v>225</v>
      </c>
      <c r="AK98" s="112" t="s">
        <v>225</v>
      </c>
      <c r="AL98" s="148"/>
      <c r="AM98" s="111"/>
      <c r="AN98" s="187">
        <v>1</v>
      </c>
      <c r="AO98" s="171" t="s">
        <v>705</v>
      </c>
      <c r="AP98" s="171" t="s">
        <v>681</v>
      </c>
      <c r="AQ98" s="171"/>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row>
    <row r="99" spans="1:71" ht="151.5" hidden="1" customHeight="1" x14ac:dyDescent="0.25">
      <c r="A99" s="244"/>
      <c r="B99" s="247"/>
      <c r="C99" s="257"/>
      <c r="D99" s="257"/>
      <c r="E99" s="243"/>
      <c r="F99" s="243"/>
      <c r="G99" s="243"/>
      <c r="H99" s="259"/>
      <c r="I99" s="243"/>
      <c r="J99" s="252"/>
      <c r="K99" s="233"/>
      <c r="L99" s="236"/>
      <c r="M99" s="238"/>
      <c r="N99" s="150"/>
      <c r="O99" s="233"/>
      <c r="P99" s="236"/>
      <c r="Q99" s="241"/>
      <c r="R99" s="100">
        <v>3</v>
      </c>
      <c r="S99" s="101"/>
      <c r="T99" s="102" t="str">
        <f t="shared" si="158"/>
        <v>Probabilidad</v>
      </c>
      <c r="U99" s="103" t="s">
        <v>15</v>
      </c>
      <c r="V99" s="103" t="s">
        <v>9</v>
      </c>
      <c r="W99" s="104" t="str">
        <f t="shared" si="159"/>
        <v>30%</v>
      </c>
      <c r="X99" s="103" t="s">
        <v>20</v>
      </c>
      <c r="Y99" s="103" t="s">
        <v>23</v>
      </c>
      <c r="Z99" s="103" t="s">
        <v>114</v>
      </c>
      <c r="AA99" s="105">
        <f>IFERROR(IF(T99="Probabilidad",(AA98-(+AA98*W99)),IF(T99="Impacto",L99,"")),"")</f>
        <v>0.2016</v>
      </c>
      <c r="AB99" s="106" t="str">
        <f t="shared" si="160"/>
        <v>Baja</v>
      </c>
      <c r="AC99" s="107">
        <f t="shared" si="161"/>
        <v>0.2016</v>
      </c>
      <c r="AD99" s="106" t="str">
        <f t="shared" si="162"/>
        <v>Leve</v>
      </c>
      <c r="AE99" s="107">
        <f t="shared" si="164"/>
        <v>0</v>
      </c>
      <c r="AF99" s="108" t="str">
        <f t="shared" si="163"/>
        <v>Bajo</v>
      </c>
      <c r="AG99" s="109"/>
      <c r="AH99" s="148"/>
      <c r="AI99" s="111"/>
      <c r="AJ99" s="112"/>
      <c r="AK99" s="112"/>
      <c r="AL99" s="148"/>
      <c r="AM99" s="111"/>
      <c r="AN99" s="111"/>
      <c r="AO99" s="177"/>
      <c r="AP99" s="177"/>
      <c r="AQ99" s="171"/>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row>
    <row r="100" spans="1:71" ht="151.5" customHeight="1" x14ac:dyDescent="0.25">
      <c r="A100" s="244">
        <v>32</v>
      </c>
      <c r="B100" s="245" t="s">
        <v>421</v>
      </c>
      <c r="C100" s="253" t="s">
        <v>549</v>
      </c>
      <c r="D100" s="253" t="s">
        <v>422</v>
      </c>
      <c r="E100" s="242" t="s">
        <v>125</v>
      </c>
      <c r="F100" s="242" t="s">
        <v>423</v>
      </c>
      <c r="G100" s="242" t="s">
        <v>424</v>
      </c>
      <c r="H100" s="258" t="s">
        <v>425</v>
      </c>
      <c r="I100" s="242" t="s">
        <v>122</v>
      </c>
      <c r="J100" s="251">
        <v>365</v>
      </c>
      <c r="K100" s="231" t="str">
        <f>IF(J100&lt;=0,"",IF(J100&lt;=2,"Muy Baja",IF(J100&lt;=24,"Baja",IF(J100&lt;=500,"Media",IF(J100&lt;=5000,"Alta","Muy Alta")))))</f>
        <v>Media</v>
      </c>
      <c r="L100" s="234">
        <f>IF(K100="","",IF(K100="Muy Baja",0.2,IF(K100="Baja",0.4,IF(K100="Media",0.6,IF(K100="Alta",0.8,IF(K100="Muy Alta",1,))))))</f>
        <v>0.6</v>
      </c>
      <c r="M100" s="237" t="s">
        <v>146</v>
      </c>
      <c r="N100" s="149" t="str">
        <f>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231" t="str">
        <f>IF(OR(N100='Tabla Impacto'!$C$11,N100='Tabla Impacto'!$D$11),"Leve",IF(OR(N100='Tabla Impacto'!$C$12,N100='Tabla Impacto'!$D$12),"Menor",IF(OR(N100='Tabla Impacto'!$C$13,N100='Tabla Impacto'!$D$13),"Moderado",IF(OR(N100='Tabla Impacto'!$C$14,N100='Tabla Impacto'!$D$14),"Mayor",IF(OR(N100='Tabla Impacto'!$C$15,N100='Tabla Impacto'!$D$15),"Catastrófico","")))))</f>
        <v>Moderado</v>
      </c>
      <c r="P100" s="234">
        <f>IF(O100="","",IF(O100="Leve",0.2,IF(O100="Menor",0.4,IF(O100="Moderado",0.6,IF(O100="Mayor",0.8,IF(O100="Catastrófico",1,))))))</f>
        <v>0.6</v>
      </c>
      <c r="Q100" s="239"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100">
        <v>1</v>
      </c>
      <c r="S100" s="101" t="s">
        <v>524</v>
      </c>
      <c r="T100" s="102" t="str">
        <f t="shared" ref="T100:T102" si="166">IF(OR(U100="Preventivo",U100="Detectivo"),"Probabilidad",IF(U100="Correctivo","Impacto",""))</f>
        <v>Probabilidad</v>
      </c>
      <c r="U100" s="103" t="s">
        <v>15</v>
      </c>
      <c r="V100" s="103" t="s">
        <v>9</v>
      </c>
      <c r="W100" s="104" t="str">
        <f t="shared" ref="W100:W102" si="167">IF(AND(U100="Preventivo",V100="Automático"),"50%",IF(AND(U100="Preventivo",V100="Manual"),"40%",IF(AND(U100="Detectivo",V100="Automático"),"40%",IF(AND(U100="Detectivo",V100="Manual"),"30%",IF(AND(U100="Correctivo",V100="Automático"),"35%",IF(AND(U100="Correctivo",V100="Manual"),"25%",""))))))</f>
        <v>30%</v>
      </c>
      <c r="X100" s="103" t="s">
        <v>19</v>
      </c>
      <c r="Y100" s="103" t="s">
        <v>22</v>
      </c>
      <c r="Z100" s="103" t="s">
        <v>113</v>
      </c>
      <c r="AA100" s="105">
        <f t="shared" ref="AA100" si="168">IFERROR(IF(T100="Probabilidad",(L100-(+L100*W100)),IF(T100="Impacto",L100,"")),"")</f>
        <v>0.42</v>
      </c>
      <c r="AB100" s="106" t="str">
        <f t="shared" ref="AB100:AB102" si="169">IFERROR(IF(AA100="","",IF(AA100&lt;=0.2,"Muy Baja",IF(AA100&lt;=0.4,"Baja",IF(AA100&lt;=0.6,"Media",IF(AA100&lt;=0.8,"Alta","Muy Alta"))))),"")</f>
        <v>Media</v>
      </c>
      <c r="AC100" s="107">
        <f t="shared" ref="AC100:AC102" si="170">+AA100</f>
        <v>0.42</v>
      </c>
      <c r="AD100" s="106" t="str">
        <f t="shared" ref="AD100:AD102" si="171">IFERROR(IF(AE100="","",IF(AE100&lt;=0.2,"Leve",IF(AE100&lt;=0.4,"Menor",IF(AE100&lt;=0.6,"Moderado",IF(AE100&lt;=0.8,"Mayor","Catastrófico"))))),"")</f>
        <v>Moderado</v>
      </c>
      <c r="AE100" s="107">
        <f t="shared" ref="AE100:AE102" si="172">IFERROR(IF(T100="Impacto",(P100-(+P100*W100)),IF(T100="Probabilidad",P100,"")),"")</f>
        <v>0.6</v>
      </c>
      <c r="AF100" s="108" t="str">
        <f t="shared" ref="AF100:AF102" si="173">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109" t="s">
        <v>129</v>
      </c>
      <c r="AH100" s="153" t="s">
        <v>426</v>
      </c>
      <c r="AI100" s="146" t="s">
        <v>233</v>
      </c>
      <c r="AJ100" s="147" t="s">
        <v>225</v>
      </c>
      <c r="AK100" s="147" t="s">
        <v>225</v>
      </c>
      <c r="AL100" s="153" t="s">
        <v>525</v>
      </c>
      <c r="AM100" s="111"/>
      <c r="AN100" s="168">
        <v>1</v>
      </c>
      <c r="AO100" s="188" t="s">
        <v>615</v>
      </c>
      <c r="AP100" s="188" t="s">
        <v>616</v>
      </c>
      <c r="AQ100" s="171"/>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row>
    <row r="101" spans="1:71" ht="151.5" customHeight="1" x14ac:dyDescent="0.25">
      <c r="A101" s="244"/>
      <c r="B101" s="246"/>
      <c r="C101" s="257"/>
      <c r="D101" s="257"/>
      <c r="E101" s="243"/>
      <c r="F101" s="243"/>
      <c r="G101" s="243"/>
      <c r="H101" s="259"/>
      <c r="I101" s="243"/>
      <c r="J101" s="252"/>
      <c r="K101" s="232"/>
      <c r="L101" s="235"/>
      <c r="M101" s="238"/>
      <c r="N101" s="150"/>
      <c r="O101" s="232"/>
      <c r="P101" s="235"/>
      <c r="Q101" s="240"/>
      <c r="R101" s="100">
        <v>2</v>
      </c>
      <c r="S101" s="101" t="s">
        <v>538</v>
      </c>
      <c r="T101" s="102" t="str">
        <f t="shared" si="166"/>
        <v>Probabilidad</v>
      </c>
      <c r="U101" s="103" t="s">
        <v>14</v>
      </c>
      <c r="V101" s="103" t="s">
        <v>9</v>
      </c>
      <c r="W101" s="104" t="str">
        <f t="shared" si="167"/>
        <v>40%</v>
      </c>
      <c r="X101" s="103" t="s">
        <v>19</v>
      </c>
      <c r="Y101" s="103" t="s">
        <v>23</v>
      </c>
      <c r="Z101" s="103" t="s">
        <v>113</v>
      </c>
      <c r="AA101" s="105">
        <f>IFERROR(IF(T101="Probabilidad",(AA100-(+AA100*W101)),IF(T101="Impacto",L101,"")),"")</f>
        <v>0.252</v>
      </c>
      <c r="AB101" s="106" t="str">
        <f t="shared" si="169"/>
        <v>Baja</v>
      </c>
      <c r="AC101" s="107">
        <f t="shared" si="170"/>
        <v>0.252</v>
      </c>
      <c r="AD101" s="106" t="str">
        <f t="shared" si="171"/>
        <v>Moderado</v>
      </c>
      <c r="AE101" s="107">
        <v>0.6</v>
      </c>
      <c r="AF101" s="108" t="str">
        <f t="shared" si="173"/>
        <v>Moderado</v>
      </c>
      <c r="AG101" s="109" t="s">
        <v>129</v>
      </c>
      <c r="AH101" s="153" t="s">
        <v>427</v>
      </c>
      <c r="AI101" s="146" t="s">
        <v>256</v>
      </c>
      <c r="AJ101" s="147" t="s">
        <v>225</v>
      </c>
      <c r="AK101" s="147" t="s">
        <v>225</v>
      </c>
      <c r="AL101" s="153" t="s">
        <v>428</v>
      </c>
      <c r="AM101" s="111"/>
      <c r="AN101" s="174">
        <v>1</v>
      </c>
      <c r="AO101" s="181" t="s">
        <v>682</v>
      </c>
      <c r="AP101" s="181" t="s">
        <v>649</v>
      </c>
      <c r="AQ101" s="171"/>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row>
    <row r="102" spans="1:71" ht="99.75" hidden="1" customHeight="1" x14ac:dyDescent="0.25">
      <c r="A102" s="244"/>
      <c r="B102" s="247"/>
      <c r="C102" s="257"/>
      <c r="D102" s="257"/>
      <c r="E102" s="243"/>
      <c r="F102" s="243"/>
      <c r="G102" s="243"/>
      <c r="H102" s="259"/>
      <c r="I102" s="243"/>
      <c r="J102" s="252"/>
      <c r="K102" s="233"/>
      <c r="L102" s="236"/>
      <c r="M102" s="238"/>
      <c r="N102" s="150"/>
      <c r="O102" s="233"/>
      <c r="P102" s="236"/>
      <c r="Q102" s="241"/>
      <c r="R102" s="100">
        <v>3</v>
      </c>
      <c r="S102" s="101"/>
      <c r="T102" s="102" t="str">
        <f t="shared" si="166"/>
        <v>Probabilidad</v>
      </c>
      <c r="U102" s="103" t="s">
        <v>15</v>
      </c>
      <c r="V102" s="103" t="s">
        <v>9</v>
      </c>
      <c r="W102" s="104" t="str">
        <f t="shared" si="167"/>
        <v>30%</v>
      </c>
      <c r="X102" s="103" t="s">
        <v>20</v>
      </c>
      <c r="Y102" s="103" t="s">
        <v>23</v>
      </c>
      <c r="Z102" s="103" t="s">
        <v>114</v>
      </c>
      <c r="AA102" s="105">
        <f>IFERROR(IF(T102="Probabilidad",(AA101-(+AA101*W102)),IF(T102="Impacto",L102,"")),"")</f>
        <v>0.1764</v>
      </c>
      <c r="AB102" s="106" t="str">
        <f t="shared" si="169"/>
        <v>Muy Baja</v>
      </c>
      <c r="AC102" s="107">
        <f t="shared" si="170"/>
        <v>0.1764</v>
      </c>
      <c r="AD102" s="106" t="str">
        <f t="shared" si="171"/>
        <v>Leve</v>
      </c>
      <c r="AE102" s="107">
        <f t="shared" si="172"/>
        <v>0</v>
      </c>
      <c r="AF102" s="108" t="str">
        <f t="shared" si="173"/>
        <v>Bajo</v>
      </c>
      <c r="AG102" s="109"/>
      <c r="AH102" s="148"/>
      <c r="AI102" s="111"/>
      <c r="AJ102" s="112"/>
      <c r="AK102" s="112"/>
      <c r="AL102" s="148"/>
      <c r="AM102" s="111"/>
      <c r="AN102" s="111"/>
      <c r="AO102" s="177"/>
      <c r="AP102" s="177"/>
      <c r="AQ102" s="171"/>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row>
    <row r="103" spans="1:71" ht="151.5" customHeight="1" x14ac:dyDescent="0.25">
      <c r="A103" s="244">
        <v>33</v>
      </c>
      <c r="B103" s="245" t="s">
        <v>421</v>
      </c>
      <c r="C103" s="253" t="s">
        <v>549</v>
      </c>
      <c r="D103" s="253" t="s">
        <v>422</v>
      </c>
      <c r="E103" s="242" t="s">
        <v>125</v>
      </c>
      <c r="F103" s="242" t="s">
        <v>429</v>
      </c>
      <c r="G103" s="242" t="s">
        <v>479</v>
      </c>
      <c r="H103" s="249" t="s">
        <v>480</v>
      </c>
      <c r="I103" s="242" t="s">
        <v>460</v>
      </c>
      <c r="J103" s="251">
        <v>365</v>
      </c>
      <c r="K103" s="231" t="str">
        <f>IF(J103&lt;=0,"",IF(J103&lt;=2,"Muy Baja",IF(J103&lt;=24,"Baja",IF(J103&lt;=500,"Media",IF(J103&lt;=5000,"Alta","Muy Alta")))))</f>
        <v>Media</v>
      </c>
      <c r="L103" s="234">
        <f>IF(K103="","",IF(K103="Muy Baja",0.2,IF(K103="Baja",0.4,IF(K103="Media",0.6,IF(K103="Alta",0.8,IF(K103="Muy Alta",1,))))))</f>
        <v>0.6</v>
      </c>
      <c r="M103" s="237" t="s">
        <v>146</v>
      </c>
      <c r="N103" s="149"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231"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234">
        <f>IF(O103="","",IF(O103="Leve",0.2,IF(O103="Menor",0.4,IF(O103="Moderado",0.6,IF(O103="Mayor",0.8,IF(O103="Catastrófico",1,))))))</f>
        <v>0.6</v>
      </c>
      <c r="Q103" s="239"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00">
        <v>1</v>
      </c>
      <c r="S103" s="101" t="s">
        <v>481</v>
      </c>
      <c r="T103" s="102" t="str">
        <f t="shared" si="27"/>
        <v>Probabilidad</v>
      </c>
      <c r="U103" s="103" t="s">
        <v>14</v>
      </c>
      <c r="V103" s="103" t="s">
        <v>9</v>
      </c>
      <c r="W103" s="104" t="str">
        <f t="shared" si="28"/>
        <v>40%</v>
      </c>
      <c r="X103" s="103" t="s">
        <v>19</v>
      </c>
      <c r="Y103" s="103" t="s">
        <v>23</v>
      </c>
      <c r="Z103" s="103" t="s">
        <v>113</v>
      </c>
      <c r="AA103" s="105">
        <f t="shared" si="33"/>
        <v>0.36</v>
      </c>
      <c r="AB103" s="106" t="str">
        <f t="shared" si="29"/>
        <v>Baja</v>
      </c>
      <c r="AC103" s="107">
        <f t="shared" si="30"/>
        <v>0.36</v>
      </c>
      <c r="AD103" s="106" t="str">
        <f t="shared" si="31"/>
        <v>Moderado</v>
      </c>
      <c r="AE103" s="107">
        <f t="shared" si="34"/>
        <v>0.6</v>
      </c>
      <c r="AF103" s="108" t="str">
        <f t="shared" si="32"/>
        <v>Moderado</v>
      </c>
      <c r="AG103" s="109" t="s">
        <v>129</v>
      </c>
      <c r="AH103" s="153" t="s">
        <v>482</v>
      </c>
      <c r="AI103" s="146" t="s">
        <v>352</v>
      </c>
      <c r="AJ103" s="147" t="s">
        <v>225</v>
      </c>
      <c r="AK103" s="147" t="s">
        <v>225</v>
      </c>
      <c r="AL103" s="153" t="s">
        <v>430</v>
      </c>
      <c r="AM103" s="111"/>
      <c r="AN103" s="174">
        <v>1</v>
      </c>
      <c r="AO103" s="182" t="s">
        <v>617</v>
      </c>
      <c r="AP103" s="172" t="s">
        <v>683</v>
      </c>
      <c r="AQ103" s="171"/>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row>
    <row r="104" spans="1:71" ht="151.5" customHeight="1" x14ac:dyDescent="0.25">
      <c r="A104" s="244"/>
      <c r="B104" s="246"/>
      <c r="C104" s="257"/>
      <c r="D104" s="257"/>
      <c r="E104" s="243"/>
      <c r="F104" s="243"/>
      <c r="G104" s="243"/>
      <c r="H104" s="250"/>
      <c r="I104" s="243"/>
      <c r="J104" s="252"/>
      <c r="K104" s="232"/>
      <c r="L104" s="235"/>
      <c r="M104" s="238"/>
      <c r="N104" s="150"/>
      <c r="O104" s="232"/>
      <c r="P104" s="235"/>
      <c r="Q104" s="240"/>
      <c r="R104" s="100">
        <v>2</v>
      </c>
      <c r="S104" s="101" t="s">
        <v>526</v>
      </c>
      <c r="T104" s="102" t="str">
        <f t="shared" ref="T104:T105" si="174">IF(OR(U104="Preventivo",U104="Detectivo"),"Probabilidad",IF(U104="Correctivo","Impacto",""))</f>
        <v>Probabilidad</v>
      </c>
      <c r="U104" s="103" t="s">
        <v>14</v>
      </c>
      <c r="V104" s="103" t="s">
        <v>9</v>
      </c>
      <c r="W104" s="104" t="str">
        <f t="shared" ref="W104:W105" si="175">IF(AND(U104="Preventivo",V104="Automático"),"50%",IF(AND(U104="Preventivo",V104="Manual"),"40%",IF(AND(U104="Detectivo",V104="Automático"),"40%",IF(AND(U104="Detectivo",V104="Manual"),"30%",IF(AND(U104="Correctivo",V104="Automático"),"35%",IF(AND(U104="Correctivo",V104="Manual"),"25%",""))))))</f>
        <v>40%</v>
      </c>
      <c r="X104" s="103" t="s">
        <v>20</v>
      </c>
      <c r="Y104" s="103" t="s">
        <v>22</v>
      </c>
      <c r="Z104" s="103" t="s">
        <v>113</v>
      </c>
      <c r="AA104" s="105">
        <f>IFERROR(IF(T104="Probabilidad",(AA103-(+AA103*W104)),IF(T104="Impacto",L104,"")),"")</f>
        <v>0.216</v>
      </c>
      <c r="AB104" s="106" t="str">
        <f t="shared" ref="AB104:AB105" si="176">IFERROR(IF(AA104="","",IF(AA104&lt;=0.2,"Muy Baja",IF(AA104&lt;=0.4,"Baja",IF(AA104&lt;=0.6,"Media",IF(AA104&lt;=0.8,"Alta","Muy Alta"))))),"")</f>
        <v>Baja</v>
      </c>
      <c r="AC104" s="107">
        <f t="shared" ref="AC104:AC105" si="177">+AA104</f>
        <v>0.216</v>
      </c>
      <c r="AD104" s="106" t="str">
        <f t="shared" ref="AD104:AD105" si="178">IFERROR(IF(AE104="","",IF(AE104&lt;=0.2,"Leve",IF(AE104&lt;=0.4,"Menor",IF(AE104&lt;=0.6,"Moderado",IF(AE104&lt;=0.8,"Mayor","Catastrófico"))))),"")</f>
        <v>Moderado</v>
      </c>
      <c r="AE104" s="107">
        <v>0.6</v>
      </c>
      <c r="AF104" s="108" t="str">
        <f t="shared" ref="AF104:AF105" si="179">IFERROR(IF(OR(AND(AB104="Muy Baja",AD104="Leve"),AND(AB104="Muy Baja",AD104="Menor"),AND(AB104="Baja",AD104="Leve")),"Bajo",IF(OR(AND(AB104="Muy baja",AD104="Moderado"),AND(AB104="Baja",AD104="Menor"),AND(AB104="Baja",AD104="Moderado"),AND(AB104="Media",AD104="Leve"),AND(AB104="Media",AD104="Menor"),AND(AB104="Media",AD104="Moderado"),AND(AB104="Alta",AD104="Leve"),AND(AB104="Alta",AD104="Menor")),"Moderado",IF(OR(AND(AB104="Muy Baja",AD104="Mayor"),AND(AB104="Baja",AD104="Mayor"),AND(AB104="Media",AD104="Mayor"),AND(AB104="Alta",AD104="Moderado"),AND(AB104="Alta",AD104="Mayor"),AND(AB104="Muy Alta",AD104="Leve"),AND(AB104="Muy Alta",AD104="Menor"),AND(AB104="Muy Alta",AD104="Moderado"),AND(AB104="Muy Alta",AD104="Mayor")),"Alto",IF(OR(AND(AB104="Muy Baja",AD104="Catastrófico"),AND(AB104="Baja",AD104="Catastrófico"),AND(AB104="Media",AD104="Catastrófico"),AND(AB104="Alta",AD104="Catastrófico"),AND(AB104="Muy Alta",AD104="Catastrófico")),"Extremo","")))),"")</f>
        <v>Moderado</v>
      </c>
      <c r="AG104" s="109" t="s">
        <v>129</v>
      </c>
      <c r="AH104" s="153" t="s">
        <v>426</v>
      </c>
      <c r="AI104" s="146" t="s">
        <v>233</v>
      </c>
      <c r="AJ104" s="147" t="s">
        <v>225</v>
      </c>
      <c r="AK104" s="147" t="s">
        <v>225</v>
      </c>
      <c r="AL104" s="153" t="s">
        <v>525</v>
      </c>
      <c r="AM104" s="111"/>
      <c r="AN104" s="174">
        <v>1</v>
      </c>
      <c r="AO104" s="172" t="s">
        <v>708</v>
      </c>
      <c r="AP104" s="172" t="s">
        <v>709</v>
      </c>
      <c r="AQ104" s="171"/>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row>
    <row r="105" spans="1:71" ht="151.5" hidden="1" customHeight="1" x14ac:dyDescent="0.25">
      <c r="A105" s="244"/>
      <c r="B105" s="247"/>
      <c r="C105" s="257"/>
      <c r="D105" s="257"/>
      <c r="E105" s="243"/>
      <c r="F105" s="243"/>
      <c r="G105" s="243"/>
      <c r="H105" s="250"/>
      <c r="I105" s="243"/>
      <c r="J105" s="252"/>
      <c r="K105" s="233"/>
      <c r="L105" s="236"/>
      <c r="M105" s="238"/>
      <c r="N105" s="150"/>
      <c r="O105" s="233"/>
      <c r="P105" s="236"/>
      <c r="Q105" s="241"/>
      <c r="R105" s="100">
        <v>3</v>
      </c>
      <c r="S105" s="101"/>
      <c r="T105" s="102" t="str">
        <f t="shared" si="174"/>
        <v>Probabilidad</v>
      </c>
      <c r="U105" s="103" t="s">
        <v>15</v>
      </c>
      <c r="V105" s="103" t="s">
        <v>9</v>
      </c>
      <c r="W105" s="104" t="str">
        <f t="shared" si="175"/>
        <v>30%</v>
      </c>
      <c r="X105" s="103" t="s">
        <v>20</v>
      </c>
      <c r="Y105" s="103" t="s">
        <v>23</v>
      </c>
      <c r="Z105" s="103" t="s">
        <v>114</v>
      </c>
      <c r="AA105" s="105">
        <f>IFERROR(IF(T105="Probabilidad",(AA104-(+AA104*W105)),IF(T105="Impacto",L105,"")),"")</f>
        <v>0.1512</v>
      </c>
      <c r="AB105" s="106" t="str">
        <f t="shared" si="176"/>
        <v>Muy Baja</v>
      </c>
      <c r="AC105" s="107">
        <f t="shared" si="177"/>
        <v>0.1512</v>
      </c>
      <c r="AD105" s="106" t="str">
        <f t="shared" si="178"/>
        <v>Leve</v>
      </c>
      <c r="AE105" s="107">
        <f t="shared" ref="AE105" si="180">IFERROR(IF(T105="Impacto",(P105-(+P105*W105)),IF(T105="Probabilidad",P105,"")),"")</f>
        <v>0</v>
      </c>
      <c r="AF105" s="108" t="str">
        <f t="shared" si="179"/>
        <v>Bajo</v>
      </c>
      <c r="AG105" s="109"/>
      <c r="AH105" s="148"/>
      <c r="AI105" s="111"/>
      <c r="AJ105" s="112"/>
      <c r="AK105" s="112"/>
      <c r="AL105" s="148"/>
      <c r="AM105" s="111"/>
      <c r="AN105" s="111"/>
      <c r="AO105" s="177"/>
      <c r="AP105" s="177"/>
      <c r="AQ105" s="171"/>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row>
    <row r="106" spans="1:71" ht="151.5" customHeight="1" x14ac:dyDescent="0.25">
      <c r="A106" s="244">
        <v>34</v>
      </c>
      <c r="B106" s="245" t="s">
        <v>421</v>
      </c>
      <c r="C106" s="253" t="s">
        <v>549</v>
      </c>
      <c r="D106" s="253" t="s">
        <v>422</v>
      </c>
      <c r="E106" s="242" t="s">
        <v>127</v>
      </c>
      <c r="F106" s="242" t="s">
        <v>432</v>
      </c>
      <c r="G106" s="242" t="s">
        <v>433</v>
      </c>
      <c r="H106" s="249" t="s">
        <v>431</v>
      </c>
      <c r="I106" s="242" t="s">
        <v>483</v>
      </c>
      <c r="J106" s="251">
        <v>365</v>
      </c>
      <c r="K106" s="231" t="str">
        <f>IF(J106&lt;=0,"",IF(J106&lt;=2,"Muy Baja",IF(J106&lt;=24,"Baja",IF(J106&lt;=500,"Media",IF(J106&lt;=5000,"Alta","Muy Alta")))))</f>
        <v>Media</v>
      </c>
      <c r="L106" s="234">
        <f>IF(K106="","",IF(K106="Muy Baja",0.2,IF(K106="Baja",0.4,IF(K106="Media",0.6,IF(K106="Alta",0.8,IF(K106="Muy Alta",1,))))))</f>
        <v>0.6</v>
      </c>
      <c r="M106" s="237" t="s">
        <v>658</v>
      </c>
      <c r="N106" s="149" t="str">
        <f>IF(NOT(ISERROR(MATCH(M106,'Tabla Impacto'!$B$221:$B$223,0))),'Tabla Impacto'!$F$223&amp;"Por favor no seleccionar los criterios de impacto(Afectación Económica o presupuestal y Pérdida Reputacional)",M106)</f>
        <v xml:space="preserve">     El riesgo afecta la imagen de  la entidad con efecto publicitario sostenido a nivel de sector administrativo, nivel departamental o municipal</v>
      </c>
      <c r="O106" s="231" t="str">
        <f>IF(OR(N106='Tabla Impacto'!$C$11,N106='Tabla Impacto'!$D$11),"Leve",IF(OR(N106='Tabla Impacto'!$C$12,N106='Tabla Impacto'!$D$12),"Menor",IF(OR(N106='Tabla Impacto'!$C$13,N106='Tabla Impacto'!$D$13),"Moderado",IF(OR(N106='Tabla Impacto'!$C$14,N106='Tabla Impacto'!$D$14),"Mayor",IF(OR(N106='Tabla Impacto'!$C$15,N106='Tabla Impacto'!$D$15),"Catastrófico","")))))</f>
        <v/>
      </c>
      <c r="P106" s="234" t="str">
        <f>IF(O106="","",IF(O106="Leve",0.2,IF(O106="Menor",0.4,IF(O106="Moderado",0.6,IF(O106="Mayor",0.8,IF(O106="Catastrófico",1,))))))</f>
        <v/>
      </c>
      <c r="Q106" s="239"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
      </c>
      <c r="R106" s="100">
        <v>1</v>
      </c>
      <c r="S106" s="101" t="s">
        <v>539</v>
      </c>
      <c r="T106" s="102" t="str">
        <f t="shared" ref="T106:T108" si="181">IF(OR(U106="Preventivo",U106="Detectivo"),"Probabilidad",IF(U106="Correctivo","Impacto",""))</f>
        <v>Probabilidad</v>
      </c>
      <c r="U106" s="103" t="s">
        <v>14</v>
      </c>
      <c r="V106" s="103" t="s">
        <v>9</v>
      </c>
      <c r="W106" s="104" t="str">
        <f t="shared" ref="W106:W108" si="182">IF(AND(U106="Preventivo",V106="Automático"),"50%",IF(AND(U106="Preventivo",V106="Manual"),"40%",IF(AND(U106="Detectivo",V106="Automático"),"40%",IF(AND(U106="Detectivo",V106="Manual"),"30%",IF(AND(U106="Correctivo",V106="Automático"),"35%",IF(AND(U106="Correctivo",V106="Manual"),"25%",""))))))</f>
        <v>40%</v>
      </c>
      <c r="X106" s="103" t="s">
        <v>19</v>
      </c>
      <c r="Y106" s="103" t="s">
        <v>22</v>
      </c>
      <c r="Z106" s="103" t="s">
        <v>113</v>
      </c>
      <c r="AA106" s="105">
        <f t="shared" ref="AA106" si="183">IFERROR(IF(T106="Probabilidad",(L106-(+L106*W106)),IF(T106="Impacto",L106,"")),"")</f>
        <v>0.36</v>
      </c>
      <c r="AB106" s="106" t="str">
        <f t="shared" ref="AB106:AB108" si="184">IFERROR(IF(AA106="","",IF(AA106&lt;=0.2,"Muy Baja",IF(AA106&lt;=0.4,"Baja",IF(AA106&lt;=0.6,"Media",IF(AA106&lt;=0.8,"Alta","Muy Alta"))))),"")</f>
        <v>Baja</v>
      </c>
      <c r="AC106" s="107">
        <f t="shared" ref="AC106:AC108" si="185">+AA106</f>
        <v>0.36</v>
      </c>
      <c r="AD106" s="106" t="str">
        <f t="shared" ref="AD106:AD108" si="186">IFERROR(IF(AE106="","",IF(AE106&lt;=0.2,"Leve",IF(AE106&lt;=0.4,"Menor",IF(AE106&lt;=0.6,"Moderado",IF(AE106&lt;=0.8,"Mayor","Catastrófico"))))),"")</f>
        <v/>
      </c>
      <c r="AE106" s="107" t="str">
        <f t="shared" ref="AE106:AE108" si="187">IFERROR(IF(T106="Impacto",(P106-(+P106*W106)),IF(T106="Probabilidad",P106,"")),"")</f>
        <v/>
      </c>
      <c r="AF106" s="108" t="str">
        <f t="shared" ref="AF106:AF108" si="188">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
      </c>
      <c r="AG106" s="109" t="s">
        <v>129</v>
      </c>
      <c r="AH106" s="153" t="s">
        <v>427</v>
      </c>
      <c r="AI106" s="146" t="s">
        <v>256</v>
      </c>
      <c r="AJ106" s="147" t="s">
        <v>225</v>
      </c>
      <c r="AK106" s="147" t="s">
        <v>225</v>
      </c>
      <c r="AL106" s="153" t="s">
        <v>428</v>
      </c>
      <c r="AM106" s="111"/>
      <c r="AN106" s="174">
        <v>1</v>
      </c>
      <c r="AO106" s="172" t="s">
        <v>618</v>
      </c>
      <c r="AP106" s="172" t="s">
        <v>684</v>
      </c>
      <c r="AQ106" s="171"/>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row>
    <row r="107" spans="1:71" ht="151.5" customHeight="1" x14ac:dyDescent="0.25">
      <c r="A107" s="244"/>
      <c r="B107" s="246"/>
      <c r="C107" s="257"/>
      <c r="D107" s="257"/>
      <c r="E107" s="243"/>
      <c r="F107" s="243"/>
      <c r="G107" s="243"/>
      <c r="H107" s="250"/>
      <c r="I107" s="243"/>
      <c r="J107" s="252"/>
      <c r="K107" s="232"/>
      <c r="L107" s="235"/>
      <c r="M107" s="238"/>
      <c r="N107" s="150"/>
      <c r="O107" s="232"/>
      <c r="P107" s="235"/>
      <c r="Q107" s="240"/>
      <c r="R107" s="100">
        <v>2</v>
      </c>
      <c r="S107" s="101" t="s">
        <v>527</v>
      </c>
      <c r="T107" s="102" t="str">
        <f t="shared" si="181"/>
        <v>Probabilidad</v>
      </c>
      <c r="U107" s="103" t="s">
        <v>15</v>
      </c>
      <c r="V107" s="103" t="s">
        <v>10</v>
      </c>
      <c r="W107" s="104" t="str">
        <f t="shared" si="182"/>
        <v>40%</v>
      </c>
      <c r="X107" s="103" t="s">
        <v>19</v>
      </c>
      <c r="Y107" s="103" t="s">
        <v>22</v>
      </c>
      <c r="Z107" s="103" t="s">
        <v>113</v>
      </c>
      <c r="AA107" s="105">
        <f>IFERROR(IF(T107="Probabilidad",(AA106-(+AA106*W107)),IF(T107="Impacto",L107,"")),"")</f>
        <v>0.216</v>
      </c>
      <c r="AB107" s="106" t="str">
        <f t="shared" si="184"/>
        <v>Baja</v>
      </c>
      <c r="AC107" s="107">
        <f t="shared" si="185"/>
        <v>0.216</v>
      </c>
      <c r="AD107" s="106" t="str">
        <f t="shared" si="186"/>
        <v>Mayor</v>
      </c>
      <c r="AE107" s="107">
        <v>0.8</v>
      </c>
      <c r="AF107" s="108" t="str">
        <f t="shared" si="188"/>
        <v>Alto</v>
      </c>
      <c r="AG107" s="109" t="s">
        <v>129</v>
      </c>
      <c r="AH107" s="154" t="s">
        <v>528</v>
      </c>
      <c r="AI107" s="146" t="s">
        <v>233</v>
      </c>
      <c r="AJ107" s="147" t="s">
        <v>225</v>
      </c>
      <c r="AK107" s="147" t="s">
        <v>225</v>
      </c>
      <c r="AL107" s="153" t="s">
        <v>434</v>
      </c>
      <c r="AM107" s="111"/>
      <c r="AN107" s="174">
        <v>1</v>
      </c>
      <c r="AO107" s="172" t="s">
        <v>650</v>
      </c>
      <c r="AP107" s="172" t="s">
        <v>651</v>
      </c>
      <c r="AQ107" s="171"/>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row>
    <row r="108" spans="1:71" ht="151.5" hidden="1" customHeight="1" x14ac:dyDescent="0.25">
      <c r="A108" s="244"/>
      <c r="B108" s="247"/>
      <c r="C108" s="257"/>
      <c r="D108" s="257"/>
      <c r="E108" s="243"/>
      <c r="F108" s="243"/>
      <c r="G108" s="243"/>
      <c r="H108" s="250"/>
      <c r="I108" s="243"/>
      <c r="J108" s="252"/>
      <c r="K108" s="233"/>
      <c r="L108" s="236"/>
      <c r="M108" s="238"/>
      <c r="N108" s="150"/>
      <c r="O108" s="233"/>
      <c r="P108" s="236"/>
      <c r="Q108" s="241"/>
      <c r="R108" s="100">
        <v>3</v>
      </c>
      <c r="S108" s="101"/>
      <c r="T108" s="102" t="str">
        <f t="shared" si="181"/>
        <v>Probabilidad</v>
      </c>
      <c r="U108" s="103" t="s">
        <v>15</v>
      </c>
      <c r="V108" s="103" t="s">
        <v>9</v>
      </c>
      <c r="W108" s="104" t="str">
        <f t="shared" si="182"/>
        <v>30%</v>
      </c>
      <c r="X108" s="103" t="s">
        <v>20</v>
      </c>
      <c r="Y108" s="103" t="s">
        <v>23</v>
      </c>
      <c r="Z108" s="103" t="s">
        <v>114</v>
      </c>
      <c r="AA108" s="105">
        <f>IFERROR(IF(T108="Probabilidad",(AA107-(+AA107*W108)),IF(T108="Impacto",L108,"")),"")</f>
        <v>0.1512</v>
      </c>
      <c r="AB108" s="106" t="str">
        <f t="shared" si="184"/>
        <v>Muy Baja</v>
      </c>
      <c r="AC108" s="107">
        <f t="shared" si="185"/>
        <v>0.1512</v>
      </c>
      <c r="AD108" s="106" t="str">
        <f t="shared" si="186"/>
        <v>Leve</v>
      </c>
      <c r="AE108" s="107">
        <f t="shared" si="187"/>
        <v>0</v>
      </c>
      <c r="AF108" s="108" t="str">
        <f t="shared" si="188"/>
        <v>Bajo</v>
      </c>
      <c r="AG108" s="109"/>
      <c r="AH108" s="148"/>
      <c r="AI108" s="111"/>
      <c r="AJ108" s="112"/>
      <c r="AK108" s="112"/>
      <c r="AL108" s="148"/>
      <c r="AM108" s="111"/>
      <c r="AN108" s="111"/>
      <c r="AO108" s="177"/>
      <c r="AP108" s="177"/>
      <c r="AQ108" s="171"/>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row>
    <row r="109" spans="1:71" ht="151.5" customHeight="1" x14ac:dyDescent="0.25">
      <c r="A109" s="244">
        <v>35</v>
      </c>
      <c r="B109" s="245" t="s">
        <v>435</v>
      </c>
      <c r="C109" s="253" t="s">
        <v>540</v>
      </c>
      <c r="D109" s="253" t="s">
        <v>436</v>
      </c>
      <c r="E109" s="242" t="s">
        <v>127</v>
      </c>
      <c r="F109" s="242" t="s">
        <v>485</v>
      </c>
      <c r="G109" s="242" t="s">
        <v>486</v>
      </c>
      <c r="H109" s="249" t="s">
        <v>487</v>
      </c>
      <c r="I109" s="242" t="s">
        <v>460</v>
      </c>
      <c r="J109" s="251">
        <v>35</v>
      </c>
      <c r="K109" s="231" t="str">
        <f>IF(J109&lt;=0,"",IF(J109&lt;=2,"Muy Baja",IF(J109&lt;=24,"Baja",IF(J109&lt;=500,"Media",IF(J109&lt;=5000,"Alta","Muy Alta")))))</f>
        <v>Media</v>
      </c>
      <c r="L109" s="234">
        <f>IF(K109="","",IF(K109="Muy Baja",0.2,IF(K109="Baja",0.4,IF(K109="Media",0.6,IF(K109="Alta",0.8,IF(K109="Muy Alta",1,))))))</f>
        <v>0.6</v>
      </c>
      <c r="M109" s="237" t="s">
        <v>665</v>
      </c>
      <c r="N109" s="149" t="str">
        <f>IF(NOT(ISERROR(MATCH(M109,'Tabla Impacto'!$B$221:$B$223,0))),'Tabla Impacto'!$F$223&amp;"Por favor no seleccionar los criterios de impacto(Afectación Económica o presupuestal y Pérdida Reputacional)",M109)</f>
        <v xml:space="preserve">     El riesgo afecta la imagen de la entidad internamente, de conocimiento general, nivel interno, de junta directiva y accionistas y/o de proveedores</v>
      </c>
      <c r="O109" s="231" t="str">
        <f>IF(OR(N109='Tabla Impacto'!$C$11,N109='Tabla Impacto'!$D$11),"Leve",IF(OR(N109='Tabla Impacto'!$C$12,N109='Tabla Impacto'!$D$12),"Menor",IF(OR(N109='Tabla Impacto'!$C$13,N109='Tabla Impacto'!$D$13),"Moderado",IF(OR(N109='Tabla Impacto'!$C$14,N109='Tabla Impacto'!$D$14),"Mayor",IF(OR(N109='Tabla Impacto'!$C$15,N109='Tabla Impacto'!$D$15),"Catastrófico","")))))</f>
        <v/>
      </c>
      <c r="P109" s="234" t="str">
        <f>IF(O109="","",IF(O109="Leve",0.2,IF(O109="Menor",0.4,IF(O109="Moderado",0.6,IF(O109="Mayor",0.8,IF(O109="Catastrófico",1,))))))</f>
        <v/>
      </c>
      <c r="Q109" s="239"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
      </c>
      <c r="R109" s="100">
        <v>1</v>
      </c>
      <c r="S109" s="101" t="s">
        <v>488</v>
      </c>
      <c r="T109" s="102" t="str">
        <f t="shared" ref="T109:T120" si="189">IF(OR(U109="Preventivo",U109="Detectivo"),"Probabilidad",IF(U109="Correctivo","Impacto",""))</f>
        <v>Probabilidad</v>
      </c>
      <c r="U109" s="103" t="s">
        <v>14</v>
      </c>
      <c r="V109" s="103" t="s">
        <v>9</v>
      </c>
      <c r="W109" s="104" t="str">
        <f t="shared" ref="W109:W120" si="190">IF(AND(U109="Preventivo",V109="Automático"),"50%",IF(AND(U109="Preventivo",V109="Manual"),"40%",IF(AND(U109="Detectivo",V109="Automático"),"40%",IF(AND(U109="Detectivo",V109="Manual"),"30%",IF(AND(U109="Correctivo",V109="Automático"),"35%",IF(AND(U109="Correctivo",V109="Manual"),"25%",""))))))</f>
        <v>40%</v>
      </c>
      <c r="X109" s="103" t="s">
        <v>19</v>
      </c>
      <c r="Y109" s="103" t="s">
        <v>22</v>
      </c>
      <c r="Z109" s="103" t="s">
        <v>113</v>
      </c>
      <c r="AA109" s="105">
        <f t="shared" ref="AA109:AA118" si="191">IFERROR(IF(T109="Probabilidad",(L109-(+L109*W109)),IF(T109="Impacto",L109,"")),"")</f>
        <v>0.36</v>
      </c>
      <c r="AB109" s="106" t="str">
        <f t="shared" ref="AB109:AB120" si="192">IFERROR(IF(AA109="","",IF(AA109&lt;=0.2,"Muy Baja",IF(AA109&lt;=0.4,"Baja",IF(AA109&lt;=0.6,"Media",IF(AA109&lt;=0.8,"Alta","Muy Alta"))))),"")</f>
        <v>Baja</v>
      </c>
      <c r="AC109" s="107">
        <f t="shared" ref="AC109:AC120" si="193">+AA109</f>
        <v>0.36</v>
      </c>
      <c r="AD109" s="106" t="str">
        <f t="shared" ref="AD109:AD120" si="194">IFERROR(IF(AE109="","",IF(AE109&lt;=0.2,"Leve",IF(AE109&lt;=0.4,"Menor",IF(AE109&lt;=0.6,"Moderado",IF(AE109&lt;=0.8,"Mayor","Catastrófico"))))),"")</f>
        <v/>
      </c>
      <c r="AE109" s="107" t="str">
        <f t="shared" ref="AE109:AE120" si="195">IFERROR(IF(T109="Impacto",(P109-(+P109*W109)),IF(T109="Probabilidad",P109,"")),"")</f>
        <v/>
      </c>
      <c r="AF109" s="108" t="str">
        <f t="shared" ref="AF109:AF120" si="196">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
      </c>
      <c r="AG109" s="109" t="s">
        <v>129</v>
      </c>
      <c r="AH109" s="148" t="s">
        <v>489</v>
      </c>
      <c r="AI109" s="111" t="s">
        <v>256</v>
      </c>
      <c r="AJ109" s="112">
        <v>44470</v>
      </c>
      <c r="AK109" s="112">
        <v>44561</v>
      </c>
      <c r="AL109" s="148" t="s">
        <v>550</v>
      </c>
      <c r="AM109" s="111"/>
      <c r="AN109" s="168">
        <v>1</v>
      </c>
      <c r="AO109" s="171" t="s">
        <v>619</v>
      </c>
      <c r="AP109" s="172" t="s">
        <v>620</v>
      </c>
      <c r="AQ109" s="463" t="s">
        <v>711</v>
      </c>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row>
    <row r="110" spans="1:71" ht="151.5" customHeight="1" x14ac:dyDescent="0.25">
      <c r="A110" s="244"/>
      <c r="B110" s="246"/>
      <c r="C110" s="254"/>
      <c r="D110" s="257"/>
      <c r="E110" s="243"/>
      <c r="F110" s="243"/>
      <c r="G110" s="243"/>
      <c r="H110" s="250"/>
      <c r="I110" s="243"/>
      <c r="J110" s="252"/>
      <c r="K110" s="232"/>
      <c r="L110" s="235"/>
      <c r="M110" s="238"/>
      <c r="N110" s="150"/>
      <c r="O110" s="232"/>
      <c r="P110" s="235"/>
      <c r="Q110" s="240"/>
      <c r="R110" s="100">
        <v>2</v>
      </c>
      <c r="S110" s="101" t="s">
        <v>529</v>
      </c>
      <c r="T110" s="102" t="str">
        <f t="shared" si="189"/>
        <v>Probabilidad</v>
      </c>
      <c r="U110" s="103" t="s">
        <v>15</v>
      </c>
      <c r="V110" s="103" t="s">
        <v>9</v>
      </c>
      <c r="W110" s="104" t="str">
        <f t="shared" si="190"/>
        <v>30%</v>
      </c>
      <c r="X110" s="103" t="s">
        <v>19</v>
      </c>
      <c r="Y110" s="103" t="s">
        <v>22</v>
      </c>
      <c r="Z110" s="103" t="s">
        <v>113</v>
      </c>
      <c r="AA110" s="105">
        <f>IFERROR(IF(T110="Probabilidad",(AA109-(+AA109*W110)),IF(T110="Impacto",L110,"")),"")</f>
        <v>0.252</v>
      </c>
      <c r="AB110" s="106" t="str">
        <f t="shared" si="192"/>
        <v>Baja</v>
      </c>
      <c r="AC110" s="107">
        <f t="shared" si="193"/>
        <v>0.252</v>
      </c>
      <c r="AD110" s="106" t="str">
        <f t="shared" si="194"/>
        <v>Menor</v>
      </c>
      <c r="AE110" s="107">
        <v>0.4</v>
      </c>
      <c r="AF110" s="108" t="str">
        <f t="shared" si="196"/>
        <v>Moderado</v>
      </c>
      <c r="AG110" s="109" t="s">
        <v>129</v>
      </c>
      <c r="AH110" s="148"/>
      <c r="AI110" s="111"/>
      <c r="AJ110" s="112"/>
      <c r="AK110" s="112"/>
      <c r="AL110" s="148"/>
      <c r="AM110" s="111"/>
      <c r="AN110" s="168">
        <v>0</v>
      </c>
      <c r="AO110" s="171" t="s">
        <v>619</v>
      </c>
      <c r="AP110" s="177"/>
      <c r="AQ110" s="464"/>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row>
    <row r="111" spans="1:71" ht="151.5" hidden="1" customHeight="1" x14ac:dyDescent="0.25">
      <c r="A111" s="244"/>
      <c r="B111" s="247"/>
      <c r="C111" s="254"/>
      <c r="D111" s="257"/>
      <c r="E111" s="243"/>
      <c r="F111" s="243"/>
      <c r="G111" s="243"/>
      <c r="H111" s="250"/>
      <c r="I111" s="243"/>
      <c r="J111" s="252"/>
      <c r="K111" s="233"/>
      <c r="L111" s="236"/>
      <c r="M111" s="238"/>
      <c r="N111" s="150"/>
      <c r="O111" s="233"/>
      <c r="P111" s="236"/>
      <c r="Q111" s="241"/>
      <c r="R111" s="100">
        <v>3</v>
      </c>
      <c r="S111" s="101"/>
      <c r="T111" s="102" t="str">
        <f t="shared" si="189"/>
        <v>Probabilidad</v>
      </c>
      <c r="U111" s="103" t="s">
        <v>15</v>
      </c>
      <c r="V111" s="103" t="s">
        <v>9</v>
      </c>
      <c r="W111" s="104" t="str">
        <f t="shared" si="190"/>
        <v>30%</v>
      </c>
      <c r="X111" s="103" t="s">
        <v>20</v>
      </c>
      <c r="Y111" s="103" t="s">
        <v>23</v>
      </c>
      <c r="Z111" s="103" t="s">
        <v>114</v>
      </c>
      <c r="AA111" s="105">
        <f>IFERROR(IF(T111="Probabilidad",(AA110-(+AA110*W111)),IF(T111="Impacto",L111,"")),"")</f>
        <v>0.1764</v>
      </c>
      <c r="AB111" s="106" t="str">
        <f t="shared" si="192"/>
        <v>Muy Baja</v>
      </c>
      <c r="AC111" s="107">
        <f t="shared" si="193"/>
        <v>0.1764</v>
      </c>
      <c r="AD111" s="106" t="str">
        <f t="shared" si="194"/>
        <v>Leve</v>
      </c>
      <c r="AE111" s="107">
        <f t="shared" si="195"/>
        <v>0</v>
      </c>
      <c r="AF111" s="108" t="str">
        <f t="shared" si="196"/>
        <v>Bajo</v>
      </c>
      <c r="AG111" s="109"/>
      <c r="AH111" s="148"/>
      <c r="AI111" s="111"/>
      <c r="AJ111" s="112"/>
      <c r="AK111" s="112"/>
      <c r="AL111" s="148"/>
      <c r="AM111" s="111"/>
      <c r="AN111" s="111"/>
      <c r="AO111" s="177"/>
      <c r="AP111" s="177"/>
      <c r="AQ111" s="171"/>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row>
    <row r="112" spans="1:71" ht="174" customHeight="1" x14ac:dyDescent="0.25">
      <c r="A112" s="244">
        <v>36</v>
      </c>
      <c r="B112" s="245" t="s">
        <v>435</v>
      </c>
      <c r="C112" s="253" t="s">
        <v>540</v>
      </c>
      <c r="D112" s="253" t="s">
        <v>436</v>
      </c>
      <c r="E112" s="242" t="s">
        <v>127</v>
      </c>
      <c r="F112" s="242" t="s">
        <v>491</v>
      </c>
      <c r="G112" s="242" t="s">
        <v>492</v>
      </c>
      <c r="H112" s="258" t="s">
        <v>490</v>
      </c>
      <c r="I112" s="242" t="s">
        <v>460</v>
      </c>
      <c r="J112" s="251">
        <v>12</v>
      </c>
      <c r="K112" s="231" t="str">
        <f>IF(J112&lt;=0,"",IF(J112&lt;=2,"Muy Baja",IF(J112&lt;=24,"Baja",IF(J112&lt;=500,"Media",IF(J112&lt;=5000,"Alta","Muy Alta")))))</f>
        <v>Baja</v>
      </c>
      <c r="L112" s="234">
        <f>IF(K112="","",IF(K112="Muy Baja",0.2,IF(K112="Baja",0.4,IF(K112="Media",0.6,IF(K112="Alta",0.8,IF(K112="Muy Alta",1,))))))</f>
        <v>0.4</v>
      </c>
      <c r="M112" s="237" t="s">
        <v>665</v>
      </c>
      <c r="N112" s="149" t="str">
        <f>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231" t="str">
        <f>IF(OR(N112='Tabla Impacto'!$C$11,N112='Tabla Impacto'!$D$11),"Leve",IF(OR(N112='Tabla Impacto'!$C$12,N112='Tabla Impacto'!$D$12),"Menor",IF(OR(N112='Tabla Impacto'!$C$13,N112='Tabla Impacto'!$D$13),"Moderado",IF(OR(N112='Tabla Impacto'!$C$14,N112='Tabla Impacto'!$D$14),"Mayor",IF(OR(N112='Tabla Impacto'!$C$15,N112='Tabla Impacto'!$D$15),"Catastrófico","")))))</f>
        <v/>
      </c>
      <c r="P112" s="234" t="str">
        <f>IF(O112="","",IF(O112="Leve",0.2,IF(O112="Menor",0.4,IF(O112="Moderado",0.6,IF(O112="Mayor",0.8,IF(O112="Catastrófico",1,))))))</f>
        <v/>
      </c>
      <c r="Q112" s="239"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
      </c>
      <c r="R112" s="100">
        <v>1</v>
      </c>
      <c r="S112" s="101" t="s">
        <v>493</v>
      </c>
      <c r="T112" s="102" t="str">
        <f t="shared" si="189"/>
        <v>Probabilidad</v>
      </c>
      <c r="U112" s="103" t="s">
        <v>14</v>
      </c>
      <c r="V112" s="103" t="s">
        <v>9</v>
      </c>
      <c r="W112" s="104" t="str">
        <f t="shared" si="190"/>
        <v>40%</v>
      </c>
      <c r="X112" s="103" t="s">
        <v>19</v>
      </c>
      <c r="Y112" s="103" t="s">
        <v>22</v>
      </c>
      <c r="Z112" s="103" t="s">
        <v>113</v>
      </c>
      <c r="AA112" s="105">
        <f t="shared" si="191"/>
        <v>0.24</v>
      </c>
      <c r="AB112" s="106" t="str">
        <f t="shared" si="192"/>
        <v>Baja</v>
      </c>
      <c r="AC112" s="107">
        <f t="shared" si="193"/>
        <v>0.24</v>
      </c>
      <c r="AD112" s="106" t="str">
        <f t="shared" si="194"/>
        <v/>
      </c>
      <c r="AE112" s="107" t="str">
        <f t="shared" si="195"/>
        <v/>
      </c>
      <c r="AF112" s="108" t="str">
        <f t="shared" si="196"/>
        <v/>
      </c>
      <c r="AG112" s="109" t="s">
        <v>129</v>
      </c>
      <c r="AH112" s="148" t="s">
        <v>494</v>
      </c>
      <c r="AI112" s="111" t="s">
        <v>256</v>
      </c>
      <c r="AJ112" s="112">
        <v>44470</v>
      </c>
      <c r="AK112" s="112">
        <v>44561</v>
      </c>
      <c r="AL112" s="148" t="s">
        <v>495</v>
      </c>
      <c r="AM112" s="111"/>
      <c r="AN112" s="168">
        <v>0.5</v>
      </c>
      <c r="AO112" s="172" t="s">
        <v>621</v>
      </c>
      <c r="AP112" s="461" t="s">
        <v>710</v>
      </c>
      <c r="AQ112" s="229" t="s">
        <v>712</v>
      </c>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row>
    <row r="113" spans="1:71" ht="151.5" customHeight="1" x14ac:dyDescent="0.25">
      <c r="A113" s="244"/>
      <c r="B113" s="246"/>
      <c r="C113" s="254"/>
      <c r="D113" s="257"/>
      <c r="E113" s="243"/>
      <c r="F113" s="243"/>
      <c r="G113" s="243"/>
      <c r="H113" s="259"/>
      <c r="I113" s="243"/>
      <c r="J113" s="252"/>
      <c r="K113" s="232"/>
      <c r="L113" s="235"/>
      <c r="M113" s="238"/>
      <c r="N113" s="150"/>
      <c r="O113" s="232"/>
      <c r="P113" s="235"/>
      <c r="Q113" s="240"/>
      <c r="R113" s="100">
        <v>2</v>
      </c>
      <c r="S113" s="101" t="s">
        <v>551</v>
      </c>
      <c r="T113" s="102" t="str">
        <f t="shared" si="189"/>
        <v>Probabilidad</v>
      </c>
      <c r="U113" s="103" t="s">
        <v>15</v>
      </c>
      <c r="V113" s="103" t="s">
        <v>9</v>
      </c>
      <c r="W113" s="104" t="str">
        <f t="shared" si="190"/>
        <v>30%</v>
      </c>
      <c r="X113" s="103" t="s">
        <v>19</v>
      </c>
      <c r="Y113" s="103" t="s">
        <v>22</v>
      </c>
      <c r="Z113" s="103" t="s">
        <v>113</v>
      </c>
      <c r="AA113" s="105">
        <f>IFERROR(IF(T113="Probabilidad",(AA112-(+AA112*W113)),IF(T113="Impacto",L113,"")),"")</f>
        <v>0.16799999999999998</v>
      </c>
      <c r="AB113" s="106" t="str">
        <f t="shared" si="192"/>
        <v>Muy Baja</v>
      </c>
      <c r="AC113" s="107">
        <f t="shared" si="193"/>
        <v>0.16799999999999998</v>
      </c>
      <c r="AD113" s="106" t="str">
        <f t="shared" si="194"/>
        <v>Menor</v>
      </c>
      <c r="AE113" s="107">
        <v>0.4</v>
      </c>
      <c r="AF113" s="108" t="str">
        <f t="shared" si="196"/>
        <v>Bajo</v>
      </c>
      <c r="AG113" s="109" t="s">
        <v>129</v>
      </c>
      <c r="AH113" s="148"/>
      <c r="AI113" s="111"/>
      <c r="AJ113" s="112"/>
      <c r="AK113" s="112"/>
      <c r="AL113" s="148"/>
      <c r="AM113" s="111"/>
      <c r="AN113" s="168">
        <v>0</v>
      </c>
      <c r="AO113" s="172" t="s">
        <v>621</v>
      </c>
      <c r="AP113" s="462"/>
      <c r="AQ113" s="230"/>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row>
    <row r="114" spans="1:71" ht="151.5" hidden="1" customHeight="1" x14ac:dyDescent="0.25">
      <c r="A114" s="244"/>
      <c r="B114" s="247"/>
      <c r="C114" s="254"/>
      <c r="D114" s="257"/>
      <c r="E114" s="243"/>
      <c r="F114" s="243"/>
      <c r="G114" s="243"/>
      <c r="H114" s="259"/>
      <c r="I114" s="243"/>
      <c r="J114" s="252"/>
      <c r="K114" s="233"/>
      <c r="L114" s="236"/>
      <c r="M114" s="238"/>
      <c r="N114" s="150"/>
      <c r="O114" s="233"/>
      <c r="P114" s="236"/>
      <c r="Q114" s="241"/>
      <c r="R114" s="100">
        <v>3</v>
      </c>
      <c r="S114" s="101"/>
      <c r="T114" s="102" t="str">
        <f t="shared" si="189"/>
        <v>Probabilidad</v>
      </c>
      <c r="U114" s="103" t="s">
        <v>15</v>
      </c>
      <c r="V114" s="103" t="s">
        <v>9</v>
      </c>
      <c r="W114" s="104" t="str">
        <f t="shared" si="190"/>
        <v>30%</v>
      </c>
      <c r="X114" s="103" t="s">
        <v>20</v>
      </c>
      <c r="Y114" s="103" t="s">
        <v>23</v>
      </c>
      <c r="Z114" s="103" t="s">
        <v>114</v>
      </c>
      <c r="AA114" s="105">
        <f>IFERROR(IF(T114="Probabilidad",(AA113-(+AA113*W114)),IF(T114="Impacto",L114,"")),"")</f>
        <v>0.11759999999999998</v>
      </c>
      <c r="AB114" s="106" t="str">
        <f t="shared" si="192"/>
        <v>Muy Baja</v>
      </c>
      <c r="AC114" s="107">
        <f t="shared" si="193"/>
        <v>0.11759999999999998</v>
      </c>
      <c r="AD114" s="106" t="str">
        <f t="shared" si="194"/>
        <v>Leve</v>
      </c>
      <c r="AE114" s="107">
        <f t="shared" si="195"/>
        <v>0</v>
      </c>
      <c r="AF114" s="108" t="str">
        <f t="shared" si="196"/>
        <v>Bajo</v>
      </c>
      <c r="AG114" s="109"/>
      <c r="AH114" s="148"/>
      <c r="AI114" s="111"/>
      <c r="AJ114" s="112"/>
      <c r="AK114" s="112"/>
      <c r="AL114" s="148"/>
      <c r="AM114" s="111"/>
      <c r="AN114" s="111"/>
      <c r="AO114" s="177"/>
      <c r="AP114" s="177"/>
      <c r="AQ114" s="171"/>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row>
    <row r="115" spans="1:71" ht="193.5" customHeight="1" x14ac:dyDescent="0.25">
      <c r="A115" s="244">
        <v>37</v>
      </c>
      <c r="B115" s="245" t="s">
        <v>435</v>
      </c>
      <c r="C115" s="253" t="s">
        <v>540</v>
      </c>
      <c r="D115" s="253" t="s">
        <v>436</v>
      </c>
      <c r="E115" s="242" t="s">
        <v>127</v>
      </c>
      <c r="F115" s="242" t="s">
        <v>497</v>
      </c>
      <c r="G115" s="242" t="s">
        <v>498</v>
      </c>
      <c r="H115" s="249" t="s">
        <v>496</v>
      </c>
      <c r="I115" s="242" t="s">
        <v>119</v>
      </c>
      <c r="J115" s="251">
        <v>3000</v>
      </c>
      <c r="K115" s="231" t="str">
        <f>IF(J115&lt;=0,"",IF(J115&lt;=2,"Muy Baja",IF(J115&lt;=24,"Baja",IF(J115&lt;=500,"Media",IF(J115&lt;=5000,"Alta","Muy Alta")))))</f>
        <v>Alta</v>
      </c>
      <c r="L115" s="234">
        <f>IF(K115="","",IF(K115="Muy Baja",0.2,IF(K115="Baja",0.4,IF(K115="Media",0.6,IF(K115="Alta",0.8,IF(K115="Muy Alta",1,))))))</f>
        <v>0.8</v>
      </c>
      <c r="M115" s="237" t="s">
        <v>141</v>
      </c>
      <c r="N115" s="149" t="str">
        <f>IF(NOT(ISERROR(MATCH(M115,'Tabla Impacto'!$B$221:$B$223,0))),'Tabla Impacto'!$F$223&amp;"Por favor no seleccionar los criterios de impacto(Afectación Económica o presupuestal y Pérdida Reputacional)",M115)</f>
        <v xml:space="preserve">     Entre 10 y 50 SMLMV </v>
      </c>
      <c r="O115" s="231" t="str">
        <f>IF(OR(N115='Tabla Impacto'!$C$11,N115='Tabla Impacto'!$D$11),"Leve",IF(OR(N115='Tabla Impacto'!$C$12,N115='Tabla Impacto'!$D$12),"Menor",IF(OR(N115='Tabla Impacto'!$C$13,N115='Tabla Impacto'!$D$13),"Moderado",IF(OR(N115='Tabla Impacto'!$C$14,N115='Tabla Impacto'!$D$14),"Mayor",IF(OR(N115='Tabla Impacto'!$C$15,N115='Tabla Impacto'!$D$15),"Catastrófico","")))))</f>
        <v>Menor</v>
      </c>
      <c r="P115" s="234">
        <f>IF(O115="","",IF(O115="Leve",0.2,IF(O115="Menor",0.4,IF(O115="Moderado",0.6,IF(O115="Mayor",0.8,IF(O115="Catastrófico",1,))))))</f>
        <v>0.4</v>
      </c>
      <c r="Q115" s="239"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Moderado</v>
      </c>
      <c r="R115" s="100">
        <v>1</v>
      </c>
      <c r="S115" s="101" t="s">
        <v>552</v>
      </c>
      <c r="T115" s="102" t="str">
        <f t="shared" si="189"/>
        <v>Probabilidad</v>
      </c>
      <c r="U115" s="103" t="s">
        <v>14</v>
      </c>
      <c r="V115" s="103" t="s">
        <v>9</v>
      </c>
      <c r="W115" s="104" t="str">
        <f t="shared" si="190"/>
        <v>40%</v>
      </c>
      <c r="X115" s="103" t="s">
        <v>19</v>
      </c>
      <c r="Y115" s="103" t="s">
        <v>22</v>
      </c>
      <c r="Z115" s="103" t="s">
        <v>113</v>
      </c>
      <c r="AA115" s="105">
        <f t="shared" si="191"/>
        <v>0.48</v>
      </c>
      <c r="AB115" s="106" t="str">
        <f t="shared" si="192"/>
        <v>Media</v>
      </c>
      <c r="AC115" s="107">
        <f t="shared" si="193"/>
        <v>0.48</v>
      </c>
      <c r="AD115" s="106" t="str">
        <f t="shared" si="194"/>
        <v>Menor</v>
      </c>
      <c r="AE115" s="107">
        <f t="shared" si="195"/>
        <v>0.4</v>
      </c>
      <c r="AF115" s="108" t="str">
        <f t="shared" si="196"/>
        <v>Moderado</v>
      </c>
      <c r="AG115" s="109" t="s">
        <v>129</v>
      </c>
      <c r="AH115" s="148" t="s">
        <v>553</v>
      </c>
      <c r="AI115" s="111" t="s">
        <v>233</v>
      </c>
      <c r="AJ115" s="112">
        <v>44469</v>
      </c>
      <c r="AK115" s="112">
        <v>44561</v>
      </c>
      <c r="AL115" s="148" t="s">
        <v>550</v>
      </c>
      <c r="AM115" s="111"/>
      <c r="AN115" s="168">
        <v>0.9</v>
      </c>
      <c r="AO115" s="172" t="s">
        <v>622</v>
      </c>
      <c r="AP115" s="172" t="s">
        <v>623</v>
      </c>
      <c r="AQ115" s="172" t="s">
        <v>725</v>
      </c>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row>
    <row r="116" spans="1:71" ht="197.25" customHeight="1" x14ac:dyDescent="0.25">
      <c r="A116" s="244"/>
      <c r="B116" s="246"/>
      <c r="C116" s="254"/>
      <c r="D116" s="257"/>
      <c r="E116" s="243"/>
      <c r="F116" s="243"/>
      <c r="G116" s="243"/>
      <c r="H116" s="250"/>
      <c r="I116" s="243"/>
      <c r="J116" s="252"/>
      <c r="K116" s="232"/>
      <c r="L116" s="235"/>
      <c r="M116" s="238"/>
      <c r="N116" s="150"/>
      <c r="O116" s="232"/>
      <c r="P116" s="235"/>
      <c r="Q116" s="240"/>
      <c r="R116" s="100">
        <v>2</v>
      </c>
      <c r="S116" s="101" t="s">
        <v>685</v>
      </c>
      <c r="T116" s="102" t="str">
        <f t="shared" si="189"/>
        <v>Probabilidad</v>
      </c>
      <c r="U116" s="103" t="s">
        <v>14</v>
      </c>
      <c r="V116" s="103" t="s">
        <v>9</v>
      </c>
      <c r="W116" s="104" t="str">
        <f t="shared" si="190"/>
        <v>40%</v>
      </c>
      <c r="X116" s="103" t="s">
        <v>19</v>
      </c>
      <c r="Y116" s="103" t="s">
        <v>22</v>
      </c>
      <c r="Z116" s="103" t="s">
        <v>113</v>
      </c>
      <c r="AA116" s="105">
        <f>IFERROR(IF(T116="Probabilidad",(AA115-(+AA115*W116)),IF(T116="Impacto",L116,"")),"")</f>
        <v>0.28799999999999998</v>
      </c>
      <c r="AB116" s="106" t="str">
        <f t="shared" si="192"/>
        <v>Baja</v>
      </c>
      <c r="AC116" s="107">
        <f t="shared" si="193"/>
        <v>0.28799999999999998</v>
      </c>
      <c r="AD116" s="106" t="str">
        <f t="shared" si="194"/>
        <v>Menor</v>
      </c>
      <c r="AE116" s="107">
        <v>0.4</v>
      </c>
      <c r="AF116" s="108" t="str">
        <f t="shared" si="196"/>
        <v>Moderado</v>
      </c>
      <c r="AG116" s="109" t="s">
        <v>129</v>
      </c>
      <c r="AH116" s="148"/>
      <c r="AI116" s="111"/>
      <c r="AJ116" s="112"/>
      <c r="AK116" s="112"/>
      <c r="AL116" s="148"/>
      <c r="AM116" s="111"/>
      <c r="AN116" s="168">
        <v>0.9</v>
      </c>
      <c r="AO116" s="172" t="s">
        <v>622</v>
      </c>
      <c r="AP116" s="177"/>
      <c r="AQ116" s="172" t="s">
        <v>722</v>
      </c>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row>
    <row r="117" spans="1:71" ht="151.5" customHeight="1" x14ac:dyDescent="0.25">
      <c r="A117" s="244"/>
      <c r="B117" s="247"/>
      <c r="C117" s="254"/>
      <c r="D117" s="257"/>
      <c r="E117" s="243"/>
      <c r="F117" s="243"/>
      <c r="G117" s="243"/>
      <c r="H117" s="250"/>
      <c r="I117" s="243"/>
      <c r="J117" s="252"/>
      <c r="K117" s="233"/>
      <c r="L117" s="236"/>
      <c r="M117" s="238"/>
      <c r="N117" s="150"/>
      <c r="O117" s="233"/>
      <c r="P117" s="236"/>
      <c r="Q117" s="241"/>
      <c r="R117" s="100">
        <v>3</v>
      </c>
      <c r="S117" s="101" t="s">
        <v>554</v>
      </c>
      <c r="T117" s="102" t="str">
        <f t="shared" si="189"/>
        <v>Probabilidad</v>
      </c>
      <c r="U117" s="103" t="s">
        <v>14</v>
      </c>
      <c r="V117" s="103" t="s">
        <v>9</v>
      </c>
      <c r="W117" s="104" t="str">
        <f t="shared" si="190"/>
        <v>40%</v>
      </c>
      <c r="X117" s="103" t="s">
        <v>19</v>
      </c>
      <c r="Y117" s="103" t="s">
        <v>22</v>
      </c>
      <c r="Z117" s="103" t="s">
        <v>113</v>
      </c>
      <c r="AA117" s="105">
        <f>IFERROR(IF(T117="Probabilidad",(AA116-(+A116*W117)),IF(T117="Impacto",L117,"")),"")</f>
        <v>0.28799999999999998</v>
      </c>
      <c r="AB117" s="106" t="str">
        <f t="shared" si="192"/>
        <v>Baja</v>
      </c>
      <c r="AC117" s="107">
        <f t="shared" si="193"/>
        <v>0.28799999999999998</v>
      </c>
      <c r="AD117" s="106" t="str">
        <f t="shared" si="194"/>
        <v>Menor</v>
      </c>
      <c r="AE117" s="107">
        <v>0.4</v>
      </c>
      <c r="AF117" s="108" t="str">
        <f t="shared" si="196"/>
        <v>Moderado</v>
      </c>
      <c r="AG117" s="109" t="s">
        <v>129</v>
      </c>
      <c r="AH117" s="148"/>
      <c r="AI117" s="111"/>
      <c r="AJ117" s="112"/>
      <c r="AK117" s="112"/>
      <c r="AL117" s="148"/>
      <c r="AM117" s="111"/>
      <c r="AN117" s="168">
        <v>0.9</v>
      </c>
      <c r="AO117" s="172" t="s">
        <v>622</v>
      </c>
      <c r="AP117" s="177"/>
      <c r="AQ117" s="172" t="s">
        <v>722</v>
      </c>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row>
    <row r="118" spans="1:71" ht="151.5" customHeight="1" x14ac:dyDescent="0.25">
      <c r="A118" s="244">
        <v>38</v>
      </c>
      <c r="B118" s="245" t="s">
        <v>484</v>
      </c>
      <c r="C118" s="256"/>
      <c r="D118" s="256"/>
      <c r="E118" s="242" t="s">
        <v>127</v>
      </c>
      <c r="F118" s="242"/>
      <c r="G118" s="242"/>
      <c r="H118" s="249"/>
      <c r="I118" s="242" t="s">
        <v>460</v>
      </c>
      <c r="J118" s="251">
        <v>50000</v>
      </c>
      <c r="K118" s="231" t="str">
        <f>IF(J118&lt;=0,"",IF(J118&lt;=2,"Muy Baja",IF(J118&lt;=24,"Baja",IF(J118&lt;=500,"Media",IF(J118&lt;=5000,"Alta","Muy Alta")))))</f>
        <v>Muy Alta</v>
      </c>
      <c r="L118" s="234">
        <f>IF(K118="","",IF(K118="Muy Baja",0.2,IF(K118="Baja",0.4,IF(K118="Media",0.6,IF(K118="Alta",0.8,IF(K118="Muy Alta",1,))))))</f>
        <v>1</v>
      </c>
      <c r="M118" s="237" t="s">
        <v>146</v>
      </c>
      <c r="N118" s="149" t="str">
        <f>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231" t="str">
        <f>IF(OR(N118='Tabla Impacto'!$C$11,N118='Tabla Impacto'!$D$11),"Leve",IF(OR(N118='Tabla Impacto'!$C$12,N118='Tabla Impacto'!$D$12),"Menor",IF(OR(N118='Tabla Impacto'!$C$13,N118='Tabla Impacto'!$D$13),"Moderado",IF(OR(N118='Tabla Impacto'!$C$14,N118='Tabla Impacto'!$D$14),"Mayor",IF(OR(N118='Tabla Impacto'!$C$15,N118='Tabla Impacto'!$D$15),"Catastrófico","")))))</f>
        <v>Moderado</v>
      </c>
      <c r="P118" s="234">
        <f>IF(O118="","",IF(O118="Leve",0.2,IF(O118="Menor",0.4,IF(O118="Moderado",0.6,IF(O118="Mayor",0.8,IF(O118="Catastrófico",1,))))))</f>
        <v>0.6</v>
      </c>
      <c r="Q118" s="239"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Alto</v>
      </c>
      <c r="R118" s="100">
        <v>1</v>
      </c>
      <c r="S118" s="101"/>
      <c r="T118" s="102" t="str">
        <f t="shared" si="189"/>
        <v>Probabilidad</v>
      </c>
      <c r="U118" s="103" t="s">
        <v>15</v>
      </c>
      <c r="V118" s="103" t="s">
        <v>9</v>
      </c>
      <c r="W118" s="104" t="str">
        <f t="shared" si="190"/>
        <v>30%</v>
      </c>
      <c r="X118" s="103" t="s">
        <v>20</v>
      </c>
      <c r="Y118" s="103" t="s">
        <v>23</v>
      </c>
      <c r="Z118" s="103" t="s">
        <v>114</v>
      </c>
      <c r="AA118" s="105">
        <f t="shared" si="191"/>
        <v>0.7</v>
      </c>
      <c r="AB118" s="106" t="str">
        <f t="shared" si="192"/>
        <v>Alta</v>
      </c>
      <c r="AC118" s="107">
        <f t="shared" si="193"/>
        <v>0.7</v>
      </c>
      <c r="AD118" s="106" t="str">
        <f t="shared" si="194"/>
        <v>Moderado</v>
      </c>
      <c r="AE118" s="107">
        <f t="shared" si="195"/>
        <v>0.6</v>
      </c>
      <c r="AF118" s="108" t="str">
        <f t="shared" si="196"/>
        <v>Alto</v>
      </c>
      <c r="AG118" s="109"/>
      <c r="AH118" s="148"/>
      <c r="AI118" s="111"/>
      <c r="AJ118" s="112"/>
      <c r="AK118" s="112"/>
      <c r="AL118" s="148"/>
      <c r="AM118" s="111"/>
      <c r="AN118" s="168">
        <v>0</v>
      </c>
      <c r="AO118" s="177"/>
      <c r="AP118" s="177"/>
      <c r="AQ118" s="171" t="s">
        <v>652</v>
      </c>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row>
    <row r="119" spans="1:71" ht="151.5" hidden="1" customHeight="1" x14ac:dyDescent="0.25">
      <c r="A119" s="244"/>
      <c r="B119" s="246"/>
      <c r="C119" s="257"/>
      <c r="D119" s="257"/>
      <c r="E119" s="243"/>
      <c r="F119" s="243"/>
      <c r="G119" s="243"/>
      <c r="H119" s="250"/>
      <c r="I119" s="243"/>
      <c r="J119" s="252"/>
      <c r="K119" s="232"/>
      <c r="L119" s="235"/>
      <c r="M119" s="238"/>
      <c r="N119" s="150"/>
      <c r="O119" s="232"/>
      <c r="P119" s="235"/>
      <c r="Q119" s="240"/>
      <c r="R119" s="100">
        <v>2</v>
      </c>
      <c r="S119" s="101"/>
      <c r="T119" s="102" t="str">
        <f t="shared" si="189"/>
        <v>Probabilidad</v>
      </c>
      <c r="U119" s="103" t="s">
        <v>15</v>
      </c>
      <c r="V119" s="103" t="s">
        <v>9</v>
      </c>
      <c r="W119" s="104" t="str">
        <f t="shared" si="190"/>
        <v>30%</v>
      </c>
      <c r="X119" s="103" t="s">
        <v>20</v>
      </c>
      <c r="Y119" s="103" t="s">
        <v>23</v>
      </c>
      <c r="Z119" s="103" t="s">
        <v>114</v>
      </c>
      <c r="AA119" s="105">
        <f>IFERROR(IF(T119="Probabilidad",(AA118-(+AA118*W119)),IF(T119="Impacto",L119,"")),"")</f>
        <v>0.49</v>
      </c>
      <c r="AB119" s="106" t="str">
        <f t="shared" si="192"/>
        <v>Media</v>
      </c>
      <c r="AC119" s="107">
        <f t="shared" si="193"/>
        <v>0.49</v>
      </c>
      <c r="AD119" s="106" t="str">
        <f t="shared" si="194"/>
        <v>Leve</v>
      </c>
      <c r="AE119" s="107">
        <f t="shared" si="195"/>
        <v>0</v>
      </c>
      <c r="AF119" s="108" t="str">
        <f t="shared" si="196"/>
        <v>Moderado</v>
      </c>
      <c r="AG119" s="109"/>
      <c r="AH119" s="148"/>
      <c r="AI119" s="111"/>
      <c r="AJ119" s="112"/>
      <c r="AK119" s="112"/>
      <c r="AL119" s="148"/>
      <c r="AM119" s="111"/>
      <c r="AN119" s="168">
        <v>0</v>
      </c>
      <c r="AO119" s="177"/>
      <c r="AP119" s="177"/>
      <c r="AQ119" s="171" t="s">
        <v>652</v>
      </c>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row>
    <row r="120" spans="1:71" ht="151.5" hidden="1" customHeight="1" x14ac:dyDescent="0.25">
      <c r="A120" s="244"/>
      <c r="B120" s="247"/>
      <c r="C120" s="257"/>
      <c r="D120" s="257"/>
      <c r="E120" s="243"/>
      <c r="F120" s="243"/>
      <c r="G120" s="243"/>
      <c r="H120" s="250"/>
      <c r="I120" s="243"/>
      <c r="J120" s="252"/>
      <c r="K120" s="233"/>
      <c r="L120" s="236"/>
      <c r="M120" s="238"/>
      <c r="N120" s="150"/>
      <c r="O120" s="233"/>
      <c r="P120" s="236"/>
      <c r="Q120" s="241"/>
      <c r="R120" s="100">
        <v>3</v>
      </c>
      <c r="S120" s="101"/>
      <c r="T120" s="102" t="str">
        <f t="shared" si="189"/>
        <v>Probabilidad</v>
      </c>
      <c r="U120" s="103" t="s">
        <v>15</v>
      </c>
      <c r="V120" s="103" t="s">
        <v>9</v>
      </c>
      <c r="W120" s="104" t="str">
        <f t="shared" si="190"/>
        <v>30%</v>
      </c>
      <c r="X120" s="103" t="s">
        <v>20</v>
      </c>
      <c r="Y120" s="103" t="s">
        <v>23</v>
      </c>
      <c r="Z120" s="103" t="s">
        <v>114</v>
      </c>
      <c r="AA120" s="105">
        <f>IFERROR(IF(T120="Probabilidad",(AA119-(+AA119*W120)),IF(T120="Impacto",L120,"")),"")</f>
        <v>0.34299999999999997</v>
      </c>
      <c r="AB120" s="106" t="str">
        <f t="shared" si="192"/>
        <v>Baja</v>
      </c>
      <c r="AC120" s="107">
        <f t="shared" si="193"/>
        <v>0.34299999999999997</v>
      </c>
      <c r="AD120" s="106" t="str">
        <f t="shared" si="194"/>
        <v>Leve</v>
      </c>
      <c r="AE120" s="107">
        <f t="shared" si="195"/>
        <v>0</v>
      </c>
      <c r="AF120" s="108" t="str">
        <f t="shared" si="196"/>
        <v>Bajo</v>
      </c>
      <c r="AG120" s="109"/>
      <c r="AH120" s="148"/>
      <c r="AI120" s="111"/>
      <c r="AJ120" s="112"/>
      <c r="AK120" s="112"/>
      <c r="AL120" s="148"/>
      <c r="AM120" s="111"/>
      <c r="AN120" s="168">
        <v>0</v>
      </c>
      <c r="AO120" s="177"/>
      <c r="AP120" s="177"/>
      <c r="AQ120" s="171" t="s">
        <v>652</v>
      </c>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row>
    <row r="121" spans="1:71" ht="151.5" customHeight="1" x14ac:dyDescent="0.25">
      <c r="A121" s="244">
        <v>39</v>
      </c>
      <c r="B121" s="245" t="s">
        <v>484</v>
      </c>
      <c r="C121" s="256"/>
      <c r="D121" s="256"/>
      <c r="E121" s="242" t="s">
        <v>127</v>
      </c>
      <c r="F121" s="242"/>
      <c r="G121" s="242"/>
      <c r="H121" s="249" t="s">
        <v>205</v>
      </c>
      <c r="I121" s="242" t="s">
        <v>460</v>
      </c>
      <c r="J121" s="251">
        <v>50000</v>
      </c>
      <c r="K121" s="231" t="str">
        <f>IF(J121&lt;=0,"",IF(J121&lt;=2,"Muy Baja",IF(J121&lt;=24,"Baja",IF(J121&lt;=500,"Media",IF(J121&lt;=5000,"Alta","Muy Alta")))))</f>
        <v>Muy Alta</v>
      </c>
      <c r="L121" s="234">
        <f>IF(K121="","",IF(K121="Muy Baja",0.2,IF(K121="Baja",0.4,IF(K121="Media",0.6,IF(K121="Alta",0.8,IF(K121="Muy Alta",1,))))))</f>
        <v>1</v>
      </c>
      <c r="M121" s="237" t="s">
        <v>146</v>
      </c>
      <c r="N121" s="149" t="str">
        <f>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231" t="str">
        <f>IF(OR(N121='Tabla Impacto'!$C$11,N121='Tabla Impacto'!$D$11),"Leve",IF(OR(N121='Tabla Impacto'!$C$12,N121='Tabla Impacto'!$D$12),"Menor",IF(OR(N121='Tabla Impacto'!$C$13,N121='Tabla Impacto'!$D$13),"Moderado",IF(OR(N121='Tabla Impacto'!$C$14,N121='Tabla Impacto'!$D$14),"Mayor",IF(OR(N121='Tabla Impacto'!$C$15,N121='Tabla Impacto'!$D$15),"Catastrófico","")))))</f>
        <v>Moderado</v>
      </c>
      <c r="P121" s="234">
        <f>IF(O121="","",IF(O121="Leve",0.2,IF(O121="Menor",0.4,IF(O121="Moderado",0.6,IF(O121="Mayor",0.8,IF(O121="Catastrófico",1,))))))</f>
        <v>0.6</v>
      </c>
      <c r="Q121" s="239"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Alto</v>
      </c>
      <c r="R121" s="100">
        <v>1</v>
      </c>
      <c r="S121" s="101"/>
      <c r="T121" s="102" t="str">
        <f t="shared" ref="T121:T153" si="197">IF(OR(U121="Preventivo",U121="Detectivo"),"Probabilidad",IF(U121="Correctivo","Impacto",""))</f>
        <v>Probabilidad</v>
      </c>
      <c r="U121" s="103" t="s">
        <v>15</v>
      </c>
      <c r="V121" s="103" t="s">
        <v>9</v>
      </c>
      <c r="W121" s="104" t="str">
        <f t="shared" ref="W121:W153" si="198">IF(AND(U121="Preventivo",V121="Automático"),"50%",IF(AND(U121="Preventivo",V121="Manual"),"40%",IF(AND(U121="Detectivo",V121="Automático"),"40%",IF(AND(U121="Detectivo",V121="Manual"),"30%",IF(AND(U121="Correctivo",V121="Automático"),"35%",IF(AND(U121="Correctivo",V121="Manual"),"25%",""))))))</f>
        <v>30%</v>
      </c>
      <c r="X121" s="103" t="s">
        <v>20</v>
      </c>
      <c r="Y121" s="103" t="s">
        <v>23</v>
      </c>
      <c r="Z121" s="103" t="s">
        <v>114</v>
      </c>
      <c r="AA121" s="105">
        <f t="shared" ref="AA121:AA153" si="199">IFERROR(IF(T121="Probabilidad",(L121-(+L121*W121)),IF(T121="Impacto",L121,"")),"")</f>
        <v>0.7</v>
      </c>
      <c r="AB121" s="106" t="str">
        <f t="shared" ref="AB121:AB153" si="200">IFERROR(IF(AA121="","",IF(AA121&lt;=0.2,"Muy Baja",IF(AA121&lt;=0.4,"Baja",IF(AA121&lt;=0.6,"Media",IF(AA121&lt;=0.8,"Alta","Muy Alta"))))),"")</f>
        <v>Alta</v>
      </c>
      <c r="AC121" s="107">
        <f t="shared" ref="AC121:AC153" si="201">+AA121</f>
        <v>0.7</v>
      </c>
      <c r="AD121" s="106" t="str">
        <f t="shared" ref="AD121:AD153" si="202">IFERROR(IF(AE121="","",IF(AE121&lt;=0.2,"Leve",IF(AE121&lt;=0.4,"Menor",IF(AE121&lt;=0.6,"Moderado",IF(AE121&lt;=0.8,"Mayor","Catastrófico"))))),"")</f>
        <v>Moderado</v>
      </c>
      <c r="AE121" s="107">
        <f t="shared" ref="AE121:AE153" si="203">IFERROR(IF(T121="Impacto",(P121-(+P121*W121)),IF(T121="Probabilidad",P121,"")),"")</f>
        <v>0.6</v>
      </c>
      <c r="AF121" s="108" t="str">
        <f t="shared" ref="AF121:AF153" si="204">IFERROR(IF(OR(AND(AB121="Muy Baja",AD121="Leve"),AND(AB121="Muy Baja",AD121="Menor"),AND(AB121="Baja",AD121="Leve")),"Bajo",IF(OR(AND(AB121="Muy baja",AD121="Moderado"),AND(AB121="Baja",AD121="Menor"),AND(AB121="Baja",AD121="Moderado"),AND(AB121="Media",AD121="Leve"),AND(AB121="Media",AD121="Menor"),AND(AB121="Media",AD121="Moderado"),AND(AB121="Alta",AD121="Leve"),AND(AB121="Alta",AD121="Menor")),"Moderado",IF(OR(AND(AB121="Muy Baja",AD121="Mayor"),AND(AB121="Baja",AD121="Mayor"),AND(AB121="Media",AD121="Mayor"),AND(AB121="Alta",AD121="Moderado"),AND(AB121="Alta",AD121="Mayor"),AND(AB121="Muy Alta",AD121="Leve"),AND(AB121="Muy Alta",AD121="Menor"),AND(AB121="Muy Alta",AD121="Moderado"),AND(AB121="Muy Alta",AD121="Mayor")),"Alto",IF(OR(AND(AB121="Muy Baja",AD121="Catastrófico"),AND(AB121="Baja",AD121="Catastrófico"),AND(AB121="Media",AD121="Catastrófico"),AND(AB121="Alta",AD121="Catastrófico"),AND(AB121="Muy Alta",AD121="Catastrófico")),"Extremo","")))),"")</f>
        <v>Alto</v>
      </c>
      <c r="AG121" s="109"/>
      <c r="AH121" s="148"/>
      <c r="AI121" s="111"/>
      <c r="AJ121" s="112"/>
      <c r="AK121" s="112"/>
      <c r="AL121" s="148"/>
      <c r="AM121" s="111"/>
      <c r="AN121" s="168">
        <v>0</v>
      </c>
      <c r="AO121" s="177"/>
      <c r="AP121" s="177"/>
      <c r="AQ121" s="171" t="s">
        <v>652</v>
      </c>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row>
    <row r="122" spans="1:71" ht="151.5" hidden="1" customHeight="1" x14ac:dyDescent="0.25">
      <c r="A122" s="244"/>
      <c r="B122" s="246"/>
      <c r="C122" s="257"/>
      <c r="D122" s="257"/>
      <c r="E122" s="243"/>
      <c r="F122" s="243"/>
      <c r="G122" s="243"/>
      <c r="H122" s="250"/>
      <c r="I122" s="243"/>
      <c r="J122" s="252"/>
      <c r="K122" s="232"/>
      <c r="L122" s="235"/>
      <c r="M122" s="238"/>
      <c r="N122" s="150"/>
      <c r="O122" s="232"/>
      <c r="P122" s="235"/>
      <c r="Q122" s="240"/>
      <c r="R122" s="100">
        <v>2</v>
      </c>
      <c r="S122" s="101"/>
      <c r="T122" s="102" t="str">
        <f t="shared" si="197"/>
        <v>Probabilidad</v>
      </c>
      <c r="U122" s="103" t="s">
        <v>15</v>
      </c>
      <c r="V122" s="103" t="s">
        <v>9</v>
      </c>
      <c r="W122" s="104" t="str">
        <f t="shared" si="198"/>
        <v>30%</v>
      </c>
      <c r="X122" s="103" t="s">
        <v>20</v>
      </c>
      <c r="Y122" s="103" t="s">
        <v>23</v>
      </c>
      <c r="Z122" s="103" t="s">
        <v>114</v>
      </c>
      <c r="AA122" s="105">
        <f>IFERROR(IF(T122="Probabilidad",(AA121-(+AA121*W122)),IF(T122="Impacto",L122,"")),"")</f>
        <v>0.49</v>
      </c>
      <c r="AB122" s="106" t="str">
        <f t="shared" si="200"/>
        <v>Media</v>
      </c>
      <c r="AC122" s="107">
        <f t="shared" si="201"/>
        <v>0.49</v>
      </c>
      <c r="AD122" s="106" t="str">
        <f t="shared" si="202"/>
        <v>Leve</v>
      </c>
      <c r="AE122" s="107">
        <f t="shared" si="203"/>
        <v>0</v>
      </c>
      <c r="AF122" s="108" t="str">
        <f t="shared" si="204"/>
        <v>Moderado</v>
      </c>
      <c r="AG122" s="109"/>
      <c r="AH122" s="148"/>
      <c r="AI122" s="111"/>
      <c r="AJ122" s="112"/>
      <c r="AK122" s="112"/>
      <c r="AL122" s="148"/>
      <c r="AM122" s="111"/>
      <c r="AN122" s="168">
        <v>0</v>
      </c>
      <c r="AO122" s="177"/>
      <c r="AP122" s="177"/>
      <c r="AQ122" s="171" t="s">
        <v>652</v>
      </c>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row>
    <row r="123" spans="1:71" ht="151.5" hidden="1" customHeight="1" x14ac:dyDescent="0.25">
      <c r="A123" s="244"/>
      <c r="B123" s="247"/>
      <c r="C123" s="257"/>
      <c r="D123" s="257"/>
      <c r="E123" s="243"/>
      <c r="F123" s="243"/>
      <c r="G123" s="243"/>
      <c r="H123" s="250"/>
      <c r="I123" s="243"/>
      <c r="J123" s="252"/>
      <c r="K123" s="233"/>
      <c r="L123" s="236"/>
      <c r="M123" s="238"/>
      <c r="N123" s="150"/>
      <c r="O123" s="233"/>
      <c r="P123" s="236"/>
      <c r="Q123" s="241"/>
      <c r="R123" s="100">
        <v>3</v>
      </c>
      <c r="S123" s="101"/>
      <c r="T123" s="102" t="str">
        <f t="shared" si="197"/>
        <v>Probabilidad</v>
      </c>
      <c r="U123" s="103" t="s">
        <v>15</v>
      </c>
      <c r="V123" s="103" t="s">
        <v>9</v>
      </c>
      <c r="W123" s="104" t="str">
        <f t="shared" si="198"/>
        <v>30%</v>
      </c>
      <c r="X123" s="103" t="s">
        <v>20</v>
      </c>
      <c r="Y123" s="103" t="s">
        <v>23</v>
      </c>
      <c r="Z123" s="103" t="s">
        <v>114</v>
      </c>
      <c r="AA123" s="105">
        <f>IFERROR(IF(T123="Probabilidad",(AA122-(+AA122*W123)),IF(T123="Impacto",L123,"")),"")</f>
        <v>0.34299999999999997</v>
      </c>
      <c r="AB123" s="106" t="str">
        <f t="shared" si="200"/>
        <v>Baja</v>
      </c>
      <c r="AC123" s="107">
        <f t="shared" si="201"/>
        <v>0.34299999999999997</v>
      </c>
      <c r="AD123" s="106" t="str">
        <f t="shared" si="202"/>
        <v>Leve</v>
      </c>
      <c r="AE123" s="107">
        <f t="shared" si="203"/>
        <v>0</v>
      </c>
      <c r="AF123" s="108" t="str">
        <f t="shared" si="204"/>
        <v>Bajo</v>
      </c>
      <c r="AG123" s="109"/>
      <c r="AH123" s="148"/>
      <c r="AI123" s="111"/>
      <c r="AJ123" s="112"/>
      <c r="AK123" s="112"/>
      <c r="AL123" s="148"/>
      <c r="AM123" s="111"/>
      <c r="AN123" s="168">
        <v>0</v>
      </c>
      <c r="AO123" s="177"/>
      <c r="AP123" s="177"/>
      <c r="AQ123" s="171" t="s">
        <v>652</v>
      </c>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row>
    <row r="124" spans="1:71" ht="151.5" customHeight="1" x14ac:dyDescent="0.25">
      <c r="A124" s="244">
        <v>40</v>
      </c>
      <c r="B124" s="245" t="s">
        <v>484</v>
      </c>
      <c r="C124" s="256"/>
      <c r="D124" s="256"/>
      <c r="E124" s="242" t="s">
        <v>127</v>
      </c>
      <c r="F124" s="242"/>
      <c r="G124" s="242"/>
      <c r="H124" s="249" t="s">
        <v>205</v>
      </c>
      <c r="I124" s="242" t="s">
        <v>460</v>
      </c>
      <c r="J124" s="251">
        <v>50000</v>
      </c>
      <c r="K124" s="231" t="str">
        <f>IF(J124&lt;=0,"",IF(J124&lt;=2,"Muy Baja",IF(J124&lt;=24,"Baja",IF(J124&lt;=500,"Media",IF(J124&lt;=5000,"Alta","Muy Alta")))))</f>
        <v>Muy Alta</v>
      </c>
      <c r="L124" s="234">
        <f>IF(K124="","",IF(K124="Muy Baja",0.2,IF(K124="Baja",0.4,IF(K124="Media",0.6,IF(K124="Alta",0.8,IF(K124="Muy Alta",1,))))))</f>
        <v>1</v>
      </c>
      <c r="M124" s="237" t="s">
        <v>146</v>
      </c>
      <c r="N124" s="149" t="str">
        <f>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231" t="str">
        <f>IF(OR(N124='Tabla Impacto'!$C$11,N124='Tabla Impacto'!$D$11),"Leve",IF(OR(N124='Tabla Impacto'!$C$12,N124='Tabla Impacto'!$D$12),"Menor",IF(OR(N124='Tabla Impacto'!$C$13,N124='Tabla Impacto'!$D$13),"Moderado",IF(OR(N124='Tabla Impacto'!$C$14,N124='Tabla Impacto'!$D$14),"Mayor",IF(OR(N124='Tabla Impacto'!$C$15,N124='Tabla Impacto'!$D$15),"Catastrófico","")))))</f>
        <v>Moderado</v>
      </c>
      <c r="P124" s="234">
        <f>IF(O124="","",IF(O124="Leve",0.2,IF(O124="Menor",0.4,IF(O124="Moderado",0.6,IF(O124="Mayor",0.8,IF(O124="Catastrófico",1,))))))</f>
        <v>0.6</v>
      </c>
      <c r="Q124" s="239"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Alto</v>
      </c>
      <c r="R124" s="100">
        <v>1</v>
      </c>
      <c r="S124" s="101"/>
      <c r="T124" s="102" t="str">
        <f t="shared" si="197"/>
        <v>Probabilidad</v>
      </c>
      <c r="U124" s="103" t="s">
        <v>15</v>
      </c>
      <c r="V124" s="103" t="s">
        <v>9</v>
      </c>
      <c r="W124" s="104" t="str">
        <f t="shared" si="198"/>
        <v>30%</v>
      </c>
      <c r="X124" s="103" t="s">
        <v>20</v>
      </c>
      <c r="Y124" s="103" t="s">
        <v>23</v>
      </c>
      <c r="Z124" s="103" t="s">
        <v>114</v>
      </c>
      <c r="AA124" s="105">
        <f t="shared" si="199"/>
        <v>0.7</v>
      </c>
      <c r="AB124" s="106" t="str">
        <f t="shared" si="200"/>
        <v>Alta</v>
      </c>
      <c r="AC124" s="107">
        <f t="shared" si="201"/>
        <v>0.7</v>
      </c>
      <c r="AD124" s="106" t="str">
        <f t="shared" si="202"/>
        <v>Moderado</v>
      </c>
      <c r="AE124" s="107">
        <f t="shared" si="203"/>
        <v>0.6</v>
      </c>
      <c r="AF124" s="108" t="str">
        <f t="shared" si="204"/>
        <v>Alto</v>
      </c>
      <c r="AG124" s="109"/>
      <c r="AH124" s="148"/>
      <c r="AI124" s="111"/>
      <c r="AJ124" s="112"/>
      <c r="AK124" s="112"/>
      <c r="AL124" s="148"/>
      <c r="AM124" s="111"/>
      <c r="AN124" s="168">
        <v>0</v>
      </c>
      <c r="AO124" s="177"/>
      <c r="AP124" s="177"/>
      <c r="AQ124" s="171"/>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row>
    <row r="125" spans="1:71" ht="151.5" hidden="1" customHeight="1" x14ac:dyDescent="0.25">
      <c r="A125" s="244"/>
      <c r="B125" s="246"/>
      <c r="C125" s="257"/>
      <c r="D125" s="257"/>
      <c r="E125" s="243"/>
      <c r="F125" s="243"/>
      <c r="G125" s="243"/>
      <c r="H125" s="250"/>
      <c r="I125" s="243"/>
      <c r="J125" s="252"/>
      <c r="K125" s="232"/>
      <c r="L125" s="235"/>
      <c r="M125" s="238"/>
      <c r="N125" s="150"/>
      <c r="O125" s="232"/>
      <c r="P125" s="235"/>
      <c r="Q125" s="240"/>
      <c r="R125" s="100">
        <v>2</v>
      </c>
      <c r="S125" s="101"/>
      <c r="T125" s="102" t="str">
        <f t="shared" si="197"/>
        <v>Probabilidad</v>
      </c>
      <c r="U125" s="103" t="s">
        <v>15</v>
      </c>
      <c r="V125" s="103" t="s">
        <v>9</v>
      </c>
      <c r="W125" s="104" t="str">
        <f t="shared" si="198"/>
        <v>30%</v>
      </c>
      <c r="X125" s="103" t="s">
        <v>20</v>
      </c>
      <c r="Y125" s="103" t="s">
        <v>23</v>
      </c>
      <c r="Z125" s="103" t="s">
        <v>114</v>
      </c>
      <c r="AA125" s="105">
        <f>IFERROR(IF(T125="Probabilidad",(AA124-(+AA124*W125)),IF(T125="Impacto",L125,"")),"")</f>
        <v>0.49</v>
      </c>
      <c r="AB125" s="106" t="str">
        <f t="shared" si="200"/>
        <v>Media</v>
      </c>
      <c r="AC125" s="107">
        <f t="shared" si="201"/>
        <v>0.49</v>
      </c>
      <c r="AD125" s="106" t="str">
        <f t="shared" si="202"/>
        <v>Leve</v>
      </c>
      <c r="AE125" s="107">
        <f t="shared" si="203"/>
        <v>0</v>
      </c>
      <c r="AF125" s="108" t="str">
        <f t="shared" si="204"/>
        <v>Moderado</v>
      </c>
      <c r="AG125" s="109"/>
      <c r="AH125" s="148"/>
      <c r="AI125" s="111"/>
      <c r="AJ125" s="112"/>
      <c r="AK125" s="112"/>
      <c r="AL125" s="148"/>
      <c r="AM125" s="111"/>
      <c r="AN125" s="168">
        <v>0</v>
      </c>
      <c r="AO125" s="177"/>
      <c r="AP125" s="177"/>
      <c r="AQ125" s="171"/>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row>
    <row r="126" spans="1:71" ht="151.5" hidden="1" customHeight="1" x14ac:dyDescent="0.25">
      <c r="A126" s="244"/>
      <c r="B126" s="247"/>
      <c r="C126" s="257"/>
      <c r="D126" s="257"/>
      <c r="E126" s="243"/>
      <c r="F126" s="243"/>
      <c r="G126" s="243"/>
      <c r="H126" s="250"/>
      <c r="I126" s="243"/>
      <c r="J126" s="252"/>
      <c r="K126" s="233"/>
      <c r="L126" s="236"/>
      <c r="M126" s="238"/>
      <c r="N126" s="150"/>
      <c r="O126" s="233"/>
      <c r="P126" s="236"/>
      <c r="Q126" s="241"/>
      <c r="R126" s="100">
        <v>3</v>
      </c>
      <c r="S126" s="101"/>
      <c r="T126" s="102" t="str">
        <f t="shared" si="197"/>
        <v>Probabilidad</v>
      </c>
      <c r="U126" s="103" t="s">
        <v>15</v>
      </c>
      <c r="V126" s="103" t="s">
        <v>9</v>
      </c>
      <c r="W126" s="104" t="str">
        <f t="shared" si="198"/>
        <v>30%</v>
      </c>
      <c r="X126" s="103" t="s">
        <v>20</v>
      </c>
      <c r="Y126" s="103" t="s">
        <v>23</v>
      </c>
      <c r="Z126" s="103" t="s">
        <v>114</v>
      </c>
      <c r="AA126" s="105">
        <f>IFERROR(IF(T126="Probabilidad",(AA125-(+AA125*W126)),IF(T126="Impacto",L126,"")),"")</f>
        <v>0.34299999999999997</v>
      </c>
      <c r="AB126" s="106" t="str">
        <f t="shared" si="200"/>
        <v>Baja</v>
      </c>
      <c r="AC126" s="107">
        <f t="shared" si="201"/>
        <v>0.34299999999999997</v>
      </c>
      <c r="AD126" s="106" t="str">
        <f t="shared" si="202"/>
        <v>Leve</v>
      </c>
      <c r="AE126" s="107">
        <f t="shared" si="203"/>
        <v>0</v>
      </c>
      <c r="AF126" s="108" t="str">
        <f t="shared" si="204"/>
        <v>Bajo</v>
      </c>
      <c r="AG126" s="109"/>
      <c r="AH126" s="148"/>
      <c r="AI126" s="111"/>
      <c r="AJ126" s="112"/>
      <c r="AK126" s="112"/>
      <c r="AL126" s="148"/>
      <c r="AM126" s="111"/>
      <c r="AN126" s="168">
        <v>0</v>
      </c>
      <c r="AO126" s="177"/>
      <c r="AP126" s="177"/>
      <c r="AQ126" s="171"/>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row>
    <row r="127" spans="1:71" ht="288" customHeight="1" x14ac:dyDescent="0.25">
      <c r="A127" s="244">
        <v>41</v>
      </c>
      <c r="B127" s="245" t="s">
        <v>437</v>
      </c>
      <c r="C127" s="253" t="s">
        <v>438</v>
      </c>
      <c r="D127" s="253" t="s">
        <v>439</v>
      </c>
      <c r="E127" s="242" t="s">
        <v>127</v>
      </c>
      <c r="F127" s="255" t="s">
        <v>440</v>
      </c>
      <c r="G127" s="242" t="s">
        <v>452</v>
      </c>
      <c r="H127" s="249" t="s">
        <v>453</v>
      </c>
      <c r="I127" s="242" t="s">
        <v>119</v>
      </c>
      <c r="J127" s="251">
        <v>53</v>
      </c>
      <c r="K127" s="231" t="str">
        <f>IF(J127&lt;=0,"",IF(J127&lt;=2,"Muy Baja",IF(J127&lt;=24,"Baja",IF(J127&lt;=500,"Media",IF(J127&lt;=5000,"Alta","Muy Alta")))))</f>
        <v>Media</v>
      </c>
      <c r="L127" s="234">
        <f>IF(K127="","",IF(K127="Muy Baja",0.2,IF(K127="Baja",0.4,IF(K127="Media",0.6,IF(K127="Alta",0.8,IF(K127="Muy Alta",1,))))))</f>
        <v>0.6</v>
      </c>
      <c r="M127" s="237" t="s">
        <v>658</v>
      </c>
      <c r="N127" s="149" t="str">
        <f>IF(NOT(ISERROR(MATCH(M127,'Tabla Impacto'!$B$221:$B$223,0))),'Tabla Impacto'!$F$223&amp;"Por favor no seleccionar los criterios de impacto(Afectación Económica o presupuestal y Pérdida Reputacional)",M127)</f>
        <v xml:space="preserve">     El riesgo afecta la imagen de  la entidad con efecto publicitario sostenido a nivel de sector administrativo, nivel departamental o municipal</v>
      </c>
      <c r="O127" s="231" t="str">
        <f>IF(OR(N127='Tabla Impacto'!$C$11,N127='Tabla Impacto'!$D$11),"Leve",IF(OR(N127='Tabla Impacto'!$C$12,N127='Tabla Impacto'!$D$12),"Menor",IF(OR(N127='Tabla Impacto'!$C$13,N127='Tabla Impacto'!$D$13),"Moderado",IF(OR(N127='Tabla Impacto'!$C$14,N127='Tabla Impacto'!$D$14),"Mayor",IF(OR(N127='Tabla Impacto'!$C$15,N127='Tabla Impacto'!$D$15),"Catastrófico","")))))</f>
        <v/>
      </c>
      <c r="P127" s="234" t="str">
        <f>IF(O127="","",IF(O127="Leve",0.2,IF(O127="Menor",0.4,IF(O127="Moderado",0.6,IF(O127="Mayor",0.8,IF(O127="Catastrófico",1,))))))</f>
        <v/>
      </c>
      <c r="Q127" s="239"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
      </c>
      <c r="R127" s="100">
        <v>1</v>
      </c>
      <c r="S127" s="101" t="s">
        <v>454</v>
      </c>
      <c r="T127" s="102" t="str">
        <f t="shared" si="197"/>
        <v>Probabilidad</v>
      </c>
      <c r="U127" s="103" t="s">
        <v>15</v>
      </c>
      <c r="V127" s="103" t="s">
        <v>9</v>
      </c>
      <c r="W127" s="104" t="str">
        <f t="shared" si="198"/>
        <v>30%</v>
      </c>
      <c r="X127" s="103" t="s">
        <v>19</v>
      </c>
      <c r="Y127" s="103" t="s">
        <v>22</v>
      </c>
      <c r="Z127" s="103" t="s">
        <v>113</v>
      </c>
      <c r="AA127" s="105">
        <f t="shared" si="199"/>
        <v>0.42</v>
      </c>
      <c r="AB127" s="106" t="str">
        <f t="shared" si="200"/>
        <v>Media</v>
      </c>
      <c r="AC127" s="107">
        <f t="shared" si="201"/>
        <v>0.42</v>
      </c>
      <c r="AD127" s="106" t="str">
        <f t="shared" si="202"/>
        <v/>
      </c>
      <c r="AE127" s="107" t="str">
        <f t="shared" si="203"/>
        <v/>
      </c>
      <c r="AF127" s="108" t="str">
        <f t="shared" si="204"/>
        <v/>
      </c>
      <c r="AG127" s="109" t="s">
        <v>129</v>
      </c>
      <c r="AH127" s="148" t="s">
        <v>444</v>
      </c>
      <c r="AI127" s="110" t="s">
        <v>315</v>
      </c>
      <c r="AJ127" s="134" t="s">
        <v>445</v>
      </c>
      <c r="AK127" s="134" t="s">
        <v>446</v>
      </c>
      <c r="AL127" s="148" t="s">
        <v>530</v>
      </c>
      <c r="AM127" s="111"/>
      <c r="AN127" s="168">
        <v>1</v>
      </c>
      <c r="AO127" s="172" t="s">
        <v>686</v>
      </c>
      <c r="AP127" s="172" t="s">
        <v>687</v>
      </c>
      <c r="AQ127" s="171"/>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row>
    <row r="128" spans="1:71" ht="153" customHeight="1" x14ac:dyDescent="0.25">
      <c r="A128" s="244"/>
      <c r="B128" s="246"/>
      <c r="C128" s="254"/>
      <c r="D128" s="254"/>
      <c r="E128" s="243"/>
      <c r="F128" s="243"/>
      <c r="G128" s="243"/>
      <c r="H128" s="250"/>
      <c r="I128" s="243"/>
      <c r="J128" s="252"/>
      <c r="K128" s="232"/>
      <c r="L128" s="235"/>
      <c r="M128" s="238"/>
      <c r="N128" s="150"/>
      <c r="O128" s="232"/>
      <c r="P128" s="235"/>
      <c r="Q128" s="240"/>
      <c r="R128" s="100">
        <v>2</v>
      </c>
      <c r="S128" s="101" t="s">
        <v>455</v>
      </c>
      <c r="T128" s="102" t="str">
        <f t="shared" si="197"/>
        <v>Probabilidad</v>
      </c>
      <c r="U128" s="103" t="s">
        <v>14</v>
      </c>
      <c r="V128" s="103" t="s">
        <v>9</v>
      </c>
      <c r="W128" s="104" t="str">
        <f t="shared" si="198"/>
        <v>40%</v>
      </c>
      <c r="X128" s="103" t="s">
        <v>19</v>
      </c>
      <c r="Y128" s="103" t="s">
        <v>22</v>
      </c>
      <c r="Z128" s="103" t="s">
        <v>113</v>
      </c>
      <c r="AA128" s="105">
        <f>IFERROR(IF(T128="Probabilidad",(AA127-(+AA127*W128)),IF(T128="Impacto",L128,"")),"")</f>
        <v>0.252</v>
      </c>
      <c r="AB128" s="106" t="str">
        <f t="shared" si="200"/>
        <v>Baja</v>
      </c>
      <c r="AC128" s="107">
        <f t="shared" si="201"/>
        <v>0.252</v>
      </c>
      <c r="AD128" s="106" t="str">
        <f t="shared" si="202"/>
        <v>Mayor</v>
      </c>
      <c r="AE128" s="107">
        <v>0.8</v>
      </c>
      <c r="AF128" s="108" t="str">
        <f t="shared" si="204"/>
        <v>Alto</v>
      </c>
      <c r="AG128" s="109" t="s">
        <v>129</v>
      </c>
      <c r="AH128" s="148"/>
      <c r="AI128" s="111"/>
      <c r="AJ128" s="112"/>
      <c r="AK128" s="112"/>
      <c r="AL128" s="148"/>
      <c r="AM128" s="111"/>
      <c r="AN128" s="168">
        <v>1</v>
      </c>
      <c r="AO128" s="178" t="s">
        <v>688</v>
      </c>
      <c r="AP128" s="172"/>
      <c r="AQ128" s="171"/>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row>
    <row r="129" spans="1:71" ht="230.25" customHeight="1" x14ac:dyDescent="0.25">
      <c r="A129" s="244"/>
      <c r="B129" s="247"/>
      <c r="C129" s="254"/>
      <c r="D129" s="254"/>
      <c r="E129" s="243"/>
      <c r="F129" s="243"/>
      <c r="G129" s="243"/>
      <c r="H129" s="250"/>
      <c r="I129" s="243"/>
      <c r="J129" s="252"/>
      <c r="K129" s="233"/>
      <c r="L129" s="236"/>
      <c r="M129" s="238"/>
      <c r="N129" s="150"/>
      <c r="O129" s="233"/>
      <c r="P129" s="236"/>
      <c r="Q129" s="241"/>
      <c r="R129" s="100">
        <v>3</v>
      </c>
      <c r="S129" s="101" t="s">
        <v>443</v>
      </c>
      <c r="T129" s="102" t="str">
        <f t="shared" si="197"/>
        <v>Probabilidad</v>
      </c>
      <c r="U129" s="103" t="s">
        <v>14</v>
      </c>
      <c r="V129" s="103" t="s">
        <v>9</v>
      </c>
      <c r="W129" s="104" t="str">
        <f t="shared" si="198"/>
        <v>40%</v>
      </c>
      <c r="X129" s="103" t="s">
        <v>19</v>
      </c>
      <c r="Y129" s="103" t="s">
        <v>22</v>
      </c>
      <c r="Z129" s="103" t="s">
        <v>113</v>
      </c>
      <c r="AA129" s="105">
        <f>IFERROR(IF(T129="Probabilidad",(AA128-(+AA128*W129)),IF(T129="Impacto",L129,"")),"")</f>
        <v>0.1512</v>
      </c>
      <c r="AB129" s="106" t="str">
        <f t="shared" si="200"/>
        <v>Muy Baja</v>
      </c>
      <c r="AC129" s="107">
        <f t="shared" si="201"/>
        <v>0.1512</v>
      </c>
      <c r="AD129" s="106" t="str">
        <f t="shared" si="202"/>
        <v>Mayor</v>
      </c>
      <c r="AE129" s="107">
        <v>0.8</v>
      </c>
      <c r="AF129" s="108" t="str">
        <f t="shared" si="204"/>
        <v>Alto</v>
      </c>
      <c r="AG129" s="109" t="s">
        <v>129</v>
      </c>
      <c r="AH129" s="148"/>
      <c r="AI129" s="111"/>
      <c r="AJ129" s="112"/>
      <c r="AK129" s="112"/>
      <c r="AL129" s="148"/>
      <c r="AM129" s="111"/>
      <c r="AN129" s="168">
        <v>1</v>
      </c>
      <c r="AO129" s="178" t="s">
        <v>689</v>
      </c>
      <c r="AP129" s="177"/>
      <c r="AQ129" s="171"/>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row>
    <row r="130" spans="1:71" ht="151.5" customHeight="1" x14ac:dyDescent="0.25">
      <c r="A130" s="244">
        <v>42</v>
      </c>
      <c r="B130" s="245" t="s">
        <v>437</v>
      </c>
      <c r="C130" s="253" t="s">
        <v>438</v>
      </c>
      <c r="D130" s="253" t="s">
        <v>439</v>
      </c>
      <c r="E130" s="242" t="s">
        <v>127</v>
      </c>
      <c r="F130" s="255" t="s">
        <v>447</v>
      </c>
      <c r="G130" s="255" t="s">
        <v>531</v>
      </c>
      <c r="H130" s="249" t="s">
        <v>532</v>
      </c>
      <c r="I130" s="242" t="s">
        <v>460</v>
      </c>
      <c r="J130" s="251">
        <v>56</v>
      </c>
      <c r="K130" s="231" t="str">
        <f>IF(J130&lt;=0,"",IF(J130&lt;=2,"Muy Baja",IF(J130&lt;=24,"Baja",IF(J130&lt;=500,"Media",IF(J130&lt;=5000,"Alta","Muy Alta")))))</f>
        <v>Media</v>
      </c>
      <c r="L130" s="234">
        <f>IF(K130="","",IF(K130="Muy Baja",0.2,IF(K130="Baja",0.4,IF(K130="Media",0.6,IF(K130="Alta",0.8,IF(K130="Muy Alta",1,))))))</f>
        <v>0.6</v>
      </c>
      <c r="M130" s="237" t="s">
        <v>146</v>
      </c>
      <c r="N130" s="149" t="str">
        <f>IF(NOT(ISERROR(MATCH(M130,'Tabla Impacto'!$B$221:$B$223,0))),'Tabla Impacto'!$F$223&amp;"Por favor no seleccionar los criterios de impacto(Afectación Económica o presupuestal y Pérdida Reputacional)",M130)</f>
        <v xml:space="preserve">     El riesgo afecta la imagen de la entidad con algunos usuarios de relevancia frente al logro de los objetivos</v>
      </c>
      <c r="O130" s="231" t="str">
        <f>IF(OR(N130='Tabla Impacto'!$C$11,N130='Tabla Impacto'!$D$11),"Leve",IF(OR(N130='Tabla Impacto'!$C$12,N130='Tabla Impacto'!$D$12),"Menor",IF(OR(N130='Tabla Impacto'!$C$13,N130='Tabla Impacto'!$D$13),"Moderado",IF(OR(N130='Tabla Impacto'!$C$14,N130='Tabla Impacto'!$D$14),"Mayor",IF(OR(N130='Tabla Impacto'!$C$15,N130='Tabla Impacto'!$D$15),"Catastrófico","")))))</f>
        <v>Moderado</v>
      </c>
      <c r="P130" s="234">
        <f>IF(O130="","",IF(O130="Leve",0.2,IF(O130="Menor",0.4,IF(O130="Moderado",0.6,IF(O130="Mayor",0.8,IF(O130="Catastrófico",1,))))))</f>
        <v>0.6</v>
      </c>
      <c r="Q130" s="239"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Moderado</v>
      </c>
      <c r="R130" s="100">
        <v>1</v>
      </c>
      <c r="S130" s="101" t="s">
        <v>441</v>
      </c>
      <c r="T130" s="102" t="str">
        <f t="shared" si="197"/>
        <v>Probabilidad</v>
      </c>
      <c r="U130" s="103" t="s">
        <v>15</v>
      </c>
      <c r="V130" s="103" t="s">
        <v>9</v>
      </c>
      <c r="W130" s="104" t="str">
        <f t="shared" si="198"/>
        <v>30%</v>
      </c>
      <c r="X130" s="103" t="s">
        <v>20</v>
      </c>
      <c r="Y130" s="103" t="s">
        <v>23</v>
      </c>
      <c r="Z130" s="103" t="s">
        <v>114</v>
      </c>
      <c r="AA130" s="105">
        <f t="shared" si="199"/>
        <v>0.42</v>
      </c>
      <c r="AB130" s="106" t="str">
        <f t="shared" si="200"/>
        <v>Media</v>
      </c>
      <c r="AC130" s="107">
        <f t="shared" si="201"/>
        <v>0.42</v>
      </c>
      <c r="AD130" s="106" t="str">
        <f t="shared" si="202"/>
        <v>Moderado</v>
      </c>
      <c r="AE130" s="107">
        <f t="shared" si="203"/>
        <v>0.6</v>
      </c>
      <c r="AF130" s="108" t="str">
        <f t="shared" si="204"/>
        <v>Moderado</v>
      </c>
      <c r="AG130" s="109" t="s">
        <v>129</v>
      </c>
      <c r="AH130" s="148" t="s">
        <v>625</v>
      </c>
      <c r="AI130" s="110"/>
      <c r="AJ130" s="134"/>
      <c r="AK130" s="134"/>
      <c r="AL130" s="148"/>
      <c r="AM130" s="111"/>
      <c r="AN130" s="168">
        <v>1</v>
      </c>
      <c r="AO130" s="178" t="s">
        <v>713</v>
      </c>
      <c r="AP130" s="171" t="s">
        <v>690</v>
      </c>
      <c r="AQ130" s="171"/>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row>
    <row r="131" spans="1:71" ht="151.5" customHeight="1" x14ac:dyDescent="0.25">
      <c r="A131" s="244"/>
      <c r="B131" s="246"/>
      <c r="C131" s="254"/>
      <c r="D131" s="254"/>
      <c r="E131" s="243"/>
      <c r="F131" s="243"/>
      <c r="G131" s="243"/>
      <c r="H131" s="250"/>
      <c r="I131" s="243"/>
      <c r="J131" s="252"/>
      <c r="K131" s="232"/>
      <c r="L131" s="235"/>
      <c r="M131" s="238"/>
      <c r="N131" s="150"/>
      <c r="O131" s="232"/>
      <c r="P131" s="235"/>
      <c r="Q131" s="240"/>
      <c r="R131" s="100">
        <v>2</v>
      </c>
      <c r="S131" s="101" t="s">
        <v>442</v>
      </c>
      <c r="T131" s="102" t="str">
        <f t="shared" si="197"/>
        <v>Probabilidad</v>
      </c>
      <c r="U131" s="103" t="s">
        <v>15</v>
      </c>
      <c r="V131" s="103" t="s">
        <v>9</v>
      </c>
      <c r="W131" s="104" t="str">
        <f t="shared" si="198"/>
        <v>30%</v>
      </c>
      <c r="X131" s="103" t="s">
        <v>20</v>
      </c>
      <c r="Y131" s="103" t="s">
        <v>23</v>
      </c>
      <c r="Z131" s="103" t="s">
        <v>114</v>
      </c>
      <c r="AA131" s="105">
        <f>IFERROR(IF(T131="Probabilidad",(AA130-(+AA130*W131)),IF(T131="Impacto",L131,"")),"")</f>
        <v>0.29399999999999998</v>
      </c>
      <c r="AB131" s="106" t="str">
        <f t="shared" si="200"/>
        <v>Baja</v>
      </c>
      <c r="AC131" s="107">
        <f t="shared" si="201"/>
        <v>0.29399999999999998</v>
      </c>
      <c r="AD131" s="106" t="str">
        <f t="shared" si="202"/>
        <v>Moderado</v>
      </c>
      <c r="AE131" s="107">
        <v>0.6</v>
      </c>
      <c r="AF131" s="108" t="str">
        <f t="shared" si="204"/>
        <v>Moderado</v>
      </c>
      <c r="AG131" s="109" t="s">
        <v>129</v>
      </c>
      <c r="AH131" s="148" t="s">
        <v>448</v>
      </c>
      <c r="AI131" s="111"/>
      <c r="AJ131" s="112"/>
      <c r="AK131" s="112"/>
      <c r="AL131" s="148"/>
      <c r="AM131" s="111"/>
      <c r="AN131" s="168">
        <v>1</v>
      </c>
      <c r="AO131" s="178" t="s">
        <v>691</v>
      </c>
      <c r="AP131" s="177" t="s">
        <v>692</v>
      </c>
      <c r="AQ131" s="171"/>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row>
    <row r="132" spans="1:71" ht="151.5" customHeight="1" x14ac:dyDescent="0.25">
      <c r="A132" s="244"/>
      <c r="B132" s="247"/>
      <c r="C132" s="254"/>
      <c r="D132" s="254"/>
      <c r="E132" s="243"/>
      <c r="F132" s="243"/>
      <c r="G132" s="243"/>
      <c r="H132" s="250"/>
      <c r="I132" s="243"/>
      <c r="J132" s="252"/>
      <c r="K132" s="233"/>
      <c r="L132" s="236"/>
      <c r="M132" s="238"/>
      <c r="N132" s="150"/>
      <c r="O132" s="233"/>
      <c r="P132" s="236"/>
      <c r="Q132" s="241"/>
      <c r="R132" s="100">
        <v>3</v>
      </c>
      <c r="S132" s="101" t="s">
        <v>443</v>
      </c>
      <c r="T132" s="102" t="str">
        <f t="shared" si="197"/>
        <v>Probabilidad</v>
      </c>
      <c r="U132" s="103" t="s">
        <v>15</v>
      </c>
      <c r="V132" s="103" t="s">
        <v>9</v>
      </c>
      <c r="W132" s="104" t="str">
        <f t="shared" si="198"/>
        <v>30%</v>
      </c>
      <c r="X132" s="103" t="s">
        <v>20</v>
      </c>
      <c r="Y132" s="103" t="s">
        <v>23</v>
      </c>
      <c r="Z132" s="103" t="s">
        <v>114</v>
      </c>
      <c r="AA132" s="105">
        <f>IFERROR(IF(T132="Probabilidad",(AA131-(+AA131*W132)),IF(T132="Impacto",L132,"")),"")</f>
        <v>0.20579999999999998</v>
      </c>
      <c r="AB132" s="106" t="str">
        <f t="shared" si="200"/>
        <v>Baja</v>
      </c>
      <c r="AC132" s="107">
        <f t="shared" si="201"/>
        <v>0.20579999999999998</v>
      </c>
      <c r="AD132" s="106" t="str">
        <f t="shared" si="202"/>
        <v>Moderado</v>
      </c>
      <c r="AE132" s="107">
        <v>0.6</v>
      </c>
      <c r="AF132" s="108" t="str">
        <f t="shared" si="204"/>
        <v>Moderado</v>
      </c>
      <c r="AG132" s="109" t="s">
        <v>129</v>
      </c>
      <c r="AH132" s="148"/>
      <c r="AI132" s="111"/>
      <c r="AJ132" s="112"/>
      <c r="AK132" s="112"/>
      <c r="AL132" s="148"/>
      <c r="AM132" s="111"/>
      <c r="AN132" s="168">
        <v>1</v>
      </c>
      <c r="AO132" s="178" t="s">
        <v>689</v>
      </c>
      <c r="AP132" s="177"/>
      <c r="AQ132" s="171"/>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row>
    <row r="133" spans="1:71" ht="198.75" customHeight="1" x14ac:dyDescent="0.25">
      <c r="A133" s="244">
        <v>43</v>
      </c>
      <c r="B133" s="245" t="s">
        <v>437</v>
      </c>
      <c r="C133" s="253" t="s">
        <v>438</v>
      </c>
      <c r="D133" s="253" t="s">
        <v>439</v>
      </c>
      <c r="E133" s="242" t="s">
        <v>127</v>
      </c>
      <c r="F133" s="242" t="s">
        <v>449</v>
      </c>
      <c r="G133" s="242" t="s">
        <v>450</v>
      </c>
      <c r="H133" s="249" t="s">
        <v>451</v>
      </c>
      <c r="I133" s="242" t="s">
        <v>119</v>
      </c>
      <c r="J133" s="251">
        <v>56</v>
      </c>
      <c r="K133" s="231" t="str">
        <f>IF(J133&lt;=0,"",IF(J133&lt;=2,"Muy Baja",IF(J133&lt;=24,"Baja",IF(J133&lt;=500,"Media",IF(J133&lt;=5000,"Alta","Muy Alta")))))</f>
        <v>Media</v>
      </c>
      <c r="L133" s="234">
        <f>IF(K133="","",IF(K133="Muy Baja",0.2,IF(K133="Baja",0.4,IF(K133="Media",0.6,IF(K133="Alta",0.8,IF(K133="Muy Alta",1,))))))</f>
        <v>0.6</v>
      </c>
      <c r="M133" s="237" t="s">
        <v>144</v>
      </c>
      <c r="N133" s="149" t="str">
        <f>IF(NOT(ISERROR(MATCH(M133,'Tabla Impacto'!$B$221:$B$223,0))),'Tabla Impacto'!$F$223&amp;"Por favor no seleccionar los criterios de impacto(Afectación Económica o presupuestal y Pérdida Reputacional)",M133)</f>
        <v xml:space="preserve">     El riesgo afecta la imagen de alguna área de la organización</v>
      </c>
      <c r="O133" s="231" t="str">
        <f>IF(OR(N133='Tabla Impacto'!$C$11,N133='Tabla Impacto'!$D$11),"Leve",IF(OR(N133='Tabla Impacto'!$C$12,N133='Tabla Impacto'!$D$12),"Menor",IF(OR(N133='Tabla Impacto'!$C$13,N133='Tabla Impacto'!$D$13),"Moderado",IF(OR(N133='Tabla Impacto'!$C$14,N133='Tabla Impacto'!$D$14),"Mayor",IF(OR(N133='Tabla Impacto'!$C$15,N133='Tabla Impacto'!$D$15),"Catastrófico","")))))</f>
        <v>Leve</v>
      </c>
      <c r="P133" s="234">
        <f>IF(O133="","",IF(O133="Leve",0.2,IF(O133="Menor",0.4,IF(O133="Moderado",0.6,IF(O133="Mayor",0.8,IF(O133="Catastrófico",1,))))))</f>
        <v>0.2</v>
      </c>
      <c r="Q133" s="239"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Moderado</v>
      </c>
      <c r="R133" s="100">
        <v>1</v>
      </c>
      <c r="S133" s="101" t="s">
        <v>653</v>
      </c>
      <c r="T133" s="102" t="str">
        <f t="shared" si="197"/>
        <v>Probabilidad</v>
      </c>
      <c r="U133" s="103" t="s">
        <v>15</v>
      </c>
      <c r="V133" s="103" t="s">
        <v>9</v>
      </c>
      <c r="W133" s="104" t="str">
        <f t="shared" si="198"/>
        <v>30%</v>
      </c>
      <c r="X133" s="103" t="s">
        <v>20</v>
      </c>
      <c r="Y133" s="103" t="s">
        <v>23</v>
      </c>
      <c r="Z133" s="103" t="s">
        <v>114</v>
      </c>
      <c r="AA133" s="105">
        <f t="shared" si="199"/>
        <v>0.42</v>
      </c>
      <c r="AB133" s="106" t="str">
        <f t="shared" si="200"/>
        <v>Media</v>
      </c>
      <c r="AC133" s="107">
        <f t="shared" si="201"/>
        <v>0.42</v>
      </c>
      <c r="AD133" s="106" t="str">
        <f t="shared" si="202"/>
        <v>Leve</v>
      </c>
      <c r="AE133" s="107">
        <f t="shared" si="203"/>
        <v>0.2</v>
      </c>
      <c r="AF133" s="108" t="str">
        <f t="shared" si="204"/>
        <v>Moderado</v>
      </c>
      <c r="AG133" s="109" t="s">
        <v>129</v>
      </c>
      <c r="AH133" s="148" t="s">
        <v>456</v>
      </c>
      <c r="AI133" s="111"/>
      <c r="AJ133" s="112"/>
      <c r="AK133" s="112"/>
      <c r="AL133" s="148"/>
      <c r="AM133" s="111"/>
      <c r="AN133" s="168">
        <v>1</v>
      </c>
      <c r="AO133" s="178" t="s">
        <v>693</v>
      </c>
      <c r="AP133" s="178" t="s">
        <v>694</v>
      </c>
      <c r="AQ133" s="171"/>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row>
    <row r="134" spans="1:71" ht="151.5" customHeight="1" x14ac:dyDescent="0.25">
      <c r="A134" s="244"/>
      <c r="B134" s="246"/>
      <c r="C134" s="254"/>
      <c r="D134" s="254"/>
      <c r="E134" s="243"/>
      <c r="F134" s="243"/>
      <c r="G134" s="243"/>
      <c r="H134" s="250"/>
      <c r="I134" s="243"/>
      <c r="J134" s="252"/>
      <c r="K134" s="232"/>
      <c r="L134" s="235"/>
      <c r="M134" s="238"/>
      <c r="N134" s="150"/>
      <c r="O134" s="232"/>
      <c r="P134" s="235"/>
      <c r="Q134" s="240"/>
      <c r="R134" s="100">
        <v>2</v>
      </c>
      <c r="S134" s="101"/>
      <c r="T134" s="102" t="str">
        <f t="shared" si="197"/>
        <v>Probabilidad</v>
      </c>
      <c r="U134" s="103" t="s">
        <v>15</v>
      </c>
      <c r="V134" s="103" t="s">
        <v>9</v>
      </c>
      <c r="W134" s="104" t="str">
        <f t="shared" si="198"/>
        <v>30%</v>
      </c>
      <c r="X134" s="103" t="s">
        <v>20</v>
      </c>
      <c r="Y134" s="103" t="s">
        <v>23</v>
      </c>
      <c r="Z134" s="103" t="s">
        <v>114</v>
      </c>
      <c r="AA134" s="105">
        <f>IFERROR(IF(T134="Probabilidad",(AA133-(+AA133*W134)),IF(T134="Impacto",L134,"")),"")</f>
        <v>0.29399999999999998</v>
      </c>
      <c r="AB134" s="106" t="str">
        <f t="shared" si="200"/>
        <v>Baja</v>
      </c>
      <c r="AC134" s="107">
        <f t="shared" si="201"/>
        <v>0.29399999999999998</v>
      </c>
      <c r="AD134" s="106" t="str">
        <f t="shared" si="202"/>
        <v>Leve</v>
      </c>
      <c r="AE134" s="107">
        <f t="shared" si="203"/>
        <v>0</v>
      </c>
      <c r="AF134" s="108" t="str">
        <f t="shared" si="204"/>
        <v>Bajo</v>
      </c>
      <c r="AG134" s="109" t="s">
        <v>129</v>
      </c>
      <c r="AH134" s="148" t="s">
        <v>457</v>
      </c>
      <c r="AI134" s="111"/>
      <c r="AJ134" s="112"/>
      <c r="AK134" s="112"/>
      <c r="AL134" s="148"/>
      <c r="AM134" s="111"/>
      <c r="AN134" s="168">
        <v>1</v>
      </c>
      <c r="AO134" s="177"/>
      <c r="AP134" s="171" t="s">
        <v>695</v>
      </c>
      <c r="AQ134" s="171"/>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row>
    <row r="135" spans="1:71" ht="151.5" customHeight="1" x14ac:dyDescent="0.25">
      <c r="A135" s="244"/>
      <c r="B135" s="247"/>
      <c r="C135" s="254"/>
      <c r="D135" s="254"/>
      <c r="E135" s="243"/>
      <c r="F135" s="243"/>
      <c r="G135" s="243"/>
      <c r="H135" s="250"/>
      <c r="I135" s="243"/>
      <c r="J135" s="252"/>
      <c r="K135" s="233"/>
      <c r="L135" s="236"/>
      <c r="M135" s="238"/>
      <c r="N135" s="150"/>
      <c r="O135" s="233"/>
      <c r="P135" s="236"/>
      <c r="Q135" s="241"/>
      <c r="R135" s="100">
        <v>3</v>
      </c>
      <c r="S135" s="101"/>
      <c r="T135" s="102" t="str">
        <f t="shared" si="197"/>
        <v>Probabilidad</v>
      </c>
      <c r="U135" s="103" t="s">
        <v>15</v>
      </c>
      <c r="V135" s="103" t="s">
        <v>9</v>
      </c>
      <c r="W135" s="104" t="str">
        <f t="shared" si="198"/>
        <v>30%</v>
      </c>
      <c r="X135" s="103" t="s">
        <v>20</v>
      </c>
      <c r="Y135" s="103" t="s">
        <v>23</v>
      </c>
      <c r="Z135" s="103" t="s">
        <v>114</v>
      </c>
      <c r="AA135" s="105">
        <f>IFERROR(IF(T135="Probabilidad",(AA134-(+AA134*W135)),IF(T135="Impacto",L135,"")),"")</f>
        <v>0.20579999999999998</v>
      </c>
      <c r="AB135" s="106" t="str">
        <f t="shared" si="200"/>
        <v>Baja</v>
      </c>
      <c r="AC135" s="107">
        <f t="shared" si="201"/>
        <v>0.20579999999999998</v>
      </c>
      <c r="AD135" s="106" t="str">
        <f t="shared" si="202"/>
        <v>Leve</v>
      </c>
      <c r="AE135" s="107">
        <f t="shared" si="203"/>
        <v>0</v>
      </c>
      <c r="AF135" s="108" t="str">
        <f t="shared" si="204"/>
        <v>Bajo</v>
      </c>
      <c r="AG135" s="109" t="s">
        <v>129</v>
      </c>
      <c r="AH135" s="148" t="s">
        <v>458</v>
      </c>
      <c r="AI135" s="111"/>
      <c r="AJ135" s="112"/>
      <c r="AK135" s="112"/>
      <c r="AL135" s="148"/>
      <c r="AM135" s="111"/>
      <c r="AN135" s="168" t="s">
        <v>654</v>
      </c>
      <c r="AO135" s="177"/>
      <c r="AP135" s="177" t="s">
        <v>626</v>
      </c>
      <c r="AQ135" s="171"/>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row>
    <row r="136" spans="1:71" ht="151.5" hidden="1" customHeight="1" x14ac:dyDescent="0.25">
      <c r="A136" s="244">
        <v>44</v>
      </c>
      <c r="B136" s="245"/>
      <c r="C136" s="245"/>
      <c r="D136" s="245"/>
      <c r="E136" s="242"/>
      <c r="F136" s="242"/>
      <c r="G136" s="242"/>
      <c r="H136" s="249"/>
      <c r="I136" s="242"/>
      <c r="J136" s="251"/>
      <c r="K136" s="231" t="str">
        <f>IF(J136&lt;=0,"",IF(J136&lt;=2,"Muy Baja",IF(J136&lt;=24,"Baja",IF(J136&lt;=500,"Media",IF(J136&lt;=5000,"Alta","Muy Alta")))))</f>
        <v/>
      </c>
      <c r="L136" s="234" t="str">
        <f>IF(K136="","",IF(K136="Muy Baja",0.2,IF(K136="Baja",0.4,IF(K136="Media",0.6,IF(K136="Alta",0.8,IF(K136="Muy Alta",1,))))))</f>
        <v/>
      </c>
      <c r="M136" s="237"/>
      <c r="N136" s="149">
        <f>IF(NOT(ISERROR(MATCH(M136,'Tabla Impacto'!$B$221:$B$223,0))),'Tabla Impacto'!$F$223&amp;"Por favor no seleccionar los criterios de impacto(Afectación Económica o presupuestal y Pérdida Reputacional)",M136)</f>
        <v>0</v>
      </c>
      <c r="O136" s="231" t="str">
        <f>IF(OR(N136='Tabla Impacto'!$C$11,N136='Tabla Impacto'!$D$11),"Leve",IF(OR(N136='Tabla Impacto'!$C$12,N136='Tabla Impacto'!$D$12),"Menor",IF(OR(N136='Tabla Impacto'!$C$13,N136='Tabla Impacto'!$D$13),"Moderado",IF(OR(N136='Tabla Impacto'!$C$14,N136='Tabla Impacto'!$D$14),"Mayor",IF(OR(N136='Tabla Impacto'!$C$15,N136='Tabla Impacto'!$D$15),"Catastrófico","")))))</f>
        <v/>
      </c>
      <c r="P136" s="234" t="str">
        <f>IF(O136="","",IF(O136="Leve",0.2,IF(O136="Menor",0.4,IF(O136="Moderado",0.6,IF(O136="Mayor",0.8,IF(O136="Catastrófico",1,))))))</f>
        <v/>
      </c>
      <c r="Q136" s="239"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
      </c>
      <c r="R136" s="100">
        <v>1</v>
      </c>
      <c r="S136" s="101"/>
      <c r="T136" s="102" t="str">
        <f t="shared" si="197"/>
        <v/>
      </c>
      <c r="U136" s="103"/>
      <c r="V136" s="103"/>
      <c r="W136" s="104" t="str">
        <f t="shared" si="198"/>
        <v/>
      </c>
      <c r="X136" s="103"/>
      <c r="Y136" s="103"/>
      <c r="Z136" s="103"/>
      <c r="AA136" s="105" t="str">
        <f t="shared" si="199"/>
        <v/>
      </c>
      <c r="AB136" s="106" t="str">
        <f t="shared" si="200"/>
        <v/>
      </c>
      <c r="AC136" s="107" t="str">
        <f t="shared" si="201"/>
        <v/>
      </c>
      <c r="AD136" s="106" t="str">
        <f t="shared" si="202"/>
        <v/>
      </c>
      <c r="AE136" s="107" t="str">
        <f t="shared" si="203"/>
        <v/>
      </c>
      <c r="AF136" s="108" t="str">
        <f t="shared" si="204"/>
        <v/>
      </c>
      <c r="AG136" s="109"/>
      <c r="AH136" s="110"/>
      <c r="AI136" s="111"/>
      <c r="AJ136" s="112"/>
      <c r="AK136" s="112"/>
      <c r="AL136" s="110"/>
      <c r="AM136" s="111"/>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row>
    <row r="137" spans="1:71" ht="151.5" hidden="1" customHeight="1" x14ac:dyDescent="0.25">
      <c r="A137" s="244"/>
      <c r="B137" s="246"/>
      <c r="C137" s="246"/>
      <c r="D137" s="246"/>
      <c r="E137" s="243"/>
      <c r="F137" s="243"/>
      <c r="G137" s="243"/>
      <c r="H137" s="250"/>
      <c r="I137" s="243"/>
      <c r="J137" s="252"/>
      <c r="K137" s="232"/>
      <c r="L137" s="235"/>
      <c r="M137" s="238"/>
      <c r="N137" s="150"/>
      <c r="O137" s="232"/>
      <c r="P137" s="235"/>
      <c r="Q137" s="240"/>
      <c r="R137" s="100">
        <v>2</v>
      </c>
      <c r="S137" s="101"/>
      <c r="T137" s="102" t="str">
        <f t="shared" si="197"/>
        <v/>
      </c>
      <c r="U137" s="103"/>
      <c r="V137" s="103"/>
      <c r="W137" s="104" t="str">
        <f t="shared" si="198"/>
        <v/>
      </c>
      <c r="X137" s="103"/>
      <c r="Y137" s="103"/>
      <c r="Z137" s="103"/>
      <c r="AA137" s="105" t="str">
        <f t="shared" si="199"/>
        <v/>
      </c>
      <c r="AB137" s="106" t="str">
        <f t="shared" si="200"/>
        <v/>
      </c>
      <c r="AC137" s="107" t="str">
        <f t="shared" si="201"/>
        <v/>
      </c>
      <c r="AD137" s="106" t="str">
        <f t="shared" si="202"/>
        <v/>
      </c>
      <c r="AE137" s="107" t="str">
        <f t="shared" si="203"/>
        <v/>
      </c>
      <c r="AF137" s="108" t="str">
        <f t="shared" si="204"/>
        <v/>
      </c>
      <c r="AG137" s="109"/>
      <c r="AH137" s="110"/>
      <c r="AI137" s="111"/>
      <c r="AJ137" s="112"/>
      <c r="AK137" s="112"/>
      <c r="AL137" s="110"/>
      <c r="AM137" s="111"/>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row>
    <row r="138" spans="1:71" ht="151.5" hidden="1" customHeight="1" x14ac:dyDescent="0.25">
      <c r="A138" s="244"/>
      <c r="B138" s="247"/>
      <c r="C138" s="246"/>
      <c r="D138" s="246"/>
      <c r="E138" s="243"/>
      <c r="F138" s="243"/>
      <c r="G138" s="243"/>
      <c r="H138" s="250"/>
      <c r="I138" s="243"/>
      <c r="J138" s="252"/>
      <c r="K138" s="233"/>
      <c r="L138" s="236"/>
      <c r="M138" s="238"/>
      <c r="N138" s="150"/>
      <c r="O138" s="233"/>
      <c r="P138" s="236"/>
      <c r="Q138" s="241"/>
      <c r="R138" s="100">
        <v>3</v>
      </c>
      <c r="S138" s="101"/>
      <c r="T138" s="102" t="str">
        <f t="shared" si="197"/>
        <v/>
      </c>
      <c r="U138" s="103"/>
      <c r="V138" s="103"/>
      <c r="W138" s="104" t="str">
        <f t="shared" si="198"/>
        <v/>
      </c>
      <c r="X138" s="103"/>
      <c r="Y138" s="103"/>
      <c r="Z138" s="103"/>
      <c r="AA138" s="105" t="str">
        <f t="shared" si="199"/>
        <v/>
      </c>
      <c r="AB138" s="106" t="str">
        <f t="shared" si="200"/>
        <v/>
      </c>
      <c r="AC138" s="107" t="str">
        <f t="shared" si="201"/>
        <v/>
      </c>
      <c r="AD138" s="106" t="str">
        <f t="shared" si="202"/>
        <v/>
      </c>
      <c r="AE138" s="107" t="str">
        <f t="shared" si="203"/>
        <v/>
      </c>
      <c r="AF138" s="108" t="str">
        <f t="shared" si="204"/>
        <v/>
      </c>
      <c r="AG138" s="109"/>
      <c r="AH138" s="110"/>
      <c r="AI138" s="111"/>
      <c r="AJ138" s="112"/>
      <c r="AK138" s="112"/>
      <c r="AL138" s="110"/>
      <c r="AM138" s="111"/>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row>
    <row r="139" spans="1:71" ht="151.5" hidden="1" customHeight="1" x14ac:dyDescent="0.25">
      <c r="A139" s="244">
        <v>45</v>
      </c>
      <c r="B139" s="245"/>
      <c r="C139" s="248"/>
      <c r="D139" s="248"/>
      <c r="E139" s="242"/>
      <c r="F139" s="242"/>
      <c r="G139" s="242"/>
      <c r="H139" s="249"/>
      <c r="I139" s="242"/>
      <c r="J139" s="251"/>
      <c r="K139" s="231" t="str">
        <f>IF(J139&lt;=0,"",IF(J139&lt;=2,"Muy Baja",IF(J139&lt;=24,"Baja",IF(J139&lt;=500,"Media",IF(J139&lt;=5000,"Alta","Muy Alta")))))</f>
        <v/>
      </c>
      <c r="L139" s="234" t="str">
        <f>IF(K139="","",IF(K139="Muy Baja",0.2,IF(K139="Baja",0.4,IF(K139="Media",0.6,IF(K139="Alta",0.8,IF(K139="Muy Alta",1,))))))</f>
        <v/>
      </c>
      <c r="M139" s="237"/>
      <c r="N139" s="149">
        <f>IF(NOT(ISERROR(MATCH(M139,'Tabla Impacto'!$B$221:$B$223,0))),'Tabla Impacto'!$F$223&amp;"Por favor no seleccionar los criterios de impacto(Afectación Económica o presupuestal y Pérdida Reputacional)",M139)</f>
        <v>0</v>
      </c>
      <c r="O139" s="231" t="str">
        <f>IF(OR(N139='Tabla Impacto'!$C$11,N139='Tabla Impacto'!$D$11),"Leve",IF(OR(N139='Tabla Impacto'!$C$12,N139='Tabla Impacto'!$D$12),"Menor",IF(OR(N139='Tabla Impacto'!$C$13,N139='Tabla Impacto'!$D$13),"Moderado",IF(OR(N139='Tabla Impacto'!$C$14,N139='Tabla Impacto'!$D$14),"Mayor",IF(OR(N139='Tabla Impacto'!$C$15,N139='Tabla Impacto'!$D$15),"Catastrófico","")))))</f>
        <v/>
      </c>
      <c r="P139" s="234" t="str">
        <f>IF(O139="","",IF(O139="Leve",0.2,IF(O139="Menor",0.4,IF(O139="Moderado",0.6,IF(O139="Mayor",0.8,IF(O139="Catastrófico",1,))))))</f>
        <v/>
      </c>
      <c r="Q139" s="239" t="str">
        <f>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
      </c>
      <c r="R139" s="100">
        <v>1</v>
      </c>
      <c r="S139" s="101"/>
      <c r="T139" s="102" t="str">
        <f t="shared" si="197"/>
        <v/>
      </c>
      <c r="U139" s="103"/>
      <c r="V139" s="103"/>
      <c r="W139" s="104" t="str">
        <f t="shared" si="198"/>
        <v/>
      </c>
      <c r="X139" s="103"/>
      <c r="Y139" s="103"/>
      <c r="Z139" s="103"/>
      <c r="AA139" s="105" t="str">
        <f t="shared" si="199"/>
        <v/>
      </c>
      <c r="AB139" s="106" t="str">
        <f t="shared" si="200"/>
        <v/>
      </c>
      <c r="AC139" s="107" t="str">
        <f t="shared" si="201"/>
        <v/>
      </c>
      <c r="AD139" s="106" t="str">
        <f t="shared" si="202"/>
        <v/>
      </c>
      <c r="AE139" s="107" t="str">
        <f t="shared" si="203"/>
        <v/>
      </c>
      <c r="AF139" s="108" t="str">
        <f t="shared" si="204"/>
        <v/>
      </c>
      <c r="AG139" s="109"/>
      <c r="AH139" s="110"/>
      <c r="AI139" s="111"/>
      <c r="AJ139" s="112"/>
      <c r="AK139" s="112"/>
      <c r="AL139" s="110"/>
      <c r="AM139" s="111"/>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row>
    <row r="140" spans="1:71" ht="151.5" hidden="1" customHeight="1" x14ac:dyDescent="0.25">
      <c r="A140" s="244"/>
      <c r="B140" s="246"/>
      <c r="C140" s="244"/>
      <c r="D140" s="244"/>
      <c r="E140" s="243"/>
      <c r="F140" s="243"/>
      <c r="G140" s="243"/>
      <c r="H140" s="250"/>
      <c r="I140" s="243"/>
      <c r="J140" s="252"/>
      <c r="K140" s="232"/>
      <c r="L140" s="235"/>
      <c r="M140" s="238"/>
      <c r="N140" s="150"/>
      <c r="O140" s="232"/>
      <c r="P140" s="235"/>
      <c r="Q140" s="240"/>
      <c r="R140" s="100">
        <v>2</v>
      </c>
      <c r="S140" s="101"/>
      <c r="T140" s="102" t="str">
        <f t="shared" si="197"/>
        <v/>
      </c>
      <c r="U140" s="103"/>
      <c r="V140" s="103"/>
      <c r="W140" s="104" t="str">
        <f t="shared" si="198"/>
        <v/>
      </c>
      <c r="X140" s="103"/>
      <c r="Y140" s="103"/>
      <c r="Z140" s="103"/>
      <c r="AA140" s="105" t="str">
        <f t="shared" si="199"/>
        <v/>
      </c>
      <c r="AB140" s="106" t="str">
        <f t="shared" si="200"/>
        <v/>
      </c>
      <c r="AC140" s="107" t="str">
        <f t="shared" si="201"/>
        <v/>
      </c>
      <c r="AD140" s="106" t="str">
        <f t="shared" si="202"/>
        <v/>
      </c>
      <c r="AE140" s="107" t="str">
        <f t="shared" si="203"/>
        <v/>
      </c>
      <c r="AF140" s="108" t="str">
        <f t="shared" si="204"/>
        <v/>
      </c>
      <c r="AG140" s="109"/>
      <c r="AH140" s="110"/>
      <c r="AI140" s="111"/>
      <c r="AJ140" s="112"/>
      <c r="AK140" s="112"/>
      <c r="AL140" s="110"/>
      <c r="AM140" s="111"/>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row>
    <row r="141" spans="1:71" ht="151.5" hidden="1" customHeight="1" x14ac:dyDescent="0.25">
      <c r="A141" s="244"/>
      <c r="B141" s="247"/>
      <c r="C141" s="244"/>
      <c r="D141" s="244"/>
      <c r="E141" s="243"/>
      <c r="F141" s="243"/>
      <c r="G141" s="243"/>
      <c r="H141" s="250"/>
      <c r="I141" s="243"/>
      <c r="J141" s="252"/>
      <c r="K141" s="233"/>
      <c r="L141" s="236"/>
      <c r="M141" s="238"/>
      <c r="N141" s="150"/>
      <c r="O141" s="233"/>
      <c r="P141" s="236"/>
      <c r="Q141" s="241"/>
      <c r="R141" s="100">
        <v>3</v>
      </c>
      <c r="S141" s="101"/>
      <c r="T141" s="102" t="str">
        <f t="shared" si="197"/>
        <v/>
      </c>
      <c r="U141" s="103"/>
      <c r="V141" s="103"/>
      <c r="W141" s="104" t="str">
        <f t="shared" si="198"/>
        <v/>
      </c>
      <c r="X141" s="103"/>
      <c r="Y141" s="103"/>
      <c r="Z141" s="103"/>
      <c r="AA141" s="105" t="str">
        <f t="shared" si="199"/>
        <v/>
      </c>
      <c r="AB141" s="106" t="str">
        <f t="shared" si="200"/>
        <v/>
      </c>
      <c r="AC141" s="107" t="str">
        <f t="shared" si="201"/>
        <v/>
      </c>
      <c r="AD141" s="106" t="str">
        <f t="shared" si="202"/>
        <v/>
      </c>
      <c r="AE141" s="107" t="str">
        <f t="shared" si="203"/>
        <v/>
      </c>
      <c r="AF141" s="108" t="str">
        <f t="shared" si="204"/>
        <v/>
      </c>
      <c r="AG141" s="109"/>
      <c r="AH141" s="110"/>
      <c r="AI141" s="111"/>
      <c r="AJ141" s="112"/>
      <c r="AK141" s="112"/>
      <c r="AL141" s="110"/>
      <c r="AM141" s="111"/>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row>
    <row r="142" spans="1:71" ht="151.5" hidden="1" customHeight="1" x14ac:dyDescent="0.25">
      <c r="A142" s="244">
        <v>46</v>
      </c>
      <c r="B142" s="245"/>
      <c r="C142" s="248"/>
      <c r="D142" s="248"/>
      <c r="E142" s="242"/>
      <c r="F142" s="242"/>
      <c r="G142" s="242"/>
      <c r="H142" s="249"/>
      <c r="I142" s="242"/>
      <c r="J142" s="251"/>
      <c r="K142" s="231" t="str">
        <f>IF(J142&lt;=0,"",IF(J142&lt;=2,"Muy Baja",IF(J142&lt;=24,"Baja",IF(J142&lt;=500,"Media",IF(J142&lt;=5000,"Alta","Muy Alta")))))</f>
        <v/>
      </c>
      <c r="L142" s="234" t="str">
        <f>IF(K142="","",IF(K142="Muy Baja",0.2,IF(K142="Baja",0.4,IF(K142="Media",0.6,IF(K142="Alta",0.8,IF(K142="Muy Alta",1,))))))</f>
        <v/>
      </c>
      <c r="M142" s="237"/>
      <c r="N142" s="149">
        <f>IF(NOT(ISERROR(MATCH(M142,'Tabla Impacto'!$B$221:$B$223,0))),'Tabla Impacto'!$F$223&amp;"Por favor no seleccionar los criterios de impacto(Afectación Económica o presupuestal y Pérdida Reputacional)",M142)</f>
        <v>0</v>
      </c>
      <c r="O142" s="231" t="str">
        <f>IF(OR(N142='Tabla Impacto'!$C$11,N142='Tabla Impacto'!$D$11),"Leve",IF(OR(N142='Tabla Impacto'!$C$12,N142='Tabla Impacto'!$D$12),"Menor",IF(OR(N142='Tabla Impacto'!$C$13,N142='Tabla Impacto'!$D$13),"Moderado",IF(OR(N142='Tabla Impacto'!$C$14,N142='Tabla Impacto'!$D$14),"Mayor",IF(OR(N142='Tabla Impacto'!$C$15,N142='Tabla Impacto'!$D$15),"Catastrófico","")))))</f>
        <v/>
      </c>
      <c r="P142" s="234" t="str">
        <f>IF(O142="","",IF(O142="Leve",0.2,IF(O142="Menor",0.4,IF(O142="Moderado",0.6,IF(O142="Mayor",0.8,IF(O142="Catastrófico",1,))))))</f>
        <v/>
      </c>
      <c r="Q142" s="239" t="str">
        <f>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
      </c>
      <c r="R142" s="100">
        <v>1</v>
      </c>
      <c r="S142" s="101"/>
      <c r="T142" s="102" t="str">
        <f t="shared" si="197"/>
        <v/>
      </c>
      <c r="U142" s="103"/>
      <c r="V142" s="103"/>
      <c r="W142" s="104" t="str">
        <f t="shared" si="198"/>
        <v/>
      </c>
      <c r="X142" s="103"/>
      <c r="Y142" s="103"/>
      <c r="Z142" s="103"/>
      <c r="AA142" s="105" t="str">
        <f t="shared" si="199"/>
        <v/>
      </c>
      <c r="AB142" s="106" t="str">
        <f t="shared" si="200"/>
        <v/>
      </c>
      <c r="AC142" s="107" t="str">
        <f t="shared" si="201"/>
        <v/>
      </c>
      <c r="AD142" s="106" t="str">
        <f t="shared" si="202"/>
        <v/>
      </c>
      <c r="AE142" s="107" t="str">
        <f t="shared" si="203"/>
        <v/>
      </c>
      <c r="AF142" s="108" t="str">
        <f t="shared" si="204"/>
        <v/>
      </c>
      <c r="AG142" s="109"/>
      <c r="AH142" s="110"/>
      <c r="AI142" s="111"/>
      <c r="AJ142" s="112"/>
      <c r="AK142" s="112"/>
      <c r="AL142" s="110"/>
      <c r="AM142" s="111"/>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row>
    <row r="143" spans="1:71" ht="151.5" hidden="1" customHeight="1" x14ac:dyDescent="0.25">
      <c r="A143" s="244"/>
      <c r="B143" s="246"/>
      <c r="C143" s="244"/>
      <c r="D143" s="244"/>
      <c r="E143" s="243"/>
      <c r="F143" s="243"/>
      <c r="G143" s="243"/>
      <c r="H143" s="250"/>
      <c r="I143" s="243"/>
      <c r="J143" s="252"/>
      <c r="K143" s="232"/>
      <c r="L143" s="235"/>
      <c r="M143" s="238"/>
      <c r="N143" s="150"/>
      <c r="O143" s="232"/>
      <c r="P143" s="235"/>
      <c r="Q143" s="240"/>
      <c r="R143" s="100">
        <v>2</v>
      </c>
      <c r="S143" s="101"/>
      <c r="T143" s="102" t="str">
        <f t="shared" si="197"/>
        <v/>
      </c>
      <c r="U143" s="103"/>
      <c r="V143" s="103"/>
      <c r="W143" s="104" t="str">
        <f t="shared" si="198"/>
        <v/>
      </c>
      <c r="X143" s="103"/>
      <c r="Y143" s="103"/>
      <c r="Z143" s="103"/>
      <c r="AA143" s="105" t="str">
        <f t="shared" si="199"/>
        <v/>
      </c>
      <c r="AB143" s="106" t="str">
        <f t="shared" si="200"/>
        <v/>
      </c>
      <c r="AC143" s="107" t="str">
        <f t="shared" si="201"/>
        <v/>
      </c>
      <c r="AD143" s="106" t="str">
        <f t="shared" si="202"/>
        <v/>
      </c>
      <c r="AE143" s="107" t="str">
        <f t="shared" si="203"/>
        <v/>
      </c>
      <c r="AF143" s="108" t="str">
        <f t="shared" si="204"/>
        <v/>
      </c>
      <c r="AG143" s="109"/>
      <c r="AH143" s="110"/>
      <c r="AI143" s="111"/>
      <c r="AJ143" s="112"/>
      <c r="AK143" s="112"/>
      <c r="AL143" s="110"/>
      <c r="AM143" s="111"/>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row>
    <row r="144" spans="1:71" ht="151.5" hidden="1" customHeight="1" x14ac:dyDescent="0.25">
      <c r="A144" s="244"/>
      <c r="B144" s="247"/>
      <c r="C144" s="244"/>
      <c r="D144" s="244"/>
      <c r="E144" s="243"/>
      <c r="F144" s="243"/>
      <c r="G144" s="243"/>
      <c r="H144" s="250"/>
      <c r="I144" s="243"/>
      <c r="J144" s="252"/>
      <c r="K144" s="233"/>
      <c r="L144" s="236"/>
      <c r="M144" s="238"/>
      <c r="N144" s="150"/>
      <c r="O144" s="233"/>
      <c r="P144" s="236"/>
      <c r="Q144" s="241"/>
      <c r="R144" s="100">
        <v>3</v>
      </c>
      <c r="S144" s="101"/>
      <c r="T144" s="102" t="str">
        <f t="shared" si="197"/>
        <v/>
      </c>
      <c r="U144" s="103"/>
      <c r="V144" s="103"/>
      <c r="W144" s="104" t="str">
        <f t="shared" si="198"/>
        <v/>
      </c>
      <c r="X144" s="103"/>
      <c r="Y144" s="103"/>
      <c r="Z144" s="103"/>
      <c r="AA144" s="105" t="str">
        <f t="shared" si="199"/>
        <v/>
      </c>
      <c r="AB144" s="106" t="str">
        <f t="shared" si="200"/>
        <v/>
      </c>
      <c r="AC144" s="107" t="str">
        <f t="shared" si="201"/>
        <v/>
      </c>
      <c r="AD144" s="106" t="str">
        <f t="shared" si="202"/>
        <v/>
      </c>
      <c r="AE144" s="107" t="str">
        <f t="shared" si="203"/>
        <v/>
      </c>
      <c r="AF144" s="108" t="str">
        <f t="shared" si="204"/>
        <v/>
      </c>
      <c r="AG144" s="109"/>
      <c r="AH144" s="110"/>
      <c r="AI144" s="111"/>
      <c r="AJ144" s="112"/>
      <c r="AK144" s="112"/>
      <c r="AL144" s="110"/>
      <c r="AM144" s="111"/>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row>
    <row r="145" spans="1:71" ht="151.5" hidden="1" customHeight="1" x14ac:dyDescent="0.25">
      <c r="A145" s="244">
        <v>47</v>
      </c>
      <c r="B145" s="245"/>
      <c r="C145" s="248"/>
      <c r="D145" s="248"/>
      <c r="E145" s="242"/>
      <c r="F145" s="242"/>
      <c r="G145" s="242"/>
      <c r="H145" s="249"/>
      <c r="I145" s="242"/>
      <c r="J145" s="251"/>
      <c r="K145" s="231" t="str">
        <f>IF(J145&lt;=0,"",IF(J145&lt;=2,"Muy Baja",IF(J145&lt;=24,"Baja",IF(J145&lt;=500,"Media",IF(J145&lt;=5000,"Alta","Muy Alta")))))</f>
        <v/>
      </c>
      <c r="L145" s="234" t="str">
        <f>IF(K145="","",IF(K145="Muy Baja",0.2,IF(K145="Baja",0.4,IF(K145="Media",0.6,IF(K145="Alta",0.8,IF(K145="Muy Alta",1,))))))</f>
        <v/>
      </c>
      <c r="M145" s="237"/>
      <c r="N145" s="149">
        <f>IF(NOT(ISERROR(MATCH(M145,'Tabla Impacto'!$B$221:$B$223,0))),'Tabla Impacto'!$F$223&amp;"Por favor no seleccionar los criterios de impacto(Afectación Económica o presupuestal y Pérdida Reputacional)",M145)</f>
        <v>0</v>
      </c>
      <c r="O145" s="231" t="str">
        <f>IF(OR(N145='Tabla Impacto'!$C$11,N145='Tabla Impacto'!$D$11),"Leve",IF(OR(N145='Tabla Impacto'!$C$12,N145='Tabla Impacto'!$D$12),"Menor",IF(OR(N145='Tabla Impacto'!$C$13,N145='Tabla Impacto'!$D$13),"Moderado",IF(OR(N145='Tabla Impacto'!$C$14,N145='Tabla Impacto'!$D$14),"Mayor",IF(OR(N145='Tabla Impacto'!$C$15,N145='Tabla Impacto'!$D$15),"Catastrófico","")))))</f>
        <v/>
      </c>
      <c r="P145" s="234" t="str">
        <f>IF(O145="","",IF(O145="Leve",0.2,IF(O145="Menor",0.4,IF(O145="Moderado",0.6,IF(O145="Mayor",0.8,IF(O145="Catastrófico",1,))))))</f>
        <v/>
      </c>
      <c r="Q145" s="239" t="str">
        <f>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
      </c>
      <c r="R145" s="100">
        <v>1</v>
      </c>
      <c r="S145" s="101"/>
      <c r="T145" s="102" t="str">
        <f t="shared" si="197"/>
        <v/>
      </c>
      <c r="U145" s="103"/>
      <c r="V145" s="103"/>
      <c r="W145" s="104" t="str">
        <f t="shared" si="198"/>
        <v/>
      </c>
      <c r="X145" s="103"/>
      <c r="Y145" s="103"/>
      <c r="Z145" s="103"/>
      <c r="AA145" s="105" t="str">
        <f t="shared" si="199"/>
        <v/>
      </c>
      <c r="AB145" s="106" t="str">
        <f t="shared" si="200"/>
        <v/>
      </c>
      <c r="AC145" s="107" t="str">
        <f t="shared" si="201"/>
        <v/>
      </c>
      <c r="AD145" s="106" t="str">
        <f t="shared" si="202"/>
        <v/>
      </c>
      <c r="AE145" s="107" t="str">
        <f t="shared" si="203"/>
        <v/>
      </c>
      <c r="AF145" s="108" t="str">
        <f t="shared" si="204"/>
        <v/>
      </c>
      <c r="AG145" s="109"/>
      <c r="AH145" s="110"/>
      <c r="AI145" s="111"/>
      <c r="AJ145" s="112"/>
      <c r="AK145" s="112"/>
      <c r="AL145" s="110"/>
      <c r="AM145" s="111"/>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row>
    <row r="146" spans="1:71" ht="151.5" hidden="1" customHeight="1" x14ac:dyDescent="0.25">
      <c r="A146" s="244"/>
      <c r="B146" s="246"/>
      <c r="C146" s="244"/>
      <c r="D146" s="244"/>
      <c r="E146" s="243"/>
      <c r="F146" s="243"/>
      <c r="G146" s="243"/>
      <c r="H146" s="250"/>
      <c r="I146" s="243"/>
      <c r="J146" s="252"/>
      <c r="K146" s="232"/>
      <c r="L146" s="235"/>
      <c r="M146" s="238"/>
      <c r="N146" s="150"/>
      <c r="O146" s="232"/>
      <c r="P146" s="235"/>
      <c r="Q146" s="240"/>
      <c r="R146" s="100">
        <v>2</v>
      </c>
      <c r="S146" s="101"/>
      <c r="T146" s="102" t="str">
        <f t="shared" si="197"/>
        <v/>
      </c>
      <c r="U146" s="103"/>
      <c r="V146" s="103"/>
      <c r="W146" s="104" t="str">
        <f t="shared" si="198"/>
        <v/>
      </c>
      <c r="X146" s="103"/>
      <c r="Y146" s="103"/>
      <c r="Z146" s="103"/>
      <c r="AA146" s="105" t="str">
        <f t="shared" si="199"/>
        <v/>
      </c>
      <c r="AB146" s="106" t="str">
        <f t="shared" si="200"/>
        <v/>
      </c>
      <c r="AC146" s="107" t="str">
        <f t="shared" si="201"/>
        <v/>
      </c>
      <c r="AD146" s="106" t="str">
        <f t="shared" si="202"/>
        <v/>
      </c>
      <c r="AE146" s="107" t="str">
        <f t="shared" si="203"/>
        <v/>
      </c>
      <c r="AF146" s="108" t="str">
        <f t="shared" si="204"/>
        <v/>
      </c>
      <c r="AG146" s="109"/>
      <c r="AH146" s="110"/>
      <c r="AI146" s="111"/>
      <c r="AJ146" s="112"/>
      <c r="AK146" s="112"/>
      <c r="AL146" s="110"/>
      <c r="AM146" s="111"/>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row>
    <row r="147" spans="1:71" ht="151.5" hidden="1" customHeight="1" x14ac:dyDescent="0.25">
      <c r="A147" s="244"/>
      <c r="B147" s="247"/>
      <c r="C147" s="244"/>
      <c r="D147" s="244"/>
      <c r="E147" s="243"/>
      <c r="F147" s="243"/>
      <c r="G147" s="243"/>
      <c r="H147" s="250"/>
      <c r="I147" s="243"/>
      <c r="J147" s="252"/>
      <c r="K147" s="233"/>
      <c r="L147" s="236"/>
      <c r="M147" s="238"/>
      <c r="N147" s="150"/>
      <c r="O147" s="233"/>
      <c r="P147" s="236"/>
      <c r="Q147" s="241"/>
      <c r="R147" s="100">
        <v>3</v>
      </c>
      <c r="S147" s="101"/>
      <c r="T147" s="102" t="str">
        <f t="shared" si="197"/>
        <v/>
      </c>
      <c r="U147" s="103"/>
      <c r="V147" s="103"/>
      <c r="W147" s="104" t="str">
        <f t="shared" si="198"/>
        <v/>
      </c>
      <c r="X147" s="103"/>
      <c r="Y147" s="103"/>
      <c r="Z147" s="103"/>
      <c r="AA147" s="105" t="str">
        <f t="shared" si="199"/>
        <v/>
      </c>
      <c r="AB147" s="106" t="str">
        <f t="shared" si="200"/>
        <v/>
      </c>
      <c r="AC147" s="107" t="str">
        <f t="shared" si="201"/>
        <v/>
      </c>
      <c r="AD147" s="106" t="str">
        <f t="shared" si="202"/>
        <v/>
      </c>
      <c r="AE147" s="107" t="str">
        <f t="shared" si="203"/>
        <v/>
      </c>
      <c r="AF147" s="108" t="str">
        <f t="shared" si="204"/>
        <v/>
      </c>
      <c r="AG147" s="109"/>
      <c r="AH147" s="110"/>
      <c r="AI147" s="111"/>
      <c r="AJ147" s="112"/>
      <c r="AK147" s="112"/>
      <c r="AL147" s="110"/>
      <c r="AM147" s="111"/>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row>
    <row r="148" spans="1:71" ht="151.5" hidden="1" customHeight="1" x14ac:dyDescent="0.25">
      <c r="A148" s="244">
        <v>48</v>
      </c>
      <c r="B148" s="245"/>
      <c r="C148" s="248"/>
      <c r="D148" s="248"/>
      <c r="E148" s="242"/>
      <c r="F148" s="242"/>
      <c r="G148" s="242"/>
      <c r="H148" s="249"/>
      <c r="I148" s="242"/>
      <c r="J148" s="251"/>
      <c r="K148" s="231" t="str">
        <f>IF(J148&lt;=0,"",IF(J148&lt;=2,"Muy Baja",IF(J148&lt;=24,"Baja",IF(J148&lt;=500,"Media",IF(J148&lt;=5000,"Alta","Muy Alta")))))</f>
        <v/>
      </c>
      <c r="L148" s="234" t="str">
        <f>IF(K148="","",IF(K148="Muy Baja",0.2,IF(K148="Baja",0.4,IF(K148="Media",0.6,IF(K148="Alta",0.8,IF(K148="Muy Alta",1,))))))</f>
        <v/>
      </c>
      <c r="M148" s="237"/>
      <c r="N148" s="149">
        <f>IF(NOT(ISERROR(MATCH(M148,'Tabla Impacto'!$B$221:$B$223,0))),'Tabla Impacto'!$F$223&amp;"Por favor no seleccionar los criterios de impacto(Afectación Económica o presupuestal y Pérdida Reputacional)",M148)</f>
        <v>0</v>
      </c>
      <c r="O148" s="231" t="str">
        <f>IF(OR(N148='Tabla Impacto'!$C$11,N148='Tabla Impacto'!$D$11),"Leve",IF(OR(N148='Tabla Impacto'!$C$12,N148='Tabla Impacto'!$D$12),"Menor",IF(OR(N148='Tabla Impacto'!$C$13,N148='Tabla Impacto'!$D$13),"Moderado",IF(OR(N148='Tabla Impacto'!$C$14,N148='Tabla Impacto'!$D$14),"Mayor",IF(OR(N148='Tabla Impacto'!$C$15,N148='Tabla Impacto'!$D$15),"Catastrófico","")))))</f>
        <v/>
      </c>
      <c r="P148" s="234" t="str">
        <f>IF(O148="","",IF(O148="Leve",0.2,IF(O148="Menor",0.4,IF(O148="Moderado",0.6,IF(O148="Mayor",0.8,IF(O148="Catastrófico",1,))))))</f>
        <v/>
      </c>
      <c r="Q148" s="239" t="str">
        <f>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00">
        <v>1</v>
      </c>
      <c r="S148" s="101"/>
      <c r="T148" s="102" t="str">
        <f t="shared" si="197"/>
        <v/>
      </c>
      <c r="U148" s="103"/>
      <c r="V148" s="103"/>
      <c r="W148" s="104" t="str">
        <f t="shared" si="198"/>
        <v/>
      </c>
      <c r="X148" s="103"/>
      <c r="Y148" s="103"/>
      <c r="Z148" s="103"/>
      <c r="AA148" s="105" t="str">
        <f t="shared" si="199"/>
        <v/>
      </c>
      <c r="AB148" s="106" t="str">
        <f t="shared" si="200"/>
        <v/>
      </c>
      <c r="AC148" s="107" t="str">
        <f t="shared" si="201"/>
        <v/>
      </c>
      <c r="AD148" s="106" t="str">
        <f t="shared" si="202"/>
        <v/>
      </c>
      <c r="AE148" s="107" t="str">
        <f t="shared" si="203"/>
        <v/>
      </c>
      <c r="AF148" s="108" t="str">
        <f t="shared" si="204"/>
        <v/>
      </c>
      <c r="AG148" s="109"/>
      <c r="AH148" s="110"/>
      <c r="AI148" s="111"/>
      <c r="AJ148" s="112"/>
      <c r="AK148" s="112"/>
      <c r="AL148" s="110"/>
      <c r="AM148" s="111"/>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row>
    <row r="149" spans="1:71" ht="151.5" hidden="1" customHeight="1" x14ac:dyDescent="0.25">
      <c r="A149" s="244"/>
      <c r="B149" s="246"/>
      <c r="C149" s="244"/>
      <c r="D149" s="244"/>
      <c r="E149" s="243"/>
      <c r="F149" s="243"/>
      <c r="G149" s="243"/>
      <c r="H149" s="250"/>
      <c r="I149" s="243"/>
      <c r="J149" s="252"/>
      <c r="K149" s="232"/>
      <c r="L149" s="235"/>
      <c r="M149" s="238"/>
      <c r="N149" s="150"/>
      <c r="O149" s="232"/>
      <c r="P149" s="235"/>
      <c r="Q149" s="240"/>
      <c r="R149" s="100">
        <v>2</v>
      </c>
      <c r="S149" s="101"/>
      <c r="T149" s="102" t="str">
        <f t="shared" si="197"/>
        <v/>
      </c>
      <c r="U149" s="103"/>
      <c r="V149" s="103"/>
      <c r="W149" s="104" t="str">
        <f t="shared" si="198"/>
        <v/>
      </c>
      <c r="X149" s="103"/>
      <c r="Y149" s="103"/>
      <c r="Z149" s="103"/>
      <c r="AA149" s="105" t="str">
        <f t="shared" si="199"/>
        <v/>
      </c>
      <c r="AB149" s="106" t="str">
        <f t="shared" si="200"/>
        <v/>
      </c>
      <c r="AC149" s="107" t="str">
        <f t="shared" si="201"/>
        <v/>
      </c>
      <c r="AD149" s="106" t="str">
        <f t="shared" si="202"/>
        <v/>
      </c>
      <c r="AE149" s="107" t="str">
        <f t="shared" si="203"/>
        <v/>
      </c>
      <c r="AF149" s="108" t="str">
        <f t="shared" si="204"/>
        <v/>
      </c>
      <c r="AG149" s="109"/>
      <c r="AH149" s="110"/>
      <c r="AI149" s="111"/>
      <c r="AJ149" s="112"/>
      <c r="AK149" s="112"/>
      <c r="AL149" s="110"/>
      <c r="AM149" s="111"/>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row>
    <row r="150" spans="1:71" ht="151.5" hidden="1" customHeight="1" x14ac:dyDescent="0.25">
      <c r="A150" s="244"/>
      <c r="B150" s="247"/>
      <c r="C150" s="244"/>
      <c r="D150" s="244"/>
      <c r="E150" s="243"/>
      <c r="F150" s="243"/>
      <c r="G150" s="243"/>
      <c r="H150" s="250"/>
      <c r="I150" s="243"/>
      <c r="J150" s="252"/>
      <c r="K150" s="233"/>
      <c r="L150" s="236"/>
      <c r="M150" s="238"/>
      <c r="N150" s="150"/>
      <c r="O150" s="233"/>
      <c r="P150" s="236"/>
      <c r="Q150" s="241"/>
      <c r="R150" s="100">
        <v>3</v>
      </c>
      <c r="S150" s="101"/>
      <c r="T150" s="102" t="str">
        <f t="shared" si="197"/>
        <v/>
      </c>
      <c r="U150" s="103"/>
      <c r="V150" s="103"/>
      <c r="W150" s="104" t="str">
        <f t="shared" si="198"/>
        <v/>
      </c>
      <c r="X150" s="103"/>
      <c r="Y150" s="103"/>
      <c r="Z150" s="103"/>
      <c r="AA150" s="105" t="str">
        <f t="shared" si="199"/>
        <v/>
      </c>
      <c r="AB150" s="106" t="str">
        <f t="shared" si="200"/>
        <v/>
      </c>
      <c r="AC150" s="107" t="str">
        <f t="shared" si="201"/>
        <v/>
      </c>
      <c r="AD150" s="106" t="str">
        <f t="shared" si="202"/>
        <v/>
      </c>
      <c r="AE150" s="107" t="str">
        <f t="shared" si="203"/>
        <v/>
      </c>
      <c r="AF150" s="108" t="str">
        <f t="shared" si="204"/>
        <v/>
      </c>
      <c r="AG150" s="109"/>
      <c r="AH150" s="110"/>
      <c r="AI150" s="111"/>
      <c r="AJ150" s="112"/>
      <c r="AK150" s="112"/>
      <c r="AL150" s="110"/>
      <c r="AM150" s="111"/>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row>
    <row r="151" spans="1:71" ht="151.5" hidden="1" customHeight="1" x14ac:dyDescent="0.25">
      <c r="A151" s="244">
        <v>49</v>
      </c>
      <c r="B151" s="245"/>
      <c r="C151" s="248"/>
      <c r="D151" s="248"/>
      <c r="E151" s="242"/>
      <c r="F151" s="242"/>
      <c r="G151" s="242"/>
      <c r="H151" s="249"/>
      <c r="I151" s="242"/>
      <c r="J151" s="251"/>
      <c r="K151" s="231" t="str">
        <f>IF(J151&lt;=0,"",IF(J151&lt;=2,"Muy Baja",IF(J151&lt;=24,"Baja",IF(J151&lt;=500,"Media",IF(J151&lt;=5000,"Alta","Muy Alta")))))</f>
        <v/>
      </c>
      <c r="L151" s="234" t="str">
        <f>IF(K151="","",IF(K151="Muy Baja",0.2,IF(K151="Baja",0.4,IF(K151="Media",0.6,IF(K151="Alta",0.8,IF(K151="Muy Alta",1,))))))</f>
        <v/>
      </c>
      <c r="M151" s="237"/>
      <c r="N151" s="149">
        <f>IF(NOT(ISERROR(MATCH(M151,'Tabla Impacto'!$B$221:$B$223,0))),'Tabla Impacto'!$F$223&amp;"Por favor no seleccionar los criterios de impacto(Afectación Económica o presupuestal y Pérdida Reputacional)",M151)</f>
        <v>0</v>
      </c>
      <c r="O151" s="231" t="str">
        <f>IF(OR(N151='Tabla Impacto'!$C$11,N151='Tabla Impacto'!$D$11),"Leve",IF(OR(N151='Tabla Impacto'!$C$12,N151='Tabla Impacto'!$D$12),"Menor",IF(OR(N151='Tabla Impacto'!$C$13,N151='Tabla Impacto'!$D$13),"Moderado",IF(OR(N151='Tabla Impacto'!$C$14,N151='Tabla Impacto'!$D$14),"Mayor",IF(OR(N151='Tabla Impacto'!$C$15,N151='Tabla Impacto'!$D$15),"Catastrófico","")))))</f>
        <v/>
      </c>
      <c r="P151" s="234" t="str">
        <f>IF(O151="","",IF(O151="Leve",0.2,IF(O151="Menor",0.4,IF(O151="Moderado",0.6,IF(O151="Mayor",0.8,IF(O151="Catastrófico",1,))))))</f>
        <v/>
      </c>
      <c r="Q151" s="239" t="str">
        <f>IF(OR(AND(K151="Muy Baja",O151="Leve"),AND(K151="Muy Baja",O151="Menor"),AND(K151="Baja",O151="Leve")),"Bajo",IF(OR(AND(K151="Muy baja",O151="Moderado"),AND(K151="Baja",O151="Menor"),AND(K151="Baja",O151="Moderado"),AND(K151="Media",O151="Leve"),AND(K151="Media",O151="Menor"),AND(K151="Media",O151="Moderado"),AND(K151="Alta",O151="Leve"),AND(K151="Alta",O151="Menor")),"Moderado",IF(OR(AND(K151="Muy Baja",O151="Mayor"),AND(K151="Baja",O151="Mayor"),AND(K151="Media",O151="Mayor"),AND(K151="Alta",O151="Moderado"),AND(K151="Alta",O151="Mayor"),AND(K151="Muy Alta",O151="Leve"),AND(K151="Muy Alta",O151="Menor"),AND(K151="Muy Alta",O151="Moderado"),AND(K151="Muy Alta",O151="Mayor")),"Alto",IF(OR(AND(K151="Muy Baja",O151="Catastrófico"),AND(K151="Baja",O151="Catastrófico"),AND(K151="Media",O151="Catastrófico"),AND(K151="Alta",O151="Catastrófico"),AND(K151="Muy Alta",O151="Catastrófico")),"Extremo",""))))</f>
        <v/>
      </c>
      <c r="R151" s="100">
        <v>1</v>
      </c>
      <c r="S151" s="101"/>
      <c r="T151" s="102" t="str">
        <f t="shared" si="197"/>
        <v/>
      </c>
      <c r="U151" s="103"/>
      <c r="V151" s="103"/>
      <c r="W151" s="104" t="str">
        <f t="shared" si="198"/>
        <v/>
      </c>
      <c r="X151" s="103"/>
      <c r="Y151" s="103"/>
      <c r="Z151" s="103"/>
      <c r="AA151" s="105" t="str">
        <f t="shared" si="199"/>
        <v/>
      </c>
      <c r="AB151" s="106" t="str">
        <f t="shared" si="200"/>
        <v/>
      </c>
      <c r="AC151" s="107" t="str">
        <f t="shared" si="201"/>
        <v/>
      </c>
      <c r="AD151" s="106" t="str">
        <f t="shared" si="202"/>
        <v/>
      </c>
      <c r="AE151" s="107" t="str">
        <f t="shared" si="203"/>
        <v/>
      </c>
      <c r="AF151" s="108" t="str">
        <f t="shared" si="204"/>
        <v/>
      </c>
      <c r="AG151" s="109"/>
      <c r="AH151" s="110"/>
      <c r="AI151" s="111"/>
      <c r="AJ151" s="112"/>
      <c r="AK151" s="112"/>
      <c r="AL151" s="110"/>
      <c r="AM151" s="111"/>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row>
    <row r="152" spans="1:71" ht="151.5" hidden="1" customHeight="1" x14ac:dyDescent="0.25">
      <c r="A152" s="244"/>
      <c r="B152" s="246"/>
      <c r="C152" s="244"/>
      <c r="D152" s="244"/>
      <c r="E152" s="243"/>
      <c r="F152" s="243"/>
      <c r="G152" s="243"/>
      <c r="H152" s="250"/>
      <c r="I152" s="243"/>
      <c r="J152" s="252"/>
      <c r="K152" s="232"/>
      <c r="L152" s="235"/>
      <c r="M152" s="238"/>
      <c r="N152" s="150"/>
      <c r="O152" s="232"/>
      <c r="P152" s="235"/>
      <c r="Q152" s="240"/>
      <c r="R152" s="100">
        <v>2</v>
      </c>
      <c r="S152" s="101"/>
      <c r="T152" s="102" t="str">
        <f t="shared" si="197"/>
        <v/>
      </c>
      <c r="U152" s="103"/>
      <c r="V152" s="103"/>
      <c r="W152" s="104" t="str">
        <f t="shared" si="198"/>
        <v/>
      </c>
      <c r="X152" s="103"/>
      <c r="Y152" s="103"/>
      <c r="Z152" s="103"/>
      <c r="AA152" s="105" t="str">
        <f t="shared" si="199"/>
        <v/>
      </c>
      <c r="AB152" s="106" t="str">
        <f t="shared" si="200"/>
        <v/>
      </c>
      <c r="AC152" s="107" t="str">
        <f t="shared" si="201"/>
        <v/>
      </c>
      <c r="AD152" s="106" t="str">
        <f t="shared" si="202"/>
        <v/>
      </c>
      <c r="AE152" s="107" t="str">
        <f t="shared" si="203"/>
        <v/>
      </c>
      <c r="AF152" s="108" t="str">
        <f t="shared" si="204"/>
        <v/>
      </c>
      <c r="AG152" s="109"/>
      <c r="AH152" s="110"/>
      <c r="AI152" s="111"/>
      <c r="AJ152" s="112"/>
      <c r="AK152" s="112"/>
      <c r="AL152" s="110"/>
      <c r="AM152" s="111"/>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row>
    <row r="153" spans="1:71" ht="151.5" hidden="1" customHeight="1" x14ac:dyDescent="0.25">
      <c r="A153" s="244"/>
      <c r="B153" s="247"/>
      <c r="C153" s="244"/>
      <c r="D153" s="244"/>
      <c r="E153" s="243"/>
      <c r="F153" s="243"/>
      <c r="G153" s="243"/>
      <c r="H153" s="250"/>
      <c r="I153" s="243"/>
      <c r="J153" s="252"/>
      <c r="K153" s="233"/>
      <c r="L153" s="236"/>
      <c r="M153" s="238"/>
      <c r="N153" s="150"/>
      <c r="O153" s="233"/>
      <c r="P153" s="236"/>
      <c r="Q153" s="241"/>
      <c r="R153" s="100">
        <v>3</v>
      </c>
      <c r="S153" s="101"/>
      <c r="T153" s="102" t="str">
        <f t="shared" si="197"/>
        <v/>
      </c>
      <c r="U153" s="103"/>
      <c r="V153" s="103"/>
      <c r="W153" s="104" t="str">
        <f t="shared" si="198"/>
        <v/>
      </c>
      <c r="X153" s="103"/>
      <c r="Y153" s="103"/>
      <c r="Z153" s="103"/>
      <c r="AA153" s="105" t="str">
        <f t="shared" si="199"/>
        <v/>
      </c>
      <c r="AB153" s="106" t="str">
        <f t="shared" si="200"/>
        <v/>
      </c>
      <c r="AC153" s="107" t="str">
        <f t="shared" si="201"/>
        <v/>
      </c>
      <c r="AD153" s="106" t="str">
        <f t="shared" si="202"/>
        <v/>
      </c>
      <c r="AE153" s="107" t="str">
        <f t="shared" si="203"/>
        <v/>
      </c>
      <c r="AF153" s="108" t="str">
        <f t="shared" si="204"/>
        <v/>
      </c>
      <c r="AG153" s="109"/>
      <c r="AH153" s="110"/>
      <c r="AI153" s="111"/>
      <c r="AJ153" s="112"/>
      <c r="AK153" s="112"/>
      <c r="AL153" s="110"/>
      <c r="AM153" s="111"/>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row>
    <row r="154" spans="1:71" ht="151.5" hidden="1" customHeight="1" x14ac:dyDescent="0.25">
      <c r="A154" s="244">
        <v>50</v>
      </c>
      <c r="B154" s="245"/>
      <c r="C154" s="248"/>
      <c r="D154" s="248"/>
      <c r="E154" s="242"/>
      <c r="F154" s="242"/>
      <c r="G154" s="242"/>
      <c r="H154" s="249"/>
      <c r="I154" s="242"/>
      <c r="J154" s="251"/>
      <c r="K154" s="231" t="str">
        <f>IF(J154&lt;=0,"",IF(J154&lt;=2,"Muy Baja",IF(J154&lt;=24,"Baja",IF(J154&lt;=500,"Media",IF(J154&lt;=5000,"Alta","Muy Alta")))))</f>
        <v/>
      </c>
      <c r="L154" s="234" t="str">
        <f>IF(K154="","",IF(K154="Muy Baja",0.2,IF(K154="Baja",0.4,IF(K154="Media",0.6,IF(K154="Alta",0.8,IF(K154="Muy Alta",1,))))))</f>
        <v/>
      </c>
      <c r="M154" s="237"/>
      <c r="N154" s="161">
        <f>IF(NOT(ISERROR(MATCH(M154,'Tabla Impacto'!$B$221:$B$223,0))),'Tabla Impacto'!$F$223&amp;"Por favor no seleccionar los criterios de impacto(Afectación Económica o presupuestal y Pérdida Reputacional)",M154)</f>
        <v>0</v>
      </c>
      <c r="O154" s="231" t="str">
        <f>IF(OR(N154='Tabla Impacto'!$C$11,N154='Tabla Impacto'!$D$11),"Leve",IF(OR(N154='Tabla Impacto'!$C$12,N154='Tabla Impacto'!$D$12),"Menor",IF(OR(N154='Tabla Impacto'!$C$13,N154='Tabla Impacto'!$D$13),"Moderado",IF(OR(N154='Tabla Impacto'!$C$14,N154='Tabla Impacto'!$D$14),"Mayor",IF(OR(N154='Tabla Impacto'!$C$15,N154='Tabla Impacto'!$D$15),"Catastrófico","")))))</f>
        <v/>
      </c>
      <c r="P154" s="234" t="str">
        <f>IF(O154="","",IF(O154="Leve",0.2,IF(O154="Menor",0.4,IF(O154="Moderado",0.6,IF(O154="Mayor",0.8,IF(O154="Catastrófico",1,))))))</f>
        <v/>
      </c>
      <c r="Q154" s="239" t="str">
        <f>IF(OR(AND(K154="Muy Baja",O154="Leve"),AND(K154="Muy Baja",O154="Menor"),AND(K154="Baja",O154="Leve")),"Bajo",IF(OR(AND(K154="Muy baja",O154="Moderado"),AND(K154="Baja",O154="Menor"),AND(K154="Baja",O154="Moderado"),AND(K154="Media",O154="Leve"),AND(K154="Media",O154="Menor"),AND(K154="Media",O154="Moderado"),AND(K154="Alta",O154="Leve"),AND(K154="Alta",O154="Menor")),"Moderado",IF(OR(AND(K154="Muy Baja",O154="Mayor"),AND(K154="Baja",O154="Mayor"),AND(K154="Media",O154="Mayor"),AND(K154="Alta",O154="Moderado"),AND(K154="Alta",O154="Mayor"),AND(K154="Muy Alta",O154="Leve"),AND(K154="Muy Alta",O154="Menor"),AND(K154="Muy Alta",O154="Moderado"),AND(K154="Muy Alta",O154="Mayor")),"Alto",IF(OR(AND(K154="Muy Baja",O154="Catastrófico"),AND(K154="Baja",O154="Catastrófico"),AND(K154="Media",O154="Catastrófico"),AND(K154="Alta",O154="Catastrófico"),AND(K154="Muy Alta",O154="Catastrófico")),"Extremo",""))))</f>
        <v/>
      </c>
      <c r="R154" s="100">
        <v>1</v>
      </c>
      <c r="S154" s="101"/>
      <c r="T154" s="102" t="str">
        <f t="shared" ref="T154:T156" si="205">IF(OR(U154="Preventivo",U154="Detectivo"),"Probabilidad",IF(U154="Correctivo","Impacto",""))</f>
        <v/>
      </c>
      <c r="U154" s="103"/>
      <c r="V154" s="103"/>
      <c r="W154" s="104" t="str">
        <f t="shared" ref="W154:W156" si="206">IF(AND(U154="Preventivo",V154="Automático"),"50%",IF(AND(U154="Preventivo",V154="Manual"),"40%",IF(AND(U154="Detectivo",V154="Automático"),"40%",IF(AND(U154="Detectivo",V154="Manual"),"30%",IF(AND(U154="Correctivo",V154="Automático"),"35%",IF(AND(U154="Correctivo",V154="Manual"),"25%",""))))))</f>
        <v/>
      </c>
      <c r="X154" s="103"/>
      <c r="Y154" s="103"/>
      <c r="Z154" s="103"/>
      <c r="AA154" s="105" t="str">
        <f t="shared" ref="AA154:AA156" si="207">IFERROR(IF(T154="Probabilidad",(L154-(+L154*W154)),IF(T154="Impacto",L154,"")),"")</f>
        <v/>
      </c>
      <c r="AB154" s="106" t="str">
        <f t="shared" ref="AB154:AB156" si="208">IFERROR(IF(AA154="","",IF(AA154&lt;=0.2,"Muy Baja",IF(AA154&lt;=0.4,"Baja",IF(AA154&lt;=0.6,"Media",IF(AA154&lt;=0.8,"Alta","Muy Alta"))))),"")</f>
        <v/>
      </c>
      <c r="AC154" s="107" t="str">
        <f t="shared" ref="AC154:AC156" si="209">+AA154</f>
        <v/>
      </c>
      <c r="AD154" s="106" t="str">
        <f t="shared" ref="AD154:AD156" si="210">IFERROR(IF(AE154="","",IF(AE154&lt;=0.2,"Leve",IF(AE154&lt;=0.4,"Menor",IF(AE154&lt;=0.6,"Moderado",IF(AE154&lt;=0.8,"Mayor","Catastrófico"))))),"")</f>
        <v/>
      </c>
      <c r="AE154" s="107" t="str">
        <f t="shared" ref="AE154:AE156" si="211">IFERROR(IF(T154="Impacto",(P154-(+P154*W154)),IF(T154="Probabilidad",P154,"")),"")</f>
        <v/>
      </c>
      <c r="AF154" s="108" t="str">
        <f t="shared" ref="AF154:AF156" si="212">IFERROR(IF(OR(AND(AB154="Muy Baja",AD154="Leve"),AND(AB154="Muy Baja",AD154="Menor"),AND(AB154="Baja",AD154="Leve")),"Bajo",IF(OR(AND(AB154="Muy baja",AD154="Moderado"),AND(AB154="Baja",AD154="Menor"),AND(AB154="Baja",AD154="Moderado"),AND(AB154="Media",AD154="Leve"),AND(AB154="Media",AD154="Menor"),AND(AB154="Media",AD154="Moderado"),AND(AB154="Alta",AD154="Leve"),AND(AB154="Alta",AD154="Menor")),"Moderado",IF(OR(AND(AB154="Muy Baja",AD154="Mayor"),AND(AB154="Baja",AD154="Mayor"),AND(AB154="Media",AD154="Mayor"),AND(AB154="Alta",AD154="Moderado"),AND(AB154="Alta",AD154="Mayor"),AND(AB154="Muy Alta",AD154="Leve"),AND(AB154="Muy Alta",AD154="Menor"),AND(AB154="Muy Alta",AD154="Moderado"),AND(AB154="Muy Alta",AD154="Mayor")),"Alto",IF(OR(AND(AB154="Muy Baja",AD154="Catastrófico"),AND(AB154="Baja",AD154="Catastrófico"),AND(AB154="Media",AD154="Catastrófico"),AND(AB154="Alta",AD154="Catastrófico"),AND(AB154="Muy Alta",AD154="Catastrófico")),"Extremo","")))),"")</f>
        <v/>
      </c>
      <c r="AG154" s="109"/>
      <c r="AH154" s="110"/>
      <c r="AI154" s="111"/>
      <c r="AJ154" s="112"/>
      <c r="AK154" s="112"/>
      <c r="AL154" s="110"/>
      <c r="AM154" s="16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row>
    <row r="155" spans="1:71" ht="151.5" hidden="1" customHeight="1" x14ac:dyDescent="0.25">
      <c r="A155" s="244"/>
      <c r="B155" s="246"/>
      <c r="C155" s="244"/>
      <c r="D155" s="244"/>
      <c r="E155" s="243"/>
      <c r="F155" s="243"/>
      <c r="G155" s="243"/>
      <c r="H155" s="250"/>
      <c r="I155" s="243"/>
      <c r="J155" s="252"/>
      <c r="K155" s="232"/>
      <c r="L155" s="235"/>
      <c r="M155" s="238"/>
      <c r="N155" s="162"/>
      <c r="O155" s="232"/>
      <c r="P155" s="235"/>
      <c r="Q155" s="240"/>
      <c r="R155" s="100">
        <v>2</v>
      </c>
      <c r="S155" s="101"/>
      <c r="T155" s="102" t="str">
        <f t="shared" si="205"/>
        <v/>
      </c>
      <c r="U155" s="103"/>
      <c r="V155" s="103"/>
      <c r="W155" s="104" t="str">
        <f t="shared" si="206"/>
        <v/>
      </c>
      <c r="X155" s="103"/>
      <c r="Y155" s="103"/>
      <c r="Z155" s="103"/>
      <c r="AA155" s="105" t="str">
        <f t="shared" si="207"/>
        <v/>
      </c>
      <c r="AB155" s="106" t="str">
        <f t="shared" si="208"/>
        <v/>
      </c>
      <c r="AC155" s="107" t="str">
        <f t="shared" si="209"/>
        <v/>
      </c>
      <c r="AD155" s="106" t="str">
        <f t="shared" si="210"/>
        <v/>
      </c>
      <c r="AE155" s="107" t="str">
        <f t="shared" si="211"/>
        <v/>
      </c>
      <c r="AF155" s="108" t="str">
        <f t="shared" si="212"/>
        <v/>
      </c>
      <c r="AG155" s="109"/>
      <c r="AH155" s="110"/>
      <c r="AI155" s="111"/>
      <c r="AJ155" s="112"/>
      <c r="AK155" s="112"/>
      <c r="AL155" s="110"/>
      <c r="AM155" s="16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row>
    <row r="156" spans="1:71" ht="151.5" hidden="1" customHeight="1" x14ac:dyDescent="0.25">
      <c r="A156" s="244"/>
      <c r="B156" s="247"/>
      <c r="C156" s="244"/>
      <c r="D156" s="244"/>
      <c r="E156" s="243"/>
      <c r="F156" s="243"/>
      <c r="G156" s="243"/>
      <c r="H156" s="250"/>
      <c r="I156" s="243"/>
      <c r="J156" s="252"/>
      <c r="K156" s="233"/>
      <c r="L156" s="236"/>
      <c r="M156" s="238"/>
      <c r="N156" s="162"/>
      <c r="O156" s="233"/>
      <c r="P156" s="236"/>
      <c r="Q156" s="241"/>
      <c r="R156" s="100">
        <v>3</v>
      </c>
      <c r="S156" s="101"/>
      <c r="T156" s="102" t="str">
        <f t="shared" si="205"/>
        <v/>
      </c>
      <c r="U156" s="103"/>
      <c r="V156" s="103"/>
      <c r="W156" s="104" t="str">
        <f t="shared" si="206"/>
        <v/>
      </c>
      <c r="X156" s="103"/>
      <c r="Y156" s="103"/>
      <c r="Z156" s="103"/>
      <c r="AA156" s="105" t="str">
        <f t="shared" si="207"/>
        <v/>
      </c>
      <c r="AB156" s="106" t="str">
        <f t="shared" si="208"/>
        <v/>
      </c>
      <c r="AC156" s="107" t="str">
        <f t="shared" si="209"/>
        <v/>
      </c>
      <c r="AD156" s="106" t="str">
        <f t="shared" si="210"/>
        <v/>
      </c>
      <c r="AE156" s="107" t="str">
        <f t="shared" si="211"/>
        <v/>
      </c>
      <c r="AF156" s="108" t="str">
        <f t="shared" si="212"/>
        <v/>
      </c>
      <c r="AG156" s="109"/>
      <c r="AH156" s="110"/>
      <c r="AI156" s="111"/>
      <c r="AJ156" s="112"/>
      <c r="AK156" s="112"/>
      <c r="AL156" s="110"/>
      <c r="AM156" s="16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row>
    <row r="157" spans="1:71" ht="49.5" customHeight="1" x14ac:dyDescent="0.25">
      <c r="A157" s="4"/>
      <c r="B157" s="99"/>
      <c r="C157" s="99"/>
      <c r="D157" s="99"/>
      <c r="E157" s="272" t="s">
        <v>124</v>
      </c>
      <c r="F157" s="273"/>
      <c r="G157" s="273"/>
      <c r="H157" s="273"/>
      <c r="I157" s="273"/>
      <c r="J157" s="273"/>
      <c r="K157" s="273"/>
      <c r="L157" s="273"/>
      <c r="M157" s="273"/>
      <c r="N157" s="273"/>
      <c r="O157" s="273"/>
      <c r="P157" s="273"/>
      <c r="Q157" s="273"/>
      <c r="R157" s="273"/>
      <c r="S157" s="273"/>
      <c r="T157" s="273"/>
      <c r="U157" s="273"/>
      <c r="V157" s="273"/>
      <c r="W157" s="273"/>
      <c r="X157" s="273"/>
      <c r="Y157" s="273"/>
      <c r="Z157" s="273"/>
      <c r="AA157" s="273"/>
      <c r="AB157" s="273"/>
      <c r="AC157" s="273"/>
      <c r="AD157" s="273"/>
      <c r="AE157" s="273"/>
      <c r="AF157" s="273"/>
      <c r="AG157" s="273"/>
      <c r="AH157" s="273"/>
      <c r="AI157" s="273"/>
      <c r="AJ157" s="273"/>
      <c r="AK157" s="273"/>
      <c r="AL157" s="273"/>
      <c r="AM157" s="274"/>
      <c r="AN157" s="460"/>
    </row>
    <row r="159" spans="1:71" x14ac:dyDescent="0.25">
      <c r="A159" s="2"/>
      <c r="B159" s="2"/>
      <c r="C159" s="2"/>
      <c r="D159" s="2"/>
      <c r="E159" s="21" t="s">
        <v>533</v>
      </c>
      <c r="F159" s="2"/>
      <c r="G159" s="2"/>
    </row>
  </sheetData>
  <dataConsolidate/>
  <mergeCells count="845">
    <mergeCell ref="AP112:AP113"/>
    <mergeCell ref="AQ109:AQ110"/>
    <mergeCell ref="AN5:AQ5"/>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I7:I9"/>
    <mergeCell ref="J7:J9"/>
    <mergeCell ref="A7:A9"/>
    <mergeCell ref="B7:B9"/>
    <mergeCell ref="C7:C9"/>
    <mergeCell ref="D7:D9"/>
    <mergeCell ref="E157:AM157"/>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Q13:Q15"/>
    <mergeCell ref="A16:A18"/>
    <mergeCell ref="B16:B18"/>
    <mergeCell ref="C16:C18"/>
    <mergeCell ref="D16:D18"/>
    <mergeCell ref="E16:E18"/>
    <mergeCell ref="F16:F18"/>
    <mergeCell ref="G16:G18"/>
    <mergeCell ref="H16:H18"/>
    <mergeCell ref="I16:I18"/>
    <mergeCell ref="J16:J18"/>
    <mergeCell ref="K16:K18"/>
    <mergeCell ref="L16:L18"/>
    <mergeCell ref="M16:M18"/>
    <mergeCell ref="O16:O18"/>
    <mergeCell ref="G10:G12"/>
    <mergeCell ref="H10:H12"/>
    <mergeCell ref="I10:I12"/>
    <mergeCell ref="J10:J12"/>
    <mergeCell ref="K10:K12"/>
    <mergeCell ref="L10:L12"/>
    <mergeCell ref="M10:M12"/>
    <mergeCell ref="O10:O12"/>
    <mergeCell ref="P13:P15"/>
    <mergeCell ref="P10:P12"/>
    <mergeCell ref="Q10:Q12"/>
    <mergeCell ref="A19:A21"/>
    <mergeCell ref="B19:B21"/>
    <mergeCell ref="C19:C21"/>
    <mergeCell ref="D19:D21"/>
    <mergeCell ref="E19:E21"/>
    <mergeCell ref="F19:F21"/>
    <mergeCell ref="G19:G21"/>
    <mergeCell ref="H19:H21"/>
    <mergeCell ref="I19:I21"/>
    <mergeCell ref="J19:J21"/>
    <mergeCell ref="K19:K21"/>
    <mergeCell ref="L19:L21"/>
    <mergeCell ref="M19:M21"/>
    <mergeCell ref="O19:O21"/>
    <mergeCell ref="P16:P18"/>
    <mergeCell ref="Q16:Q18"/>
    <mergeCell ref="A10:A12"/>
    <mergeCell ref="B10:B12"/>
    <mergeCell ref="C10:C12"/>
    <mergeCell ref="D10:D12"/>
    <mergeCell ref="E10:E12"/>
    <mergeCell ref="F10:F12"/>
    <mergeCell ref="P19:P21"/>
    <mergeCell ref="Q19:Q21"/>
    <mergeCell ref="B22:B24"/>
    <mergeCell ref="C22:C24"/>
    <mergeCell ref="D22:D24"/>
    <mergeCell ref="E22:E24"/>
    <mergeCell ref="F22:F24"/>
    <mergeCell ref="G22:G24"/>
    <mergeCell ref="H22:H24"/>
    <mergeCell ref="I22:I24"/>
    <mergeCell ref="J22:J24"/>
    <mergeCell ref="K22:K24"/>
    <mergeCell ref="L22:L24"/>
    <mergeCell ref="M22:M24"/>
    <mergeCell ref="O22:O24"/>
    <mergeCell ref="P22:P24"/>
    <mergeCell ref="Q22:Q24"/>
    <mergeCell ref="A22:A24"/>
    <mergeCell ref="A25:A27"/>
    <mergeCell ref="B25:B27"/>
    <mergeCell ref="C25:C27"/>
    <mergeCell ref="D25:D27"/>
    <mergeCell ref="E25:E27"/>
    <mergeCell ref="F25:F27"/>
    <mergeCell ref="G25:G27"/>
    <mergeCell ref="H25:H27"/>
    <mergeCell ref="Q25:Q27"/>
    <mergeCell ref="A28:A30"/>
    <mergeCell ref="B28:B30"/>
    <mergeCell ref="C28:C30"/>
    <mergeCell ref="D28:D30"/>
    <mergeCell ref="E28:E30"/>
    <mergeCell ref="F28:F30"/>
    <mergeCell ref="G28:G30"/>
    <mergeCell ref="H28:H30"/>
    <mergeCell ref="I28:I30"/>
    <mergeCell ref="J28:J30"/>
    <mergeCell ref="K28:K30"/>
    <mergeCell ref="L28:L30"/>
    <mergeCell ref="M28:M30"/>
    <mergeCell ref="O28:O30"/>
    <mergeCell ref="P28:P30"/>
    <mergeCell ref="Q28:Q30"/>
    <mergeCell ref="H31:H33"/>
    <mergeCell ref="I31:I33"/>
    <mergeCell ref="I25:I27"/>
    <mergeCell ref="J25:J27"/>
    <mergeCell ref="K25:K27"/>
    <mergeCell ref="L25:L27"/>
    <mergeCell ref="M25:M27"/>
    <mergeCell ref="O25:O27"/>
    <mergeCell ref="P25:P27"/>
    <mergeCell ref="P31:P33"/>
    <mergeCell ref="Q31:Q33"/>
    <mergeCell ref="P34:P36"/>
    <mergeCell ref="O34:O36"/>
    <mergeCell ref="Q34:Q36"/>
    <mergeCell ref="C34:C36"/>
    <mergeCell ref="B34:B36"/>
    <mergeCell ref="A34:A36"/>
    <mergeCell ref="J31:J33"/>
    <mergeCell ref="K31:K33"/>
    <mergeCell ref="L31:L33"/>
    <mergeCell ref="M31:M33"/>
    <mergeCell ref="O31:O33"/>
    <mergeCell ref="M34:M36"/>
    <mergeCell ref="L34:L36"/>
    <mergeCell ref="K34:K36"/>
    <mergeCell ref="J34:J36"/>
    <mergeCell ref="A31:A33"/>
    <mergeCell ref="B31:B33"/>
    <mergeCell ref="C31:C33"/>
    <mergeCell ref="D31:D33"/>
    <mergeCell ref="E31:E33"/>
    <mergeCell ref="F31:F33"/>
    <mergeCell ref="G31:G33"/>
    <mergeCell ref="H34:H36"/>
    <mergeCell ref="G34:G36"/>
    <mergeCell ref="F34:F36"/>
    <mergeCell ref="E34:E36"/>
    <mergeCell ref="D34:D36"/>
    <mergeCell ref="F37:F39"/>
    <mergeCell ref="G37:G39"/>
    <mergeCell ref="H37:H39"/>
    <mergeCell ref="I34:I36"/>
    <mergeCell ref="I37:I39"/>
    <mergeCell ref="J37:J39"/>
    <mergeCell ref="A40:A42"/>
    <mergeCell ref="B40:B42"/>
    <mergeCell ref="C37:C39"/>
    <mergeCell ref="D37:D39"/>
    <mergeCell ref="E37:E39"/>
    <mergeCell ref="L40:L42"/>
    <mergeCell ref="K40:K42"/>
    <mergeCell ref="J40:J42"/>
    <mergeCell ref="I40:I42"/>
    <mergeCell ref="H40:H42"/>
    <mergeCell ref="A37:A39"/>
    <mergeCell ref="B37:B39"/>
    <mergeCell ref="Q37:Q39"/>
    <mergeCell ref="Q40:Q42"/>
    <mergeCell ref="P40:P42"/>
    <mergeCell ref="O40:O42"/>
    <mergeCell ref="M40:M42"/>
    <mergeCell ref="K37:K39"/>
    <mergeCell ref="L37:L39"/>
    <mergeCell ref="M37:M39"/>
    <mergeCell ref="O37:O39"/>
    <mergeCell ref="P37:P39"/>
    <mergeCell ref="A43:A45"/>
    <mergeCell ref="B43:B45"/>
    <mergeCell ref="C43:C45"/>
    <mergeCell ref="D43:D45"/>
    <mergeCell ref="E43:E45"/>
    <mergeCell ref="G40:G42"/>
    <mergeCell ref="F40:F42"/>
    <mergeCell ref="E40:E42"/>
    <mergeCell ref="D40:D42"/>
    <mergeCell ref="C40:C42"/>
    <mergeCell ref="Q43:Q45"/>
    <mergeCell ref="K43:K45"/>
    <mergeCell ref="L43:L45"/>
    <mergeCell ref="M43:M45"/>
    <mergeCell ref="O43:O45"/>
    <mergeCell ref="P43:P45"/>
    <mergeCell ref="F43:F45"/>
    <mergeCell ref="G43:G45"/>
    <mergeCell ref="H43:H45"/>
    <mergeCell ref="I43:I45"/>
    <mergeCell ref="J43:J45"/>
    <mergeCell ref="A46:A48"/>
    <mergeCell ref="B46:B48"/>
    <mergeCell ref="C46:C48"/>
    <mergeCell ref="D46:D48"/>
    <mergeCell ref="E46:E48"/>
    <mergeCell ref="F46:F48"/>
    <mergeCell ref="G46:G48"/>
    <mergeCell ref="H46:H48"/>
    <mergeCell ref="I46:I48"/>
    <mergeCell ref="J46:J48"/>
    <mergeCell ref="K46:K48"/>
    <mergeCell ref="L46:L48"/>
    <mergeCell ref="M46:M48"/>
    <mergeCell ref="O46:O48"/>
    <mergeCell ref="P46:P48"/>
    <mergeCell ref="Q46:Q48"/>
    <mergeCell ref="J49:J51"/>
    <mergeCell ref="K49:K51"/>
    <mergeCell ref="L49:L51"/>
    <mergeCell ref="M49:M51"/>
    <mergeCell ref="O49:O51"/>
    <mergeCell ref="P49:P51"/>
    <mergeCell ref="Q49:Q51"/>
    <mergeCell ref="H52:H54"/>
    <mergeCell ref="I52:I54"/>
    <mergeCell ref="B49:B51"/>
    <mergeCell ref="C49:C51"/>
    <mergeCell ref="D49:D51"/>
    <mergeCell ref="E49:E51"/>
    <mergeCell ref="F49:F51"/>
    <mergeCell ref="G49:G51"/>
    <mergeCell ref="H49:H51"/>
    <mergeCell ref="I49:I51"/>
    <mergeCell ref="J52:J54"/>
    <mergeCell ref="K52:K54"/>
    <mergeCell ref="L52:L54"/>
    <mergeCell ref="M52:M54"/>
    <mergeCell ref="O52:O54"/>
    <mergeCell ref="P52:P54"/>
    <mergeCell ref="Q52:Q54"/>
    <mergeCell ref="A49:A51"/>
    <mergeCell ref="A55:A57"/>
    <mergeCell ref="B55:B57"/>
    <mergeCell ref="C55:C57"/>
    <mergeCell ref="D55:D57"/>
    <mergeCell ref="E55:E57"/>
    <mergeCell ref="F55:F57"/>
    <mergeCell ref="G55:G57"/>
    <mergeCell ref="H55:H57"/>
    <mergeCell ref="I55:I57"/>
    <mergeCell ref="B52:B54"/>
    <mergeCell ref="A52:A54"/>
    <mergeCell ref="C52:C54"/>
    <mergeCell ref="D52:D54"/>
    <mergeCell ref="E52:E54"/>
    <mergeCell ref="F52:F54"/>
    <mergeCell ref="G52:G54"/>
    <mergeCell ref="I58:I60"/>
    <mergeCell ref="P55:P57"/>
    <mergeCell ref="Q55:Q57"/>
    <mergeCell ref="Q58:Q60"/>
    <mergeCell ref="P58:P60"/>
    <mergeCell ref="O58:O60"/>
    <mergeCell ref="D61:D63"/>
    <mergeCell ref="E61:E63"/>
    <mergeCell ref="F61:F63"/>
    <mergeCell ref="G61:G63"/>
    <mergeCell ref="H61:H63"/>
    <mergeCell ref="J55:J57"/>
    <mergeCell ref="K55:K57"/>
    <mergeCell ref="L55:L57"/>
    <mergeCell ref="M55:M57"/>
    <mergeCell ref="O55:O57"/>
    <mergeCell ref="M58:M60"/>
    <mergeCell ref="L58:L60"/>
    <mergeCell ref="K58:K60"/>
    <mergeCell ref="J58:J60"/>
    <mergeCell ref="C58:C60"/>
    <mergeCell ref="B58:B60"/>
    <mergeCell ref="A58:A60"/>
    <mergeCell ref="A61:A63"/>
    <mergeCell ref="B61:B63"/>
    <mergeCell ref="C61:C63"/>
    <mergeCell ref="H58:H60"/>
    <mergeCell ref="G58:G60"/>
    <mergeCell ref="F58:F60"/>
    <mergeCell ref="E58:E60"/>
    <mergeCell ref="D58:D60"/>
    <mergeCell ref="J112:J114"/>
    <mergeCell ref="I112:I114"/>
    <mergeCell ref="O61:O63"/>
    <mergeCell ref="P61:P63"/>
    <mergeCell ref="Q61:Q63"/>
    <mergeCell ref="O64:O66"/>
    <mergeCell ref="P64:P66"/>
    <mergeCell ref="Q64:Q66"/>
    <mergeCell ref="O67:O69"/>
    <mergeCell ref="P67:P69"/>
    <mergeCell ref="Q67:Q69"/>
    <mergeCell ref="O70:O72"/>
    <mergeCell ref="I61:I63"/>
    <mergeCell ref="J61:J63"/>
    <mergeCell ref="K61:K63"/>
    <mergeCell ref="L61:L63"/>
    <mergeCell ref="M61:M63"/>
    <mergeCell ref="I109:I111"/>
    <mergeCell ref="J109:J111"/>
    <mergeCell ref="K109:K111"/>
    <mergeCell ref="L109:L111"/>
    <mergeCell ref="M109:M111"/>
    <mergeCell ref="I64:I66"/>
    <mergeCell ref="J64:J66"/>
    <mergeCell ref="C112:C114"/>
    <mergeCell ref="B112:B114"/>
    <mergeCell ref="A112:A114"/>
    <mergeCell ref="A109:A111"/>
    <mergeCell ref="B109:B111"/>
    <mergeCell ref="C109:C111"/>
    <mergeCell ref="H112:H114"/>
    <mergeCell ref="G112:G114"/>
    <mergeCell ref="F112:F114"/>
    <mergeCell ref="E112:E114"/>
    <mergeCell ref="D112:D114"/>
    <mergeCell ref="D109:D111"/>
    <mergeCell ref="E109:E111"/>
    <mergeCell ref="F109:F111"/>
    <mergeCell ref="G109:G111"/>
    <mergeCell ref="H109:H111"/>
    <mergeCell ref="D121:D123"/>
    <mergeCell ref="E121:E123"/>
    <mergeCell ref="F121:F123"/>
    <mergeCell ref="G121:G123"/>
    <mergeCell ref="A115:A117"/>
    <mergeCell ref="B115:B117"/>
    <mergeCell ref="C115:C117"/>
    <mergeCell ref="D115:D117"/>
    <mergeCell ref="E115:E117"/>
    <mergeCell ref="F115:F117"/>
    <mergeCell ref="G115:G117"/>
    <mergeCell ref="F118:F120"/>
    <mergeCell ref="G118:G120"/>
    <mergeCell ref="A118:A120"/>
    <mergeCell ref="B118:B120"/>
    <mergeCell ref="C118:C120"/>
    <mergeCell ref="D118:D120"/>
    <mergeCell ref="E118:E120"/>
    <mergeCell ref="M121:M123"/>
    <mergeCell ref="O121:O123"/>
    <mergeCell ref="P121:P123"/>
    <mergeCell ref="Q121:Q123"/>
    <mergeCell ref="A103:A105"/>
    <mergeCell ref="B103:B105"/>
    <mergeCell ref="C103:C105"/>
    <mergeCell ref="D103:D105"/>
    <mergeCell ref="E103:E105"/>
    <mergeCell ref="F103:F105"/>
    <mergeCell ref="G103:G105"/>
    <mergeCell ref="H103:H105"/>
    <mergeCell ref="I103:I105"/>
    <mergeCell ref="J103:J105"/>
    <mergeCell ref="K103:K105"/>
    <mergeCell ref="L103:L105"/>
    <mergeCell ref="H121:H123"/>
    <mergeCell ref="I121:I123"/>
    <mergeCell ref="J121:J123"/>
    <mergeCell ref="K121:K123"/>
    <mergeCell ref="L121:L123"/>
    <mergeCell ref="A121:A123"/>
    <mergeCell ref="B121:B123"/>
    <mergeCell ref="C121:C123"/>
    <mergeCell ref="A85:A87"/>
    <mergeCell ref="A82:A84"/>
    <mergeCell ref="A79:A81"/>
    <mergeCell ref="A76:A78"/>
    <mergeCell ref="A73:A75"/>
    <mergeCell ref="A100:A102"/>
    <mergeCell ref="A97:A99"/>
    <mergeCell ref="A94:A96"/>
    <mergeCell ref="A91:A93"/>
    <mergeCell ref="A88:A90"/>
    <mergeCell ref="A70:A72"/>
    <mergeCell ref="A67:A69"/>
    <mergeCell ref="A64:A66"/>
    <mergeCell ref="B64:B66"/>
    <mergeCell ref="C64:C66"/>
    <mergeCell ref="B67:B69"/>
    <mergeCell ref="C67:C69"/>
    <mergeCell ref="B70:B72"/>
    <mergeCell ref="C70:C72"/>
    <mergeCell ref="K64:K66"/>
    <mergeCell ref="L64:L66"/>
    <mergeCell ref="M64:M66"/>
    <mergeCell ref="D64:D66"/>
    <mergeCell ref="E64:E66"/>
    <mergeCell ref="F64:F66"/>
    <mergeCell ref="G64:G66"/>
    <mergeCell ref="H64:H66"/>
    <mergeCell ref="G70:G72"/>
    <mergeCell ref="H70:H72"/>
    <mergeCell ref="I67:I69"/>
    <mergeCell ref="J67:J69"/>
    <mergeCell ref="K67:K69"/>
    <mergeCell ref="L67:L69"/>
    <mergeCell ref="M67:M69"/>
    <mergeCell ref="D67:D69"/>
    <mergeCell ref="E67:E69"/>
    <mergeCell ref="F67:F69"/>
    <mergeCell ref="G67:G69"/>
    <mergeCell ref="H67:H69"/>
    <mergeCell ref="P70:P72"/>
    <mergeCell ref="Q70:Q72"/>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I70:I72"/>
    <mergeCell ref="J70:J72"/>
    <mergeCell ref="K70:K72"/>
    <mergeCell ref="L70:L72"/>
    <mergeCell ref="M70:M72"/>
    <mergeCell ref="D70:D72"/>
    <mergeCell ref="E70:E72"/>
    <mergeCell ref="F70:F72"/>
    <mergeCell ref="B79:B81"/>
    <mergeCell ref="C79:C81"/>
    <mergeCell ref="D79:D81"/>
    <mergeCell ref="E79:E81"/>
    <mergeCell ref="F79:F81"/>
    <mergeCell ref="Q73:Q75"/>
    <mergeCell ref="B76:B78"/>
    <mergeCell ref="C76:C78"/>
    <mergeCell ref="D76:D78"/>
    <mergeCell ref="E76:E78"/>
    <mergeCell ref="F76:F78"/>
    <mergeCell ref="G76:G78"/>
    <mergeCell ref="H76:H78"/>
    <mergeCell ref="I76:I78"/>
    <mergeCell ref="J76:J78"/>
    <mergeCell ref="K76:K78"/>
    <mergeCell ref="L76:L78"/>
    <mergeCell ref="M76:M78"/>
    <mergeCell ref="O76:O78"/>
    <mergeCell ref="P76:P78"/>
    <mergeCell ref="Q76:Q78"/>
    <mergeCell ref="L79:L81"/>
    <mergeCell ref="M79:M81"/>
    <mergeCell ref="O79:O81"/>
    <mergeCell ref="P79:P81"/>
    <mergeCell ref="Q79:Q81"/>
    <mergeCell ref="G79:G81"/>
    <mergeCell ref="H79:H81"/>
    <mergeCell ref="I79:I81"/>
    <mergeCell ref="J79:J81"/>
    <mergeCell ref="K79:K81"/>
    <mergeCell ref="K82:K84"/>
    <mergeCell ref="J82:J84"/>
    <mergeCell ref="I82:I84"/>
    <mergeCell ref="H82:H84"/>
    <mergeCell ref="G82:G84"/>
    <mergeCell ref="Q82:Q84"/>
    <mergeCell ref="P82:P84"/>
    <mergeCell ref="O82:O84"/>
    <mergeCell ref="M82:M84"/>
    <mergeCell ref="L82:L84"/>
    <mergeCell ref="B85:B87"/>
    <mergeCell ref="C85:C87"/>
    <mergeCell ref="D85:D87"/>
    <mergeCell ref="E85:E87"/>
    <mergeCell ref="F85:F87"/>
    <mergeCell ref="F82:F84"/>
    <mergeCell ref="E82:E84"/>
    <mergeCell ref="D82:D84"/>
    <mergeCell ref="C82:C84"/>
    <mergeCell ref="B82:B84"/>
    <mergeCell ref="L85:L87"/>
    <mergeCell ref="M85:M87"/>
    <mergeCell ref="O85:O87"/>
    <mergeCell ref="P85:P87"/>
    <mergeCell ref="Q85:Q87"/>
    <mergeCell ref="G85:G87"/>
    <mergeCell ref="H85:H87"/>
    <mergeCell ref="I85:I87"/>
    <mergeCell ref="J85:J87"/>
    <mergeCell ref="K85:K87"/>
    <mergeCell ref="G88:G90"/>
    <mergeCell ref="H88:H90"/>
    <mergeCell ref="I88:I90"/>
    <mergeCell ref="J88:J90"/>
    <mergeCell ref="K88:K90"/>
    <mergeCell ref="B88:B90"/>
    <mergeCell ref="C88:C90"/>
    <mergeCell ref="D88:D90"/>
    <mergeCell ref="E88:E90"/>
    <mergeCell ref="F88:F90"/>
    <mergeCell ref="Q91:Q93"/>
    <mergeCell ref="P91:P93"/>
    <mergeCell ref="O91:O93"/>
    <mergeCell ref="M91:M93"/>
    <mergeCell ref="L91:L93"/>
    <mergeCell ref="L88:L90"/>
    <mergeCell ref="M88:M90"/>
    <mergeCell ref="O88:O90"/>
    <mergeCell ref="P88:P90"/>
    <mergeCell ref="Q88:Q90"/>
    <mergeCell ref="F91:F93"/>
    <mergeCell ref="E91:E93"/>
    <mergeCell ref="D91:D93"/>
    <mergeCell ref="C91:C93"/>
    <mergeCell ref="B91:B93"/>
    <mergeCell ref="K91:K93"/>
    <mergeCell ref="J91:J93"/>
    <mergeCell ref="I91:I93"/>
    <mergeCell ref="H91:H93"/>
    <mergeCell ref="G91:G93"/>
    <mergeCell ref="Q94:Q96"/>
    <mergeCell ref="G94:G96"/>
    <mergeCell ref="H94:H96"/>
    <mergeCell ref="I94:I96"/>
    <mergeCell ref="J94:J96"/>
    <mergeCell ref="K94:K96"/>
    <mergeCell ref="B94:B96"/>
    <mergeCell ref="C94:C96"/>
    <mergeCell ref="D94:D96"/>
    <mergeCell ref="E94:E96"/>
    <mergeCell ref="F94:F96"/>
    <mergeCell ref="B97:B99"/>
    <mergeCell ref="C97:C99"/>
    <mergeCell ref="D97:D99"/>
    <mergeCell ref="E97:E99"/>
    <mergeCell ref="F97:F99"/>
    <mergeCell ref="L94:L96"/>
    <mergeCell ref="M94:M96"/>
    <mergeCell ref="O94:O96"/>
    <mergeCell ref="P94:P96"/>
    <mergeCell ref="L97:L99"/>
    <mergeCell ref="M97:M99"/>
    <mergeCell ref="O97:O99"/>
    <mergeCell ref="P97:P99"/>
    <mergeCell ref="Q97:Q99"/>
    <mergeCell ref="G97:G99"/>
    <mergeCell ref="H97:H99"/>
    <mergeCell ref="I97:I99"/>
    <mergeCell ref="J97:J99"/>
    <mergeCell ref="K97:K99"/>
    <mergeCell ref="G100:G102"/>
    <mergeCell ref="H100:H102"/>
    <mergeCell ref="I100:I102"/>
    <mergeCell ref="J100:J102"/>
    <mergeCell ref="K100:K102"/>
    <mergeCell ref="B100:B102"/>
    <mergeCell ref="C100:C102"/>
    <mergeCell ref="D100:D102"/>
    <mergeCell ref="E100:E102"/>
    <mergeCell ref="F100:F102"/>
    <mergeCell ref="M103:M105"/>
    <mergeCell ref="O103:O105"/>
    <mergeCell ref="P103:P105"/>
    <mergeCell ref="Q103:Q105"/>
    <mergeCell ref="L100:L102"/>
    <mergeCell ref="M100:M102"/>
    <mergeCell ref="O100:O102"/>
    <mergeCell ref="P100:P102"/>
    <mergeCell ref="Q100:Q102"/>
    <mergeCell ref="Q118:Q120"/>
    <mergeCell ref="P118:P120"/>
    <mergeCell ref="O118:O120"/>
    <mergeCell ref="M118:M120"/>
    <mergeCell ref="M115:M117"/>
    <mergeCell ref="O115:O117"/>
    <mergeCell ref="P115:P117"/>
    <mergeCell ref="Q115:Q117"/>
    <mergeCell ref="H115:H117"/>
    <mergeCell ref="I115:I117"/>
    <mergeCell ref="J115:J117"/>
    <mergeCell ref="K115:K117"/>
    <mergeCell ref="L115:L117"/>
    <mergeCell ref="K118:K120"/>
    <mergeCell ref="L118:L120"/>
    <mergeCell ref="H118:H120"/>
    <mergeCell ref="I118:I120"/>
    <mergeCell ref="J118:J120"/>
    <mergeCell ref="F106:F108"/>
    <mergeCell ref="G106:G108"/>
    <mergeCell ref="H106:H108"/>
    <mergeCell ref="I106:I108"/>
    <mergeCell ref="J106:J108"/>
    <mergeCell ref="A106:A108"/>
    <mergeCell ref="B106:B108"/>
    <mergeCell ref="C106:C108"/>
    <mergeCell ref="D106:D108"/>
    <mergeCell ref="E106:E108"/>
    <mergeCell ref="Q106:Q108"/>
    <mergeCell ref="O109:O111"/>
    <mergeCell ref="P109:P111"/>
    <mergeCell ref="Q109:Q111"/>
    <mergeCell ref="O112:O114"/>
    <mergeCell ref="P112:P114"/>
    <mergeCell ref="Q112:Q114"/>
    <mergeCell ref="K106:K108"/>
    <mergeCell ref="L106:L108"/>
    <mergeCell ref="M106:M108"/>
    <mergeCell ref="O106:O108"/>
    <mergeCell ref="P106:P108"/>
    <mergeCell ref="M112:M114"/>
    <mergeCell ref="L112:L114"/>
    <mergeCell ref="K112:K114"/>
    <mergeCell ref="P127:P129"/>
    <mergeCell ref="Q127:Q129"/>
    <mergeCell ref="A124:A126"/>
    <mergeCell ref="B124:B126"/>
    <mergeCell ref="C124:C126"/>
    <mergeCell ref="D124:D126"/>
    <mergeCell ref="E124:E126"/>
    <mergeCell ref="F124:F126"/>
    <mergeCell ref="G124:G126"/>
    <mergeCell ref="H124:H126"/>
    <mergeCell ref="I124:I126"/>
    <mergeCell ref="Q133:Q135"/>
    <mergeCell ref="A130:A132"/>
    <mergeCell ref="B130:B132"/>
    <mergeCell ref="J124:J126"/>
    <mergeCell ref="K124:K126"/>
    <mergeCell ref="L124:L126"/>
    <mergeCell ref="M124:M126"/>
    <mergeCell ref="O124:O126"/>
    <mergeCell ref="P124:P126"/>
    <mergeCell ref="Q124:Q126"/>
    <mergeCell ref="A127:A129"/>
    <mergeCell ref="B127:B129"/>
    <mergeCell ref="C127:C129"/>
    <mergeCell ref="D127:D129"/>
    <mergeCell ref="E127:E129"/>
    <mergeCell ref="F127:F129"/>
    <mergeCell ref="G127:G129"/>
    <mergeCell ref="H127:H129"/>
    <mergeCell ref="I127:I129"/>
    <mergeCell ref="J127:J129"/>
    <mergeCell ref="K127:K129"/>
    <mergeCell ref="L127:L129"/>
    <mergeCell ref="M127:M129"/>
    <mergeCell ref="O127:O129"/>
    <mergeCell ref="A133:A135"/>
    <mergeCell ref="B133:B135"/>
    <mergeCell ref="C133:C135"/>
    <mergeCell ref="D133:D135"/>
    <mergeCell ref="E133:E135"/>
    <mergeCell ref="F133:F135"/>
    <mergeCell ref="G133:G135"/>
    <mergeCell ref="H133:H135"/>
    <mergeCell ref="I133:I135"/>
    <mergeCell ref="J130:J132"/>
    <mergeCell ref="C130:C132"/>
    <mergeCell ref="D130:D132"/>
    <mergeCell ref="E130:E132"/>
    <mergeCell ref="F130:F132"/>
    <mergeCell ref="G130:G132"/>
    <mergeCell ref="H130:H132"/>
    <mergeCell ref="I130:I132"/>
    <mergeCell ref="J136:J138"/>
    <mergeCell ref="J133:J135"/>
    <mergeCell ref="A136:A138"/>
    <mergeCell ref="B136:B138"/>
    <mergeCell ref="C136:C138"/>
    <mergeCell ref="D136:D138"/>
    <mergeCell ref="E136:E138"/>
    <mergeCell ref="F136:F138"/>
    <mergeCell ref="G136:G138"/>
    <mergeCell ref="H136:H138"/>
    <mergeCell ref="I136:I138"/>
    <mergeCell ref="A142:A144"/>
    <mergeCell ref="B142:B144"/>
    <mergeCell ref="K136:K138"/>
    <mergeCell ref="L136:L138"/>
    <mergeCell ref="M136:M138"/>
    <mergeCell ref="O136:O138"/>
    <mergeCell ref="P136:P138"/>
    <mergeCell ref="Q136:Q138"/>
    <mergeCell ref="A139:A141"/>
    <mergeCell ref="B139:B141"/>
    <mergeCell ref="C139:C141"/>
    <mergeCell ref="D139:D141"/>
    <mergeCell ref="E139:E141"/>
    <mergeCell ref="F139:F141"/>
    <mergeCell ref="G139:G141"/>
    <mergeCell ref="H139:H141"/>
    <mergeCell ref="I139:I141"/>
    <mergeCell ref="J139:J141"/>
    <mergeCell ref="K139:K141"/>
    <mergeCell ref="L139:L141"/>
    <mergeCell ref="M139:M141"/>
    <mergeCell ref="O139:O141"/>
    <mergeCell ref="P139:P141"/>
    <mergeCell ref="Q139:Q141"/>
    <mergeCell ref="H145:H147"/>
    <mergeCell ref="I145:I147"/>
    <mergeCell ref="J145:J147"/>
    <mergeCell ref="K145:K147"/>
    <mergeCell ref="L145:L147"/>
    <mergeCell ref="M145:M147"/>
    <mergeCell ref="O145:O147"/>
    <mergeCell ref="P145:P147"/>
    <mergeCell ref="Q145:Q147"/>
    <mergeCell ref="A151:A153"/>
    <mergeCell ref="B151:B153"/>
    <mergeCell ref="C151:C153"/>
    <mergeCell ref="D151:D153"/>
    <mergeCell ref="E151:E153"/>
    <mergeCell ref="F151:F153"/>
    <mergeCell ref="G151:G153"/>
    <mergeCell ref="H151:H153"/>
    <mergeCell ref="J142:J144"/>
    <mergeCell ref="C142:C144"/>
    <mergeCell ref="D142:D144"/>
    <mergeCell ref="E142:E144"/>
    <mergeCell ref="F142:F144"/>
    <mergeCell ref="G142:G144"/>
    <mergeCell ref="H142:H144"/>
    <mergeCell ref="I142:I144"/>
    <mergeCell ref="J148:J150"/>
    <mergeCell ref="A145:A147"/>
    <mergeCell ref="B145:B147"/>
    <mergeCell ref="C145:C147"/>
    <mergeCell ref="D145:D147"/>
    <mergeCell ref="E145:E147"/>
    <mergeCell ref="F145:F147"/>
    <mergeCell ref="G145:G147"/>
    <mergeCell ref="A148:A150"/>
    <mergeCell ref="B148:B150"/>
    <mergeCell ref="C148:C150"/>
    <mergeCell ref="D148:D150"/>
    <mergeCell ref="E148:E150"/>
    <mergeCell ref="F148:F150"/>
    <mergeCell ref="G148:G150"/>
    <mergeCell ref="H148:H150"/>
    <mergeCell ref="I148:I150"/>
    <mergeCell ref="I151:I153"/>
    <mergeCell ref="K154:K156"/>
    <mergeCell ref="L154:L156"/>
    <mergeCell ref="M154:M156"/>
    <mergeCell ref="P154:P156"/>
    <mergeCell ref="Q154:Q156"/>
    <mergeCell ref="A154:A156"/>
    <mergeCell ref="O154:O156"/>
    <mergeCell ref="B154:B156"/>
    <mergeCell ref="C154:C156"/>
    <mergeCell ref="D154:D156"/>
    <mergeCell ref="E154:E156"/>
    <mergeCell ref="F154:F156"/>
    <mergeCell ref="G154:G156"/>
    <mergeCell ref="H154:H156"/>
    <mergeCell ref="I154:I156"/>
    <mergeCell ref="J154:J156"/>
    <mergeCell ref="J151:J153"/>
    <mergeCell ref="K151:K153"/>
    <mergeCell ref="L151:L153"/>
    <mergeCell ref="M151:M153"/>
    <mergeCell ref="O151:O153"/>
    <mergeCell ref="P151:P153"/>
    <mergeCell ref="Q151:Q153"/>
    <mergeCell ref="AQ112:AQ113"/>
    <mergeCell ref="K148:K150"/>
    <mergeCell ref="L148:L150"/>
    <mergeCell ref="M148:M150"/>
    <mergeCell ref="O148:O150"/>
    <mergeCell ref="P148:P150"/>
    <mergeCell ref="Q148:Q150"/>
    <mergeCell ref="K142:K144"/>
    <mergeCell ref="L142:L144"/>
    <mergeCell ref="M142:M144"/>
    <mergeCell ref="O142:O144"/>
    <mergeCell ref="P142:P144"/>
    <mergeCell ref="Q142:Q144"/>
    <mergeCell ref="K130:K132"/>
    <mergeCell ref="L130:L132"/>
    <mergeCell ref="M130:M132"/>
    <mergeCell ref="O130:O132"/>
    <mergeCell ref="P130:P132"/>
    <mergeCell ref="Q130:Q132"/>
    <mergeCell ref="K133:K135"/>
    <mergeCell ref="L133:L135"/>
    <mergeCell ref="M133:M135"/>
    <mergeCell ref="O133:O135"/>
    <mergeCell ref="P133:P135"/>
  </mergeCells>
  <conditionalFormatting sqref="K7">
    <cfRule type="cellIs" dxfId="2650" priority="3095" operator="equal">
      <formula>"Muy Alta"</formula>
    </cfRule>
    <cfRule type="cellIs" dxfId="2649" priority="3096" operator="equal">
      <formula>"Alta"</formula>
    </cfRule>
    <cfRule type="cellIs" dxfId="2648" priority="3097" operator="equal">
      <formula>"Media"</formula>
    </cfRule>
    <cfRule type="cellIs" dxfId="2647" priority="3098" operator="equal">
      <formula>"Baja"</formula>
    </cfRule>
    <cfRule type="cellIs" dxfId="2646" priority="3099" operator="equal">
      <formula>"Muy Baja"</formula>
    </cfRule>
  </conditionalFormatting>
  <conditionalFormatting sqref="Q7">
    <cfRule type="cellIs" dxfId="2645" priority="3086" operator="equal">
      <formula>"Extremo"</formula>
    </cfRule>
    <cfRule type="cellIs" dxfId="2644" priority="3087" operator="equal">
      <formula>"Alto"</formula>
    </cfRule>
    <cfRule type="cellIs" dxfId="2643" priority="3088" operator="equal">
      <formula>"Moderado"</formula>
    </cfRule>
    <cfRule type="cellIs" dxfId="2642" priority="3089" operator="equal">
      <formula>"Bajo"</formula>
    </cfRule>
  </conditionalFormatting>
  <conditionalFormatting sqref="AB7:AB19 AB52 AB58 AB61 AB64 AB67 AB70 AB79 AB82 AB85 AB88 AB94 AB103 AB22 AB25">
    <cfRule type="cellIs" dxfId="2641" priority="3081" operator="equal">
      <formula>"Muy Alta"</formula>
    </cfRule>
    <cfRule type="cellIs" dxfId="2640" priority="3082" operator="equal">
      <formula>"Alta"</formula>
    </cfRule>
    <cfRule type="cellIs" dxfId="2639" priority="3083" operator="equal">
      <formula>"Media"</formula>
    </cfRule>
    <cfRule type="cellIs" dxfId="2638" priority="3084" operator="equal">
      <formula>"Baja"</formula>
    </cfRule>
    <cfRule type="cellIs" dxfId="2637" priority="3085" operator="equal">
      <formula>"Muy Baja"</formula>
    </cfRule>
  </conditionalFormatting>
  <conditionalFormatting sqref="AD7:AD19 AD52 AD58 AD61 AD64 AD67 AD70 AD79 AD82 AD85 AD88 AD94 AD103 AD22 AD25">
    <cfRule type="cellIs" dxfId="2636" priority="3076" operator="equal">
      <formula>"Catastrófico"</formula>
    </cfRule>
    <cfRule type="cellIs" dxfId="2635" priority="3077" operator="equal">
      <formula>"Mayor"</formula>
    </cfRule>
    <cfRule type="cellIs" dxfId="2634" priority="3078" operator="equal">
      <formula>"Moderado"</formula>
    </cfRule>
    <cfRule type="cellIs" dxfId="2633" priority="3079" operator="equal">
      <formula>"Menor"</formula>
    </cfRule>
    <cfRule type="cellIs" dxfId="2632" priority="3080" operator="equal">
      <formula>"Leve"</formula>
    </cfRule>
  </conditionalFormatting>
  <conditionalFormatting sqref="AF7:AF19 AF52 AF58 AF61 AF64 AF67 AF70 AF79 AF82 AF85 AF88 AF94 AF103 AF22 AF25">
    <cfRule type="cellIs" dxfId="2631" priority="3072" operator="equal">
      <formula>"Extremo"</formula>
    </cfRule>
    <cfRule type="cellIs" dxfId="2630" priority="3073" operator="equal">
      <formula>"Alto"</formula>
    </cfRule>
    <cfRule type="cellIs" dxfId="2629" priority="3074" operator="equal">
      <formula>"Moderado"</formula>
    </cfRule>
    <cfRule type="cellIs" dxfId="2628" priority="3075" operator="equal">
      <formula>"Bajo"</formula>
    </cfRule>
  </conditionalFormatting>
  <conditionalFormatting sqref="K94">
    <cfRule type="cellIs" dxfId="2627" priority="1209" operator="equal">
      <formula>"Muy Alta"</formula>
    </cfRule>
    <cfRule type="cellIs" dxfId="2626" priority="1210" operator="equal">
      <formula>"Alta"</formula>
    </cfRule>
    <cfRule type="cellIs" dxfId="2625" priority="1211" operator="equal">
      <formula>"Media"</formula>
    </cfRule>
    <cfRule type="cellIs" dxfId="2624" priority="1212" operator="equal">
      <formula>"Baja"</formula>
    </cfRule>
    <cfRule type="cellIs" dxfId="2623" priority="1213" operator="equal">
      <formula>"Muy Baja"</formula>
    </cfRule>
  </conditionalFormatting>
  <conditionalFormatting sqref="K82">
    <cfRule type="cellIs" dxfId="2622" priority="1269" operator="equal">
      <formula>"Muy Alta"</formula>
    </cfRule>
    <cfRule type="cellIs" dxfId="2621" priority="1270" operator="equal">
      <formula>"Alta"</formula>
    </cfRule>
    <cfRule type="cellIs" dxfId="2620" priority="1271" operator="equal">
      <formula>"Media"</formula>
    </cfRule>
    <cfRule type="cellIs" dxfId="2619" priority="1272" operator="equal">
      <formula>"Baja"</formula>
    </cfRule>
    <cfRule type="cellIs" dxfId="2618" priority="1273" operator="equal">
      <formula>"Muy Baja"</formula>
    </cfRule>
  </conditionalFormatting>
  <conditionalFormatting sqref="N7:N9">
    <cfRule type="containsText" dxfId="2617" priority="2777" operator="containsText" text="❌">
      <formula>NOT(ISERROR(SEARCH("❌",N7)))</formula>
    </cfRule>
  </conditionalFormatting>
  <conditionalFormatting sqref="AD55">
    <cfRule type="cellIs" dxfId="2616" priority="2255" operator="equal">
      <formula>"Catastrófico"</formula>
    </cfRule>
    <cfRule type="cellIs" dxfId="2615" priority="2256" operator="equal">
      <formula>"Mayor"</formula>
    </cfRule>
    <cfRule type="cellIs" dxfId="2614" priority="2257" operator="equal">
      <formula>"Moderado"</formula>
    </cfRule>
    <cfRule type="cellIs" dxfId="2613" priority="2258" operator="equal">
      <formula>"Menor"</formula>
    </cfRule>
    <cfRule type="cellIs" dxfId="2612" priority="2259" operator="equal">
      <formula>"Leve"</formula>
    </cfRule>
  </conditionalFormatting>
  <conditionalFormatting sqref="AF55">
    <cfRule type="cellIs" dxfId="2611" priority="2251" operator="equal">
      <formula>"Extremo"</formula>
    </cfRule>
    <cfRule type="cellIs" dxfId="2610" priority="2252" operator="equal">
      <formula>"Alto"</formula>
    </cfRule>
    <cfRule type="cellIs" dxfId="2609" priority="2253" operator="equal">
      <formula>"Moderado"</formula>
    </cfRule>
    <cfRule type="cellIs" dxfId="2608" priority="2254" operator="equal">
      <formula>"Bajo"</formula>
    </cfRule>
  </conditionalFormatting>
  <conditionalFormatting sqref="AF53">
    <cfRule type="cellIs" dxfId="2607" priority="2265" operator="equal">
      <formula>"Extremo"</formula>
    </cfRule>
    <cfRule type="cellIs" dxfId="2606" priority="2266" operator="equal">
      <formula>"Alto"</formula>
    </cfRule>
    <cfRule type="cellIs" dxfId="2605" priority="2267" operator="equal">
      <formula>"Moderado"</formula>
    </cfRule>
    <cfRule type="cellIs" dxfId="2604" priority="2268" operator="equal">
      <formula>"Bajo"</formula>
    </cfRule>
  </conditionalFormatting>
  <conditionalFormatting sqref="AB26">
    <cfRule type="cellIs" dxfId="2603" priority="2680" operator="equal">
      <formula>"Muy Alta"</formula>
    </cfRule>
    <cfRule type="cellIs" dxfId="2602" priority="2681" operator="equal">
      <formula>"Alta"</formula>
    </cfRule>
    <cfRule type="cellIs" dxfId="2601" priority="2682" operator="equal">
      <formula>"Media"</formula>
    </cfRule>
    <cfRule type="cellIs" dxfId="2600" priority="2683" operator="equal">
      <formula>"Baja"</formula>
    </cfRule>
    <cfRule type="cellIs" dxfId="2599" priority="2684" operator="equal">
      <formula>"Muy Baja"</formula>
    </cfRule>
  </conditionalFormatting>
  <conditionalFormatting sqref="AD26">
    <cfRule type="cellIs" dxfId="2598" priority="2675" operator="equal">
      <formula>"Catastrófico"</formula>
    </cfRule>
    <cfRule type="cellIs" dxfId="2597" priority="2676" operator="equal">
      <formula>"Mayor"</formula>
    </cfRule>
    <cfRule type="cellIs" dxfId="2596" priority="2677" operator="equal">
      <formula>"Moderado"</formula>
    </cfRule>
    <cfRule type="cellIs" dxfId="2595" priority="2678" operator="equal">
      <formula>"Menor"</formula>
    </cfRule>
    <cfRule type="cellIs" dxfId="2594" priority="2679" operator="equal">
      <formula>"Leve"</formula>
    </cfRule>
  </conditionalFormatting>
  <conditionalFormatting sqref="AF26">
    <cfRule type="cellIs" dxfId="2593" priority="2671" operator="equal">
      <formula>"Extremo"</formula>
    </cfRule>
    <cfRule type="cellIs" dxfId="2592" priority="2672" operator="equal">
      <formula>"Alto"</formula>
    </cfRule>
    <cfRule type="cellIs" dxfId="2591" priority="2673" operator="equal">
      <formula>"Moderado"</formula>
    </cfRule>
    <cfRule type="cellIs" dxfId="2590" priority="2674" operator="equal">
      <formula>"Bajo"</formula>
    </cfRule>
  </conditionalFormatting>
  <conditionalFormatting sqref="AB27">
    <cfRule type="cellIs" dxfId="2589" priority="2666" operator="equal">
      <formula>"Muy Alta"</formula>
    </cfRule>
    <cfRule type="cellIs" dxfId="2588" priority="2667" operator="equal">
      <formula>"Alta"</formula>
    </cfRule>
    <cfRule type="cellIs" dxfId="2587" priority="2668" operator="equal">
      <formula>"Media"</formula>
    </cfRule>
    <cfRule type="cellIs" dxfId="2586" priority="2669" operator="equal">
      <formula>"Baja"</formula>
    </cfRule>
    <cfRule type="cellIs" dxfId="2585" priority="2670" operator="equal">
      <formula>"Muy Baja"</formula>
    </cfRule>
  </conditionalFormatting>
  <conditionalFormatting sqref="AD27">
    <cfRule type="cellIs" dxfId="2584" priority="2661" operator="equal">
      <formula>"Catastrófico"</formula>
    </cfRule>
    <cfRule type="cellIs" dxfId="2583" priority="2662" operator="equal">
      <formula>"Mayor"</formula>
    </cfRule>
    <cfRule type="cellIs" dxfId="2582" priority="2663" operator="equal">
      <formula>"Moderado"</formula>
    </cfRule>
    <cfRule type="cellIs" dxfId="2581" priority="2664" operator="equal">
      <formula>"Menor"</formula>
    </cfRule>
    <cfRule type="cellIs" dxfId="2580" priority="2665" operator="equal">
      <formula>"Leve"</formula>
    </cfRule>
  </conditionalFormatting>
  <conditionalFormatting sqref="AF27">
    <cfRule type="cellIs" dxfId="2579" priority="2657" operator="equal">
      <formula>"Extremo"</formula>
    </cfRule>
    <cfRule type="cellIs" dxfId="2578" priority="2658" operator="equal">
      <formula>"Alto"</formula>
    </cfRule>
    <cfRule type="cellIs" dxfId="2577" priority="2659" operator="equal">
      <formula>"Moderado"</formula>
    </cfRule>
    <cfRule type="cellIs" dxfId="2576" priority="2660" operator="equal">
      <formula>"Bajo"</formula>
    </cfRule>
  </conditionalFormatting>
  <conditionalFormatting sqref="AB28">
    <cfRule type="cellIs" dxfId="2575" priority="2652" operator="equal">
      <formula>"Muy Alta"</formula>
    </cfRule>
    <cfRule type="cellIs" dxfId="2574" priority="2653" operator="equal">
      <formula>"Alta"</formula>
    </cfRule>
    <cfRule type="cellIs" dxfId="2573" priority="2654" operator="equal">
      <formula>"Media"</formula>
    </cfRule>
    <cfRule type="cellIs" dxfId="2572" priority="2655" operator="equal">
      <formula>"Baja"</formula>
    </cfRule>
    <cfRule type="cellIs" dxfId="2571" priority="2656" operator="equal">
      <formula>"Muy Baja"</formula>
    </cfRule>
  </conditionalFormatting>
  <conditionalFormatting sqref="AD28">
    <cfRule type="cellIs" dxfId="2570" priority="2647" operator="equal">
      <formula>"Catastrófico"</formula>
    </cfRule>
    <cfRule type="cellIs" dxfId="2569" priority="2648" operator="equal">
      <formula>"Mayor"</formula>
    </cfRule>
    <cfRule type="cellIs" dxfId="2568" priority="2649" operator="equal">
      <formula>"Moderado"</formula>
    </cfRule>
    <cfRule type="cellIs" dxfId="2567" priority="2650" operator="equal">
      <formula>"Menor"</formula>
    </cfRule>
    <cfRule type="cellIs" dxfId="2566" priority="2651" operator="equal">
      <formula>"Leve"</formula>
    </cfRule>
  </conditionalFormatting>
  <conditionalFormatting sqref="AF28">
    <cfRule type="cellIs" dxfId="2565" priority="2643" operator="equal">
      <formula>"Extremo"</formula>
    </cfRule>
    <cfRule type="cellIs" dxfId="2564" priority="2644" operator="equal">
      <formula>"Alto"</formula>
    </cfRule>
    <cfRule type="cellIs" dxfId="2563" priority="2645" operator="equal">
      <formula>"Moderado"</formula>
    </cfRule>
    <cfRule type="cellIs" dxfId="2562" priority="2646" operator="equal">
      <formula>"Bajo"</formula>
    </cfRule>
  </conditionalFormatting>
  <conditionalFormatting sqref="AB29">
    <cfRule type="cellIs" dxfId="2561" priority="2638" operator="equal">
      <formula>"Muy Alta"</formula>
    </cfRule>
    <cfRule type="cellIs" dxfId="2560" priority="2639" operator="equal">
      <formula>"Alta"</formula>
    </cfRule>
    <cfRule type="cellIs" dxfId="2559" priority="2640" operator="equal">
      <formula>"Media"</formula>
    </cfRule>
    <cfRule type="cellIs" dxfId="2558" priority="2641" operator="equal">
      <formula>"Baja"</formula>
    </cfRule>
    <cfRule type="cellIs" dxfId="2557" priority="2642" operator="equal">
      <formula>"Muy Baja"</formula>
    </cfRule>
  </conditionalFormatting>
  <conditionalFormatting sqref="AD29">
    <cfRule type="cellIs" dxfId="2556" priority="2633" operator="equal">
      <formula>"Catastrófico"</formula>
    </cfRule>
    <cfRule type="cellIs" dxfId="2555" priority="2634" operator="equal">
      <formula>"Mayor"</formula>
    </cfRule>
    <cfRule type="cellIs" dxfId="2554" priority="2635" operator="equal">
      <formula>"Moderado"</formula>
    </cfRule>
    <cfRule type="cellIs" dxfId="2553" priority="2636" operator="equal">
      <formula>"Menor"</formula>
    </cfRule>
    <cfRule type="cellIs" dxfId="2552" priority="2637" operator="equal">
      <formula>"Leve"</formula>
    </cfRule>
  </conditionalFormatting>
  <conditionalFormatting sqref="AF29">
    <cfRule type="cellIs" dxfId="2551" priority="2629" operator="equal">
      <formula>"Extremo"</formula>
    </cfRule>
    <cfRule type="cellIs" dxfId="2550" priority="2630" operator="equal">
      <formula>"Alto"</formula>
    </cfRule>
    <cfRule type="cellIs" dxfId="2549" priority="2631" operator="equal">
      <formula>"Moderado"</formula>
    </cfRule>
    <cfRule type="cellIs" dxfId="2548" priority="2632" operator="equal">
      <formula>"Bajo"</formula>
    </cfRule>
  </conditionalFormatting>
  <conditionalFormatting sqref="AB30">
    <cfRule type="cellIs" dxfId="2547" priority="2624" operator="equal">
      <formula>"Muy Alta"</formula>
    </cfRule>
    <cfRule type="cellIs" dxfId="2546" priority="2625" operator="equal">
      <formula>"Alta"</formula>
    </cfRule>
    <cfRule type="cellIs" dxfId="2545" priority="2626" operator="equal">
      <formula>"Media"</formula>
    </cfRule>
    <cfRule type="cellIs" dxfId="2544" priority="2627" operator="equal">
      <formula>"Baja"</formula>
    </cfRule>
    <cfRule type="cellIs" dxfId="2543" priority="2628" operator="equal">
      <formula>"Muy Baja"</formula>
    </cfRule>
  </conditionalFormatting>
  <conditionalFormatting sqref="AD30">
    <cfRule type="cellIs" dxfId="2542" priority="2619" operator="equal">
      <formula>"Catastrófico"</formula>
    </cfRule>
    <cfRule type="cellIs" dxfId="2541" priority="2620" operator="equal">
      <formula>"Mayor"</formula>
    </cfRule>
    <cfRule type="cellIs" dxfId="2540" priority="2621" operator="equal">
      <formula>"Moderado"</formula>
    </cfRule>
    <cfRule type="cellIs" dxfId="2539" priority="2622" operator="equal">
      <formula>"Menor"</formula>
    </cfRule>
    <cfRule type="cellIs" dxfId="2538" priority="2623" operator="equal">
      <formula>"Leve"</formula>
    </cfRule>
  </conditionalFormatting>
  <conditionalFormatting sqref="AF30">
    <cfRule type="cellIs" dxfId="2537" priority="2615" operator="equal">
      <formula>"Extremo"</formula>
    </cfRule>
    <cfRule type="cellIs" dxfId="2536" priority="2616" operator="equal">
      <formula>"Alto"</formula>
    </cfRule>
    <cfRule type="cellIs" dxfId="2535" priority="2617" operator="equal">
      <formula>"Moderado"</formula>
    </cfRule>
    <cfRule type="cellIs" dxfId="2534" priority="2618" operator="equal">
      <formula>"Bajo"</formula>
    </cfRule>
  </conditionalFormatting>
  <conditionalFormatting sqref="AB31">
    <cfRule type="cellIs" dxfId="2533" priority="2610" operator="equal">
      <formula>"Muy Alta"</formula>
    </cfRule>
    <cfRule type="cellIs" dxfId="2532" priority="2611" operator="equal">
      <formula>"Alta"</formula>
    </cfRule>
    <cfRule type="cellIs" dxfId="2531" priority="2612" operator="equal">
      <formula>"Media"</formula>
    </cfRule>
    <cfRule type="cellIs" dxfId="2530" priority="2613" operator="equal">
      <formula>"Baja"</formula>
    </cfRule>
    <cfRule type="cellIs" dxfId="2529" priority="2614" operator="equal">
      <formula>"Muy Baja"</formula>
    </cfRule>
  </conditionalFormatting>
  <conditionalFormatting sqref="AD31">
    <cfRule type="cellIs" dxfId="2528" priority="2605" operator="equal">
      <formula>"Catastrófico"</formula>
    </cfRule>
    <cfRule type="cellIs" dxfId="2527" priority="2606" operator="equal">
      <formula>"Mayor"</formula>
    </cfRule>
    <cfRule type="cellIs" dxfId="2526" priority="2607" operator="equal">
      <formula>"Moderado"</formula>
    </cfRule>
    <cfRule type="cellIs" dxfId="2525" priority="2608" operator="equal">
      <formula>"Menor"</formula>
    </cfRule>
    <cfRule type="cellIs" dxfId="2524" priority="2609" operator="equal">
      <formula>"Leve"</formula>
    </cfRule>
  </conditionalFormatting>
  <conditionalFormatting sqref="AF31">
    <cfRule type="cellIs" dxfId="2523" priority="2601" operator="equal">
      <formula>"Extremo"</formula>
    </cfRule>
    <cfRule type="cellIs" dxfId="2522" priority="2602" operator="equal">
      <formula>"Alto"</formula>
    </cfRule>
    <cfRule type="cellIs" dxfId="2521" priority="2603" operator="equal">
      <formula>"Moderado"</formula>
    </cfRule>
    <cfRule type="cellIs" dxfId="2520" priority="2604" operator="equal">
      <formula>"Bajo"</formula>
    </cfRule>
  </conditionalFormatting>
  <conditionalFormatting sqref="AB32">
    <cfRule type="cellIs" dxfId="2519" priority="2596" operator="equal">
      <formula>"Muy Alta"</formula>
    </cfRule>
    <cfRule type="cellIs" dxfId="2518" priority="2597" operator="equal">
      <formula>"Alta"</formula>
    </cfRule>
    <cfRule type="cellIs" dxfId="2517" priority="2598" operator="equal">
      <formula>"Media"</formula>
    </cfRule>
    <cfRule type="cellIs" dxfId="2516" priority="2599" operator="equal">
      <formula>"Baja"</formula>
    </cfRule>
    <cfRule type="cellIs" dxfId="2515" priority="2600" operator="equal">
      <formula>"Muy Baja"</formula>
    </cfRule>
  </conditionalFormatting>
  <conditionalFormatting sqref="AD32">
    <cfRule type="cellIs" dxfId="2514" priority="2591" operator="equal">
      <formula>"Catastrófico"</formula>
    </cfRule>
    <cfRule type="cellIs" dxfId="2513" priority="2592" operator="equal">
      <formula>"Mayor"</formula>
    </cfRule>
    <cfRule type="cellIs" dxfId="2512" priority="2593" operator="equal">
      <formula>"Moderado"</formula>
    </cfRule>
    <cfRule type="cellIs" dxfId="2511" priority="2594" operator="equal">
      <formula>"Menor"</formula>
    </cfRule>
    <cfRule type="cellIs" dxfId="2510" priority="2595" operator="equal">
      <formula>"Leve"</formula>
    </cfRule>
  </conditionalFormatting>
  <conditionalFormatting sqref="AF32">
    <cfRule type="cellIs" dxfId="2509" priority="2587" operator="equal">
      <formula>"Extremo"</formula>
    </cfRule>
    <cfRule type="cellIs" dxfId="2508" priority="2588" operator="equal">
      <formula>"Alto"</formula>
    </cfRule>
    <cfRule type="cellIs" dxfId="2507" priority="2589" operator="equal">
      <formula>"Moderado"</formula>
    </cfRule>
    <cfRule type="cellIs" dxfId="2506" priority="2590" operator="equal">
      <formula>"Bajo"</formula>
    </cfRule>
  </conditionalFormatting>
  <conditionalFormatting sqref="AB33">
    <cfRule type="cellIs" dxfId="2505" priority="2582" operator="equal">
      <formula>"Muy Alta"</formula>
    </cfRule>
    <cfRule type="cellIs" dxfId="2504" priority="2583" operator="equal">
      <formula>"Alta"</formula>
    </cfRule>
    <cfRule type="cellIs" dxfId="2503" priority="2584" operator="equal">
      <formula>"Media"</formula>
    </cfRule>
    <cfRule type="cellIs" dxfId="2502" priority="2585" operator="equal">
      <formula>"Baja"</formula>
    </cfRule>
    <cfRule type="cellIs" dxfId="2501" priority="2586" operator="equal">
      <formula>"Muy Baja"</formula>
    </cfRule>
  </conditionalFormatting>
  <conditionalFormatting sqref="AD33">
    <cfRule type="cellIs" dxfId="2500" priority="2577" operator="equal">
      <formula>"Catastrófico"</formula>
    </cfRule>
    <cfRule type="cellIs" dxfId="2499" priority="2578" operator="equal">
      <formula>"Mayor"</formula>
    </cfRule>
    <cfRule type="cellIs" dxfId="2498" priority="2579" operator="equal">
      <formula>"Moderado"</formula>
    </cfRule>
    <cfRule type="cellIs" dxfId="2497" priority="2580" operator="equal">
      <formula>"Menor"</formula>
    </cfRule>
    <cfRule type="cellIs" dxfId="2496" priority="2581" operator="equal">
      <formula>"Leve"</formula>
    </cfRule>
  </conditionalFormatting>
  <conditionalFormatting sqref="AF33">
    <cfRule type="cellIs" dxfId="2495" priority="2573" operator="equal">
      <formula>"Extremo"</formula>
    </cfRule>
    <cfRule type="cellIs" dxfId="2494" priority="2574" operator="equal">
      <formula>"Alto"</formula>
    </cfRule>
    <cfRule type="cellIs" dxfId="2493" priority="2575" operator="equal">
      <formula>"Moderado"</formula>
    </cfRule>
    <cfRule type="cellIs" dxfId="2492" priority="2576" operator="equal">
      <formula>"Bajo"</formula>
    </cfRule>
  </conditionalFormatting>
  <conditionalFormatting sqref="AB34">
    <cfRule type="cellIs" dxfId="2491" priority="2568" operator="equal">
      <formula>"Muy Alta"</formula>
    </cfRule>
    <cfRule type="cellIs" dxfId="2490" priority="2569" operator="equal">
      <formula>"Alta"</formula>
    </cfRule>
    <cfRule type="cellIs" dxfId="2489" priority="2570" operator="equal">
      <formula>"Media"</formula>
    </cfRule>
    <cfRule type="cellIs" dxfId="2488" priority="2571" operator="equal">
      <formula>"Baja"</formula>
    </cfRule>
    <cfRule type="cellIs" dxfId="2487" priority="2572" operator="equal">
      <formula>"Muy Baja"</formula>
    </cfRule>
  </conditionalFormatting>
  <conditionalFormatting sqref="AD34">
    <cfRule type="cellIs" dxfId="2486" priority="2563" operator="equal">
      <formula>"Catastrófico"</formula>
    </cfRule>
    <cfRule type="cellIs" dxfId="2485" priority="2564" operator="equal">
      <formula>"Mayor"</formula>
    </cfRule>
    <cfRule type="cellIs" dxfId="2484" priority="2565" operator="equal">
      <formula>"Moderado"</formula>
    </cfRule>
    <cfRule type="cellIs" dxfId="2483" priority="2566" operator="equal">
      <formula>"Menor"</formula>
    </cfRule>
    <cfRule type="cellIs" dxfId="2482" priority="2567" operator="equal">
      <formula>"Leve"</formula>
    </cfRule>
  </conditionalFormatting>
  <conditionalFormatting sqref="AF34">
    <cfRule type="cellIs" dxfId="2481" priority="2559" operator="equal">
      <formula>"Extremo"</formula>
    </cfRule>
    <cfRule type="cellIs" dxfId="2480" priority="2560" operator="equal">
      <formula>"Alto"</formula>
    </cfRule>
    <cfRule type="cellIs" dxfId="2479" priority="2561" operator="equal">
      <formula>"Moderado"</formula>
    </cfRule>
    <cfRule type="cellIs" dxfId="2478" priority="2562" operator="equal">
      <formula>"Bajo"</formula>
    </cfRule>
  </conditionalFormatting>
  <conditionalFormatting sqref="AB35">
    <cfRule type="cellIs" dxfId="2477" priority="2554" operator="equal">
      <formula>"Muy Alta"</formula>
    </cfRule>
    <cfRule type="cellIs" dxfId="2476" priority="2555" operator="equal">
      <formula>"Alta"</formula>
    </cfRule>
    <cfRule type="cellIs" dxfId="2475" priority="2556" operator="equal">
      <formula>"Media"</formula>
    </cfRule>
    <cfRule type="cellIs" dxfId="2474" priority="2557" operator="equal">
      <formula>"Baja"</formula>
    </cfRule>
    <cfRule type="cellIs" dxfId="2473" priority="2558" operator="equal">
      <formula>"Muy Baja"</formula>
    </cfRule>
  </conditionalFormatting>
  <conditionalFormatting sqref="AD35">
    <cfRule type="cellIs" dxfId="2472" priority="2549" operator="equal">
      <formula>"Catastrófico"</formula>
    </cfRule>
    <cfRule type="cellIs" dxfId="2471" priority="2550" operator="equal">
      <formula>"Mayor"</formula>
    </cfRule>
    <cfRule type="cellIs" dxfId="2470" priority="2551" operator="equal">
      <formula>"Moderado"</formula>
    </cfRule>
    <cfRule type="cellIs" dxfId="2469" priority="2552" operator="equal">
      <formula>"Menor"</formula>
    </cfRule>
    <cfRule type="cellIs" dxfId="2468" priority="2553" operator="equal">
      <formula>"Leve"</formula>
    </cfRule>
  </conditionalFormatting>
  <conditionalFormatting sqref="AF35">
    <cfRule type="cellIs" dxfId="2467" priority="2545" operator="equal">
      <formula>"Extremo"</formula>
    </cfRule>
    <cfRule type="cellIs" dxfId="2466" priority="2546" operator="equal">
      <formula>"Alto"</formula>
    </cfRule>
    <cfRule type="cellIs" dxfId="2465" priority="2547" operator="equal">
      <formula>"Moderado"</formula>
    </cfRule>
    <cfRule type="cellIs" dxfId="2464" priority="2548" operator="equal">
      <formula>"Bajo"</formula>
    </cfRule>
  </conditionalFormatting>
  <conditionalFormatting sqref="AB36">
    <cfRule type="cellIs" dxfId="2463" priority="2540" operator="equal">
      <formula>"Muy Alta"</formula>
    </cfRule>
    <cfRule type="cellIs" dxfId="2462" priority="2541" operator="equal">
      <formula>"Alta"</formula>
    </cfRule>
    <cfRule type="cellIs" dxfId="2461" priority="2542" operator="equal">
      <formula>"Media"</formula>
    </cfRule>
    <cfRule type="cellIs" dxfId="2460" priority="2543" operator="equal">
      <formula>"Baja"</formula>
    </cfRule>
    <cfRule type="cellIs" dxfId="2459" priority="2544" operator="equal">
      <formula>"Muy Baja"</formula>
    </cfRule>
  </conditionalFormatting>
  <conditionalFormatting sqref="AD36">
    <cfRule type="cellIs" dxfId="2458" priority="2535" operator="equal">
      <formula>"Catastrófico"</formula>
    </cfRule>
    <cfRule type="cellIs" dxfId="2457" priority="2536" operator="equal">
      <formula>"Mayor"</formula>
    </cfRule>
    <cfRule type="cellIs" dxfId="2456" priority="2537" operator="equal">
      <formula>"Moderado"</formula>
    </cfRule>
    <cfRule type="cellIs" dxfId="2455" priority="2538" operator="equal">
      <formula>"Menor"</formula>
    </cfRule>
    <cfRule type="cellIs" dxfId="2454" priority="2539" operator="equal">
      <formula>"Leve"</formula>
    </cfRule>
  </conditionalFormatting>
  <conditionalFormatting sqref="AF36">
    <cfRule type="cellIs" dxfId="2453" priority="2531" operator="equal">
      <formula>"Extremo"</formula>
    </cfRule>
    <cfRule type="cellIs" dxfId="2452" priority="2532" operator="equal">
      <formula>"Alto"</formula>
    </cfRule>
    <cfRule type="cellIs" dxfId="2451" priority="2533" operator="equal">
      <formula>"Moderado"</formula>
    </cfRule>
    <cfRule type="cellIs" dxfId="2450" priority="2534" operator="equal">
      <formula>"Bajo"</formula>
    </cfRule>
  </conditionalFormatting>
  <conditionalFormatting sqref="AB37">
    <cfRule type="cellIs" dxfId="2449" priority="2526" operator="equal">
      <formula>"Muy Alta"</formula>
    </cfRule>
    <cfRule type="cellIs" dxfId="2448" priority="2527" operator="equal">
      <formula>"Alta"</formula>
    </cfRule>
    <cfRule type="cellIs" dxfId="2447" priority="2528" operator="equal">
      <formula>"Media"</formula>
    </cfRule>
    <cfRule type="cellIs" dxfId="2446" priority="2529" operator="equal">
      <formula>"Baja"</formula>
    </cfRule>
    <cfRule type="cellIs" dxfId="2445" priority="2530" operator="equal">
      <formula>"Muy Baja"</formula>
    </cfRule>
  </conditionalFormatting>
  <conditionalFormatting sqref="AD37">
    <cfRule type="cellIs" dxfId="2444" priority="2521" operator="equal">
      <formula>"Catastrófico"</formula>
    </cfRule>
    <cfRule type="cellIs" dxfId="2443" priority="2522" operator="equal">
      <formula>"Mayor"</formula>
    </cfRule>
    <cfRule type="cellIs" dxfId="2442" priority="2523" operator="equal">
      <formula>"Moderado"</formula>
    </cfRule>
    <cfRule type="cellIs" dxfId="2441" priority="2524" operator="equal">
      <formula>"Menor"</formula>
    </cfRule>
    <cfRule type="cellIs" dxfId="2440" priority="2525" operator="equal">
      <formula>"Leve"</formula>
    </cfRule>
  </conditionalFormatting>
  <conditionalFormatting sqref="AF37">
    <cfRule type="cellIs" dxfId="2439" priority="2517" operator="equal">
      <formula>"Extremo"</formula>
    </cfRule>
    <cfRule type="cellIs" dxfId="2438" priority="2518" operator="equal">
      <formula>"Alto"</formula>
    </cfRule>
    <cfRule type="cellIs" dxfId="2437" priority="2519" operator="equal">
      <formula>"Moderado"</formula>
    </cfRule>
    <cfRule type="cellIs" dxfId="2436" priority="2520" operator="equal">
      <formula>"Bajo"</formula>
    </cfRule>
  </conditionalFormatting>
  <conditionalFormatting sqref="AB38">
    <cfRule type="cellIs" dxfId="2435" priority="2512" operator="equal">
      <formula>"Muy Alta"</formula>
    </cfRule>
    <cfRule type="cellIs" dxfId="2434" priority="2513" operator="equal">
      <formula>"Alta"</formula>
    </cfRule>
    <cfRule type="cellIs" dxfId="2433" priority="2514" operator="equal">
      <formula>"Media"</formula>
    </cfRule>
    <cfRule type="cellIs" dxfId="2432" priority="2515" operator="equal">
      <formula>"Baja"</formula>
    </cfRule>
    <cfRule type="cellIs" dxfId="2431" priority="2516" operator="equal">
      <formula>"Muy Baja"</formula>
    </cfRule>
  </conditionalFormatting>
  <conditionalFormatting sqref="AD38">
    <cfRule type="cellIs" dxfId="2430" priority="2507" operator="equal">
      <formula>"Catastrófico"</formula>
    </cfRule>
    <cfRule type="cellIs" dxfId="2429" priority="2508" operator="equal">
      <formula>"Mayor"</formula>
    </cfRule>
    <cfRule type="cellIs" dxfId="2428" priority="2509" operator="equal">
      <formula>"Moderado"</formula>
    </cfRule>
    <cfRule type="cellIs" dxfId="2427" priority="2510" operator="equal">
      <formula>"Menor"</formula>
    </cfRule>
    <cfRule type="cellIs" dxfId="2426" priority="2511" operator="equal">
      <formula>"Leve"</formula>
    </cfRule>
  </conditionalFormatting>
  <conditionalFormatting sqref="AF38">
    <cfRule type="cellIs" dxfId="2425" priority="2503" operator="equal">
      <formula>"Extremo"</formula>
    </cfRule>
    <cfRule type="cellIs" dxfId="2424" priority="2504" operator="equal">
      <formula>"Alto"</formula>
    </cfRule>
    <cfRule type="cellIs" dxfId="2423" priority="2505" operator="equal">
      <formula>"Moderado"</formula>
    </cfRule>
    <cfRule type="cellIs" dxfId="2422" priority="2506" operator="equal">
      <formula>"Bajo"</formula>
    </cfRule>
  </conditionalFormatting>
  <conditionalFormatting sqref="AB39">
    <cfRule type="cellIs" dxfId="2421" priority="2498" operator="equal">
      <formula>"Muy Alta"</formula>
    </cfRule>
    <cfRule type="cellIs" dxfId="2420" priority="2499" operator="equal">
      <formula>"Alta"</formula>
    </cfRule>
    <cfRule type="cellIs" dxfId="2419" priority="2500" operator="equal">
      <formula>"Media"</formula>
    </cfRule>
    <cfRule type="cellIs" dxfId="2418" priority="2501" operator="equal">
      <formula>"Baja"</formula>
    </cfRule>
    <cfRule type="cellIs" dxfId="2417" priority="2502" operator="equal">
      <formula>"Muy Baja"</formula>
    </cfRule>
  </conditionalFormatting>
  <conditionalFormatting sqref="AD39">
    <cfRule type="cellIs" dxfId="2416" priority="2493" operator="equal">
      <formula>"Catastrófico"</formula>
    </cfRule>
    <cfRule type="cellIs" dxfId="2415" priority="2494" operator="equal">
      <formula>"Mayor"</formula>
    </cfRule>
    <cfRule type="cellIs" dxfId="2414" priority="2495" operator="equal">
      <formula>"Moderado"</formula>
    </cfRule>
    <cfRule type="cellIs" dxfId="2413" priority="2496" operator="equal">
      <formula>"Menor"</formula>
    </cfRule>
    <cfRule type="cellIs" dxfId="2412" priority="2497" operator="equal">
      <formula>"Leve"</formula>
    </cfRule>
  </conditionalFormatting>
  <conditionalFormatting sqref="AF39">
    <cfRule type="cellIs" dxfId="2411" priority="2489" operator="equal">
      <formula>"Extremo"</formula>
    </cfRule>
    <cfRule type="cellIs" dxfId="2410" priority="2490" operator="equal">
      <formula>"Alto"</formula>
    </cfRule>
    <cfRule type="cellIs" dxfId="2409" priority="2491" operator="equal">
      <formula>"Moderado"</formula>
    </cfRule>
    <cfRule type="cellIs" dxfId="2408" priority="2492" operator="equal">
      <formula>"Bajo"</formula>
    </cfRule>
  </conditionalFormatting>
  <conditionalFormatting sqref="AB40">
    <cfRule type="cellIs" dxfId="2407" priority="2484" operator="equal">
      <formula>"Muy Alta"</formula>
    </cfRule>
    <cfRule type="cellIs" dxfId="2406" priority="2485" operator="equal">
      <formula>"Alta"</formula>
    </cfRule>
    <cfRule type="cellIs" dxfId="2405" priority="2486" operator="equal">
      <formula>"Media"</formula>
    </cfRule>
    <cfRule type="cellIs" dxfId="2404" priority="2487" operator="equal">
      <formula>"Baja"</formula>
    </cfRule>
    <cfRule type="cellIs" dxfId="2403" priority="2488" operator="equal">
      <formula>"Muy Baja"</formula>
    </cfRule>
  </conditionalFormatting>
  <conditionalFormatting sqref="AD40">
    <cfRule type="cellIs" dxfId="2402" priority="2479" operator="equal">
      <formula>"Catastrófico"</formula>
    </cfRule>
    <cfRule type="cellIs" dxfId="2401" priority="2480" operator="equal">
      <formula>"Mayor"</formula>
    </cfRule>
    <cfRule type="cellIs" dxfId="2400" priority="2481" operator="equal">
      <formula>"Moderado"</formula>
    </cfRule>
    <cfRule type="cellIs" dxfId="2399" priority="2482" operator="equal">
      <formula>"Menor"</formula>
    </cfRule>
    <cfRule type="cellIs" dxfId="2398" priority="2483" operator="equal">
      <formula>"Leve"</formula>
    </cfRule>
  </conditionalFormatting>
  <conditionalFormatting sqref="AF40">
    <cfRule type="cellIs" dxfId="2397" priority="2475" operator="equal">
      <formula>"Extremo"</formula>
    </cfRule>
    <cfRule type="cellIs" dxfId="2396" priority="2476" operator="equal">
      <formula>"Alto"</formula>
    </cfRule>
    <cfRule type="cellIs" dxfId="2395" priority="2477" operator="equal">
      <formula>"Moderado"</formula>
    </cfRule>
    <cfRule type="cellIs" dxfId="2394" priority="2478" operator="equal">
      <formula>"Bajo"</formula>
    </cfRule>
  </conditionalFormatting>
  <conditionalFormatting sqref="AB41">
    <cfRule type="cellIs" dxfId="2393" priority="2470" operator="equal">
      <formula>"Muy Alta"</formula>
    </cfRule>
    <cfRule type="cellIs" dxfId="2392" priority="2471" operator="equal">
      <formula>"Alta"</formula>
    </cfRule>
    <cfRule type="cellIs" dxfId="2391" priority="2472" operator="equal">
      <formula>"Media"</formula>
    </cfRule>
    <cfRule type="cellIs" dxfId="2390" priority="2473" operator="equal">
      <formula>"Baja"</formula>
    </cfRule>
    <cfRule type="cellIs" dxfId="2389" priority="2474" operator="equal">
      <formula>"Muy Baja"</formula>
    </cfRule>
  </conditionalFormatting>
  <conditionalFormatting sqref="AD41">
    <cfRule type="cellIs" dxfId="2388" priority="2465" operator="equal">
      <formula>"Catastrófico"</formula>
    </cfRule>
    <cfRule type="cellIs" dxfId="2387" priority="2466" operator="equal">
      <formula>"Mayor"</formula>
    </cfRule>
    <cfRule type="cellIs" dxfId="2386" priority="2467" operator="equal">
      <formula>"Moderado"</formula>
    </cfRule>
    <cfRule type="cellIs" dxfId="2385" priority="2468" operator="equal">
      <formula>"Menor"</formula>
    </cfRule>
    <cfRule type="cellIs" dxfId="2384" priority="2469" operator="equal">
      <formula>"Leve"</formula>
    </cfRule>
  </conditionalFormatting>
  <conditionalFormatting sqref="AF41">
    <cfRule type="cellIs" dxfId="2383" priority="2461" operator="equal">
      <formula>"Extremo"</formula>
    </cfRule>
    <cfRule type="cellIs" dxfId="2382" priority="2462" operator="equal">
      <formula>"Alto"</formula>
    </cfRule>
    <cfRule type="cellIs" dxfId="2381" priority="2463" operator="equal">
      <formula>"Moderado"</formula>
    </cfRule>
    <cfRule type="cellIs" dxfId="2380" priority="2464" operator="equal">
      <formula>"Bajo"</formula>
    </cfRule>
  </conditionalFormatting>
  <conditionalFormatting sqref="AB42">
    <cfRule type="cellIs" dxfId="2379" priority="2456" operator="equal">
      <formula>"Muy Alta"</formula>
    </cfRule>
    <cfRule type="cellIs" dxfId="2378" priority="2457" operator="equal">
      <formula>"Alta"</formula>
    </cfRule>
    <cfRule type="cellIs" dxfId="2377" priority="2458" operator="equal">
      <formula>"Media"</formula>
    </cfRule>
    <cfRule type="cellIs" dxfId="2376" priority="2459" operator="equal">
      <formula>"Baja"</formula>
    </cfRule>
    <cfRule type="cellIs" dxfId="2375" priority="2460" operator="equal">
      <formula>"Muy Baja"</formula>
    </cfRule>
  </conditionalFormatting>
  <conditionalFormatting sqref="AD42">
    <cfRule type="cellIs" dxfId="2374" priority="2451" operator="equal">
      <formula>"Catastrófico"</formula>
    </cfRule>
    <cfRule type="cellIs" dxfId="2373" priority="2452" operator="equal">
      <formula>"Mayor"</formula>
    </cfRule>
    <cfRule type="cellIs" dxfId="2372" priority="2453" operator="equal">
      <formula>"Moderado"</formula>
    </cfRule>
    <cfRule type="cellIs" dxfId="2371" priority="2454" operator="equal">
      <formula>"Menor"</formula>
    </cfRule>
    <cfRule type="cellIs" dxfId="2370" priority="2455" operator="equal">
      <formula>"Leve"</formula>
    </cfRule>
  </conditionalFormatting>
  <conditionalFormatting sqref="AF42">
    <cfRule type="cellIs" dxfId="2369" priority="2447" operator="equal">
      <formula>"Extremo"</formula>
    </cfRule>
    <cfRule type="cellIs" dxfId="2368" priority="2448" operator="equal">
      <formula>"Alto"</formula>
    </cfRule>
    <cfRule type="cellIs" dxfId="2367" priority="2449" operator="equal">
      <formula>"Moderado"</formula>
    </cfRule>
    <cfRule type="cellIs" dxfId="2366" priority="2450" operator="equal">
      <formula>"Bajo"</formula>
    </cfRule>
  </conditionalFormatting>
  <conditionalFormatting sqref="AB43">
    <cfRule type="cellIs" dxfId="2365" priority="2442" operator="equal">
      <formula>"Muy Alta"</formula>
    </cfRule>
    <cfRule type="cellIs" dxfId="2364" priority="2443" operator="equal">
      <formula>"Alta"</formula>
    </cfRule>
    <cfRule type="cellIs" dxfId="2363" priority="2444" operator="equal">
      <formula>"Media"</formula>
    </cfRule>
    <cfRule type="cellIs" dxfId="2362" priority="2445" operator="equal">
      <formula>"Baja"</formula>
    </cfRule>
    <cfRule type="cellIs" dxfId="2361" priority="2446" operator="equal">
      <formula>"Muy Baja"</formula>
    </cfRule>
  </conditionalFormatting>
  <conditionalFormatting sqref="AD43">
    <cfRule type="cellIs" dxfId="2360" priority="2437" operator="equal">
      <formula>"Catastrófico"</formula>
    </cfRule>
    <cfRule type="cellIs" dxfId="2359" priority="2438" operator="equal">
      <formula>"Mayor"</formula>
    </cfRule>
    <cfRule type="cellIs" dxfId="2358" priority="2439" operator="equal">
      <formula>"Moderado"</formula>
    </cfRule>
    <cfRule type="cellIs" dxfId="2357" priority="2440" operator="equal">
      <formula>"Menor"</formula>
    </cfRule>
    <cfRule type="cellIs" dxfId="2356" priority="2441" operator="equal">
      <formula>"Leve"</formula>
    </cfRule>
  </conditionalFormatting>
  <conditionalFormatting sqref="AF43">
    <cfRule type="cellIs" dxfId="2355" priority="2433" operator="equal">
      <formula>"Extremo"</formula>
    </cfRule>
    <cfRule type="cellIs" dxfId="2354" priority="2434" operator="equal">
      <formula>"Alto"</formula>
    </cfRule>
    <cfRule type="cellIs" dxfId="2353" priority="2435" operator="equal">
      <formula>"Moderado"</formula>
    </cfRule>
    <cfRule type="cellIs" dxfId="2352" priority="2436" operator="equal">
      <formula>"Bajo"</formula>
    </cfRule>
  </conditionalFormatting>
  <conditionalFormatting sqref="AB44">
    <cfRule type="cellIs" dxfId="2351" priority="2428" operator="equal">
      <formula>"Muy Alta"</formula>
    </cfRule>
    <cfRule type="cellIs" dxfId="2350" priority="2429" operator="equal">
      <formula>"Alta"</formula>
    </cfRule>
    <cfRule type="cellIs" dxfId="2349" priority="2430" operator="equal">
      <formula>"Media"</formula>
    </cfRule>
    <cfRule type="cellIs" dxfId="2348" priority="2431" operator="equal">
      <formula>"Baja"</formula>
    </cfRule>
    <cfRule type="cellIs" dxfId="2347" priority="2432" operator="equal">
      <formula>"Muy Baja"</formula>
    </cfRule>
  </conditionalFormatting>
  <conditionalFormatting sqref="AD44">
    <cfRule type="cellIs" dxfId="2346" priority="2423" operator="equal">
      <formula>"Catastrófico"</formula>
    </cfRule>
    <cfRule type="cellIs" dxfId="2345" priority="2424" operator="equal">
      <formula>"Mayor"</formula>
    </cfRule>
    <cfRule type="cellIs" dxfId="2344" priority="2425" operator="equal">
      <formula>"Moderado"</formula>
    </cfRule>
    <cfRule type="cellIs" dxfId="2343" priority="2426" operator="equal">
      <formula>"Menor"</formula>
    </cfRule>
    <cfRule type="cellIs" dxfId="2342" priority="2427" operator="equal">
      <formula>"Leve"</formula>
    </cfRule>
  </conditionalFormatting>
  <conditionalFormatting sqref="AF44">
    <cfRule type="cellIs" dxfId="2341" priority="2419" operator="equal">
      <formula>"Extremo"</formula>
    </cfRule>
    <cfRule type="cellIs" dxfId="2340" priority="2420" operator="equal">
      <formula>"Alto"</formula>
    </cfRule>
    <cfRule type="cellIs" dxfId="2339" priority="2421" operator="equal">
      <formula>"Moderado"</formula>
    </cfRule>
    <cfRule type="cellIs" dxfId="2338" priority="2422" operator="equal">
      <formula>"Bajo"</formula>
    </cfRule>
  </conditionalFormatting>
  <conditionalFormatting sqref="AB45">
    <cfRule type="cellIs" dxfId="2337" priority="2414" operator="equal">
      <formula>"Muy Alta"</formula>
    </cfRule>
    <cfRule type="cellIs" dxfId="2336" priority="2415" operator="equal">
      <formula>"Alta"</formula>
    </cfRule>
    <cfRule type="cellIs" dxfId="2335" priority="2416" operator="equal">
      <formula>"Media"</formula>
    </cfRule>
    <cfRule type="cellIs" dxfId="2334" priority="2417" operator="equal">
      <formula>"Baja"</formula>
    </cfRule>
    <cfRule type="cellIs" dxfId="2333" priority="2418" operator="equal">
      <formula>"Muy Baja"</formula>
    </cfRule>
  </conditionalFormatting>
  <conditionalFormatting sqref="AD45">
    <cfRule type="cellIs" dxfId="2332" priority="2409" operator="equal">
      <formula>"Catastrófico"</formula>
    </cfRule>
    <cfRule type="cellIs" dxfId="2331" priority="2410" operator="equal">
      <formula>"Mayor"</formula>
    </cfRule>
    <cfRule type="cellIs" dxfId="2330" priority="2411" operator="equal">
      <formula>"Moderado"</formula>
    </cfRule>
    <cfRule type="cellIs" dxfId="2329" priority="2412" operator="equal">
      <formula>"Menor"</formula>
    </cfRule>
    <cfRule type="cellIs" dxfId="2328" priority="2413" operator="equal">
      <formula>"Leve"</formula>
    </cfRule>
  </conditionalFormatting>
  <conditionalFormatting sqref="AF45">
    <cfRule type="cellIs" dxfId="2327" priority="2405" operator="equal">
      <formula>"Extremo"</formula>
    </cfRule>
    <cfRule type="cellIs" dxfId="2326" priority="2406" operator="equal">
      <formula>"Alto"</formula>
    </cfRule>
    <cfRule type="cellIs" dxfId="2325" priority="2407" operator="equal">
      <formula>"Moderado"</formula>
    </cfRule>
    <cfRule type="cellIs" dxfId="2324" priority="2408" operator="equal">
      <formula>"Bajo"</formula>
    </cfRule>
  </conditionalFormatting>
  <conditionalFormatting sqref="AB46">
    <cfRule type="cellIs" dxfId="2323" priority="2358" operator="equal">
      <formula>"Muy Alta"</formula>
    </cfRule>
    <cfRule type="cellIs" dxfId="2322" priority="2359" operator="equal">
      <formula>"Alta"</formula>
    </cfRule>
    <cfRule type="cellIs" dxfId="2321" priority="2360" operator="equal">
      <formula>"Media"</formula>
    </cfRule>
    <cfRule type="cellIs" dxfId="2320" priority="2361" operator="equal">
      <formula>"Baja"</formula>
    </cfRule>
    <cfRule type="cellIs" dxfId="2319" priority="2362" operator="equal">
      <formula>"Muy Baja"</formula>
    </cfRule>
  </conditionalFormatting>
  <conditionalFormatting sqref="AD46">
    <cfRule type="cellIs" dxfId="2318" priority="2353" operator="equal">
      <formula>"Catastrófico"</formula>
    </cfRule>
    <cfRule type="cellIs" dxfId="2317" priority="2354" operator="equal">
      <formula>"Mayor"</formula>
    </cfRule>
    <cfRule type="cellIs" dxfId="2316" priority="2355" operator="equal">
      <formula>"Moderado"</formula>
    </cfRule>
    <cfRule type="cellIs" dxfId="2315" priority="2356" operator="equal">
      <formula>"Menor"</formula>
    </cfRule>
    <cfRule type="cellIs" dxfId="2314" priority="2357" operator="equal">
      <formula>"Leve"</formula>
    </cfRule>
  </conditionalFormatting>
  <conditionalFormatting sqref="AF46">
    <cfRule type="cellIs" dxfId="2313" priority="2349" operator="equal">
      <formula>"Extremo"</formula>
    </cfRule>
    <cfRule type="cellIs" dxfId="2312" priority="2350" operator="equal">
      <formula>"Alto"</formula>
    </cfRule>
    <cfRule type="cellIs" dxfId="2311" priority="2351" operator="equal">
      <formula>"Moderado"</formula>
    </cfRule>
    <cfRule type="cellIs" dxfId="2310" priority="2352" operator="equal">
      <formula>"Bajo"</formula>
    </cfRule>
  </conditionalFormatting>
  <conditionalFormatting sqref="AB49">
    <cfRule type="cellIs" dxfId="2309" priority="2344" operator="equal">
      <formula>"Muy Alta"</formula>
    </cfRule>
    <cfRule type="cellIs" dxfId="2308" priority="2345" operator="equal">
      <formula>"Alta"</formula>
    </cfRule>
    <cfRule type="cellIs" dxfId="2307" priority="2346" operator="equal">
      <formula>"Media"</formula>
    </cfRule>
    <cfRule type="cellIs" dxfId="2306" priority="2347" operator="equal">
      <formula>"Baja"</formula>
    </cfRule>
    <cfRule type="cellIs" dxfId="2305" priority="2348" operator="equal">
      <formula>"Muy Baja"</formula>
    </cfRule>
  </conditionalFormatting>
  <conditionalFormatting sqref="AD49">
    <cfRule type="cellIs" dxfId="2304" priority="2339" operator="equal">
      <formula>"Catastrófico"</formula>
    </cfRule>
    <cfRule type="cellIs" dxfId="2303" priority="2340" operator="equal">
      <formula>"Mayor"</formula>
    </cfRule>
    <cfRule type="cellIs" dxfId="2302" priority="2341" operator="equal">
      <formula>"Moderado"</formula>
    </cfRule>
    <cfRule type="cellIs" dxfId="2301" priority="2342" operator="equal">
      <formula>"Menor"</formula>
    </cfRule>
    <cfRule type="cellIs" dxfId="2300" priority="2343" operator="equal">
      <formula>"Leve"</formula>
    </cfRule>
  </conditionalFormatting>
  <conditionalFormatting sqref="AF49">
    <cfRule type="cellIs" dxfId="2299" priority="2335" operator="equal">
      <formula>"Extremo"</formula>
    </cfRule>
    <cfRule type="cellIs" dxfId="2298" priority="2336" operator="equal">
      <formula>"Alto"</formula>
    </cfRule>
    <cfRule type="cellIs" dxfId="2297" priority="2337" operator="equal">
      <formula>"Moderado"</formula>
    </cfRule>
    <cfRule type="cellIs" dxfId="2296" priority="2338" operator="equal">
      <formula>"Bajo"</formula>
    </cfRule>
  </conditionalFormatting>
  <conditionalFormatting sqref="AB47">
    <cfRule type="cellIs" dxfId="2295" priority="2330" operator="equal">
      <formula>"Muy Alta"</formula>
    </cfRule>
    <cfRule type="cellIs" dxfId="2294" priority="2331" operator="equal">
      <formula>"Alta"</formula>
    </cfRule>
    <cfRule type="cellIs" dxfId="2293" priority="2332" operator="equal">
      <formula>"Media"</formula>
    </cfRule>
    <cfRule type="cellIs" dxfId="2292" priority="2333" operator="equal">
      <formula>"Baja"</formula>
    </cfRule>
    <cfRule type="cellIs" dxfId="2291" priority="2334" operator="equal">
      <formula>"Muy Baja"</formula>
    </cfRule>
  </conditionalFormatting>
  <conditionalFormatting sqref="AD47">
    <cfRule type="cellIs" dxfId="2290" priority="2325" operator="equal">
      <formula>"Catastrófico"</formula>
    </cfRule>
    <cfRule type="cellIs" dxfId="2289" priority="2326" operator="equal">
      <formula>"Mayor"</formula>
    </cfRule>
    <cfRule type="cellIs" dxfId="2288" priority="2327" operator="equal">
      <formula>"Moderado"</formula>
    </cfRule>
    <cfRule type="cellIs" dxfId="2287" priority="2328" operator="equal">
      <formula>"Menor"</formula>
    </cfRule>
    <cfRule type="cellIs" dxfId="2286" priority="2329" operator="equal">
      <formula>"Leve"</formula>
    </cfRule>
  </conditionalFormatting>
  <conditionalFormatting sqref="AF47">
    <cfRule type="cellIs" dxfId="2285" priority="2321" operator="equal">
      <formula>"Extremo"</formula>
    </cfRule>
    <cfRule type="cellIs" dxfId="2284" priority="2322" operator="equal">
      <formula>"Alto"</formula>
    </cfRule>
    <cfRule type="cellIs" dxfId="2283" priority="2323" operator="equal">
      <formula>"Moderado"</formula>
    </cfRule>
    <cfRule type="cellIs" dxfId="2282" priority="2324" operator="equal">
      <formula>"Bajo"</formula>
    </cfRule>
  </conditionalFormatting>
  <conditionalFormatting sqref="AB48">
    <cfRule type="cellIs" dxfId="2281" priority="2316" operator="equal">
      <formula>"Muy Alta"</formula>
    </cfRule>
    <cfRule type="cellIs" dxfId="2280" priority="2317" operator="equal">
      <formula>"Alta"</formula>
    </cfRule>
    <cfRule type="cellIs" dxfId="2279" priority="2318" operator="equal">
      <formula>"Media"</formula>
    </cfRule>
    <cfRule type="cellIs" dxfId="2278" priority="2319" operator="equal">
      <formula>"Baja"</formula>
    </cfRule>
    <cfRule type="cellIs" dxfId="2277" priority="2320" operator="equal">
      <formula>"Muy Baja"</formula>
    </cfRule>
  </conditionalFormatting>
  <conditionalFormatting sqref="AD48">
    <cfRule type="cellIs" dxfId="2276" priority="2311" operator="equal">
      <formula>"Catastrófico"</formula>
    </cfRule>
    <cfRule type="cellIs" dxfId="2275" priority="2312" operator="equal">
      <formula>"Mayor"</formula>
    </cfRule>
    <cfRule type="cellIs" dxfId="2274" priority="2313" operator="equal">
      <formula>"Moderado"</formula>
    </cfRule>
    <cfRule type="cellIs" dxfId="2273" priority="2314" operator="equal">
      <formula>"Menor"</formula>
    </cfRule>
    <cfRule type="cellIs" dxfId="2272" priority="2315" operator="equal">
      <formula>"Leve"</formula>
    </cfRule>
  </conditionalFormatting>
  <conditionalFormatting sqref="AF48">
    <cfRule type="cellIs" dxfId="2271" priority="2307" operator="equal">
      <formula>"Extremo"</formula>
    </cfRule>
    <cfRule type="cellIs" dxfId="2270" priority="2308" operator="equal">
      <formula>"Alto"</formula>
    </cfRule>
    <cfRule type="cellIs" dxfId="2269" priority="2309" operator="equal">
      <formula>"Moderado"</formula>
    </cfRule>
    <cfRule type="cellIs" dxfId="2268" priority="2310" operator="equal">
      <formula>"Bajo"</formula>
    </cfRule>
  </conditionalFormatting>
  <conditionalFormatting sqref="AB50">
    <cfRule type="cellIs" dxfId="2267" priority="2302" operator="equal">
      <formula>"Muy Alta"</formula>
    </cfRule>
    <cfRule type="cellIs" dxfId="2266" priority="2303" operator="equal">
      <formula>"Alta"</formula>
    </cfRule>
    <cfRule type="cellIs" dxfId="2265" priority="2304" operator="equal">
      <formula>"Media"</formula>
    </cfRule>
    <cfRule type="cellIs" dxfId="2264" priority="2305" operator="equal">
      <formula>"Baja"</formula>
    </cfRule>
    <cfRule type="cellIs" dxfId="2263" priority="2306" operator="equal">
      <formula>"Muy Baja"</formula>
    </cfRule>
  </conditionalFormatting>
  <conditionalFormatting sqref="AD50">
    <cfRule type="cellIs" dxfId="2262" priority="2297" operator="equal">
      <formula>"Catastrófico"</formula>
    </cfRule>
    <cfRule type="cellIs" dxfId="2261" priority="2298" operator="equal">
      <formula>"Mayor"</formula>
    </cfRule>
    <cfRule type="cellIs" dxfId="2260" priority="2299" operator="equal">
      <formula>"Moderado"</formula>
    </cfRule>
    <cfRule type="cellIs" dxfId="2259" priority="2300" operator="equal">
      <formula>"Menor"</formula>
    </cfRule>
    <cfRule type="cellIs" dxfId="2258" priority="2301" operator="equal">
      <formula>"Leve"</formula>
    </cfRule>
  </conditionalFormatting>
  <conditionalFormatting sqref="AF50">
    <cfRule type="cellIs" dxfId="2257" priority="2293" operator="equal">
      <formula>"Extremo"</formula>
    </cfRule>
    <cfRule type="cellIs" dxfId="2256" priority="2294" operator="equal">
      <formula>"Alto"</formula>
    </cfRule>
    <cfRule type="cellIs" dxfId="2255" priority="2295" operator="equal">
      <formula>"Moderado"</formula>
    </cfRule>
    <cfRule type="cellIs" dxfId="2254" priority="2296" operator="equal">
      <formula>"Bajo"</formula>
    </cfRule>
  </conditionalFormatting>
  <conditionalFormatting sqref="AB51">
    <cfRule type="cellIs" dxfId="2253" priority="2288" operator="equal">
      <formula>"Muy Alta"</formula>
    </cfRule>
    <cfRule type="cellIs" dxfId="2252" priority="2289" operator="equal">
      <formula>"Alta"</formula>
    </cfRule>
    <cfRule type="cellIs" dxfId="2251" priority="2290" operator="equal">
      <formula>"Media"</formula>
    </cfRule>
    <cfRule type="cellIs" dxfId="2250" priority="2291" operator="equal">
      <formula>"Baja"</formula>
    </cfRule>
    <cfRule type="cellIs" dxfId="2249" priority="2292" operator="equal">
      <formula>"Muy Baja"</formula>
    </cfRule>
  </conditionalFormatting>
  <conditionalFormatting sqref="AD51">
    <cfRule type="cellIs" dxfId="2248" priority="2283" operator="equal">
      <formula>"Catastrófico"</formula>
    </cfRule>
    <cfRule type="cellIs" dxfId="2247" priority="2284" operator="equal">
      <formula>"Mayor"</formula>
    </cfRule>
    <cfRule type="cellIs" dxfId="2246" priority="2285" operator="equal">
      <formula>"Moderado"</formula>
    </cfRule>
    <cfRule type="cellIs" dxfId="2245" priority="2286" operator="equal">
      <formula>"Menor"</formula>
    </cfRule>
    <cfRule type="cellIs" dxfId="2244" priority="2287" operator="equal">
      <formula>"Leve"</formula>
    </cfRule>
  </conditionalFormatting>
  <conditionalFormatting sqref="AF51">
    <cfRule type="cellIs" dxfId="2243" priority="2279" operator="equal">
      <formula>"Extremo"</formula>
    </cfRule>
    <cfRule type="cellIs" dxfId="2242" priority="2280" operator="equal">
      <formula>"Alto"</formula>
    </cfRule>
    <cfRule type="cellIs" dxfId="2241" priority="2281" operator="equal">
      <formula>"Moderado"</formula>
    </cfRule>
    <cfRule type="cellIs" dxfId="2240" priority="2282" operator="equal">
      <formula>"Bajo"</formula>
    </cfRule>
  </conditionalFormatting>
  <conditionalFormatting sqref="AB53">
    <cfRule type="cellIs" dxfId="2239" priority="2274" operator="equal">
      <formula>"Muy Alta"</formula>
    </cfRule>
    <cfRule type="cellIs" dxfId="2238" priority="2275" operator="equal">
      <formula>"Alta"</formula>
    </cfRule>
    <cfRule type="cellIs" dxfId="2237" priority="2276" operator="equal">
      <formula>"Media"</formula>
    </cfRule>
    <cfRule type="cellIs" dxfId="2236" priority="2277" operator="equal">
      <formula>"Baja"</formula>
    </cfRule>
    <cfRule type="cellIs" dxfId="2235" priority="2278" operator="equal">
      <formula>"Muy Baja"</formula>
    </cfRule>
  </conditionalFormatting>
  <conditionalFormatting sqref="AD53">
    <cfRule type="cellIs" dxfId="2234" priority="2269" operator="equal">
      <formula>"Catastrófico"</formula>
    </cfRule>
    <cfRule type="cellIs" dxfId="2233" priority="2270" operator="equal">
      <formula>"Mayor"</formula>
    </cfRule>
    <cfRule type="cellIs" dxfId="2232" priority="2271" operator="equal">
      <formula>"Moderado"</formula>
    </cfRule>
    <cfRule type="cellIs" dxfId="2231" priority="2272" operator="equal">
      <formula>"Menor"</formula>
    </cfRule>
    <cfRule type="cellIs" dxfId="2230" priority="2273" operator="equal">
      <formula>"Leve"</formula>
    </cfRule>
  </conditionalFormatting>
  <conditionalFormatting sqref="AB55">
    <cfRule type="cellIs" dxfId="2229" priority="2260" operator="equal">
      <formula>"Muy Alta"</formula>
    </cfRule>
    <cfRule type="cellIs" dxfId="2228" priority="2261" operator="equal">
      <formula>"Alta"</formula>
    </cfRule>
    <cfRule type="cellIs" dxfId="2227" priority="2262" operator="equal">
      <formula>"Media"</formula>
    </cfRule>
    <cfRule type="cellIs" dxfId="2226" priority="2263" operator="equal">
      <formula>"Baja"</formula>
    </cfRule>
    <cfRule type="cellIs" dxfId="2225" priority="2264" operator="equal">
      <formula>"Muy Baja"</formula>
    </cfRule>
  </conditionalFormatting>
  <conditionalFormatting sqref="AB54">
    <cfRule type="cellIs" dxfId="2224" priority="2246" operator="equal">
      <formula>"Muy Alta"</formula>
    </cfRule>
    <cfRule type="cellIs" dxfId="2223" priority="2247" operator="equal">
      <formula>"Alta"</formula>
    </cfRule>
    <cfRule type="cellIs" dxfId="2222" priority="2248" operator="equal">
      <formula>"Media"</formula>
    </cfRule>
    <cfRule type="cellIs" dxfId="2221" priority="2249" operator="equal">
      <formula>"Baja"</formula>
    </cfRule>
    <cfRule type="cellIs" dxfId="2220" priority="2250" operator="equal">
      <formula>"Muy Baja"</formula>
    </cfRule>
  </conditionalFormatting>
  <conditionalFormatting sqref="AD54">
    <cfRule type="cellIs" dxfId="2219" priority="2241" operator="equal">
      <formula>"Catastrófico"</formula>
    </cfRule>
    <cfRule type="cellIs" dxfId="2218" priority="2242" operator="equal">
      <formula>"Mayor"</formula>
    </cfRule>
    <cfRule type="cellIs" dxfId="2217" priority="2243" operator="equal">
      <formula>"Moderado"</formula>
    </cfRule>
    <cfRule type="cellIs" dxfId="2216" priority="2244" operator="equal">
      <formula>"Menor"</formula>
    </cfRule>
    <cfRule type="cellIs" dxfId="2215" priority="2245" operator="equal">
      <formula>"Leve"</formula>
    </cfRule>
  </conditionalFormatting>
  <conditionalFormatting sqref="AF54">
    <cfRule type="cellIs" dxfId="2214" priority="2237" operator="equal">
      <formula>"Extremo"</formula>
    </cfRule>
    <cfRule type="cellIs" dxfId="2213" priority="2238" operator="equal">
      <formula>"Alto"</formula>
    </cfRule>
    <cfRule type="cellIs" dxfId="2212" priority="2239" operator="equal">
      <formula>"Moderado"</formula>
    </cfRule>
    <cfRule type="cellIs" dxfId="2211" priority="2240" operator="equal">
      <formula>"Bajo"</formula>
    </cfRule>
  </conditionalFormatting>
  <conditionalFormatting sqref="AB56">
    <cfRule type="cellIs" dxfId="2210" priority="2232" operator="equal">
      <formula>"Muy Alta"</formula>
    </cfRule>
    <cfRule type="cellIs" dxfId="2209" priority="2233" operator="equal">
      <formula>"Alta"</formula>
    </cfRule>
    <cfRule type="cellIs" dxfId="2208" priority="2234" operator="equal">
      <formula>"Media"</formula>
    </cfRule>
    <cfRule type="cellIs" dxfId="2207" priority="2235" operator="equal">
      <formula>"Baja"</formula>
    </cfRule>
    <cfRule type="cellIs" dxfId="2206" priority="2236" operator="equal">
      <formula>"Muy Baja"</formula>
    </cfRule>
  </conditionalFormatting>
  <conditionalFormatting sqref="AD56">
    <cfRule type="cellIs" dxfId="2205" priority="2227" operator="equal">
      <formula>"Catastrófico"</formula>
    </cfRule>
    <cfRule type="cellIs" dxfId="2204" priority="2228" operator="equal">
      <formula>"Mayor"</formula>
    </cfRule>
    <cfRule type="cellIs" dxfId="2203" priority="2229" operator="equal">
      <formula>"Moderado"</formula>
    </cfRule>
    <cfRule type="cellIs" dxfId="2202" priority="2230" operator="equal">
      <formula>"Menor"</formula>
    </cfRule>
    <cfRule type="cellIs" dxfId="2201" priority="2231" operator="equal">
      <formula>"Leve"</formula>
    </cfRule>
  </conditionalFormatting>
  <conditionalFormatting sqref="AF56">
    <cfRule type="cellIs" dxfId="2200" priority="2223" operator="equal">
      <formula>"Extremo"</formula>
    </cfRule>
    <cfRule type="cellIs" dxfId="2199" priority="2224" operator="equal">
      <formula>"Alto"</formula>
    </cfRule>
    <cfRule type="cellIs" dxfId="2198" priority="2225" operator="equal">
      <formula>"Moderado"</formula>
    </cfRule>
    <cfRule type="cellIs" dxfId="2197" priority="2226" operator="equal">
      <formula>"Bajo"</formula>
    </cfRule>
  </conditionalFormatting>
  <conditionalFormatting sqref="AB57">
    <cfRule type="cellIs" dxfId="2196" priority="2218" operator="equal">
      <formula>"Muy Alta"</formula>
    </cfRule>
    <cfRule type="cellIs" dxfId="2195" priority="2219" operator="equal">
      <formula>"Alta"</formula>
    </cfRule>
    <cfRule type="cellIs" dxfId="2194" priority="2220" operator="equal">
      <formula>"Media"</formula>
    </cfRule>
    <cfRule type="cellIs" dxfId="2193" priority="2221" operator="equal">
      <formula>"Baja"</formula>
    </cfRule>
    <cfRule type="cellIs" dxfId="2192" priority="2222" operator="equal">
      <formula>"Muy Baja"</formula>
    </cfRule>
  </conditionalFormatting>
  <conditionalFormatting sqref="AD57">
    <cfRule type="cellIs" dxfId="2191" priority="2213" operator="equal">
      <formula>"Catastrófico"</formula>
    </cfRule>
    <cfRule type="cellIs" dxfId="2190" priority="2214" operator="equal">
      <formula>"Mayor"</formula>
    </cfRule>
    <cfRule type="cellIs" dxfId="2189" priority="2215" operator="equal">
      <formula>"Moderado"</formula>
    </cfRule>
    <cfRule type="cellIs" dxfId="2188" priority="2216" operator="equal">
      <formula>"Menor"</formula>
    </cfRule>
    <cfRule type="cellIs" dxfId="2187" priority="2217" operator="equal">
      <formula>"Leve"</formula>
    </cfRule>
  </conditionalFormatting>
  <conditionalFormatting sqref="AF57">
    <cfRule type="cellIs" dxfId="2186" priority="2209" operator="equal">
      <formula>"Extremo"</formula>
    </cfRule>
    <cfRule type="cellIs" dxfId="2185" priority="2210" operator="equal">
      <formula>"Alto"</formula>
    </cfRule>
    <cfRule type="cellIs" dxfId="2184" priority="2211" operator="equal">
      <formula>"Moderado"</formula>
    </cfRule>
    <cfRule type="cellIs" dxfId="2183" priority="2212" operator="equal">
      <formula>"Bajo"</formula>
    </cfRule>
  </conditionalFormatting>
  <conditionalFormatting sqref="AB59">
    <cfRule type="cellIs" dxfId="2182" priority="2204" operator="equal">
      <formula>"Muy Alta"</formula>
    </cfRule>
    <cfRule type="cellIs" dxfId="2181" priority="2205" operator="equal">
      <formula>"Alta"</formula>
    </cfRule>
    <cfRule type="cellIs" dxfId="2180" priority="2206" operator="equal">
      <formula>"Media"</formula>
    </cfRule>
    <cfRule type="cellIs" dxfId="2179" priority="2207" operator="equal">
      <formula>"Baja"</formula>
    </cfRule>
    <cfRule type="cellIs" dxfId="2178" priority="2208" operator="equal">
      <formula>"Muy Baja"</formula>
    </cfRule>
  </conditionalFormatting>
  <conditionalFormatting sqref="AD59">
    <cfRule type="cellIs" dxfId="2177" priority="2199" operator="equal">
      <formula>"Catastrófico"</formula>
    </cfRule>
    <cfRule type="cellIs" dxfId="2176" priority="2200" operator="equal">
      <formula>"Mayor"</formula>
    </cfRule>
    <cfRule type="cellIs" dxfId="2175" priority="2201" operator="equal">
      <formula>"Moderado"</formula>
    </cfRule>
    <cfRule type="cellIs" dxfId="2174" priority="2202" operator="equal">
      <formula>"Menor"</formula>
    </cfRule>
    <cfRule type="cellIs" dxfId="2173" priority="2203" operator="equal">
      <formula>"Leve"</formula>
    </cfRule>
  </conditionalFormatting>
  <conditionalFormatting sqref="AF59">
    <cfRule type="cellIs" dxfId="2172" priority="2195" operator="equal">
      <formula>"Extremo"</formula>
    </cfRule>
    <cfRule type="cellIs" dxfId="2171" priority="2196" operator="equal">
      <formula>"Alto"</formula>
    </cfRule>
    <cfRule type="cellIs" dxfId="2170" priority="2197" operator="equal">
      <formula>"Moderado"</formula>
    </cfRule>
    <cfRule type="cellIs" dxfId="2169" priority="2198" operator="equal">
      <formula>"Bajo"</formula>
    </cfRule>
  </conditionalFormatting>
  <conditionalFormatting sqref="AB60">
    <cfRule type="cellIs" dxfId="2168" priority="2190" operator="equal">
      <formula>"Muy Alta"</formula>
    </cfRule>
    <cfRule type="cellIs" dxfId="2167" priority="2191" operator="equal">
      <formula>"Alta"</formula>
    </cfRule>
    <cfRule type="cellIs" dxfId="2166" priority="2192" operator="equal">
      <formula>"Media"</formula>
    </cfRule>
    <cfRule type="cellIs" dxfId="2165" priority="2193" operator="equal">
      <formula>"Baja"</formula>
    </cfRule>
    <cfRule type="cellIs" dxfId="2164" priority="2194" operator="equal">
      <formula>"Muy Baja"</formula>
    </cfRule>
  </conditionalFormatting>
  <conditionalFormatting sqref="AD60">
    <cfRule type="cellIs" dxfId="2163" priority="2185" operator="equal">
      <formula>"Catastrófico"</formula>
    </cfRule>
    <cfRule type="cellIs" dxfId="2162" priority="2186" operator="equal">
      <formula>"Mayor"</formula>
    </cfRule>
    <cfRule type="cellIs" dxfId="2161" priority="2187" operator="equal">
      <formula>"Moderado"</formula>
    </cfRule>
    <cfRule type="cellIs" dxfId="2160" priority="2188" operator="equal">
      <formula>"Menor"</formula>
    </cfRule>
    <cfRule type="cellIs" dxfId="2159" priority="2189" operator="equal">
      <formula>"Leve"</formula>
    </cfRule>
  </conditionalFormatting>
  <conditionalFormatting sqref="AF60">
    <cfRule type="cellIs" dxfId="2158" priority="2181" operator="equal">
      <formula>"Extremo"</formula>
    </cfRule>
    <cfRule type="cellIs" dxfId="2157" priority="2182" operator="equal">
      <formula>"Alto"</formula>
    </cfRule>
    <cfRule type="cellIs" dxfId="2156" priority="2183" operator="equal">
      <formula>"Moderado"</formula>
    </cfRule>
    <cfRule type="cellIs" dxfId="2155" priority="2184" operator="equal">
      <formula>"Bajo"</formula>
    </cfRule>
  </conditionalFormatting>
  <conditionalFormatting sqref="AB62">
    <cfRule type="cellIs" dxfId="2154" priority="2176" operator="equal">
      <formula>"Muy Alta"</formula>
    </cfRule>
    <cfRule type="cellIs" dxfId="2153" priority="2177" operator="equal">
      <formula>"Alta"</formula>
    </cfRule>
    <cfRule type="cellIs" dxfId="2152" priority="2178" operator="equal">
      <formula>"Media"</formula>
    </cfRule>
    <cfRule type="cellIs" dxfId="2151" priority="2179" operator="equal">
      <formula>"Baja"</formula>
    </cfRule>
    <cfRule type="cellIs" dxfId="2150" priority="2180" operator="equal">
      <formula>"Muy Baja"</formula>
    </cfRule>
  </conditionalFormatting>
  <conditionalFormatting sqref="AD62">
    <cfRule type="cellIs" dxfId="2149" priority="2171" operator="equal">
      <formula>"Catastrófico"</formula>
    </cfRule>
    <cfRule type="cellIs" dxfId="2148" priority="2172" operator="equal">
      <formula>"Mayor"</formula>
    </cfRule>
    <cfRule type="cellIs" dxfId="2147" priority="2173" operator="equal">
      <formula>"Moderado"</formula>
    </cfRule>
    <cfRule type="cellIs" dxfId="2146" priority="2174" operator="equal">
      <formula>"Menor"</formula>
    </cfRule>
    <cfRule type="cellIs" dxfId="2145" priority="2175" operator="equal">
      <formula>"Leve"</formula>
    </cfRule>
  </conditionalFormatting>
  <conditionalFormatting sqref="AF62">
    <cfRule type="cellIs" dxfId="2144" priority="2167" operator="equal">
      <formula>"Extremo"</formula>
    </cfRule>
    <cfRule type="cellIs" dxfId="2143" priority="2168" operator="equal">
      <formula>"Alto"</formula>
    </cfRule>
    <cfRule type="cellIs" dxfId="2142" priority="2169" operator="equal">
      <formula>"Moderado"</formula>
    </cfRule>
    <cfRule type="cellIs" dxfId="2141" priority="2170" operator="equal">
      <formula>"Bajo"</formula>
    </cfRule>
  </conditionalFormatting>
  <conditionalFormatting sqref="AB63">
    <cfRule type="cellIs" dxfId="2140" priority="2162" operator="equal">
      <formula>"Muy Alta"</formula>
    </cfRule>
    <cfRule type="cellIs" dxfId="2139" priority="2163" operator="equal">
      <formula>"Alta"</formula>
    </cfRule>
    <cfRule type="cellIs" dxfId="2138" priority="2164" operator="equal">
      <formula>"Media"</formula>
    </cfRule>
    <cfRule type="cellIs" dxfId="2137" priority="2165" operator="equal">
      <formula>"Baja"</formula>
    </cfRule>
    <cfRule type="cellIs" dxfId="2136" priority="2166" operator="equal">
      <formula>"Muy Baja"</formula>
    </cfRule>
  </conditionalFormatting>
  <conditionalFormatting sqref="AD63">
    <cfRule type="cellIs" dxfId="2135" priority="2157" operator="equal">
      <formula>"Catastrófico"</formula>
    </cfRule>
    <cfRule type="cellIs" dxfId="2134" priority="2158" operator="equal">
      <formula>"Mayor"</formula>
    </cfRule>
    <cfRule type="cellIs" dxfId="2133" priority="2159" operator="equal">
      <formula>"Moderado"</formula>
    </cfRule>
    <cfRule type="cellIs" dxfId="2132" priority="2160" operator="equal">
      <formula>"Menor"</formula>
    </cfRule>
    <cfRule type="cellIs" dxfId="2131" priority="2161" operator="equal">
      <formula>"Leve"</formula>
    </cfRule>
  </conditionalFormatting>
  <conditionalFormatting sqref="AF63">
    <cfRule type="cellIs" dxfId="2130" priority="2153" operator="equal">
      <formula>"Extremo"</formula>
    </cfRule>
    <cfRule type="cellIs" dxfId="2129" priority="2154" operator="equal">
      <formula>"Alto"</formula>
    </cfRule>
    <cfRule type="cellIs" dxfId="2128" priority="2155" operator="equal">
      <formula>"Moderado"</formula>
    </cfRule>
    <cfRule type="cellIs" dxfId="2127" priority="2156" operator="equal">
      <formula>"Bajo"</formula>
    </cfRule>
  </conditionalFormatting>
  <conditionalFormatting sqref="AB65">
    <cfRule type="cellIs" dxfId="2126" priority="2148" operator="equal">
      <formula>"Muy Alta"</formula>
    </cfRule>
    <cfRule type="cellIs" dxfId="2125" priority="2149" operator="equal">
      <formula>"Alta"</formula>
    </cfRule>
    <cfRule type="cellIs" dxfId="2124" priority="2150" operator="equal">
      <formula>"Media"</formula>
    </cfRule>
    <cfRule type="cellIs" dxfId="2123" priority="2151" operator="equal">
      <formula>"Baja"</formula>
    </cfRule>
    <cfRule type="cellIs" dxfId="2122" priority="2152" operator="equal">
      <formula>"Muy Baja"</formula>
    </cfRule>
  </conditionalFormatting>
  <conditionalFormatting sqref="AD65">
    <cfRule type="cellIs" dxfId="2121" priority="2143" operator="equal">
      <formula>"Catastrófico"</formula>
    </cfRule>
    <cfRule type="cellIs" dxfId="2120" priority="2144" operator="equal">
      <formula>"Mayor"</formula>
    </cfRule>
    <cfRule type="cellIs" dxfId="2119" priority="2145" operator="equal">
      <formula>"Moderado"</formula>
    </cfRule>
    <cfRule type="cellIs" dxfId="2118" priority="2146" operator="equal">
      <formula>"Menor"</formula>
    </cfRule>
    <cfRule type="cellIs" dxfId="2117" priority="2147" operator="equal">
      <formula>"Leve"</formula>
    </cfRule>
  </conditionalFormatting>
  <conditionalFormatting sqref="AF65">
    <cfRule type="cellIs" dxfId="2116" priority="2139" operator="equal">
      <formula>"Extremo"</formula>
    </cfRule>
    <cfRule type="cellIs" dxfId="2115" priority="2140" operator="equal">
      <formula>"Alto"</formula>
    </cfRule>
    <cfRule type="cellIs" dxfId="2114" priority="2141" operator="equal">
      <formula>"Moderado"</formula>
    </cfRule>
    <cfRule type="cellIs" dxfId="2113" priority="2142" operator="equal">
      <formula>"Bajo"</formula>
    </cfRule>
  </conditionalFormatting>
  <conditionalFormatting sqref="AB66">
    <cfRule type="cellIs" dxfId="2112" priority="2134" operator="equal">
      <formula>"Muy Alta"</formula>
    </cfRule>
    <cfRule type="cellIs" dxfId="2111" priority="2135" operator="equal">
      <formula>"Alta"</formula>
    </cfRule>
    <cfRule type="cellIs" dxfId="2110" priority="2136" operator="equal">
      <formula>"Media"</formula>
    </cfRule>
    <cfRule type="cellIs" dxfId="2109" priority="2137" operator="equal">
      <formula>"Baja"</formula>
    </cfRule>
    <cfRule type="cellIs" dxfId="2108" priority="2138" operator="equal">
      <formula>"Muy Baja"</formula>
    </cfRule>
  </conditionalFormatting>
  <conditionalFormatting sqref="AD66">
    <cfRule type="cellIs" dxfId="2107" priority="2129" operator="equal">
      <formula>"Catastrófico"</formula>
    </cfRule>
    <cfRule type="cellIs" dxfId="2106" priority="2130" operator="equal">
      <formula>"Mayor"</formula>
    </cfRule>
    <cfRule type="cellIs" dxfId="2105" priority="2131" operator="equal">
      <formula>"Moderado"</formula>
    </cfRule>
    <cfRule type="cellIs" dxfId="2104" priority="2132" operator="equal">
      <formula>"Menor"</formula>
    </cfRule>
    <cfRule type="cellIs" dxfId="2103" priority="2133" operator="equal">
      <formula>"Leve"</formula>
    </cfRule>
  </conditionalFormatting>
  <conditionalFormatting sqref="AF66">
    <cfRule type="cellIs" dxfId="2102" priority="2125" operator="equal">
      <formula>"Extremo"</formula>
    </cfRule>
    <cfRule type="cellIs" dxfId="2101" priority="2126" operator="equal">
      <formula>"Alto"</formula>
    </cfRule>
    <cfRule type="cellIs" dxfId="2100" priority="2127" operator="equal">
      <formula>"Moderado"</formula>
    </cfRule>
    <cfRule type="cellIs" dxfId="2099" priority="2128" operator="equal">
      <formula>"Bajo"</formula>
    </cfRule>
  </conditionalFormatting>
  <conditionalFormatting sqref="AB68">
    <cfRule type="cellIs" dxfId="2098" priority="2120" operator="equal">
      <formula>"Muy Alta"</formula>
    </cfRule>
    <cfRule type="cellIs" dxfId="2097" priority="2121" operator="equal">
      <formula>"Alta"</formula>
    </cfRule>
    <cfRule type="cellIs" dxfId="2096" priority="2122" operator="equal">
      <formula>"Media"</formula>
    </cfRule>
    <cfRule type="cellIs" dxfId="2095" priority="2123" operator="equal">
      <formula>"Baja"</formula>
    </cfRule>
    <cfRule type="cellIs" dxfId="2094" priority="2124" operator="equal">
      <formula>"Muy Baja"</formula>
    </cfRule>
  </conditionalFormatting>
  <conditionalFormatting sqref="AD68">
    <cfRule type="cellIs" dxfId="2093" priority="2115" operator="equal">
      <formula>"Catastrófico"</formula>
    </cfRule>
    <cfRule type="cellIs" dxfId="2092" priority="2116" operator="equal">
      <formula>"Mayor"</formula>
    </cfRule>
    <cfRule type="cellIs" dxfId="2091" priority="2117" operator="equal">
      <formula>"Moderado"</formula>
    </cfRule>
    <cfRule type="cellIs" dxfId="2090" priority="2118" operator="equal">
      <formula>"Menor"</formula>
    </cfRule>
    <cfRule type="cellIs" dxfId="2089" priority="2119" operator="equal">
      <formula>"Leve"</formula>
    </cfRule>
  </conditionalFormatting>
  <conditionalFormatting sqref="AF68">
    <cfRule type="cellIs" dxfId="2088" priority="2111" operator="equal">
      <formula>"Extremo"</formula>
    </cfRule>
    <cfRule type="cellIs" dxfId="2087" priority="2112" operator="equal">
      <formula>"Alto"</formula>
    </cfRule>
    <cfRule type="cellIs" dxfId="2086" priority="2113" operator="equal">
      <formula>"Moderado"</formula>
    </cfRule>
    <cfRule type="cellIs" dxfId="2085" priority="2114" operator="equal">
      <formula>"Bajo"</formula>
    </cfRule>
  </conditionalFormatting>
  <conditionalFormatting sqref="AB69">
    <cfRule type="cellIs" dxfId="2084" priority="2106" operator="equal">
      <formula>"Muy Alta"</formula>
    </cfRule>
    <cfRule type="cellIs" dxfId="2083" priority="2107" operator="equal">
      <formula>"Alta"</formula>
    </cfRule>
    <cfRule type="cellIs" dxfId="2082" priority="2108" operator="equal">
      <formula>"Media"</formula>
    </cfRule>
    <cfRule type="cellIs" dxfId="2081" priority="2109" operator="equal">
      <formula>"Baja"</formula>
    </cfRule>
    <cfRule type="cellIs" dxfId="2080" priority="2110" operator="equal">
      <formula>"Muy Baja"</formula>
    </cfRule>
  </conditionalFormatting>
  <conditionalFormatting sqref="AD69">
    <cfRule type="cellIs" dxfId="2079" priority="2101" operator="equal">
      <formula>"Catastrófico"</formula>
    </cfRule>
    <cfRule type="cellIs" dxfId="2078" priority="2102" operator="equal">
      <formula>"Mayor"</formula>
    </cfRule>
    <cfRule type="cellIs" dxfId="2077" priority="2103" operator="equal">
      <formula>"Moderado"</formula>
    </cfRule>
    <cfRule type="cellIs" dxfId="2076" priority="2104" operator="equal">
      <formula>"Menor"</formula>
    </cfRule>
    <cfRule type="cellIs" dxfId="2075" priority="2105" operator="equal">
      <formula>"Leve"</formula>
    </cfRule>
  </conditionalFormatting>
  <conditionalFormatting sqref="AF69">
    <cfRule type="cellIs" dxfId="2074" priority="2097" operator="equal">
      <formula>"Extremo"</formula>
    </cfRule>
    <cfRule type="cellIs" dxfId="2073" priority="2098" operator="equal">
      <formula>"Alto"</formula>
    </cfRule>
    <cfRule type="cellIs" dxfId="2072" priority="2099" operator="equal">
      <formula>"Moderado"</formula>
    </cfRule>
    <cfRule type="cellIs" dxfId="2071" priority="2100" operator="equal">
      <formula>"Bajo"</formula>
    </cfRule>
  </conditionalFormatting>
  <conditionalFormatting sqref="AB71">
    <cfRule type="cellIs" dxfId="2070" priority="2092" operator="equal">
      <formula>"Muy Alta"</formula>
    </cfRule>
    <cfRule type="cellIs" dxfId="2069" priority="2093" operator="equal">
      <formula>"Alta"</formula>
    </cfRule>
    <cfRule type="cellIs" dxfId="2068" priority="2094" operator="equal">
      <formula>"Media"</formula>
    </cfRule>
    <cfRule type="cellIs" dxfId="2067" priority="2095" operator="equal">
      <formula>"Baja"</formula>
    </cfRule>
    <cfRule type="cellIs" dxfId="2066" priority="2096" operator="equal">
      <formula>"Muy Baja"</formula>
    </cfRule>
  </conditionalFormatting>
  <conditionalFormatting sqref="AD71">
    <cfRule type="cellIs" dxfId="2065" priority="2087" operator="equal">
      <formula>"Catastrófico"</formula>
    </cfRule>
    <cfRule type="cellIs" dxfId="2064" priority="2088" operator="equal">
      <formula>"Mayor"</formula>
    </cfRule>
    <cfRule type="cellIs" dxfId="2063" priority="2089" operator="equal">
      <formula>"Moderado"</formula>
    </cfRule>
    <cfRule type="cellIs" dxfId="2062" priority="2090" operator="equal">
      <formula>"Menor"</formula>
    </cfRule>
    <cfRule type="cellIs" dxfId="2061" priority="2091" operator="equal">
      <formula>"Leve"</formula>
    </cfRule>
  </conditionalFormatting>
  <conditionalFormatting sqref="AF71">
    <cfRule type="cellIs" dxfId="2060" priority="2083" operator="equal">
      <formula>"Extremo"</formula>
    </cfRule>
    <cfRule type="cellIs" dxfId="2059" priority="2084" operator="equal">
      <formula>"Alto"</formula>
    </cfRule>
    <cfRule type="cellIs" dxfId="2058" priority="2085" operator="equal">
      <formula>"Moderado"</formula>
    </cfRule>
    <cfRule type="cellIs" dxfId="2057" priority="2086" operator="equal">
      <formula>"Bajo"</formula>
    </cfRule>
  </conditionalFormatting>
  <conditionalFormatting sqref="AB72">
    <cfRule type="cellIs" dxfId="2056" priority="2078" operator="equal">
      <formula>"Muy Alta"</formula>
    </cfRule>
    <cfRule type="cellIs" dxfId="2055" priority="2079" operator="equal">
      <formula>"Alta"</formula>
    </cfRule>
    <cfRule type="cellIs" dxfId="2054" priority="2080" operator="equal">
      <formula>"Media"</formula>
    </cfRule>
    <cfRule type="cellIs" dxfId="2053" priority="2081" operator="equal">
      <formula>"Baja"</formula>
    </cfRule>
    <cfRule type="cellIs" dxfId="2052" priority="2082" operator="equal">
      <formula>"Muy Baja"</formula>
    </cfRule>
  </conditionalFormatting>
  <conditionalFormatting sqref="AD72">
    <cfRule type="cellIs" dxfId="2051" priority="2073" operator="equal">
      <formula>"Catastrófico"</formula>
    </cfRule>
    <cfRule type="cellIs" dxfId="2050" priority="2074" operator="equal">
      <formula>"Mayor"</formula>
    </cfRule>
    <cfRule type="cellIs" dxfId="2049" priority="2075" operator="equal">
      <formula>"Moderado"</formula>
    </cfRule>
    <cfRule type="cellIs" dxfId="2048" priority="2076" operator="equal">
      <formula>"Menor"</formula>
    </cfRule>
    <cfRule type="cellIs" dxfId="2047" priority="2077" operator="equal">
      <formula>"Leve"</formula>
    </cfRule>
  </conditionalFormatting>
  <conditionalFormatting sqref="AF72">
    <cfRule type="cellIs" dxfId="2046" priority="2069" operator="equal">
      <formula>"Extremo"</formula>
    </cfRule>
    <cfRule type="cellIs" dxfId="2045" priority="2070" operator="equal">
      <formula>"Alto"</formula>
    </cfRule>
    <cfRule type="cellIs" dxfId="2044" priority="2071" operator="equal">
      <formula>"Moderado"</formula>
    </cfRule>
    <cfRule type="cellIs" dxfId="2043" priority="2072" operator="equal">
      <formula>"Bajo"</formula>
    </cfRule>
  </conditionalFormatting>
  <conditionalFormatting sqref="AB73">
    <cfRule type="cellIs" dxfId="2042" priority="2064" operator="equal">
      <formula>"Muy Alta"</formula>
    </cfRule>
    <cfRule type="cellIs" dxfId="2041" priority="2065" operator="equal">
      <formula>"Alta"</formula>
    </cfRule>
    <cfRule type="cellIs" dxfId="2040" priority="2066" operator="equal">
      <formula>"Media"</formula>
    </cfRule>
    <cfRule type="cellIs" dxfId="2039" priority="2067" operator="equal">
      <formula>"Baja"</formula>
    </cfRule>
    <cfRule type="cellIs" dxfId="2038" priority="2068" operator="equal">
      <formula>"Muy Baja"</formula>
    </cfRule>
  </conditionalFormatting>
  <conditionalFormatting sqref="AD73">
    <cfRule type="cellIs" dxfId="2037" priority="2059" operator="equal">
      <formula>"Catastrófico"</formula>
    </cfRule>
    <cfRule type="cellIs" dxfId="2036" priority="2060" operator="equal">
      <formula>"Mayor"</formula>
    </cfRule>
    <cfRule type="cellIs" dxfId="2035" priority="2061" operator="equal">
      <formula>"Moderado"</formula>
    </cfRule>
    <cfRule type="cellIs" dxfId="2034" priority="2062" operator="equal">
      <formula>"Menor"</formula>
    </cfRule>
    <cfRule type="cellIs" dxfId="2033" priority="2063" operator="equal">
      <formula>"Leve"</formula>
    </cfRule>
  </conditionalFormatting>
  <conditionalFormatting sqref="AF73">
    <cfRule type="cellIs" dxfId="2032" priority="2055" operator="equal">
      <formula>"Extremo"</formula>
    </cfRule>
    <cfRule type="cellIs" dxfId="2031" priority="2056" operator="equal">
      <formula>"Alto"</formula>
    </cfRule>
    <cfRule type="cellIs" dxfId="2030" priority="2057" operator="equal">
      <formula>"Moderado"</formula>
    </cfRule>
    <cfRule type="cellIs" dxfId="2029" priority="2058" operator="equal">
      <formula>"Bajo"</formula>
    </cfRule>
  </conditionalFormatting>
  <conditionalFormatting sqref="AB74">
    <cfRule type="cellIs" dxfId="2028" priority="2050" operator="equal">
      <formula>"Muy Alta"</formula>
    </cfRule>
    <cfRule type="cellIs" dxfId="2027" priority="2051" operator="equal">
      <formula>"Alta"</formula>
    </cfRule>
    <cfRule type="cellIs" dxfId="2026" priority="2052" operator="equal">
      <formula>"Media"</formula>
    </cfRule>
    <cfRule type="cellIs" dxfId="2025" priority="2053" operator="equal">
      <formula>"Baja"</formula>
    </cfRule>
    <cfRule type="cellIs" dxfId="2024" priority="2054" operator="equal">
      <formula>"Muy Baja"</formula>
    </cfRule>
  </conditionalFormatting>
  <conditionalFormatting sqref="AD74">
    <cfRule type="cellIs" dxfId="2023" priority="2045" operator="equal">
      <formula>"Catastrófico"</formula>
    </cfRule>
    <cfRule type="cellIs" dxfId="2022" priority="2046" operator="equal">
      <formula>"Mayor"</formula>
    </cfRule>
    <cfRule type="cellIs" dxfId="2021" priority="2047" operator="equal">
      <formula>"Moderado"</formula>
    </cfRule>
    <cfRule type="cellIs" dxfId="2020" priority="2048" operator="equal">
      <formula>"Menor"</formula>
    </cfRule>
    <cfRule type="cellIs" dxfId="2019" priority="2049" operator="equal">
      <formula>"Leve"</formula>
    </cfRule>
  </conditionalFormatting>
  <conditionalFormatting sqref="AF74">
    <cfRule type="cellIs" dxfId="2018" priority="2041" operator="equal">
      <formula>"Extremo"</formula>
    </cfRule>
    <cfRule type="cellIs" dxfId="2017" priority="2042" operator="equal">
      <formula>"Alto"</formula>
    </cfRule>
    <cfRule type="cellIs" dxfId="2016" priority="2043" operator="equal">
      <formula>"Moderado"</formula>
    </cfRule>
    <cfRule type="cellIs" dxfId="2015" priority="2044" operator="equal">
      <formula>"Bajo"</formula>
    </cfRule>
  </conditionalFormatting>
  <conditionalFormatting sqref="AB75">
    <cfRule type="cellIs" dxfId="2014" priority="2036" operator="equal">
      <formula>"Muy Alta"</formula>
    </cfRule>
    <cfRule type="cellIs" dxfId="2013" priority="2037" operator="equal">
      <formula>"Alta"</formula>
    </cfRule>
    <cfRule type="cellIs" dxfId="2012" priority="2038" operator="equal">
      <formula>"Media"</formula>
    </cfRule>
    <cfRule type="cellIs" dxfId="2011" priority="2039" operator="equal">
      <formula>"Baja"</formula>
    </cfRule>
    <cfRule type="cellIs" dxfId="2010" priority="2040" operator="equal">
      <formula>"Muy Baja"</formula>
    </cfRule>
  </conditionalFormatting>
  <conditionalFormatting sqref="AD75">
    <cfRule type="cellIs" dxfId="2009" priority="2031" operator="equal">
      <formula>"Catastrófico"</formula>
    </cfRule>
    <cfRule type="cellIs" dxfId="2008" priority="2032" operator="equal">
      <formula>"Mayor"</formula>
    </cfRule>
    <cfRule type="cellIs" dxfId="2007" priority="2033" operator="equal">
      <formula>"Moderado"</formula>
    </cfRule>
    <cfRule type="cellIs" dxfId="2006" priority="2034" operator="equal">
      <formula>"Menor"</formula>
    </cfRule>
    <cfRule type="cellIs" dxfId="2005" priority="2035" operator="equal">
      <formula>"Leve"</formula>
    </cfRule>
  </conditionalFormatting>
  <conditionalFormatting sqref="AF75">
    <cfRule type="cellIs" dxfId="2004" priority="2027" operator="equal">
      <formula>"Extremo"</formula>
    </cfRule>
    <cfRule type="cellIs" dxfId="2003" priority="2028" operator="equal">
      <formula>"Alto"</formula>
    </cfRule>
    <cfRule type="cellIs" dxfId="2002" priority="2029" operator="equal">
      <formula>"Moderado"</formula>
    </cfRule>
    <cfRule type="cellIs" dxfId="2001" priority="2030" operator="equal">
      <formula>"Bajo"</formula>
    </cfRule>
  </conditionalFormatting>
  <conditionalFormatting sqref="AB77">
    <cfRule type="cellIs" dxfId="2000" priority="2022" operator="equal">
      <formula>"Muy Alta"</formula>
    </cfRule>
    <cfRule type="cellIs" dxfId="1999" priority="2023" operator="equal">
      <formula>"Alta"</formula>
    </cfRule>
    <cfRule type="cellIs" dxfId="1998" priority="2024" operator="equal">
      <formula>"Media"</formula>
    </cfRule>
    <cfRule type="cellIs" dxfId="1997" priority="2025" operator="equal">
      <formula>"Baja"</formula>
    </cfRule>
    <cfRule type="cellIs" dxfId="1996" priority="2026" operator="equal">
      <formula>"Muy Baja"</formula>
    </cfRule>
  </conditionalFormatting>
  <conditionalFormatting sqref="AD77">
    <cfRule type="cellIs" dxfId="1995" priority="2017" operator="equal">
      <formula>"Catastrófico"</formula>
    </cfRule>
    <cfRule type="cellIs" dxfId="1994" priority="2018" operator="equal">
      <formula>"Mayor"</formula>
    </cfRule>
    <cfRule type="cellIs" dxfId="1993" priority="2019" operator="equal">
      <formula>"Moderado"</formula>
    </cfRule>
    <cfRule type="cellIs" dxfId="1992" priority="2020" operator="equal">
      <formula>"Menor"</formula>
    </cfRule>
    <cfRule type="cellIs" dxfId="1991" priority="2021" operator="equal">
      <formula>"Leve"</formula>
    </cfRule>
  </conditionalFormatting>
  <conditionalFormatting sqref="AF77">
    <cfRule type="cellIs" dxfId="1990" priority="2013" operator="equal">
      <formula>"Extremo"</formula>
    </cfRule>
    <cfRule type="cellIs" dxfId="1989" priority="2014" operator="equal">
      <formula>"Alto"</formula>
    </cfRule>
    <cfRule type="cellIs" dxfId="1988" priority="2015" operator="equal">
      <formula>"Moderado"</formula>
    </cfRule>
    <cfRule type="cellIs" dxfId="1987" priority="2016" operator="equal">
      <formula>"Bajo"</formula>
    </cfRule>
  </conditionalFormatting>
  <conditionalFormatting sqref="AB76">
    <cfRule type="cellIs" dxfId="1986" priority="2008" operator="equal">
      <formula>"Muy Alta"</formula>
    </cfRule>
    <cfRule type="cellIs" dxfId="1985" priority="2009" operator="equal">
      <formula>"Alta"</formula>
    </cfRule>
    <cfRule type="cellIs" dxfId="1984" priority="2010" operator="equal">
      <formula>"Media"</formula>
    </cfRule>
    <cfRule type="cellIs" dxfId="1983" priority="2011" operator="equal">
      <formula>"Baja"</formula>
    </cfRule>
    <cfRule type="cellIs" dxfId="1982" priority="2012" operator="equal">
      <formula>"Muy Baja"</formula>
    </cfRule>
  </conditionalFormatting>
  <conditionalFormatting sqref="AD76">
    <cfRule type="cellIs" dxfId="1981" priority="2003" operator="equal">
      <formula>"Catastrófico"</formula>
    </cfRule>
    <cfRule type="cellIs" dxfId="1980" priority="2004" operator="equal">
      <formula>"Mayor"</formula>
    </cfRule>
    <cfRule type="cellIs" dxfId="1979" priority="2005" operator="equal">
      <formula>"Moderado"</formula>
    </cfRule>
    <cfRule type="cellIs" dxfId="1978" priority="2006" operator="equal">
      <formula>"Menor"</formula>
    </cfRule>
    <cfRule type="cellIs" dxfId="1977" priority="2007" operator="equal">
      <formula>"Leve"</formula>
    </cfRule>
  </conditionalFormatting>
  <conditionalFormatting sqref="AF76">
    <cfRule type="cellIs" dxfId="1976" priority="1999" operator="equal">
      <formula>"Extremo"</formula>
    </cfRule>
    <cfRule type="cellIs" dxfId="1975" priority="2000" operator="equal">
      <formula>"Alto"</formula>
    </cfRule>
    <cfRule type="cellIs" dxfId="1974" priority="2001" operator="equal">
      <formula>"Moderado"</formula>
    </cfRule>
    <cfRule type="cellIs" dxfId="1973" priority="2002" operator="equal">
      <formula>"Bajo"</formula>
    </cfRule>
  </conditionalFormatting>
  <conditionalFormatting sqref="AB78">
    <cfRule type="cellIs" dxfId="1972" priority="1994" operator="equal">
      <formula>"Muy Alta"</formula>
    </cfRule>
    <cfRule type="cellIs" dxfId="1971" priority="1995" operator="equal">
      <formula>"Alta"</formula>
    </cfRule>
    <cfRule type="cellIs" dxfId="1970" priority="1996" operator="equal">
      <formula>"Media"</formula>
    </cfRule>
    <cfRule type="cellIs" dxfId="1969" priority="1997" operator="equal">
      <formula>"Baja"</formula>
    </cfRule>
    <cfRule type="cellIs" dxfId="1968" priority="1998" operator="equal">
      <formula>"Muy Baja"</formula>
    </cfRule>
  </conditionalFormatting>
  <conditionalFormatting sqref="AD78">
    <cfRule type="cellIs" dxfId="1967" priority="1989" operator="equal">
      <formula>"Catastrófico"</formula>
    </cfRule>
    <cfRule type="cellIs" dxfId="1966" priority="1990" operator="equal">
      <formula>"Mayor"</formula>
    </cfRule>
    <cfRule type="cellIs" dxfId="1965" priority="1991" operator="equal">
      <formula>"Moderado"</formula>
    </cfRule>
    <cfRule type="cellIs" dxfId="1964" priority="1992" operator="equal">
      <formula>"Menor"</formula>
    </cfRule>
    <cfRule type="cellIs" dxfId="1963" priority="1993" operator="equal">
      <formula>"Leve"</formula>
    </cfRule>
  </conditionalFormatting>
  <conditionalFormatting sqref="AF78">
    <cfRule type="cellIs" dxfId="1962" priority="1985" operator="equal">
      <formula>"Extremo"</formula>
    </cfRule>
    <cfRule type="cellIs" dxfId="1961" priority="1986" operator="equal">
      <formula>"Alto"</formula>
    </cfRule>
    <cfRule type="cellIs" dxfId="1960" priority="1987" operator="equal">
      <formula>"Moderado"</formula>
    </cfRule>
    <cfRule type="cellIs" dxfId="1959" priority="1988" operator="equal">
      <formula>"Bajo"</formula>
    </cfRule>
  </conditionalFormatting>
  <conditionalFormatting sqref="AB80">
    <cfRule type="cellIs" dxfId="1958" priority="1980" operator="equal">
      <formula>"Muy Alta"</formula>
    </cfRule>
    <cfRule type="cellIs" dxfId="1957" priority="1981" operator="equal">
      <formula>"Alta"</formula>
    </cfRule>
    <cfRule type="cellIs" dxfId="1956" priority="1982" operator="equal">
      <formula>"Media"</formula>
    </cfRule>
    <cfRule type="cellIs" dxfId="1955" priority="1983" operator="equal">
      <formula>"Baja"</formula>
    </cfRule>
    <cfRule type="cellIs" dxfId="1954" priority="1984" operator="equal">
      <formula>"Muy Baja"</formula>
    </cfRule>
  </conditionalFormatting>
  <conditionalFormatting sqref="AD80">
    <cfRule type="cellIs" dxfId="1953" priority="1975" operator="equal">
      <formula>"Catastrófico"</formula>
    </cfRule>
    <cfRule type="cellIs" dxfId="1952" priority="1976" operator="equal">
      <formula>"Mayor"</formula>
    </cfRule>
    <cfRule type="cellIs" dxfId="1951" priority="1977" operator="equal">
      <formula>"Moderado"</formula>
    </cfRule>
    <cfRule type="cellIs" dxfId="1950" priority="1978" operator="equal">
      <formula>"Menor"</formula>
    </cfRule>
    <cfRule type="cellIs" dxfId="1949" priority="1979" operator="equal">
      <formula>"Leve"</formula>
    </cfRule>
  </conditionalFormatting>
  <conditionalFormatting sqref="AF80">
    <cfRule type="cellIs" dxfId="1948" priority="1971" operator="equal">
      <formula>"Extremo"</formula>
    </cfRule>
    <cfRule type="cellIs" dxfId="1947" priority="1972" operator="equal">
      <formula>"Alto"</formula>
    </cfRule>
    <cfRule type="cellIs" dxfId="1946" priority="1973" operator="equal">
      <formula>"Moderado"</formula>
    </cfRule>
    <cfRule type="cellIs" dxfId="1945" priority="1974" operator="equal">
      <formula>"Bajo"</formula>
    </cfRule>
  </conditionalFormatting>
  <conditionalFormatting sqref="AB81">
    <cfRule type="cellIs" dxfId="1944" priority="1966" operator="equal">
      <formula>"Muy Alta"</formula>
    </cfRule>
    <cfRule type="cellIs" dxfId="1943" priority="1967" operator="equal">
      <formula>"Alta"</formula>
    </cfRule>
    <cfRule type="cellIs" dxfId="1942" priority="1968" operator="equal">
      <formula>"Media"</formula>
    </cfRule>
    <cfRule type="cellIs" dxfId="1941" priority="1969" operator="equal">
      <formula>"Baja"</formula>
    </cfRule>
    <cfRule type="cellIs" dxfId="1940" priority="1970" operator="equal">
      <formula>"Muy Baja"</formula>
    </cfRule>
  </conditionalFormatting>
  <conditionalFormatting sqref="AD81">
    <cfRule type="cellIs" dxfId="1939" priority="1961" operator="equal">
      <formula>"Catastrófico"</formula>
    </cfRule>
    <cfRule type="cellIs" dxfId="1938" priority="1962" operator="equal">
      <formula>"Mayor"</formula>
    </cfRule>
    <cfRule type="cellIs" dxfId="1937" priority="1963" operator="equal">
      <formula>"Moderado"</formula>
    </cfRule>
    <cfRule type="cellIs" dxfId="1936" priority="1964" operator="equal">
      <formula>"Menor"</formula>
    </cfRule>
    <cfRule type="cellIs" dxfId="1935" priority="1965" operator="equal">
      <formula>"Leve"</formula>
    </cfRule>
  </conditionalFormatting>
  <conditionalFormatting sqref="AF81">
    <cfRule type="cellIs" dxfId="1934" priority="1957" operator="equal">
      <formula>"Extremo"</formula>
    </cfRule>
    <cfRule type="cellIs" dxfId="1933" priority="1958" operator="equal">
      <formula>"Alto"</formula>
    </cfRule>
    <cfRule type="cellIs" dxfId="1932" priority="1959" operator="equal">
      <formula>"Moderado"</formula>
    </cfRule>
    <cfRule type="cellIs" dxfId="1931" priority="1960" operator="equal">
      <formula>"Bajo"</formula>
    </cfRule>
  </conditionalFormatting>
  <conditionalFormatting sqref="AB83">
    <cfRule type="cellIs" dxfId="1930" priority="1952" operator="equal">
      <formula>"Muy Alta"</formula>
    </cfRule>
    <cfRule type="cellIs" dxfId="1929" priority="1953" operator="equal">
      <formula>"Alta"</formula>
    </cfRule>
    <cfRule type="cellIs" dxfId="1928" priority="1954" operator="equal">
      <formula>"Media"</formula>
    </cfRule>
    <cfRule type="cellIs" dxfId="1927" priority="1955" operator="equal">
      <formula>"Baja"</formula>
    </cfRule>
    <cfRule type="cellIs" dxfId="1926" priority="1956" operator="equal">
      <formula>"Muy Baja"</formula>
    </cfRule>
  </conditionalFormatting>
  <conditionalFormatting sqref="AD83">
    <cfRule type="cellIs" dxfId="1925" priority="1947" operator="equal">
      <formula>"Catastrófico"</formula>
    </cfRule>
    <cfRule type="cellIs" dxfId="1924" priority="1948" operator="equal">
      <formula>"Mayor"</formula>
    </cfRule>
    <cfRule type="cellIs" dxfId="1923" priority="1949" operator="equal">
      <formula>"Moderado"</formula>
    </cfRule>
    <cfRule type="cellIs" dxfId="1922" priority="1950" operator="equal">
      <formula>"Menor"</formula>
    </cfRule>
    <cfRule type="cellIs" dxfId="1921" priority="1951" operator="equal">
      <formula>"Leve"</formula>
    </cfRule>
  </conditionalFormatting>
  <conditionalFormatting sqref="AF83">
    <cfRule type="cellIs" dxfId="1920" priority="1943" operator="equal">
      <formula>"Extremo"</formula>
    </cfRule>
    <cfRule type="cellIs" dxfId="1919" priority="1944" operator="equal">
      <formula>"Alto"</formula>
    </cfRule>
    <cfRule type="cellIs" dxfId="1918" priority="1945" operator="equal">
      <formula>"Moderado"</formula>
    </cfRule>
    <cfRule type="cellIs" dxfId="1917" priority="1946" operator="equal">
      <formula>"Bajo"</formula>
    </cfRule>
  </conditionalFormatting>
  <conditionalFormatting sqref="AB84">
    <cfRule type="cellIs" dxfId="1916" priority="1938" operator="equal">
      <formula>"Muy Alta"</formula>
    </cfRule>
    <cfRule type="cellIs" dxfId="1915" priority="1939" operator="equal">
      <formula>"Alta"</formula>
    </cfRule>
    <cfRule type="cellIs" dxfId="1914" priority="1940" operator="equal">
      <formula>"Media"</formula>
    </cfRule>
    <cfRule type="cellIs" dxfId="1913" priority="1941" operator="equal">
      <formula>"Baja"</formula>
    </cfRule>
    <cfRule type="cellIs" dxfId="1912" priority="1942" operator="equal">
      <formula>"Muy Baja"</formula>
    </cfRule>
  </conditionalFormatting>
  <conditionalFormatting sqref="AD84">
    <cfRule type="cellIs" dxfId="1911" priority="1933" operator="equal">
      <formula>"Catastrófico"</formula>
    </cfRule>
    <cfRule type="cellIs" dxfId="1910" priority="1934" operator="equal">
      <formula>"Mayor"</formula>
    </cfRule>
    <cfRule type="cellIs" dxfId="1909" priority="1935" operator="equal">
      <formula>"Moderado"</formula>
    </cfRule>
    <cfRule type="cellIs" dxfId="1908" priority="1936" operator="equal">
      <formula>"Menor"</formula>
    </cfRule>
    <cfRule type="cellIs" dxfId="1907" priority="1937" operator="equal">
      <formula>"Leve"</formula>
    </cfRule>
  </conditionalFormatting>
  <conditionalFormatting sqref="AF84">
    <cfRule type="cellIs" dxfId="1906" priority="1929" operator="equal">
      <formula>"Extremo"</formula>
    </cfRule>
    <cfRule type="cellIs" dxfId="1905" priority="1930" operator="equal">
      <formula>"Alto"</formula>
    </cfRule>
    <cfRule type="cellIs" dxfId="1904" priority="1931" operator="equal">
      <formula>"Moderado"</formula>
    </cfRule>
    <cfRule type="cellIs" dxfId="1903" priority="1932" operator="equal">
      <formula>"Bajo"</formula>
    </cfRule>
  </conditionalFormatting>
  <conditionalFormatting sqref="AB86">
    <cfRule type="cellIs" dxfId="1902" priority="1924" operator="equal">
      <formula>"Muy Alta"</formula>
    </cfRule>
    <cfRule type="cellIs" dxfId="1901" priority="1925" operator="equal">
      <formula>"Alta"</formula>
    </cfRule>
    <cfRule type="cellIs" dxfId="1900" priority="1926" operator="equal">
      <formula>"Media"</formula>
    </cfRule>
    <cfRule type="cellIs" dxfId="1899" priority="1927" operator="equal">
      <formula>"Baja"</formula>
    </cfRule>
    <cfRule type="cellIs" dxfId="1898" priority="1928" operator="equal">
      <formula>"Muy Baja"</formula>
    </cfRule>
  </conditionalFormatting>
  <conditionalFormatting sqref="AD86">
    <cfRule type="cellIs" dxfId="1897" priority="1919" operator="equal">
      <formula>"Catastrófico"</formula>
    </cfRule>
    <cfRule type="cellIs" dxfId="1896" priority="1920" operator="equal">
      <formula>"Mayor"</formula>
    </cfRule>
    <cfRule type="cellIs" dxfId="1895" priority="1921" operator="equal">
      <formula>"Moderado"</formula>
    </cfRule>
    <cfRule type="cellIs" dxfId="1894" priority="1922" operator="equal">
      <formula>"Menor"</formula>
    </cfRule>
    <cfRule type="cellIs" dxfId="1893" priority="1923" operator="equal">
      <formula>"Leve"</formula>
    </cfRule>
  </conditionalFormatting>
  <conditionalFormatting sqref="AF86">
    <cfRule type="cellIs" dxfId="1892" priority="1915" operator="equal">
      <formula>"Extremo"</formula>
    </cfRule>
    <cfRule type="cellIs" dxfId="1891" priority="1916" operator="equal">
      <formula>"Alto"</formula>
    </cfRule>
    <cfRule type="cellIs" dxfId="1890" priority="1917" operator="equal">
      <formula>"Moderado"</formula>
    </cfRule>
    <cfRule type="cellIs" dxfId="1889" priority="1918" operator="equal">
      <formula>"Bajo"</formula>
    </cfRule>
  </conditionalFormatting>
  <conditionalFormatting sqref="AB87">
    <cfRule type="cellIs" dxfId="1888" priority="1910" operator="equal">
      <formula>"Muy Alta"</formula>
    </cfRule>
    <cfRule type="cellIs" dxfId="1887" priority="1911" operator="equal">
      <formula>"Alta"</formula>
    </cfRule>
    <cfRule type="cellIs" dxfId="1886" priority="1912" operator="equal">
      <formula>"Media"</formula>
    </cfRule>
    <cfRule type="cellIs" dxfId="1885" priority="1913" operator="equal">
      <formula>"Baja"</formula>
    </cfRule>
    <cfRule type="cellIs" dxfId="1884" priority="1914" operator="equal">
      <formula>"Muy Baja"</formula>
    </cfRule>
  </conditionalFormatting>
  <conditionalFormatting sqref="AD87">
    <cfRule type="cellIs" dxfId="1883" priority="1905" operator="equal">
      <formula>"Catastrófico"</formula>
    </cfRule>
    <cfRule type="cellIs" dxfId="1882" priority="1906" operator="equal">
      <formula>"Mayor"</formula>
    </cfRule>
    <cfRule type="cellIs" dxfId="1881" priority="1907" operator="equal">
      <formula>"Moderado"</formula>
    </cfRule>
    <cfRule type="cellIs" dxfId="1880" priority="1908" operator="equal">
      <formula>"Menor"</formula>
    </cfRule>
    <cfRule type="cellIs" dxfId="1879" priority="1909" operator="equal">
      <formula>"Leve"</formula>
    </cfRule>
  </conditionalFormatting>
  <conditionalFormatting sqref="AF87">
    <cfRule type="cellIs" dxfId="1878" priority="1901" operator="equal">
      <formula>"Extremo"</formula>
    </cfRule>
    <cfRule type="cellIs" dxfId="1877" priority="1902" operator="equal">
      <formula>"Alto"</formula>
    </cfRule>
    <cfRule type="cellIs" dxfId="1876" priority="1903" operator="equal">
      <formula>"Moderado"</formula>
    </cfRule>
    <cfRule type="cellIs" dxfId="1875" priority="1904" operator="equal">
      <formula>"Bajo"</formula>
    </cfRule>
  </conditionalFormatting>
  <conditionalFormatting sqref="AB89">
    <cfRule type="cellIs" dxfId="1874" priority="1896" operator="equal">
      <formula>"Muy Alta"</formula>
    </cfRule>
    <cfRule type="cellIs" dxfId="1873" priority="1897" operator="equal">
      <formula>"Alta"</formula>
    </cfRule>
    <cfRule type="cellIs" dxfId="1872" priority="1898" operator="equal">
      <formula>"Media"</formula>
    </cfRule>
    <cfRule type="cellIs" dxfId="1871" priority="1899" operator="equal">
      <formula>"Baja"</formula>
    </cfRule>
    <cfRule type="cellIs" dxfId="1870" priority="1900" operator="equal">
      <formula>"Muy Baja"</formula>
    </cfRule>
  </conditionalFormatting>
  <conditionalFormatting sqref="AD89">
    <cfRule type="cellIs" dxfId="1869" priority="1891" operator="equal">
      <formula>"Catastrófico"</formula>
    </cfRule>
    <cfRule type="cellIs" dxfId="1868" priority="1892" operator="equal">
      <formula>"Mayor"</formula>
    </cfRule>
    <cfRule type="cellIs" dxfId="1867" priority="1893" operator="equal">
      <formula>"Moderado"</formula>
    </cfRule>
    <cfRule type="cellIs" dxfId="1866" priority="1894" operator="equal">
      <formula>"Menor"</formula>
    </cfRule>
    <cfRule type="cellIs" dxfId="1865" priority="1895" operator="equal">
      <formula>"Leve"</formula>
    </cfRule>
  </conditionalFormatting>
  <conditionalFormatting sqref="AF89">
    <cfRule type="cellIs" dxfId="1864" priority="1887" operator="equal">
      <formula>"Extremo"</formula>
    </cfRule>
    <cfRule type="cellIs" dxfId="1863" priority="1888" operator="equal">
      <formula>"Alto"</formula>
    </cfRule>
    <cfRule type="cellIs" dxfId="1862" priority="1889" operator="equal">
      <formula>"Moderado"</formula>
    </cfRule>
    <cfRule type="cellIs" dxfId="1861" priority="1890" operator="equal">
      <formula>"Bajo"</formula>
    </cfRule>
  </conditionalFormatting>
  <conditionalFormatting sqref="AB91">
    <cfRule type="cellIs" dxfId="1860" priority="1882" operator="equal">
      <formula>"Muy Alta"</formula>
    </cfRule>
    <cfRule type="cellIs" dxfId="1859" priority="1883" operator="equal">
      <formula>"Alta"</formula>
    </cfRule>
    <cfRule type="cellIs" dxfId="1858" priority="1884" operator="equal">
      <formula>"Media"</formula>
    </cfRule>
    <cfRule type="cellIs" dxfId="1857" priority="1885" operator="equal">
      <formula>"Baja"</formula>
    </cfRule>
    <cfRule type="cellIs" dxfId="1856" priority="1886" operator="equal">
      <formula>"Muy Baja"</formula>
    </cfRule>
  </conditionalFormatting>
  <conditionalFormatting sqref="AD91">
    <cfRule type="cellIs" dxfId="1855" priority="1877" operator="equal">
      <formula>"Catastrófico"</formula>
    </cfRule>
    <cfRule type="cellIs" dxfId="1854" priority="1878" operator="equal">
      <formula>"Mayor"</formula>
    </cfRule>
    <cfRule type="cellIs" dxfId="1853" priority="1879" operator="equal">
      <formula>"Moderado"</formula>
    </cfRule>
    <cfRule type="cellIs" dxfId="1852" priority="1880" operator="equal">
      <formula>"Menor"</formula>
    </cfRule>
    <cfRule type="cellIs" dxfId="1851" priority="1881" operator="equal">
      <formula>"Leve"</formula>
    </cfRule>
  </conditionalFormatting>
  <conditionalFormatting sqref="AF91">
    <cfRule type="cellIs" dxfId="1850" priority="1873" operator="equal">
      <formula>"Extremo"</formula>
    </cfRule>
    <cfRule type="cellIs" dxfId="1849" priority="1874" operator="equal">
      <formula>"Alto"</formula>
    </cfRule>
    <cfRule type="cellIs" dxfId="1848" priority="1875" operator="equal">
      <formula>"Moderado"</formula>
    </cfRule>
    <cfRule type="cellIs" dxfId="1847" priority="1876" operator="equal">
      <formula>"Bajo"</formula>
    </cfRule>
  </conditionalFormatting>
  <conditionalFormatting sqref="AB90">
    <cfRule type="cellIs" dxfId="1846" priority="1868" operator="equal">
      <formula>"Muy Alta"</formula>
    </cfRule>
    <cfRule type="cellIs" dxfId="1845" priority="1869" operator="equal">
      <formula>"Alta"</formula>
    </cfRule>
    <cfRule type="cellIs" dxfId="1844" priority="1870" operator="equal">
      <formula>"Media"</formula>
    </cfRule>
    <cfRule type="cellIs" dxfId="1843" priority="1871" operator="equal">
      <formula>"Baja"</formula>
    </cfRule>
    <cfRule type="cellIs" dxfId="1842" priority="1872" operator="equal">
      <formula>"Muy Baja"</formula>
    </cfRule>
  </conditionalFormatting>
  <conditionalFormatting sqref="AD90">
    <cfRule type="cellIs" dxfId="1841" priority="1863" operator="equal">
      <formula>"Catastrófico"</formula>
    </cfRule>
    <cfRule type="cellIs" dxfId="1840" priority="1864" operator="equal">
      <formula>"Mayor"</formula>
    </cfRule>
    <cfRule type="cellIs" dxfId="1839" priority="1865" operator="equal">
      <formula>"Moderado"</formula>
    </cfRule>
    <cfRule type="cellIs" dxfId="1838" priority="1866" operator="equal">
      <formula>"Menor"</formula>
    </cfRule>
    <cfRule type="cellIs" dxfId="1837" priority="1867" operator="equal">
      <formula>"Leve"</formula>
    </cfRule>
  </conditionalFormatting>
  <conditionalFormatting sqref="AF90">
    <cfRule type="cellIs" dxfId="1836" priority="1859" operator="equal">
      <formula>"Extremo"</formula>
    </cfRule>
    <cfRule type="cellIs" dxfId="1835" priority="1860" operator="equal">
      <formula>"Alto"</formula>
    </cfRule>
    <cfRule type="cellIs" dxfId="1834" priority="1861" operator="equal">
      <formula>"Moderado"</formula>
    </cfRule>
    <cfRule type="cellIs" dxfId="1833" priority="1862" operator="equal">
      <formula>"Bajo"</formula>
    </cfRule>
  </conditionalFormatting>
  <conditionalFormatting sqref="AB92">
    <cfRule type="cellIs" dxfId="1832" priority="1854" operator="equal">
      <formula>"Muy Alta"</formula>
    </cfRule>
    <cfRule type="cellIs" dxfId="1831" priority="1855" operator="equal">
      <formula>"Alta"</formula>
    </cfRule>
    <cfRule type="cellIs" dxfId="1830" priority="1856" operator="equal">
      <formula>"Media"</formula>
    </cfRule>
    <cfRule type="cellIs" dxfId="1829" priority="1857" operator="equal">
      <formula>"Baja"</formula>
    </cfRule>
    <cfRule type="cellIs" dxfId="1828" priority="1858" operator="equal">
      <formula>"Muy Baja"</formula>
    </cfRule>
  </conditionalFormatting>
  <conditionalFormatting sqref="AD92">
    <cfRule type="cellIs" dxfId="1827" priority="1849" operator="equal">
      <formula>"Catastrófico"</formula>
    </cfRule>
    <cfRule type="cellIs" dxfId="1826" priority="1850" operator="equal">
      <formula>"Mayor"</formula>
    </cfRule>
    <cfRule type="cellIs" dxfId="1825" priority="1851" operator="equal">
      <formula>"Moderado"</formula>
    </cfRule>
    <cfRule type="cellIs" dxfId="1824" priority="1852" operator="equal">
      <formula>"Menor"</formula>
    </cfRule>
    <cfRule type="cellIs" dxfId="1823" priority="1853" operator="equal">
      <formula>"Leve"</formula>
    </cfRule>
  </conditionalFormatting>
  <conditionalFormatting sqref="AF92">
    <cfRule type="cellIs" dxfId="1822" priority="1845" operator="equal">
      <formula>"Extremo"</formula>
    </cfRule>
    <cfRule type="cellIs" dxfId="1821" priority="1846" operator="equal">
      <formula>"Alto"</formula>
    </cfRule>
    <cfRule type="cellIs" dxfId="1820" priority="1847" operator="equal">
      <formula>"Moderado"</formula>
    </cfRule>
    <cfRule type="cellIs" dxfId="1819" priority="1848" operator="equal">
      <formula>"Bajo"</formula>
    </cfRule>
  </conditionalFormatting>
  <conditionalFormatting sqref="AB93">
    <cfRule type="cellIs" dxfId="1818" priority="1840" operator="equal">
      <formula>"Muy Alta"</formula>
    </cfRule>
    <cfRule type="cellIs" dxfId="1817" priority="1841" operator="equal">
      <formula>"Alta"</formula>
    </cfRule>
    <cfRule type="cellIs" dxfId="1816" priority="1842" operator="equal">
      <formula>"Media"</formula>
    </cfRule>
    <cfRule type="cellIs" dxfId="1815" priority="1843" operator="equal">
      <formula>"Baja"</formula>
    </cfRule>
    <cfRule type="cellIs" dxfId="1814" priority="1844" operator="equal">
      <formula>"Muy Baja"</formula>
    </cfRule>
  </conditionalFormatting>
  <conditionalFormatting sqref="AD93">
    <cfRule type="cellIs" dxfId="1813" priority="1835" operator="equal">
      <formula>"Catastrófico"</formula>
    </cfRule>
    <cfRule type="cellIs" dxfId="1812" priority="1836" operator="equal">
      <formula>"Mayor"</formula>
    </cfRule>
    <cfRule type="cellIs" dxfId="1811" priority="1837" operator="equal">
      <formula>"Moderado"</formula>
    </cfRule>
    <cfRule type="cellIs" dxfId="1810" priority="1838" operator="equal">
      <formula>"Menor"</formula>
    </cfRule>
    <cfRule type="cellIs" dxfId="1809" priority="1839" operator="equal">
      <formula>"Leve"</formula>
    </cfRule>
  </conditionalFormatting>
  <conditionalFormatting sqref="AF93">
    <cfRule type="cellIs" dxfId="1808" priority="1831" operator="equal">
      <formula>"Extremo"</formula>
    </cfRule>
    <cfRule type="cellIs" dxfId="1807" priority="1832" operator="equal">
      <formula>"Alto"</formula>
    </cfRule>
    <cfRule type="cellIs" dxfId="1806" priority="1833" operator="equal">
      <formula>"Moderado"</formula>
    </cfRule>
    <cfRule type="cellIs" dxfId="1805" priority="1834" operator="equal">
      <formula>"Bajo"</formula>
    </cfRule>
  </conditionalFormatting>
  <conditionalFormatting sqref="AB95">
    <cfRule type="cellIs" dxfId="1804" priority="1826" operator="equal">
      <formula>"Muy Alta"</formula>
    </cfRule>
    <cfRule type="cellIs" dxfId="1803" priority="1827" operator="equal">
      <formula>"Alta"</formula>
    </cfRule>
    <cfRule type="cellIs" dxfId="1802" priority="1828" operator="equal">
      <formula>"Media"</formula>
    </cfRule>
    <cfRule type="cellIs" dxfId="1801" priority="1829" operator="equal">
      <formula>"Baja"</formula>
    </cfRule>
    <cfRule type="cellIs" dxfId="1800" priority="1830" operator="equal">
      <formula>"Muy Baja"</formula>
    </cfRule>
  </conditionalFormatting>
  <conditionalFormatting sqref="AD95">
    <cfRule type="cellIs" dxfId="1799" priority="1821" operator="equal">
      <formula>"Catastrófico"</formula>
    </cfRule>
    <cfRule type="cellIs" dxfId="1798" priority="1822" operator="equal">
      <formula>"Mayor"</formula>
    </cfRule>
    <cfRule type="cellIs" dxfId="1797" priority="1823" operator="equal">
      <formula>"Moderado"</formula>
    </cfRule>
    <cfRule type="cellIs" dxfId="1796" priority="1824" operator="equal">
      <formula>"Menor"</formula>
    </cfRule>
    <cfRule type="cellIs" dxfId="1795" priority="1825" operator="equal">
      <formula>"Leve"</formula>
    </cfRule>
  </conditionalFormatting>
  <conditionalFormatting sqref="AF95">
    <cfRule type="cellIs" dxfId="1794" priority="1817" operator="equal">
      <formula>"Extremo"</formula>
    </cfRule>
    <cfRule type="cellIs" dxfId="1793" priority="1818" operator="equal">
      <formula>"Alto"</formula>
    </cfRule>
    <cfRule type="cellIs" dxfId="1792" priority="1819" operator="equal">
      <formula>"Moderado"</formula>
    </cfRule>
    <cfRule type="cellIs" dxfId="1791" priority="1820" operator="equal">
      <formula>"Bajo"</formula>
    </cfRule>
  </conditionalFormatting>
  <conditionalFormatting sqref="AB96">
    <cfRule type="cellIs" dxfId="1790" priority="1812" operator="equal">
      <formula>"Muy Alta"</formula>
    </cfRule>
    <cfRule type="cellIs" dxfId="1789" priority="1813" operator="equal">
      <formula>"Alta"</formula>
    </cfRule>
    <cfRule type="cellIs" dxfId="1788" priority="1814" operator="equal">
      <formula>"Media"</formula>
    </cfRule>
    <cfRule type="cellIs" dxfId="1787" priority="1815" operator="equal">
      <formula>"Baja"</formula>
    </cfRule>
    <cfRule type="cellIs" dxfId="1786" priority="1816" operator="equal">
      <formula>"Muy Baja"</formula>
    </cfRule>
  </conditionalFormatting>
  <conditionalFormatting sqref="AD96">
    <cfRule type="cellIs" dxfId="1785" priority="1807" operator="equal">
      <formula>"Catastrófico"</formula>
    </cfRule>
    <cfRule type="cellIs" dxfId="1784" priority="1808" operator="equal">
      <formula>"Mayor"</formula>
    </cfRule>
    <cfRule type="cellIs" dxfId="1783" priority="1809" operator="equal">
      <formula>"Moderado"</formula>
    </cfRule>
    <cfRule type="cellIs" dxfId="1782" priority="1810" operator="equal">
      <formula>"Menor"</formula>
    </cfRule>
    <cfRule type="cellIs" dxfId="1781" priority="1811" operator="equal">
      <formula>"Leve"</formula>
    </cfRule>
  </conditionalFormatting>
  <conditionalFormatting sqref="AF96">
    <cfRule type="cellIs" dxfId="1780" priority="1803" operator="equal">
      <formula>"Extremo"</formula>
    </cfRule>
    <cfRule type="cellIs" dxfId="1779" priority="1804" operator="equal">
      <formula>"Alto"</formula>
    </cfRule>
    <cfRule type="cellIs" dxfId="1778" priority="1805" operator="equal">
      <formula>"Moderado"</formula>
    </cfRule>
    <cfRule type="cellIs" dxfId="1777" priority="1806" operator="equal">
      <formula>"Bajo"</formula>
    </cfRule>
  </conditionalFormatting>
  <conditionalFormatting sqref="AB97">
    <cfRule type="cellIs" dxfId="1776" priority="1798" operator="equal">
      <formula>"Muy Alta"</formula>
    </cfRule>
    <cfRule type="cellIs" dxfId="1775" priority="1799" operator="equal">
      <formula>"Alta"</formula>
    </cfRule>
    <cfRule type="cellIs" dxfId="1774" priority="1800" operator="equal">
      <formula>"Media"</formula>
    </cfRule>
    <cfRule type="cellIs" dxfId="1773" priority="1801" operator="equal">
      <formula>"Baja"</formula>
    </cfRule>
    <cfRule type="cellIs" dxfId="1772" priority="1802" operator="equal">
      <formula>"Muy Baja"</formula>
    </cfRule>
  </conditionalFormatting>
  <conditionalFormatting sqref="AD97">
    <cfRule type="cellIs" dxfId="1771" priority="1793" operator="equal">
      <formula>"Catastrófico"</formula>
    </cfRule>
    <cfRule type="cellIs" dxfId="1770" priority="1794" operator="equal">
      <formula>"Mayor"</formula>
    </cfRule>
    <cfRule type="cellIs" dxfId="1769" priority="1795" operator="equal">
      <formula>"Moderado"</formula>
    </cfRule>
    <cfRule type="cellIs" dxfId="1768" priority="1796" operator="equal">
      <formula>"Menor"</formula>
    </cfRule>
    <cfRule type="cellIs" dxfId="1767" priority="1797" operator="equal">
      <formula>"Leve"</formula>
    </cfRule>
  </conditionalFormatting>
  <conditionalFormatting sqref="AF97">
    <cfRule type="cellIs" dxfId="1766" priority="1789" operator="equal">
      <formula>"Extremo"</formula>
    </cfRule>
    <cfRule type="cellIs" dxfId="1765" priority="1790" operator="equal">
      <formula>"Alto"</formula>
    </cfRule>
    <cfRule type="cellIs" dxfId="1764" priority="1791" operator="equal">
      <formula>"Moderado"</formula>
    </cfRule>
    <cfRule type="cellIs" dxfId="1763" priority="1792" operator="equal">
      <formula>"Bajo"</formula>
    </cfRule>
  </conditionalFormatting>
  <conditionalFormatting sqref="AB100">
    <cfRule type="cellIs" dxfId="1762" priority="1784" operator="equal">
      <formula>"Muy Alta"</formula>
    </cfRule>
    <cfRule type="cellIs" dxfId="1761" priority="1785" operator="equal">
      <formula>"Alta"</formula>
    </cfRule>
    <cfRule type="cellIs" dxfId="1760" priority="1786" operator="equal">
      <formula>"Media"</formula>
    </cfRule>
    <cfRule type="cellIs" dxfId="1759" priority="1787" operator="equal">
      <formula>"Baja"</formula>
    </cfRule>
    <cfRule type="cellIs" dxfId="1758" priority="1788" operator="equal">
      <formula>"Muy Baja"</formula>
    </cfRule>
  </conditionalFormatting>
  <conditionalFormatting sqref="AD100">
    <cfRule type="cellIs" dxfId="1757" priority="1779" operator="equal">
      <formula>"Catastrófico"</formula>
    </cfRule>
    <cfRule type="cellIs" dxfId="1756" priority="1780" operator="equal">
      <formula>"Mayor"</formula>
    </cfRule>
    <cfRule type="cellIs" dxfId="1755" priority="1781" operator="equal">
      <formula>"Moderado"</formula>
    </cfRule>
    <cfRule type="cellIs" dxfId="1754" priority="1782" operator="equal">
      <formula>"Menor"</formula>
    </cfRule>
    <cfRule type="cellIs" dxfId="1753" priority="1783" operator="equal">
      <formula>"Leve"</formula>
    </cfRule>
  </conditionalFormatting>
  <conditionalFormatting sqref="AF100">
    <cfRule type="cellIs" dxfId="1752" priority="1775" operator="equal">
      <formula>"Extremo"</formula>
    </cfRule>
    <cfRule type="cellIs" dxfId="1751" priority="1776" operator="equal">
      <formula>"Alto"</formula>
    </cfRule>
    <cfRule type="cellIs" dxfId="1750" priority="1777" operator="equal">
      <formula>"Moderado"</formula>
    </cfRule>
    <cfRule type="cellIs" dxfId="1749" priority="1778" operator="equal">
      <formula>"Bajo"</formula>
    </cfRule>
  </conditionalFormatting>
  <conditionalFormatting sqref="AB98">
    <cfRule type="cellIs" dxfId="1748" priority="1770" operator="equal">
      <formula>"Muy Alta"</formula>
    </cfRule>
    <cfRule type="cellIs" dxfId="1747" priority="1771" operator="equal">
      <formula>"Alta"</formula>
    </cfRule>
    <cfRule type="cellIs" dxfId="1746" priority="1772" operator="equal">
      <formula>"Media"</formula>
    </cfRule>
    <cfRule type="cellIs" dxfId="1745" priority="1773" operator="equal">
      <formula>"Baja"</formula>
    </cfRule>
    <cfRule type="cellIs" dxfId="1744" priority="1774" operator="equal">
      <formula>"Muy Baja"</formula>
    </cfRule>
  </conditionalFormatting>
  <conditionalFormatting sqref="AD98">
    <cfRule type="cellIs" dxfId="1743" priority="1765" operator="equal">
      <formula>"Catastrófico"</formula>
    </cfRule>
    <cfRule type="cellIs" dxfId="1742" priority="1766" operator="equal">
      <formula>"Mayor"</formula>
    </cfRule>
    <cfRule type="cellIs" dxfId="1741" priority="1767" operator="equal">
      <formula>"Moderado"</formula>
    </cfRule>
    <cfRule type="cellIs" dxfId="1740" priority="1768" operator="equal">
      <formula>"Menor"</formula>
    </cfRule>
    <cfRule type="cellIs" dxfId="1739" priority="1769" operator="equal">
      <formula>"Leve"</formula>
    </cfRule>
  </conditionalFormatting>
  <conditionalFormatting sqref="AF98">
    <cfRule type="cellIs" dxfId="1738" priority="1761" operator="equal">
      <formula>"Extremo"</formula>
    </cfRule>
    <cfRule type="cellIs" dxfId="1737" priority="1762" operator="equal">
      <formula>"Alto"</formula>
    </cfRule>
    <cfRule type="cellIs" dxfId="1736" priority="1763" operator="equal">
      <formula>"Moderado"</formula>
    </cfRule>
    <cfRule type="cellIs" dxfId="1735" priority="1764" operator="equal">
      <formula>"Bajo"</formula>
    </cfRule>
  </conditionalFormatting>
  <conditionalFormatting sqref="AB99">
    <cfRule type="cellIs" dxfId="1734" priority="1756" operator="equal">
      <formula>"Muy Alta"</formula>
    </cfRule>
    <cfRule type="cellIs" dxfId="1733" priority="1757" operator="equal">
      <formula>"Alta"</formula>
    </cfRule>
    <cfRule type="cellIs" dxfId="1732" priority="1758" operator="equal">
      <formula>"Media"</formula>
    </cfRule>
    <cfRule type="cellIs" dxfId="1731" priority="1759" operator="equal">
      <formula>"Baja"</formula>
    </cfRule>
    <cfRule type="cellIs" dxfId="1730" priority="1760" operator="equal">
      <formula>"Muy Baja"</formula>
    </cfRule>
  </conditionalFormatting>
  <conditionalFormatting sqref="AD99">
    <cfRule type="cellIs" dxfId="1729" priority="1751" operator="equal">
      <formula>"Catastrófico"</formula>
    </cfRule>
    <cfRule type="cellIs" dxfId="1728" priority="1752" operator="equal">
      <formula>"Mayor"</formula>
    </cfRule>
    <cfRule type="cellIs" dxfId="1727" priority="1753" operator="equal">
      <formula>"Moderado"</formula>
    </cfRule>
    <cfRule type="cellIs" dxfId="1726" priority="1754" operator="equal">
      <formula>"Menor"</formula>
    </cfRule>
    <cfRule type="cellIs" dxfId="1725" priority="1755" operator="equal">
      <formula>"Leve"</formula>
    </cfRule>
  </conditionalFormatting>
  <conditionalFormatting sqref="AF99">
    <cfRule type="cellIs" dxfId="1724" priority="1747" operator="equal">
      <formula>"Extremo"</formula>
    </cfRule>
    <cfRule type="cellIs" dxfId="1723" priority="1748" operator="equal">
      <formula>"Alto"</formula>
    </cfRule>
    <cfRule type="cellIs" dxfId="1722" priority="1749" operator="equal">
      <formula>"Moderado"</formula>
    </cfRule>
    <cfRule type="cellIs" dxfId="1721" priority="1750" operator="equal">
      <formula>"Bajo"</formula>
    </cfRule>
  </conditionalFormatting>
  <conditionalFormatting sqref="AB101">
    <cfRule type="cellIs" dxfId="1720" priority="1742" operator="equal">
      <formula>"Muy Alta"</formula>
    </cfRule>
    <cfRule type="cellIs" dxfId="1719" priority="1743" operator="equal">
      <formula>"Alta"</formula>
    </cfRule>
    <cfRule type="cellIs" dxfId="1718" priority="1744" operator="equal">
      <formula>"Media"</formula>
    </cfRule>
    <cfRule type="cellIs" dxfId="1717" priority="1745" operator="equal">
      <formula>"Baja"</formula>
    </cfRule>
    <cfRule type="cellIs" dxfId="1716" priority="1746" operator="equal">
      <formula>"Muy Baja"</formula>
    </cfRule>
  </conditionalFormatting>
  <conditionalFormatting sqref="AD101">
    <cfRule type="cellIs" dxfId="1715" priority="1737" operator="equal">
      <formula>"Catastrófico"</formula>
    </cfRule>
    <cfRule type="cellIs" dxfId="1714" priority="1738" operator="equal">
      <formula>"Mayor"</formula>
    </cfRule>
    <cfRule type="cellIs" dxfId="1713" priority="1739" operator="equal">
      <formula>"Moderado"</formula>
    </cfRule>
    <cfRule type="cellIs" dxfId="1712" priority="1740" operator="equal">
      <formula>"Menor"</formula>
    </cfRule>
    <cfRule type="cellIs" dxfId="1711" priority="1741" operator="equal">
      <formula>"Leve"</formula>
    </cfRule>
  </conditionalFormatting>
  <conditionalFormatting sqref="AF101">
    <cfRule type="cellIs" dxfId="1710" priority="1733" operator="equal">
      <formula>"Extremo"</formula>
    </cfRule>
    <cfRule type="cellIs" dxfId="1709" priority="1734" operator="equal">
      <formula>"Alto"</formula>
    </cfRule>
    <cfRule type="cellIs" dxfId="1708" priority="1735" operator="equal">
      <formula>"Moderado"</formula>
    </cfRule>
    <cfRule type="cellIs" dxfId="1707" priority="1736" operator="equal">
      <formula>"Bajo"</formula>
    </cfRule>
  </conditionalFormatting>
  <conditionalFormatting sqref="AB102">
    <cfRule type="cellIs" dxfId="1706" priority="1728" operator="equal">
      <formula>"Muy Alta"</formula>
    </cfRule>
    <cfRule type="cellIs" dxfId="1705" priority="1729" operator="equal">
      <formula>"Alta"</formula>
    </cfRule>
    <cfRule type="cellIs" dxfId="1704" priority="1730" operator="equal">
      <formula>"Media"</formula>
    </cfRule>
    <cfRule type="cellIs" dxfId="1703" priority="1731" operator="equal">
      <formula>"Baja"</formula>
    </cfRule>
    <cfRule type="cellIs" dxfId="1702" priority="1732" operator="equal">
      <formula>"Muy Baja"</formula>
    </cfRule>
  </conditionalFormatting>
  <conditionalFormatting sqref="AD102">
    <cfRule type="cellIs" dxfId="1701" priority="1723" operator="equal">
      <formula>"Catastrófico"</formula>
    </cfRule>
    <cfRule type="cellIs" dxfId="1700" priority="1724" operator="equal">
      <formula>"Mayor"</formula>
    </cfRule>
    <cfRule type="cellIs" dxfId="1699" priority="1725" operator="equal">
      <formula>"Moderado"</formula>
    </cfRule>
    <cfRule type="cellIs" dxfId="1698" priority="1726" operator="equal">
      <formula>"Menor"</formula>
    </cfRule>
    <cfRule type="cellIs" dxfId="1697" priority="1727" operator="equal">
      <formula>"Leve"</formula>
    </cfRule>
  </conditionalFormatting>
  <conditionalFormatting sqref="AF102">
    <cfRule type="cellIs" dxfId="1696" priority="1719" operator="equal">
      <formula>"Extremo"</formula>
    </cfRule>
    <cfRule type="cellIs" dxfId="1695" priority="1720" operator="equal">
      <formula>"Alto"</formula>
    </cfRule>
    <cfRule type="cellIs" dxfId="1694" priority="1721" operator="equal">
      <formula>"Moderado"</formula>
    </cfRule>
    <cfRule type="cellIs" dxfId="1693" priority="1722" operator="equal">
      <formula>"Bajo"</formula>
    </cfRule>
  </conditionalFormatting>
  <conditionalFormatting sqref="AB104">
    <cfRule type="cellIs" dxfId="1692" priority="1714" operator="equal">
      <formula>"Muy Alta"</formula>
    </cfRule>
    <cfRule type="cellIs" dxfId="1691" priority="1715" operator="equal">
      <formula>"Alta"</formula>
    </cfRule>
    <cfRule type="cellIs" dxfId="1690" priority="1716" operator="equal">
      <formula>"Media"</formula>
    </cfRule>
    <cfRule type="cellIs" dxfId="1689" priority="1717" operator="equal">
      <formula>"Baja"</formula>
    </cfRule>
    <cfRule type="cellIs" dxfId="1688" priority="1718" operator="equal">
      <formula>"Muy Baja"</formula>
    </cfRule>
  </conditionalFormatting>
  <conditionalFormatting sqref="AD104">
    <cfRule type="cellIs" dxfId="1687" priority="1709" operator="equal">
      <formula>"Catastrófico"</formula>
    </cfRule>
    <cfRule type="cellIs" dxfId="1686" priority="1710" operator="equal">
      <formula>"Mayor"</formula>
    </cfRule>
    <cfRule type="cellIs" dxfId="1685" priority="1711" operator="equal">
      <formula>"Moderado"</formula>
    </cfRule>
    <cfRule type="cellIs" dxfId="1684" priority="1712" operator="equal">
      <formula>"Menor"</formula>
    </cfRule>
    <cfRule type="cellIs" dxfId="1683" priority="1713" operator="equal">
      <formula>"Leve"</formula>
    </cfRule>
  </conditionalFormatting>
  <conditionalFormatting sqref="AF104">
    <cfRule type="cellIs" dxfId="1682" priority="1705" operator="equal">
      <formula>"Extremo"</formula>
    </cfRule>
    <cfRule type="cellIs" dxfId="1681" priority="1706" operator="equal">
      <formula>"Alto"</formula>
    </cfRule>
    <cfRule type="cellIs" dxfId="1680" priority="1707" operator="equal">
      <formula>"Moderado"</formula>
    </cfRule>
    <cfRule type="cellIs" dxfId="1679" priority="1708" operator="equal">
      <formula>"Bajo"</formula>
    </cfRule>
  </conditionalFormatting>
  <conditionalFormatting sqref="AB105">
    <cfRule type="cellIs" dxfId="1678" priority="1700" operator="equal">
      <formula>"Muy Alta"</formula>
    </cfRule>
    <cfRule type="cellIs" dxfId="1677" priority="1701" operator="equal">
      <formula>"Alta"</formula>
    </cfRule>
    <cfRule type="cellIs" dxfId="1676" priority="1702" operator="equal">
      <formula>"Media"</formula>
    </cfRule>
    <cfRule type="cellIs" dxfId="1675" priority="1703" operator="equal">
      <formula>"Baja"</formula>
    </cfRule>
    <cfRule type="cellIs" dxfId="1674" priority="1704" operator="equal">
      <formula>"Muy Baja"</formula>
    </cfRule>
  </conditionalFormatting>
  <conditionalFormatting sqref="AD105">
    <cfRule type="cellIs" dxfId="1673" priority="1695" operator="equal">
      <formula>"Catastrófico"</formula>
    </cfRule>
    <cfRule type="cellIs" dxfId="1672" priority="1696" operator="equal">
      <formula>"Mayor"</formula>
    </cfRule>
    <cfRule type="cellIs" dxfId="1671" priority="1697" operator="equal">
      <formula>"Moderado"</formula>
    </cfRule>
    <cfRule type="cellIs" dxfId="1670" priority="1698" operator="equal">
      <formula>"Menor"</formula>
    </cfRule>
    <cfRule type="cellIs" dxfId="1669" priority="1699" operator="equal">
      <formula>"Leve"</formula>
    </cfRule>
  </conditionalFormatting>
  <conditionalFormatting sqref="AF105">
    <cfRule type="cellIs" dxfId="1668" priority="1691" operator="equal">
      <formula>"Extremo"</formula>
    </cfRule>
    <cfRule type="cellIs" dxfId="1667" priority="1692" operator="equal">
      <formula>"Alto"</formula>
    </cfRule>
    <cfRule type="cellIs" dxfId="1666" priority="1693" operator="equal">
      <formula>"Moderado"</formula>
    </cfRule>
    <cfRule type="cellIs" dxfId="1665" priority="1694" operator="equal">
      <formula>"Bajo"</formula>
    </cfRule>
  </conditionalFormatting>
  <conditionalFormatting sqref="AB121">
    <cfRule type="cellIs" dxfId="1664" priority="1686" operator="equal">
      <formula>"Muy Alta"</formula>
    </cfRule>
    <cfRule type="cellIs" dxfId="1663" priority="1687" operator="equal">
      <formula>"Alta"</formula>
    </cfRule>
    <cfRule type="cellIs" dxfId="1662" priority="1688" operator="equal">
      <formula>"Media"</formula>
    </cfRule>
    <cfRule type="cellIs" dxfId="1661" priority="1689" operator="equal">
      <formula>"Baja"</formula>
    </cfRule>
    <cfRule type="cellIs" dxfId="1660" priority="1690" operator="equal">
      <formula>"Muy Baja"</formula>
    </cfRule>
  </conditionalFormatting>
  <conditionalFormatting sqref="AD121">
    <cfRule type="cellIs" dxfId="1659" priority="1681" operator="equal">
      <formula>"Catastrófico"</formula>
    </cfRule>
    <cfRule type="cellIs" dxfId="1658" priority="1682" operator="equal">
      <formula>"Mayor"</formula>
    </cfRule>
    <cfRule type="cellIs" dxfId="1657" priority="1683" operator="equal">
      <formula>"Moderado"</formula>
    </cfRule>
    <cfRule type="cellIs" dxfId="1656" priority="1684" operator="equal">
      <formula>"Menor"</formula>
    </cfRule>
    <cfRule type="cellIs" dxfId="1655" priority="1685" operator="equal">
      <formula>"Leve"</formula>
    </cfRule>
  </conditionalFormatting>
  <conditionalFormatting sqref="AF121">
    <cfRule type="cellIs" dxfId="1654" priority="1677" operator="equal">
      <formula>"Extremo"</formula>
    </cfRule>
    <cfRule type="cellIs" dxfId="1653" priority="1678" operator="equal">
      <formula>"Alto"</formula>
    </cfRule>
    <cfRule type="cellIs" dxfId="1652" priority="1679" operator="equal">
      <formula>"Moderado"</formula>
    </cfRule>
    <cfRule type="cellIs" dxfId="1651" priority="1680" operator="equal">
      <formula>"Bajo"</formula>
    </cfRule>
  </conditionalFormatting>
  <conditionalFormatting sqref="AB122">
    <cfRule type="cellIs" dxfId="1650" priority="1672" operator="equal">
      <formula>"Muy Alta"</formula>
    </cfRule>
    <cfRule type="cellIs" dxfId="1649" priority="1673" operator="equal">
      <formula>"Alta"</formula>
    </cfRule>
    <cfRule type="cellIs" dxfId="1648" priority="1674" operator="equal">
      <formula>"Media"</formula>
    </cfRule>
    <cfRule type="cellIs" dxfId="1647" priority="1675" operator="equal">
      <formula>"Baja"</formula>
    </cfRule>
    <cfRule type="cellIs" dxfId="1646" priority="1676" operator="equal">
      <formula>"Muy Baja"</formula>
    </cfRule>
  </conditionalFormatting>
  <conditionalFormatting sqref="AD122">
    <cfRule type="cellIs" dxfId="1645" priority="1667" operator="equal">
      <formula>"Catastrófico"</formula>
    </cfRule>
    <cfRule type="cellIs" dxfId="1644" priority="1668" operator="equal">
      <formula>"Mayor"</formula>
    </cfRule>
    <cfRule type="cellIs" dxfId="1643" priority="1669" operator="equal">
      <formula>"Moderado"</formula>
    </cfRule>
    <cfRule type="cellIs" dxfId="1642" priority="1670" operator="equal">
      <formula>"Menor"</formula>
    </cfRule>
    <cfRule type="cellIs" dxfId="1641" priority="1671" operator="equal">
      <formula>"Leve"</formula>
    </cfRule>
  </conditionalFormatting>
  <conditionalFormatting sqref="AF122">
    <cfRule type="cellIs" dxfId="1640" priority="1663" operator="equal">
      <formula>"Extremo"</formula>
    </cfRule>
    <cfRule type="cellIs" dxfId="1639" priority="1664" operator="equal">
      <formula>"Alto"</formula>
    </cfRule>
    <cfRule type="cellIs" dxfId="1638" priority="1665" operator="equal">
      <formula>"Moderado"</formula>
    </cfRule>
    <cfRule type="cellIs" dxfId="1637" priority="1666" operator="equal">
      <formula>"Bajo"</formula>
    </cfRule>
  </conditionalFormatting>
  <conditionalFormatting sqref="AB123">
    <cfRule type="cellIs" dxfId="1636" priority="1658" operator="equal">
      <formula>"Muy Alta"</formula>
    </cfRule>
    <cfRule type="cellIs" dxfId="1635" priority="1659" operator="equal">
      <formula>"Alta"</formula>
    </cfRule>
    <cfRule type="cellIs" dxfId="1634" priority="1660" operator="equal">
      <formula>"Media"</formula>
    </cfRule>
    <cfRule type="cellIs" dxfId="1633" priority="1661" operator="equal">
      <formula>"Baja"</formula>
    </cfRule>
    <cfRule type="cellIs" dxfId="1632" priority="1662" operator="equal">
      <formula>"Muy Baja"</formula>
    </cfRule>
  </conditionalFormatting>
  <conditionalFormatting sqref="AD123">
    <cfRule type="cellIs" dxfId="1631" priority="1653" operator="equal">
      <formula>"Catastrófico"</formula>
    </cfRule>
    <cfRule type="cellIs" dxfId="1630" priority="1654" operator="equal">
      <formula>"Mayor"</formula>
    </cfRule>
    <cfRule type="cellIs" dxfId="1629" priority="1655" operator="equal">
      <formula>"Moderado"</formula>
    </cfRule>
    <cfRule type="cellIs" dxfId="1628" priority="1656" operator="equal">
      <formula>"Menor"</formula>
    </cfRule>
    <cfRule type="cellIs" dxfId="1627" priority="1657" operator="equal">
      <formula>"Leve"</formula>
    </cfRule>
  </conditionalFormatting>
  <conditionalFormatting sqref="AF123">
    <cfRule type="cellIs" dxfId="1626" priority="1649" operator="equal">
      <formula>"Extremo"</formula>
    </cfRule>
    <cfRule type="cellIs" dxfId="1625" priority="1650" operator="equal">
      <formula>"Alto"</formula>
    </cfRule>
    <cfRule type="cellIs" dxfId="1624" priority="1651" operator="equal">
      <formula>"Moderado"</formula>
    </cfRule>
    <cfRule type="cellIs" dxfId="1623" priority="1652" operator="equal">
      <formula>"Bajo"</formula>
    </cfRule>
  </conditionalFormatting>
  <conditionalFormatting sqref="K10">
    <cfRule type="cellIs" dxfId="1622" priority="1644" operator="equal">
      <formula>"Muy Alta"</formula>
    </cfRule>
    <cfRule type="cellIs" dxfId="1621" priority="1645" operator="equal">
      <formula>"Alta"</formula>
    </cfRule>
    <cfRule type="cellIs" dxfId="1620" priority="1646" operator="equal">
      <formula>"Media"</formula>
    </cfRule>
    <cfRule type="cellIs" dxfId="1619" priority="1647" operator="equal">
      <formula>"Baja"</formula>
    </cfRule>
    <cfRule type="cellIs" dxfId="1618" priority="1648" operator="equal">
      <formula>"Muy Baja"</formula>
    </cfRule>
  </conditionalFormatting>
  <conditionalFormatting sqref="O10">
    <cfRule type="cellIs" dxfId="1617" priority="1639" operator="equal">
      <formula>"Catastrófico"</formula>
    </cfRule>
    <cfRule type="cellIs" dxfId="1616" priority="1640" operator="equal">
      <formula>"Mayor"</formula>
    </cfRule>
    <cfRule type="cellIs" dxfId="1615" priority="1641" operator="equal">
      <formula>"Moderado"</formula>
    </cfRule>
    <cfRule type="cellIs" dxfId="1614" priority="1642" operator="equal">
      <formula>"Menor"</formula>
    </cfRule>
    <cfRule type="cellIs" dxfId="1613" priority="1643" operator="equal">
      <formula>"Leve"</formula>
    </cfRule>
  </conditionalFormatting>
  <conditionalFormatting sqref="Q10">
    <cfRule type="cellIs" dxfId="1612" priority="1635" operator="equal">
      <formula>"Extremo"</formula>
    </cfRule>
    <cfRule type="cellIs" dxfId="1611" priority="1636" operator="equal">
      <formula>"Alto"</formula>
    </cfRule>
    <cfRule type="cellIs" dxfId="1610" priority="1637" operator="equal">
      <formula>"Moderado"</formula>
    </cfRule>
    <cfRule type="cellIs" dxfId="1609" priority="1638" operator="equal">
      <formula>"Bajo"</formula>
    </cfRule>
  </conditionalFormatting>
  <conditionalFormatting sqref="N10:N12">
    <cfRule type="containsText" dxfId="1608" priority="1634" operator="containsText" text="❌">
      <formula>NOT(ISERROR(SEARCH("❌",N10)))</formula>
    </cfRule>
  </conditionalFormatting>
  <conditionalFormatting sqref="K13">
    <cfRule type="cellIs" dxfId="1607" priority="1629" operator="equal">
      <formula>"Muy Alta"</formula>
    </cfRule>
    <cfRule type="cellIs" dxfId="1606" priority="1630" operator="equal">
      <formula>"Alta"</formula>
    </cfRule>
    <cfRule type="cellIs" dxfId="1605" priority="1631" operator="equal">
      <formula>"Media"</formula>
    </cfRule>
    <cfRule type="cellIs" dxfId="1604" priority="1632" operator="equal">
      <formula>"Baja"</formula>
    </cfRule>
    <cfRule type="cellIs" dxfId="1603" priority="1633" operator="equal">
      <formula>"Muy Baja"</formula>
    </cfRule>
  </conditionalFormatting>
  <conditionalFormatting sqref="O13">
    <cfRule type="cellIs" dxfId="1602" priority="1624" operator="equal">
      <formula>"Catastrófico"</formula>
    </cfRule>
    <cfRule type="cellIs" dxfId="1601" priority="1625" operator="equal">
      <formula>"Mayor"</formula>
    </cfRule>
    <cfRule type="cellIs" dxfId="1600" priority="1626" operator="equal">
      <formula>"Moderado"</formula>
    </cfRule>
    <cfRule type="cellIs" dxfId="1599" priority="1627" operator="equal">
      <formula>"Menor"</formula>
    </cfRule>
    <cfRule type="cellIs" dxfId="1598" priority="1628" operator="equal">
      <formula>"Leve"</formula>
    </cfRule>
  </conditionalFormatting>
  <conditionalFormatting sqref="Q13">
    <cfRule type="cellIs" dxfId="1597" priority="1620" operator="equal">
      <formula>"Extremo"</formula>
    </cfRule>
    <cfRule type="cellIs" dxfId="1596" priority="1621" operator="equal">
      <formula>"Alto"</formula>
    </cfRule>
    <cfRule type="cellIs" dxfId="1595" priority="1622" operator="equal">
      <formula>"Moderado"</formula>
    </cfRule>
    <cfRule type="cellIs" dxfId="1594" priority="1623" operator="equal">
      <formula>"Bajo"</formula>
    </cfRule>
  </conditionalFormatting>
  <conditionalFormatting sqref="N13:N15">
    <cfRule type="containsText" dxfId="1593" priority="1619" operator="containsText" text="❌">
      <formula>NOT(ISERROR(SEARCH("❌",N13)))</formula>
    </cfRule>
  </conditionalFormatting>
  <conditionalFormatting sqref="K16">
    <cfRule type="cellIs" dxfId="1592" priority="1614" operator="equal">
      <formula>"Muy Alta"</formula>
    </cfRule>
    <cfRule type="cellIs" dxfId="1591" priority="1615" operator="equal">
      <formula>"Alta"</formula>
    </cfRule>
    <cfRule type="cellIs" dxfId="1590" priority="1616" operator="equal">
      <formula>"Media"</formula>
    </cfRule>
    <cfRule type="cellIs" dxfId="1589" priority="1617" operator="equal">
      <formula>"Baja"</formula>
    </cfRule>
    <cfRule type="cellIs" dxfId="1588" priority="1618" operator="equal">
      <formula>"Muy Baja"</formula>
    </cfRule>
  </conditionalFormatting>
  <conditionalFormatting sqref="O16">
    <cfRule type="cellIs" dxfId="1587" priority="1609" operator="equal">
      <formula>"Catastrófico"</formula>
    </cfRule>
    <cfRule type="cellIs" dxfId="1586" priority="1610" operator="equal">
      <formula>"Mayor"</formula>
    </cfRule>
    <cfRule type="cellIs" dxfId="1585" priority="1611" operator="equal">
      <formula>"Moderado"</formula>
    </cfRule>
    <cfRule type="cellIs" dxfId="1584" priority="1612" operator="equal">
      <formula>"Menor"</formula>
    </cfRule>
    <cfRule type="cellIs" dxfId="1583" priority="1613" operator="equal">
      <formula>"Leve"</formula>
    </cfRule>
  </conditionalFormatting>
  <conditionalFormatting sqref="Q16">
    <cfRule type="cellIs" dxfId="1582" priority="1605" operator="equal">
      <formula>"Extremo"</formula>
    </cfRule>
    <cfRule type="cellIs" dxfId="1581" priority="1606" operator="equal">
      <formula>"Alto"</formula>
    </cfRule>
    <cfRule type="cellIs" dxfId="1580" priority="1607" operator="equal">
      <formula>"Moderado"</formula>
    </cfRule>
    <cfRule type="cellIs" dxfId="1579" priority="1608" operator="equal">
      <formula>"Bajo"</formula>
    </cfRule>
  </conditionalFormatting>
  <conditionalFormatting sqref="N16:N18">
    <cfRule type="containsText" dxfId="1578" priority="1604" operator="containsText" text="❌">
      <formula>NOT(ISERROR(SEARCH("❌",N16)))</formula>
    </cfRule>
  </conditionalFormatting>
  <conditionalFormatting sqref="K19">
    <cfRule type="cellIs" dxfId="1577" priority="1599" operator="equal">
      <formula>"Muy Alta"</formula>
    </cfRule>
    <cfRule type="cellIs" dxfId="1576" priority="1600" operator="equal">
      <formula>"Alta"</formula>
    </cfRule>
    <cfRule type="cellIs" dxfId="1575" priority="1601" operator="equal">
      <formula>"Media"</formula>
    </cfRule>
    <cfRule type="cellIs" dxfId="1574" priority="1602" operator="equal">
      <formula>"Baja"</formula>
    </cfRule>
    <cfRule type="cellIs" dxfId="1573" priority="1603" operator="equal">
      <formula>"Muy Baja"</formula>
    </cfRule>
  </conditionalFormatting>
  <conditionalFormatting sqref="O19">
    <cfRule type="cellIs" dxfId="1572" priority="1594" operator="equal">
      <formula>"Catastrófico"</formula>
    </cfRule>
    <cfRule type="cellIs" dxfId="1571" priority="1595" operator="equal">
      <formula>"Mayor"</formula>
    </cfRule>
    <cfRule type="cellIs" dxfId="1570" priority="1596" operator="equal">
      <formula>"Moderado"</formula>
    </cfRule>
    <cfRule type="cellIs" dxfId="1569" priority="1597" operator="equal">
      <formula>"Menor"</formula>
    </cfRule>
    <cfRule type="cellIs" dxfId="1568" priority="1598" operator="equal">
      <formula>"Leve"</formula>
    </cfRule>
  </conditionalFormatting>
  <conditionalFormatting sqref="Q19">
    <cfRule type="cellIs" dxfId="1567" priority="1590" operator="equal">
      <formula>"Extremo"</formula>
    </cfRule>
    <cfRule type="cellIs" dxfId="1566" priority="1591" operator="equal">
      <formula>"Alto"</formula>
    </cfRule>
    <cfRule type="cellIs" dxfId="1565" priority="1592" operator="equal">
      <formula>"Moderado"</formula>
    </cfRule>
    <cfRule type="cellIs" dxfId="1564" priority="1593" operator="equal">
      <formula>"Bajo"</formula>
    </cfRule>
  </conditionalFormatting>
  <conditionalFormatting sqref="N19:N21">
    <cfRule type="containsText" dxfId="1563" priority="1589" operator="containsText" text="❌">
      <formula>NOT(ISERROR(SEARCH("❌",N19)))</formula>
    </cfRule>
  </conditionalFormatting>
  <conditionalFormatting sqref="K22">
    <cfRule type="cellIs" dxfId="1562" priority="1584" operator="equal">
      <formula>"Muy Alta"</formula>
    </cfRule>
    <cfRule type="cellIs" dxfId="1561" priority="1585" operator="equal">
      <formula>"Alta"</formula>
    </cfRule>
    <cfRule type="cellIs" dxfId="1560" priority="1586" operator="equal">
      <formula>"Media"</formula>
    </cfRule>
    <cfRule type="cellIs" dxfId="1559" priority="1587" operator="equal">
      <formula>"Baja"</formula>
    </cfRule>
    <cfRule type="cellIs" dxfId="1558" priority="1588" operator="equal">
      <formula>"Muy Baja"</formula>
    </cfRule>
  </conditionalFormatting>
  <conditionalFormatting sqref="O22">
    <cfRule type="cellIs" dxfId="1557" priority="1579" operator="equal">
      <formula>"Catastrófico"</formula>
    </cfRule>
    <cfRule type="cellIs" dxfId="1556" priority="1580" operator="equal">
      <formula>"Mayor"</formula>
    </cfRule>
    <cfRule type="cellIs" dxfId="1555" priority="1581" operator="equal">
      <formula>"Moderado"</formula>
    </cfRule>
    <cfRule type="cellIs" dxfId="1554" priority="1582" operator="equal">
      <formula>"Menor"</formula>
    </cfRule>
    <cfRule type="cellIs" dxfId="1553" priority="1583" operator="equal">
      <formula>"Leve"</formula>
    </cfRule>
  </conditionalFormatting>
  <conditionalFormatting sqref="Q22">
    <cfRule type="cellIs" dxfId="1552" priority="1575" operator="equal">
      <formula>"Extremo"</formula>
    </cfRule>
    <cfRule type="cellIs" dxfId="1551" priority="1576" operator="equal">
      <formula>"Alto"</formula>
    </cfRule>
    <cfRule type="cellIs" dxfId="1550" priority="1577" operator="equal">
      <formula>"Moderado"</formula>
    </cfRule>
    <cfRule type="cellIs" dxfId="1549" priority="1578" operator="equal">
      <formula>"Bajo"</formula>
    </cfRule>
  </conditionalFormatting>
  <conditionalFormatting sqref="N22:N24">
    <cfRule type="containsText" dxfId="1548" priority="1574" operator="containsText" text="❌">
      <formula>NOT(ISERROR(SEARCH("❌",N22)))</formula>
    </cfRule>
  </conditionalFormatting>
  <conditionalFormatting sqref="K25">
    <cfRule type="cellIs" dxfId="1547" priority="1569" operator="equal">
      <formula>"Muy Alta"</formula>
    </cfRule>
    <cfRule type="cellIs" dxfId="1546" priority="1570" operator="equal">
      <formula>"Alta"</formula>
    </cfRule>
    <cfRule type="cellIs" dxfId="1545" priority="1571" operator="equal">
      <formula>"Media"</formula>
    </cfRule>
    <cfRule type="cellIs" dxfId="1544" priority="1572" operator="equal">
      <formula>"Baja"</formula>
    </cfRule>
    <cfRule type="cellIs" dxfId="1543" priority="1573" operator="equal">
      <formula>"Muy Baja"</formula>
    </cfRule>
  </conditionalFormatting>
  <conditionalFormatting sqref="O25">
    <cfRule type="cellIs" dxfId="1542" priority="1564" operator="equal">
      <formula>"Catastrófico"</formula>
    </cfRule>
    <cfRule type="cellIs" dxfId="1541" priority="1565" operator="equal">
      <formula>"Mayor"</formula>
    </cfRule>
    <cfRule type="cellIs" dxfId="1540" priority="1566" operator="equal">
      <formula>"Moderado"</formula>
    </cfRule>
    <cfRule type="cellIs" dxfId="1539" priority="1567" operator="equal">
      <formula>"Menor"</formula>
    </cfRule>
    <cfRule type="cellIs" dxfId="1538" priority="1568" operator="equal">
      <formula>"Leve"</formula>
    </cfRule>
  </conditionalFormatting>
  <conditionalFormatting sqref="Q25">
    <cfRule type="cellIs" dxfId="1537" priority="1560" operator="equal">
      <formula>"Extremo"</formula>
    </cfRule>
    <cfRule type="cellIs" dxfId="1536" priority="1561" operator="equal">
      <formula>"Alto"</formula>
    </cfRule>
    <cfRule type="cellIs" dxfId="1535" priority="1562" operator="equal">
      <formula>"Moderado"</formula>
    </cfRule>
    <cfRule type="cellIs" dxfId="1534" priority="1563" operator="equal">
      <formula>"Bajo"</formula>
    </cfRule>
  </conditionalFormatting>
  <conditionalFormatting sqref="N25:N27">
    <cfRule type="containsText" dxfId="1533" priority="1559" operator="containsText" text="❌">
      <formula>NOT(ISERROR(SEARCH("❌",N25)))</formula>
    </cfRule>
  </conditionalFormatting>
  <conditionalFormatting sqref="K28">
    <cfRule type="cellIs" dxfId="1532" priority="1554" operator="equal">
      <formula>"Muy Alta"</formula>
    </cfRule>
    <cfRule type="cellIs" dxfId="1531" priority="1555" operator="equal">
      <formula>"Alta"</formula>
    </cfRule>
    <cfRule type="cellIs" dxfId="1530" priority="1556" operator="equal">
      <formula>"Media"</formula>
    </cfRule>
    <cfRule type="cellIs" dxfId="1529" priority="1557" operator="equal">
      <formula>"Baja"</formula>
    </cfRule>
    <cfRule type="cellIs" dxfId="1528" priority="1558" operator="equal">
      <formula>"Muy Baja"</formula>
    </cfRule>
  </conditionalFormatting>
  <conditionalFormatting sqref="O28">
    <cfRule type="cellIs" dxfId="1527" priority="1549" operator="equal">
      <formula>"Catastrófico"</formula>
    </cfRule>
    <cfRule type="cellIs" dxfId="1526" priority="1550" operator="equal">
      <formula>"Mayor"</formula>
    </cfRule>
    <cfRule type="cellIs" dxfId="1525" priority="1551" operator="equal">
      <formula>"Moderado"</formula>
    </cfRule>
    <cfRule type="cellIs" dxfId="1524" priority="1552" operator="equal">
      <formula>"Menor"</formula>
    </cfRule>
    <cfRule type="cellIs" dxfId="1523" priority="1553" operator="equal">
      <formula>"Leve"</formula>
    </cfRule>
  </conditionalFormatting>
  <conditionalFormatting sqref="Q28">
    <cfRule type="cellIs" dxfId="1522" priority="1545" operator="equal">
      <formula>"Extremo"</formula>
    </cfRule>
    <cfRule type="cellIs" dxfId="1521" priority="1546" operator="equal">
      <formula>"Alto"</formula>
    </cfRule>
    <cfRule type="cellIs" dxfId="1520" priority="1547" operator="equal">
      <formula>"Moderado"</formula>
    </cfRule>
    <cfRule type="cellIs" dxfId="1519" priority="1548" operator="equal">
      <formula>"Bajo"</formula>
    </cfRule>
  </conditionalFormatting>
  <conditionalFormatting sqref="N28:N30">
    <cfRule type="containsText" dxfId="1518" priority="1544" operator="containsText" text="❌">
      <formula>NOT(ISERROR(SEARCH("❌",N28)))</formula>
    </cfRule>
  </conditionalFormatting>
  <conditionalFormatting sqref="K31">
    <cfRule type="cellIs" dxfId="1517" priority="1539" operator="equal">
      <formula>"Muy Alta"</formula>
    </cfRule>
    <cfRule type="cellIs" dxfId="1516" priority="1540" operator="equal">
      <formula>"Alta"</formula>
    </cfRule>
    <cfRule type="cellIs" dxfId="1515" priority="1541" operator="equal">
      <formula>"Media"</formula>
    </cfRule>
    <cfRule type="cellIs" dxfId="1514" priority="1542" operator="equal">
      <formula>"Baja"</formula>
    </cfRule>
    <cfRule type="cellIs" dxfId="1513" priority="1543" operator="equal">
      <formula>"Muy Baja"</formula>
    </cfRule>
  </conditionalFormatting>
  <conditionalFormatting sqref="O31">
    <cfRule type="cellIs" dxfId="1512" priority="1534" operator="equal">
      <formula>"Catastrófico"</formula>
    </cfRule>
    <cfRule type="cellIs" dxfId="1511" priority="1535" operator="equal">
      <formula>"Mayor"</formula>
    </cfRule>
    <cfRule type="cellIs" dxfId="1510" priority="1536" operator="equal">
      <formula>"Moderado"</formula>
    </cfRule>
    <cfRule type="cellIs" dxfId="1509" priority="1537" operator="equal">
      <formula>"Menor"</formula>
    </cfRule>
    <cfRule type="cellIs" dxfId="1508" priority="1538" operator="equal">
      <formula>"Leve"</formula>
    </cfRule>
  </conditionalFormatting>
  <conditionalFormatting sqref="Q31">
    <cfRule type="cellIs" dxfId="1507" priority="1530" operator="equal">
      <formula>"Extremo"</formula>
    </cfRule>
    <cfRule type="cellIs" dxfId="1506" priority="1531" operator="equal">
      <formula>"Alto"</formula>
    </cfRule>
    <cfRule type="cellIs" dxfId="1505" priority="1532" operator="equal">
      <formula>"Moderado"</formula>
    </cfRule>
    <cfRule type="cellIs" dxfId="1504" priority="1533" operator="equal">
      <formula>"Bajo"</formula>
    </cfRule>
  </conditionalFormatting>
  <conditionalFormatting sqref="N31:N33">
    <cfRule type="containsText" dxfId="1503" priority="1529" operator="containsText" text="❌">
      <formula>NOT(ISERROR(SEARCH("❌",N31)))</formula>
    </cfRule>
  </conditionalFormatting>
  <conditionalFormatting sqref="K34">
    <cfRule type="cellIs" dxfId="1502" priority="1524" operator="equal">
      <formula>"Muy Alta"</formula>
    </cfRule>
    <cfRule type="cellIs" dxfId="1501" priority="1525" operator="equal">
      <formula>"Alta"</formula>
    </cfRule>
    <cfRule type="cellIs" dxfId="1500" priority="1526" operator="equal">
      <formula>"Media"</formula>
    </cfRule>
    <cfRule type="cellIs" dxfId="1499" priority="1527" operator="equal">
      <formula>"Baja"</formula>
    </cfRule>
    <cfRule type="cellIs" dxfId="1498" priority="1528" operator="equal">
      <formula>"Muy Baja"</formula>
    </cfRule>
  </conditionalFormatting>
  <conditionalFormatting sqref="O34">
    <cfRule type="cellIs" dxfId="1497" priority="1519" operator="equal">
      <formula>"Catastrófico"</formula>
    </cfRule>
    <cfRule type="cellIs" dxfId="1496" priority="1520" operator="equal">
      <formula>"Mayor"</formula>
    </cfRule>
    <cfRule type="cellIs" dxfId="1495" priority="1521" operator="equal">
      <formula>"Moderado"</formula>
    </cfRule>
    <cfRule type="cellIs" dxfId="1494" priority="1522" operator="equal">
      <formula>"Menor"</formula>
    </cfRule>
    <cfRule type="cellIs" dxfId="1493" priority="1523" operator="equal">
      <formula>"Leve"</formula>
    </cfRule>
  </conditionalFormatting>
  <conditionalFormatting sqref="Q34">
    <cfRule type="cellIs" dxfId="1492" priority="1515" operator="equal">
      <formula>"Extremo"</formula>
    </cfRule>
    <cfRule type="cellIs" dxfId="1491" priority="1516" operator="equal">
      <formula>"Alto"</formula>
    </cfRule>
    <cfRule type="cellIs" dxfId="1490" priority="1517" operator="equal">
      <formula>"Moderado"</formula>
    </cfRule>
    <cfRule type="cellIs" dxfId="1489" priority="1518" operator="equal">
      <formula>"Bajo"</formula>
    </cfRule>
  </conditionalFormatting>
  <conditionalFormatting sqref="N34:N36">
    <cfRule type="containsText" dxfId="1488" priority="1514" operator="containsText" text="❌">
      <formula>NOT(ISERROR(SEARCH("❌",N34)))</formula>
    </cfRule>
  </conditionalFormatting>
  <conditionalFormatting sqref="K37">
    <cfRule type="cellIs" dxfId="1487" priority="1509" operator="equal">
      <formula>"Muy Alta"</formula>
    </cfRule>
    <cfRule type="cellIs" dxfId="1486" priority="1510" operator="equal">
      <formula>"Alta"</formula>
    </cfRule>
    <cfRule type="cellIs" dxfId="1485" priority="1511" operator="equal">
      <formula>"Media"</formula>
    </cfRule>
    <cfRule type="cellIs" dxfId="1484" priority="1512" operator="equal">
      <formula>"Baja"</formula>
    </cfRule>
    <cfRule type="cellIs" dxfId="1483" priority="1513" operator="equal">
      <formula>"Muy Baja"</formula>
    </cfRule>
  </conditionalFormatting>
  <conditionalFormatting sqref="O37">
    <cfRule type="cellIs" dxfId="1482" priority="1504" operator="equal">
      <formula>"Catastrófico"</formula>
    </cfRule>
    <cfRule type="cellIs" dxfId="1481" priority="1505" operator="equal">
      <formula>"Mayor"</formula>
    </cfRule>
    <cfRule type="cellIs" dxfId="1480" priority="1506" operator="equal">
      <formula>"Moderado"</formula>
    </cfRule>
    <cfRule type="cellIs" dxfId="1479" priority="1507" operator="equal">
      <formula>"Menor"</formula>
    </cfRule>
    <cfRule type="cellIs" dxfId="1478" priority="1508" operator="equal">
      <formula>"Leve"</formula>
    </cfRule>
  </conditionalFormatting>
  <conditionalFormatting sqref="Q37">
    <cfRule type="cellIs" dxfId="1477" priority="1500" operator="equal">
      <formula>"Extremo"</formula>
    </cfRule>
    <cfRule type="cellIs" dxfId="1476" priority="1501" operator="equal">
      <formula>"Alto"</formula>
    </cfRule>
    <cfRule type="cellIs" dxfId="1475" priority="1502" operator="equal">
      <formula>"Moderado"</formula>
    </cfRule>
    <cfRule type="cellIs" dxfId="1474" priority="1503" operator="equal">
      <formula>"Bajo"</formula>
    </cfRule>
  </conditionalFormatting>
  <conditionalFormatting sqref="N37:N39">
    <cfRule type="containsText" dxfId="1473" priority="1499" operator="containsText" text="❌">
      <formula>NOT(ISERROR(SEARCH("❌",N37)))</formula>
    </cfRule>
  </conditionalFormatting>
  <conditionalFormatting sqref="K40">
    <cfRule type="cellIs" dxfId="1472" priority="1494" operator="equal">
      <formula>"Muy Alta"</formula>
    </cfRule>
    <cfRule type="cellIs" dxfId="1471" priority="1495" operator="equal">
      <formula>"Alta"</formula>
    </cfRule>
    <cfRule type="cellIs" dxfId="1470" priority="1496" operator="equal">
      <formula>"Media"</formula>
    </cfRule>
    <cfRule type="cellIs" dxfId="1469" priority="1497" operator="equal">
      <formula>"Baja"</formula>
    </cfRule>
    <cfRule type="cellIs" dxfId="1468" priority="1498" operator="equal">
      <formula>"Muy Baja"</formula>
    </cfRule>
  </conditionalFormatting>
  <conditionalFormatting sqref="O40">
    <cfRule type="cellIs" dxfId="1467" priority="1489" operator="equal">
      <formula>"Catastrófico"</formula>
    </cfRule>
    <cfRule type="cellIs" dxfId="1466" priority="1490" operator="equal">
      <formula>"Mayor"</formula>
    </cfRule>
    <cfRule type="cellIs" dxfId="1465" priority="1491" operator="equal">
      <formula>"Moderado"</formula>
    </cfRule>
    <cfRule type="cellIs" dxfId="1464" priority="1492" operator="equal">
      <formula>"Menor"</formula>
    </cfRule>
    <cfRule type="cellIs" dxfId="1463" priority="1493" operator="equal">
      <formula>"Leve"</formula>
    </cfRule>
  </conditionalFormatting>
  <conditionalFormatting sqref="Q40">
    <cfRule type="cellIs" dxfId="1462" priority="1485" operator="equal">
      <formula>"Extremo"</formula>
    </cfRule>
    <cfRule type="cellIs" dxfId="1461" priority="1486" operator="equal">
      <formula>"Alto"</formula>
    </cfRule>
    <cfRule type="cellIs" dxfId="1460" priority="1487" operator="equal">
      <formula>"Moderado"</formula>
    </cfRule>
    <cfRule type="cellIs" dxfId="1459" priority="1488" operator="equal">
      <formula>"Bajo"</formula>
    </cfRule>
  </conditionalFormatting>
  <conditionalFormatting sqref="N40:N42">
    <cfRule type="containsText" dxfId="1458" priority="1484" operator="containsText" text="❌">
      <formula>NOT(ISERROR(SEARCH("❌",N40)))</formula>
    </cfRule>
  </conditionalFormatting>
  <conditionalFormatting sqref="K43">
    <cfRule type="cellIs" dxfId="1457" priority="1479" operator="equal">
      <formula>"Muy Alta"</formula>
    </cfRule>
    <cfRule type="cellIs" dxfId="1456" priority="1480" operator="equal">
      <formula>"Alta"</formula>
    </cfRule>
    <cfRule type="cellIs" dxfId="1455" priority="1481" operator="equal">
      <formula>"Media"</formula>
    </cfRule>
    <cfRule type="cellIs" dxfId="1454" priority="1482" operator="equal">
      <formula>"Baja"</formula>
    </cfRule>
    <cfRule type="cellIs" dxfId="1453" priority="1483" operator="equal">
      <formula>"Muy Baja"</formula>
    </cfRule>
  </conditionalFormatting>
  <conditionalFormatting sqref="O43">
    <cfRule type="cellIs" dxfId="1452" priority="1474" operator="equal">
      <formula>"Catastrófico"</formula>
    </cfRule>
    <cfRule type="cellIs" dxfId="1451" priority="1475" operator="equal">
      <formula>"Mayor"</formula>
    </cfRule>
    <cfRule type="cellIs" dxfId="1450" priority="1476" operator="equal">
      <formula>"Moderado"</formula>
    </cfRule>
    <cfRule type="cellIs" dxfId="1449" priority="1477" operator="equal">
      <formula>"Menor"</formula>
    </cfRule>
    <cfRule type="cellIs" dxfId="1448" priority="1478" operator="equal">
      <formula>"Leve"</formula>
    </cfRule>
  </conditionalFormatting>
  <conditionalFormatting sqref="Q43">
    <cfRule type="cellIs" dxfId="1447" priority="1470" operator="equal">
      <formula>"Extremo"</formula>
    </cfRule>
    <cfRule type="cellIs" dxfId="1446" priority="1471" operator="equal">
      <formula>"Alto"</formula>
    </cfRule>
    <cfRule type="cellIs" dxfId="1445" priority="1472" operator="equal">
      <formula>"Moderado"</formula>
    </cfRule>
    <cfRule type="cellIs" dxfId="1444" priority="1473" operator="equal">
      <formula>"Bajo"</formula>
    </cfRule>
  </conditionalFormatting>
  <conditionalFormatting sqref="N43:N45">
    <cfRule type="containsText" dxfId="1443" priority="1469" operator="containsText" text="❌">
      <formula>NOT(ISERROR(SEARCH("❌",N43)))</formula>
    </cfRule>
  </conditionalFormatting>
  <conditionalFormatting sqref="K46">
    <cfRule type="cellIs" dxfId="1442" priority="1449" operator="equal">
      <formula>"Muy Alta"</formula>
    </cfRule>
    <cfRule type="cellIs" dxfId="1441" priority="1450" operator="equal">
      <formula>"Alta"</formula>
    </cfRule>
    <cfRule type="cellIs" dxfId="1440" priority="1451" operator="equal">
      <formula>"Media"</formula>
    </cfRule>
    <cfRule type="cellIs" dxfId="1439" priority="1452" operator="equal">
      <formula>"Baja"</formula>
    </cfRule>
    <cfRule type="cellIs" dxfId="1438" priority="1453" operator="equal">
      <formula>"Muy Baja"</formula>
    </cfRule>
  </conditionalFormatting>
  <conditionalFormatting sqref="O46">
    <cfRule type="cellIs" dxfId="1437" priority="1444" operator="equal">
      <formula>"Catastrófico"</formula>
    </cfRule>
    <cfRule type="cellIs" dxfId="1436" priority="1445" operator="equal">
      <formula>"Mayor"</formula>
    </cfRule>
    <cfRule type="cellIs" dxfId="1435" priority="1446" operator="equal">
      <formula>"Moderado"</formula>
    </cfRule>
    <cfRule type="cellIs" dxfId="1434" priority="1447" operator="equal">
      <formula>"Menor"</formula>
    </cfRule>
    <cfRule type="cellIs" dxfId="1433" priority="1448" operator="equal">
      <formula>"Leve"</formula>
    </cfRule>
  </conditionalFormatting>
  <conditionalFormatting sqref="Q46">
    <cfRule type="cellIs" dxfId="1432" priority="1440" operator="equal">
      <formula>"Extremo"</formula>
    </cfRule>
    <cfRule type="cellIs" dxfId="1431" priority="1441" operator="equal">
      <formula>"Alto"</formula>
    </cfRule>
    <cfRule type="cellIs" dxfId="1430" priority="1442" operator="equal">
      <formula>"Moderado"</formula>
    </cfRule>
    <cfRule type="cellIs" dxfId="1429" priority="1443" operator="equal">
      <formula>"Bajo"</formula>
    </cfRule>
  </conditionalFormatting>
  <conditionalFormatting sqref="N46:N48">
    <cfRule type="containsText" dxfId="1428" priority="1439" operator="containsText" text="❌">
      <formula>NOT(ISERROR(SEARCH("❌",N46)))</formula>
    </cfRule>
  </conditionalFormatting>
  <conditionalFormatting sqref="K49">
    <cfRule type="cellIs" dxfId="1427" priority="1434" operator="equal">
      <formula>"Muy Alta"</formula>
    </cfRule>
    <cfRule type="cellIs" dxfId="1426" priority="1435" operator="equal">
      <formula>"Alta"</formula>
    </cfRule>
    <cfRule type="cellIs" dxfId="1425" priority="1436" operator="equal">
      <formula>"Media"</formula>
    </cfRule>
    <cfRule type="cellIs" dxfId="1424" priority="1437" operator="equal">
      <formula>"Baja"</formula>
    </cfRule>
    <cfRule type="cellIs" dxfId="1423" priority="1438" operator="equal">
      <formula>"Muy Baja"</formula>
    </cfRule>
  </conditionalFormatting>
  <conditionalFormatting sqref="O49">
    <cfRule type="cellIs" dxfId="1422" priority="1429" operator="equal">
      <formula>"Catastrófico"</formula>
    </cfRule>
    <cfRule type="cellIs" dxfId="1421" priority="1430" operator="equal">
      <formula>"Mayor"</formula>
    </cfRule>
    <cfRule type="cellIs" dxfId="1420" priority="1431" operator="equal">
      <formula>"Moderado"</formula>
    </cfRule>
    <cfRule type="cellIs" dxfId="1419" priority="1432" operator="equal">
      <formula>"Menor"</formula>
    </cfRule>
    <cfRule type="cellIs" dxfId="1418" priority="1433" operator="equal">
      <formula>"Leve"</formula>
    </cfRule>
  </conditionalFormatting>
  <conditionalFormatting sqref="Q49">
    <cfRule type="cellIs" dxfId="1417" priority="1425" operator="equal">
      <formula>"Extremo"</formula>
    </cfRule>
    <cfRule type="cellIs" dxfId="1416" priority="1426" operator="equal">
      <formula>"Alto"</formula>
    </cfRule>
    <cfRule type="cellIs" dxfId="1415" priority="1427" operator="equal">
      <formula>"Moderado"</formula>
    </cfRule>
    <cfRule type="cellIs" dxfId="1414" priority="1428" operator="equal">
      <formula>"Bajo"</formula>
    </cfRule>
  </conditionalFormatting>
  <conditionalFormatting sqref="N49:N51">
    <cfRule type="containsText" dxfId="1413" priority="1424" operator="containsText" text="❌">
      <formula>NOT(ISERROR(SEARCH("❌",N49)))</formula>
    </cfRule>
  </conditionalFormatting>
  <conditionalFormatting sqref="K52">
    <cfRule type="cellIs" dxfId="1412" priority="1419" operator="equal">
      <formula>"Muy Alta"</formula>
    </cfRule>
    <cfRule type="cellIs" dxfId="1411" priority="1420" operator="equal">
      <formula>"Alta"</formula>
    </cfRule>
    <cfRule type="cellIs" dxfId="1410" priority="1421" operator="equal">
      <formula>"Media"</formula>
    </cfRule>
    <cfRule type="cellIs" dxfId="1409" priority="1422" operator="equal">
      <formula>"Baja"</formula>
    </cfRule>
    <cfRule type="cellIs" dxfId="1408" priority="1423" operator="equal">
      <formula>"Muy Baja"</formula>
    </cfRule>
  </conditionalFormatting>
  <conditionalFormatting sqref="O52">
    <cfRule type="cellIs" dxfId="1407" priority="1414" operator="equal">
      <formula>"Catastrófico"</formula>
    </cfRule>
    <cfRule type="cellIs" dxfId="1406" priority="1415" operator="equal">
      <formula>"Mayor"</formula>
    </cfRule>
    <cfRule type="cellIs" dxfId="1405" priority="1416" operator="equal">
      <formula>"Moderado"</formula>
    </cfRule>
    <cfRule type="cellIs" dxfId="1404" priority="1417" operator="equal">
      <formula>"Menor"</formula>
    </cfRule>
    <cfRule type="cellIs" dxfId="1403" priority="1418" operator="equal">
      <formula>"Leve"</formula>
    </cfRule>
  </conditionalFormatting>
  <conditionalFormatting sqref="Q52">
    <cfRule type="cellIs" dxfId="1402" priority="1410" operator="equal">
      <formula>"Extremo"</formula>
    </cfRule>
    <cfRule type="cellIs" dxfId="1401" priority="1411" operator="equal">
      <formula>"Alto"</formula>
    </cfRule>
    <cfRule type="cellIs" dxfId="1400" priority="1412" operator="equal">
      <formula>"Moderado"</formula>
    </cfRule>
    <cfRule type="cellIs" dxfId="1399" priority="1413" operator="equal">
      <formula>"Bajo"</formula>
    </cfRule>
  </conditionalFormatting>
  <conditionalFormatting sqref="N52:N54">
    <cfRule type="containsText" dxfId="1398" priority="1409" operator="containsText" text="❌">
      <formula>NOT(ISERROR(SEARCH("❌",N52)))</formula>
    </cfRule>
  </conditionalFormatting>
  <conditionalFormatting sqref="K55">
    <cfRule type="cellIs" dxfId="1397" priority="1404" operator="equal">
      <formula>"Muy Alta"</formula>
    </cfRule>
    <cfRule type="cellIs" dxfId="1396" priority="1405" operator="equal">
      <formula>"Alta"</formula>
    </cfRule>
    <cfRule type="cellIs" dxfId="1395" priority="1406" operator="equal">
      <formula>"Media"</formula>
    </cfRule>
    <cfRule type="cellIs" dxfId="1394" priority="1407" operator="equal">
      <formula>"Baja"</formula>
    </cfRule>
    <cfRule type="cellIs" dxfId="1393" priority="1408" operator="equal">
      <formula>"Muy Baja"</formula>
    </cfRule>
  </conditionalFormatting>
  <conditionalFormatting sqref="O55">
    <cfRule type="cellIs" dxfId="1392" priority="1399" operator="equal">
      <formula>"Catastrófico"</formula>
    </cfRule>
    <cfRule type="cellIs" dxfId="1391" priority="1400" operator="equal">
      <formula>"Mayor"</formula>
    </cfRule>
    <cfRule type="cellIs" dxfId="1390" priority="1401" operator="equal">
      <formula>"Moderado"</formula>
    </cfRule>
    <cfRule type="cellIs" dxfId="1389" priority="1402" operator="equal">
      <formula>"Menor"</formula>
    </cfRule>
    <cfRule type="cellIs" dxfId="1388" priority="1403" operator="equal">
      <formula>"Leve"</formula>
    </cfRule>
  </conditionalFormatting>
  <conditionalFormatting sqref="Q55">
    <cfRule type="cellIs" dxfId="1387" priority="1395" operator="equal">
      <formula>"Extremo"</formula>
    </cfRule>
    <cfRule type="cellIs" dxfId="1386" priority="1396" operator="equal">
      <formula>"Alto"</formula>
    </cfRule>
    <cfRule type="cellIs" dxfId="1385" priority="1397" operator="equal">
      <formula>"Moderado"</formula>
    </cfRule>
    <cfRule type="cellIs" dxfId="1384" priority="1398" operator="equal">
      <formula>"Bajo"</formula>
    </cfRule>
  </conditionalFormatting>
  <conditionalFormatting sqref="N55:N57">
    <cfRule type="containsText" dxfId="1383" priority="1394" operator="containsText" text="❌">
      <formula>NOT(ISERROR(SEARCH("❌",N55)))</formula>
    </cfRule>
  </conditionalFormatting>
  <conditionalFormatting sqref="K58">
    <cfRule type="cellIs" dxfId="1382" priority="1389" operator="equal">
      <formula>"Muy Alta"</formula>
    </cfRule>
    <cfRule type="cellIs" dxfId="1381" priority="1390" operator="equal">
      <formula>"Alta"</formula>
    </cfRule>
    <cfRule type="cellIs" dxfId="1380" priority="1391" operator="equal">
      <formula>"Media"</formula>
    </cfRule>
    <cfRule type="cellIs" dxfId="1379" priority="1392" operator="equal">
      <formula>"Baja"</formula>
    </cfRule>
    <cfRule type="cellIs" dxfId="1378" priority="1393" operator="equal">
      <formula>"Muy Baja"</formula>
    </cfRule>
  </conditionalFormatting>
  <conditionalFormatting sqref="O58">
    <cfRule type="cellIs" dxfId="1377" priority="1384" operator="equal">
      <formula>"Catastrófico"</formula>
    </cfRule>
    <cfRule type="cellIs" dxfId="1376" priority="1385" operator="equal">
      <formula>"Mayor"</formula>
    </cfRule>
    <cfRule type="cellIs" dxfId="1375" priority="1386" operator="equal">
      <formula>"Moderado"</formula>
    </cfRule>
    <cfRule type="cellIs" dxfId="1374" priority="1387" operator="equal">
      <formula>"Menor"</formula>
    </cfRule>
    <cfRule type="cellIs" dxfId="1373" priority="1388" operator="equal">
      <formula>"Leve"</formula>
    </cfRule>
  </conditionalFormatting>
  <conditionalFormatting sqref="Q58">
    <cfRule type="cellIs" dxfId="1372" priority="1380" operator="equal">
      <formula>"Extremo"</formula>
    </cfRule>
    <cfRule type="cellIs" dxfId="1371" priority="1381" operator="equal">
      <formula>"Alto"</formula>
    </cfRule>
    <cfRule type="cellIs" dxfId="1370" priority="1382" operator="equal">
      <formula>"Moderado"</formula>
    </cfRule>
    <cfRule type="cellIs" dxfId="1369" priority="1383" operator="equal">
      <formula>"Bajo"</formula>
    </cfRule>
  </conditionalFormatting>
  <conditionalFormatting sqref="N58:N60">
    <cfRule type="containsText" dxfId="1368" priority="1379" operator="containsText" text="❌">
      <formula>NOT(ISERROR(SEARCH("❌",N58)))</formula>
    </cfRule>
  </conditionalFormatting>
  <conditionalFormatting sqref="K61">
    <cfRule type="cellIs" dxfId="1367" priority="1374" operator="equal">
      <formula>"Muy Alta"</formula>
    </cfRule>
    <cfRule type="cellIs" dxfId="1366" priority="1375" operator="equal">
      <formula>"Alta"</formula>
    </cfRule>
    <cfRule type="cellIs" dxfId="1365" priority="1376" operator="equal">
      <formula>"Media"</formula>
    </cfRule>
    <cfRule type="cellIs" dxfId="1364" priority="1377" operator="equal">
      <formula>"Baja"</formula>
    </cfRule>
    <cfRule type="cellIs" dxfId="1363" priority="1378" operator="equal">
      <formula>"Muy Baja"</formula>
    </cfRule>
  </conditionalFormatting>
  <conditionalFormatting sqref="O61">
    <cfRule type="cellIs" dxfId="1362" priority="1369" operator="equal">
      <formula>"Catastrófico"</formula>
    </cfRule>
    <cfRule type="cellIs" dxfId="1361" priority="1370" operator="equal">
      <formula>"Mayor"</formula>
    </cfRule>
    <cfRule type="cellIs" dxfId="1360" priority="1371" operator="equal">
      <formula>"Moderado"</formula>
    </cfRule>
    <cfRule type="cellIs" dxfId="1359" priority="1372" operator="equal">
      <formula>"Menor"</formula>
    </cfRule>
    <cfRule type="cellIs" dxfId="1358" priority="1373" operator="equal">
      <formula>"Leve"</formula>
    </cfRule>
  </conditionalFormatting>
  <conditionalFormatting sqref="Q61">
    <cfRule type="cellIs" dxfId="1357" priority="1365" operator="equal">
      <formula>"Extremo"</formula>
    </cfRule>
    <cfRule type="cellIs" dxfId="1356" priority="1366" operator="equal">
      <formula>"Alto"</formula>
    </cfRule>
    <cfRule type="cellIs" dxfId="1355" priority="1367" operator="equal">
      <formula>"Moderado"</formula>
    </cfRule>
    <cfRule type="cellIs" dxfId="1354" priority="1368" operator="equal">
      <formula>"Bajo"</formula>
    </cfRule>
  </conditionalFormatting>
  <conditionalFormatting sqref="N61:N63">
    <cfRule type="containsText" dxfId="1353" priority="1364" operator="containsText" text="❌">
      <formula>NOT(ISERROR(SEARCH("❌",N61)))</formula>
    </cfRule>
  </conditionalFormatting>
  <conditionalFormatting sqref="K64">
    <cfRule type="cellIs" dxfId="1352" priority="1359" operator="equal">
      <formula>"Muy Alta"</formula>
    </cfRule>
    <cfRule type="cellIs" dxfId="1351" priority="1360" operator="equal">
      <formula>"Alta"</formula>
    </cfRule>
    <cfRule type="cellIs" dxfId="1350" priority="1361" operator="equal">
      <formula>"Media"</formula>
    </cfRule>
    <cfRule type="cellIs" dxfId="1349" priority="1362" operator="equal">
      <formula>"Baja"</formula>
    </cfRule>
    <cfRule type="cellIs" dxfId="1348" priority="1363" operator="equal">
      <formula>"Muy Baja"</formula>
    </cfRule>
  </conditionalFormatting>
  <conditionalFormatting sqref="O64">
    <cfRule type="cellIs" dxfId="1347" priority="1354" operator="equal">
      <formula>"Catastrófico"</formula>
    </cfRule>
    <cfRule type="cellIs" dxfId="1346" priority="1355" operator="equal">
      <formula>"Mayor"</formula>
    </cfRule>
    <cfRule type="cellIs" dxfId="1345" priority="1356" operator="equal">
      <formula>"Moderado"</formula>
    </cfRule>
    <cfRule type="cellIs" dxfId="1344" priority="1357" operator="equal">
      <formula>"Menor"</formula>
    </cfRule>
    <cfRule type="cellIs" dxfId="1343" priority="1358" operator="equal">
      <formula>"Leve"</formula>
    </cfRule>
  </conditionalFormatting>
  <conditionalFormatting sqref="Q64">
    <cfRule type="cellIs" dxfId="1342" priority="1350" operator="equal">
      <formula>"Extremo"</formula>
    </cfRule>
    <cfRule type="cellIs" dxfId="1341" priority="1351" operator="equal">
      <formula>"Alto"</formula>
    </cfRule>
    <cfRule type="cellIs" dxfId="1340" priority="1352" operator="equal">
      <formula>"Moderado"</formula>
    </cfRule>
    <cfRule type="cellIs" dxfId="1339" priority="1353" operator="equal">
      <formula>"Bajo"</formula>
    </cfRule>
  </conditionalFormatting>
  <conditionalFormatting sqref="N64:N66">
    <cfRule type="containsText" dxfId="1338" priority="1349" operator="containsText" text="❌">
      <formula>NOT(ISERROR(SEARCH("❌",N64)))</formula>
    </cfRule>
  </conditionalFormatting>
  <conditionalFormatting sqref="K67">
    <cfRule type="cellIs" dxfId="1337" priority="1344" operator="equal">
      <formula>"Muy Alta"</formula>
    </cfRule>
    <cfRule type="cellIs" dxfId="1336" priority="1345" operator="equal">
      <formula>"Alta"</formula>
    </cfRule>
    <cfRule type="cellIs" dxfId="1335" priority="1346" operator="equal">
      <formula>"Media"</formula>
    </cfRule>
    <cfRule type="cellIs" dxfId="1334" priority="1347" operator="equal">
      <formula>"Baja"</formula>
    </cfRule>
    <cfRule type="cellIs" dxfId="1333" priority="1348" operator="equal">
      <formula>"Muy Baja"</formula>
    </cfRule>
  </conditionalFormatting>
  <conditionalFormatting sqref="O67">
    <cfRule type="cellIs" dxfId="1332" priority="1339" operator="equal">
      <formula>"Catastrófico"</formula>
    </cfRule>
    <cfRule type="cellIs" dxfId="1331" priority="1340" operator="equal">
      <formula>"Mayor"</formula>
    </cfRule>
    <cfRule type="cellIs" dxfId="1330" priority="1341" operator="equal">
      <formula>"Moderado"</formula>
    </cfRule>
    <cfRule type="cellIs" dxfId="1329" priority="1342" operator="equal">
      <formula>"Menor"</formula>
    </cfRule>
    <cfRule type="cellIs" dxfId="1328" priority="1343" operator="equal">
      <formula>"Leve"</formula>
    </cfRule>
  </conditionalFormatting>
  <conditionalFormatting sqref="Q67">
    <cfRule type="cellIs" dxfId="1327" priority="1335" operator="equal">
      <formula>"Extremo"</formula>
    </cfRule>
    <cfRule type="cellIs" dxfId="1326" priority="1336" operator="equal">
      <formula>"Alto"</formula>
    </cfRule>
    <cfRule type="cellIs" dxfId="1325" priority="1337" operator="equal">
      <formula>"Moderado"</formula>
    </cfRule>
    <cfRule type="cellIs" dxfId="1324" priority="1338" operator="equal">
      <formula>"Bajo"</formula>
    </cfRule>
  </conditionalFormatting>
  <conditionalFormatting sqref="N67:N69">
    <cfRule type="containsText" dxfId="1323" priority="1334" operator="containsText" text="❌">
      <formula>NOT(ISERROR(SEARCH("❌",N67)))</formula>
    </cfRule>
  </conditionalFormatting>
  <conditionalFormatting sqref="K70">
    <cfRule type="cellIs" dxfId="1322" priority="1329" operator="equal">
      <formula>"Muy Alta"</formula>
    </cfRule>
    <cfRule type="cellIs" dxfId="1321" priority="1330" operator="equal">
      <formula>"Alta"</formula>
    </cfRule>
    <cfRule type="cellIs" dxfId="1320" priority="1331" operator="equal">
      <formula>"Media"</formula>
    </cfRule>
    <cfRule type="cellIs" dxfId="1319" priority="1332" operator="equal">
      <formula>"Baja"</formula>
    </cfRule>
    <cfRule type="cellIs" dxfId="1318" priority="1333" operator="equal">
      <formula>"Muy Baja"</formula>
    </cfRule>
  </conditionalFormatting>
  <conditionalFormatting sqref="O70">
    <cfRule type="cellIs" dxfId="1317" priority="1324" operator="equal">
      <formula>"Catastrófico"</formula>
    </cfRule>
    <cfRule type="cellIs" dxfId="1316" priority="1325" operator="equal">
      <formula>"Mayor"</formula>
    </cfRule>
    <cfRule type="cellIs" dxfId="1315" priority="1326" operator="equal">
      <formula>"Moderado"</formula>
    </cfRule>
    <cfRule type="cellIs" dxfId="1314" priority="1327" operator="equal">
      <formula>"Menor"</formula>
    </cfRule>
    <cfRule type="cellIs" dxfId="1313" priority="1328" operator="equal">
      <formula>"Leve"</formula>
    </cfRule>
  </conditionalFormatting>
  <conditionalFormatting sqref="Q70">
    <cfRule type="cellIs" dxfId="1312" priority="1320" operator="equal">
      <formula>"Extremo"</formula>
    </cfRule>
    <cfRule type="cellIs" dxfId="1311" priority="1321" operator="equal">
      <formula>"Alto"</formula>
    </cfRule>
    <cfRule type="cellIs" dxfId="1310" priority="1322" operator="equal">
      <formula>"Moderado"</formula>
    </cfRule>
    <cfRule type="cellIs" dxfId="1309" priority="1323" operator="equal">
      <formula>"Bajo"</formula>
    </cfRule>
  </conditionalFormatting>
  <conditionalFormatting sqref="N70:N72">
    <cfRule type="containsText" dxfId="1308" priority="1319" operator="containsText" text="❌">
      <formula>NOT(ISERROR(SEARCH("❌",N70)))</formula>
    </cfRule>
  </conditionalFormatting>
  <conditionalFormatting sqref="K73">
    <cfRule type="cellIs" dxfId="1307" priority="1314" operator="equal">
      <formula>"Muy Alta"</formula>
    </cfRule>
    <cfRule type="cellIs" dxfId="1306" priority="1315" operator="equal">
      <formula>"Alta"</formula>
    </cfRule>
    <cfRule type="cellIs" dxfId="1305" priority="1316" operator="equal">
      <formula>"Media"</formula>
    </cfRule>
    <cfRule type="cellIs" dxfId="1304" priority="1317" operator="equal">
      <formula>"Baja"</formula>
    </cfRule>
    <cfRule type="cellIs" dxfId="1303" priority="1318" operator="equal">
      <formula>"Muy Baja"</formula>
    </cfRule>
  </conditionalFormatting>
  <conditionalFormatting sqref="O73">
    <cfRule type="cellIs" dxfId="1302" priority="1309" operator="equal">
      <formula>"Catastrófico"</formula>
    </cfRule>
    <cfRule type="cellIs" dxfId="1301" priority="1310" operator="equal">
      <formula>"Mayor"</formula>
    </cfRule>
    <cfRule type="cellIs" dxfId="1300" priority="1311" operator="equal">
      <formula>"Moderado"</formula>
    </cfRule>
    <cfRule type="cellIs" dxfId="1299" priority="1312" operator="equal">
      <formula>"Menor"</formula>
    </cfRule>
    <cfRule type="cellIs" dxfId="1298" priority="1313" operator="equal">
      <formula>"Leve"</formula>
    </cfRule>
  </conditionalFormatting>
  <conditionalFormatting sqref="Q73">
    <cfRule type="cellIs" dxfId="1297" priority="1305" operator="equal">
      <formula>"Extremo"</formula>
    </cfRule>
    <cfRule type="cellIs" dxfId="1296" priority="1306" operator="equal">
      <formula>"Alto"</formula>
    </cfRule>
    <cfRule type="cellIs" dxfId="1295" priority="1307" operator="equal">
      <formula>"Moderado"</formula>
    </cfRule>
    <cfRule type="cellIs" dxfId="1294" priority="1308" operator="equal">
      <formula>"Bajo"</formula>
    </cfRule>
  </conditionalFormatting>
  <conditionalFormatting sqref="N73:N75">
    <cfRule type="containsText" dxfId="1293" priority="1304" operator="containsText" text="❌">
      <formula>NOT(ISERROR(SEARCH("❌",N73)))</formula>
    </cfRule>
  </conditionalFormatting>
  <conditionalFormatting sqref="K76">
    <cfRule type="cellIs" dxfId="1292" priority="1299" operator="equal">
      <formula>"Muy Alta"</formula>
    </cfRule>
    <cfRule type="cellIs" dxfId="1291" priority="1300" operator="equal">
      <formula>"Alta"</formula>
    </cfRule>
    <cfRule type="cellIs" dxfId="1290" priority="1301" operator="equal">
      <formula>"Media"</formula>
    </cfRule>
    <cfRule type="cellIs" dxfId="1289" priority="1302" operator="equal">
      <formula>"Baja"</formula>
    </cfRule>
    <cfRule type="cellIs" dxfId="1288" priority="1303" operator="equal">
      <formula>"Muy Baja"</formula>
    </cfRule>
  </conditionalFormatting>
  <conditionalFormatting sqref="O76">
    <cfRule type="cellIs" dxfId="1287" priority="1294" operator="equal">
      <formula>"Catastrófico"</formula>
    </cfRule>
    <cfRule type="cellIs" dxfId="1286" priority="1295" operator="equal">
      <formula>"Mayor"</formula>
    </cfRule>
    <cfRule type="cellIs" dxfId="1285" priority="1296" operator="equal">
      <formula>"Moderado"</formula>
    </cfRule>
    <cfRule type="cellIs" dxfId="1284" priority="1297" operator="equal">
      <formula>"Menor"</formula>
    </cfRule>
    <cfRule type="cellIs" dxfId="1283" priority="1298" operator="equal">
      <formula>"Leve"</formula>
    </cfRule>
  </conditionalFormatting>
  <conditionalFormatting sqref="Q76">
    <cfRule type="cellIs" dxfId="1282" priority="1290" operator="equal">
      <formula>"Extremo"</formula>
    </cfRule>
    <cfRule type="cellIs" dxfId="1281" priority="1291" operator="equal">
      <formula>"Alto"</formula>
    </cfRule>
    <cfRule type="cellIs" dxfId="1280" priority="1292" operator="equal">
      <formula>"Moderado"</formula>
    </cfRule>
    <cfRule type="cellIs" dxfId="1279" priority="1293" operator="equal">
      <formula>"Bajo"</formula>
    </cfRule>
  </conditionalFormatting>
  <conditionalFormatting sqref="N76:N78">
    <cfRule type="containsText" dxfId="1278" priority="1289" operator="containsText" text="❌">
      <formula>NOT(ISERROR(SEARCH("❌",N76)))</formula>
    </cfRule>
  </conditionalFormatting>
  <conditionalFormatting sqref="K79">
    <cfRule type="cellIs" dxfId="1277" priority="1284" operator="equal">
      <formula>"Muy Alta"</formula>
    </cfRule>
    <cfRule type="cellIs" dxfId="1276" priority="1285" operator="equal">
      <formula>"Alta"</formula>
    </cfRule>
    <cfRule type="cellIs" dxfId="1275" priority="1286" operator="equal">
      <formula>"Media"</formula>
    </cfRule>
    <cfRule type="cellIs" dxfId="1274" priority="1287" operator="equal">
      <formula>"Baja"</formula>
    </cfRule>
    <cfRule type="cellIs" dxfId="1273" priority="1288" operator="equal">
      <formula>"Muy Baja"</formula>
    </cfRule>
  </conditionalFormatting>
  <conditionalFormatting sqref="O79">
    <cfRule type="cellIs" dxfId="1272" priority="1279" operator="equal">
      <formula>"Catastrófico"</formula>
    </cfRule>
    <cfRule type="cellIs" dxfId="1271" priority="1280" operator="equal">
      <formula>"Mayor"</formula>
    </cfRule>
    <cfRule type="cellIs" dxfId="1270" priority="1281" operator="equal">
      <formula>"Moderado"</formula>
    </cfRule>
    <cfRule type="cellIs" dxfId="1269" priority="1282" operator="equal">
      <formula>"Menor"</formula>
    </cfRule>
    <cfRule type="cellIs" dxfId="1268" priority="1283" operator="equal">
      <formula>"Leve"</formula>
    </cfRule>
  </conditionalFormatting>
  <conditionalFormatting sqref="Q79">
    <cfRule type="cellIs" dxfId="1267" priority="1275" operator="equal">
      <formula>"Extremo"</formula>
    </cfRule>
    <cfRule type="cellIs" dxfId="1266" priority="1276" operator="equal">
      <formula>"Alto"</formula>
    </cfRule>
    <cfRule type="cellIs" dxfId="1265" priority="1277" operator="equal">
      <formula>"Moderado"</formula>
    </cfRule>
    <cfRule type="cellIs" dxfId="1264" priority="1278" operator="equal">
      <formula>"Bajo"</formula>
    </cfRule>
  </conditionalFormatting>
  <conditionalFormatting sqref="N79:N81">
    <cfRule type="containsText" dxfId="1263" priority="1274" operator="containsText" text="❌">
      <formula>NOT(ISERROR(SEARCH("❌",N79)))</formula>
    </cfRule>
  </conditionalFormatting>
  <conditionalFormatting sqref="O82">
    <cfRule type="cellIs" dxfId="1262" priority="1264" operator="equal">
      <formula>"Catastrófico"</formula>
    </cfRule>
    <cfRule type="cellIs" dxfId="1261" priority="1265" operator="equal">
      <formula>"Mayor"</formula>
    </cfRule>
    <cfRule type="cellIs" dxfId="1260" priority="1266" operator="equal">
      <formula>"Moderado"</formula>
    </cfRule>
    <cfRule type="cellIs" dxfId="1259" priority="1267" operator="equal">
      <formula>"Menor"</formula>
    </cfRule>
    <cfRule type="cellIs" dxfId="1258" priority="1268" operator="equal">
      <formula>"Leve"</formula>
    </cfRule>
  </conditionalFormatting>
  <conditionalFormatting sqref="Q82">
    <cfRule type="cellIs" dxfId="1257" priority="1260" operator="equal">
      <formula>"Extremo"</formula>
    </cfRule>
    <cfRule type="cellIs" dxfId="1256" priority="1261" operator="equal">
      <formula>"Alto"</formula>
    </cfRule>
    <cfRule type="cellIs" dxfId="1255" priority="1262" operator="equal">
      <formula>"Moderado"</formula>
    </cfRule>
    <cfRule type="cellIs" dxfId="1254" priority="1263" operator="equal">
      <formula>"Bajo"</formula>
    </cfRule>
  </conditionalFormatting>
  <conditionalFormatting sqref="N82:N84">
    <cfRule type="containsText" dxfId="1253" priority="1259" operator="containsText" text="❌">
      <formula>NOT(ISERROR(SEARCH("❌",N82)))</formula>
    </cfRule>
  </conditionalFormatting>
  <conditionalFormatting sqref="K85">
    <cfRule type="cellIs" dxfId="1252" priority="1254" operator="equal">
      <formula>"Muy Alta"</formula>
    </cfRule>
    <cfRule type="cellIs" dxfId="1251" priority="1255" operator="equal">
      <formula>"Alta"</formula>
    </cfRule>
    <cfRule type="cellIs" dxfId="1250" priority="1256" operator="equal">
      <formula>"Media"</formula>
    </cfRule>
    <cfRule type="cellIs" dxfId="1249" priority="1257" operator="equal">
      <formula>"Baja"</formula>
    </cfRule>
    <cfRule type="cellIs" dxfId="1248" priority="1258" operator="equal">
      <formula>"Muy Baja"</formula>
    </cfRule>
  </conditionalFormatting>
  <conditionalFormatting sqref="O85">
    <cfRule type="cellIs" dxfId="1247" priority="1249" operator="equal">
      <formula>"Catastrófico"</formula>
    </cfRule>
    <cfRule type="cellIs" dxfId="1246" priority="1250" operator="equal">
      <formula>"Mayor"</formula>
    </cfRule>
    <cfRule type="cellIs" dxfId="1245" priority="1251" operator="equal">
      <formula>"Moderado"</formula>
    </cfRule>
    <cfRule type="cellIs" dxfId="1244" priority="1252" operator="equal">
      <formula>"Menor"</formula>
    </cfRule>
    <cfRule type="cellIs" dxfId="1243" priority="1253" operator="equal">
      <formula>"Leve"</formula>
    </cfRule>
  </conditionalFormatting>
  <conditionalFormatting sqref="Q85">
    <cfRule type="cellIs" dxfId="1242" priority="1245" operator="equal">
      <formula>"Extremo"</formula>
    </cfRule>
    <cfRule type="cellIs" dxfId="1241" priority="1246" operator="equal">
      <formula>"Alto"</formula>
    </cfRule>
    <cfRule type="cellIs" dxfId="1240" priority="1247" operator="equal">
      <formula>"Moderado"</formula>
    </cfRule>
    <cfRule type="cellIs" dxfId="1239" priority="1248" operator="equal">
      <formula>"Bajo"</formula>
    </cfRule>
  </conditionalFormatting>
  <conditionalFormatting sqref="N85:N87">
    <cfRule type="containsText" dxfId="1238" priority="1244" operator="containsText" text="❌">
      <formula>NOT(ISERROR(SEARCH("❌",N85)))</formula>
    </cfRule>
  </conditionalFormatting>
  <conditionalFormatting sqref="K88">
    <cfRule type="cellIs" dxfId="1237" priority="1239" operator="equal">
      <formula>"Muy Alta"</formula>
    </cfRule>
    <cfRule type="cellIs" dxfId="1236" priority="1240" operator="equal">
      <formula>"Alta"</formula>
    </cfRule>
    <cfRule type="cellIs" dxfId="1235" priority="1241" operator="equal">
      <formula>"Media"</formula>
    </cfRule>
    <cfRule type="cellIs" dxfId="1234" priority="1242" operator="equal">
      <formula>"Baja"</formula>
    </cfRule>
    <cfRule type="cellIs" dxfId="1233" priority="1243" operator="equal">
      <formula>"Muy Baja"</formula>
    </cfRule>
  </conditionalFormatting>
  <conditionalFormatting sqref="O88">
    <cfRule type="cellIs" dxfId="1232" priority="1234" operator="equal">
      <formula>"Catastrófico"</formula>
    </cfRule>
    <cfRule type="cellIs" dxfId="1231" priority="1235" operator="equal">
      <formula>"Mayor"</formula>
    </cfRule>
    <cfRule type="cellIs" dxfId="1230" priority="1236" operator="equal">
      <formula>"Moderado"</formula>
    </cfRule>
    <cfRule type="cellIs" dxfId="1229" priority="1237" operator="equal">
      <formula>"Menor"</formula>
    </cfRule>
    <cfRule type="cellIs" dxfId="1228" priority="1238" operator="equal">
      <formula>"Leve"</formula>
    </cfRule>
  </conditionalFormatting>
  <conditionalFormatting sqref="Q88">
    <cfRule type="cellIs" dxfId="1227" priority="1230" operator="equal">
      <formula>"Extremo"</formula>
    </cfRule>
    <cfRule type="cellIs" dxfId="1226" priority="1231" operator="equal">
      <formula>"Alto"</formula>
    </cfRule>
    <cfRule type="cellIs" dxfId="1225" priority="1232" operator="equal">
      <formula>"Moderado"</formula>
    </cfRule>
    <cfRule type="cellIs" dxfId="1224" priority="1233" operator="equal">
      <formula>"Bajo"</formula>
    </cfRule>
  </conditionalFormatting>
  <conditionalFormatting sqref="N88:N90">
    <cfRule type="containsText" dxfId="1223" priority="1229" operator="containsText" text="❌">
      <formula>NOT(ISERROR(SEARCH("❌",N88)))</formula>
    </cfRule>
  </conditionalFormatting>
  <conditionalFormatting sqref="K91">
    <cfRule type="cellIs" dxfId="1222" priority="1224" operator="equal">
      <formula>"Muy Alta"</formula>
    </cfRule>
    <cfRule type="cellIs" dxfId="1221" priority="1225" operator="equal">
      <formula>"Alta"</formula>
    </cfRule>
    <cfRule type="cellIs" dxfId="1220" priority="1226" operator="equal">
      <formula>"Media"</formula>
    </cfRule>
    <cfRule type="cellIs" dxfId="1219" priority="1227" operator="equal">
      <formula>"Baja"</formula>
    </cfRule>
    <cfRule type="cellIs" dxfId="1218" priority="1228" operator="equal">
      <formula>"Muy Baja"</formula>
    </cfRule>
  </conditionalFormatting>
  <conditionalFormatting sqref="O91">
    <cfRule type="cellIs" dxfId="1217" priority="1219" operator="equal">
      <formula>"Catastrófico"</formula>
    </cfRule>
    <cfRule type="cellIs" dxfId="1216" priority="1220" operator="equal">
      <formula>"Mayor"</formula>
    </cfRule>
    <cfRule type="cellIs" dxfId="1215" priority="1221" operator="equal">
      <formula>"Moderado"</formula>
    </cfRule>
    <cfRule type="cellIs" dxfId="1214" priority="1222" operator="equal">
      <formula>"Menor"</formula>
    </cfRule>
    <cfRule type="cellIs" dxfId="1213" priority="1223" operator="equal">
      <formula>"Leve"</formula>
    </cfRule>
  </conditionalFormatting>
  <conditionalFormatting sqref="Q91">
    <cfRule type="cellIs" dxfId="1212" priority="1215" operator="equal">
      <formula>"Extremo"</formula>
    </cfRule>
    <cfRule type="cellIs" dxfId="1211" priority="1216" operator="equal">
      <formula>"Alto"</formula>
    </cfRule>
    <cfRule type="cellIs" dxfId="1210" priority="1217" operator="equal">
      <formula>"Moderado"</formula>
    </cfRule>
    <cfRule type="cellIs" dxfId="1209" priority="1218" operator="equal">
      <formula>"Bajo"</formula>
    </cfRule>
  </conditionalFormatting>
  <conditionalFormatting sqref="N91:N93">
    <cfRule type="containsText" dxfId="1208" priority="1214" operator="containsText" text="❌">
      <formula>NOT(ISERROR(SEARCH("❌",N91)))</formula>
    </cfRule>
  </conditionalFormatting>
  <conditionalFormatting sqref="O94">
    <cfRule type="cellIs" dxfId="1207" priority="1204" operator="equal">
      <formula>"Catastrófico"</formula>
    </cfRule>
    <cfRule type="cellIs" dxfId="1206" priority="1205" operator="equal">
      <formula>"Mayor"</formula>
    </cfRule>
    <cfRule type="cellIs" dxfId="1205" priority="1206" operator="equal">
      <formula>"Moderado"</formula>
    </cfRule>
    <cfRule type="cellIs" dxfId="1204" priority="1207" operator="equal">
      <formula>"Menor"</formula>
    </cfRule>
    <cfRule type="cellIs" dxfId="1203" priority="1208" operator="equal">
      <formula>"Leve"</formula>
    </cfRule>
  </conditionalFormatting>
  <conditionalFormatting sqref="Q94">
    <cfRule type="cellIs" dxfId="1202" priority="1200" operator="equal">
      <formula>"Extremo"</formula>
    </cfRule>
    <cfRule type="cellIs" dxfId="1201" priority="1201" operator="equal">
      <formula>"Alto"</formula>
    </cfRule>
    <cfRule type="cellIs" dxfId="1200" priority="1202" operator="equal">
      <formula>"Moderado"</formula>
    </cfRule>
    <cfRule type="cellIs" dxfId="1199" priority="1203" operator="equal">
      <formula>"Bajo"</formula>
    </cfRule>
  </conditionalFormatting>
  <conditionalFormatting sqref="N94:N96">
    <cfRule type="containsText" dxfId="1198" priority="1199" operator="containsText" text="❌">
      <formula>NOT(ISERROR(SEARCH("❌",N94)))</formula>
    </cfRule>
  </conditionalFormatting>
  <conditionalFormatting sqref="K97">
    <cfRule type="cellIs" dxfId="1197" priority="1194" operator="equal">
      <formula>"Muy Alta"</formula>
    </cfRule>
    <cfRule type="cellIs" dxfId="1196" priority="1195" operator="equal">
      <formula>"Alta"</formula>
    </cfRule>
    <cfRule type="cellIs" dxfId="1195" priority="1196" operator="equal">
      <formula>"Media"</formula>
    </cfRule>
    <cfRule type="cellIs" dxfId="1194" priority="1197" operator="equal">
      <formula>"Baja"</formula>
    </cfRule>
    <cfRule type="cellIs" dxfId="1193" priority="1198" operator="equal">
      <formula>"Muy Baja"</formula>
    </cfRule>
  </conditionalFormatting>
  <conditionalFormatting sqref="O97">
    <cfRule type="cellIs" dxfId="1192" priority="1189" operator="equal">
      <formula>"Catastrófico"</formula>
    </cfRule>
    <cfRule type="cellIs" dxfId="1191" priority="1190" operator="equal">
      <formula>"Mayor"</formula>
    </cfRule>
    <cfRule type="cellIs" dxfId="1190" priority="1191" operator="equal">
      <formula>"Moderado"</formula>
    </cfRule>
    <cfRule type="cellIs" dxfId="1189" priority="1192" operator="equal">
      <formula>"Menor"</formula>
    </cfRule>
    <cfRule type="cellIs" dxfId="1188" priority="1193" operator="equal">
      <formula>"Leve"</formula>
    </cfRule>
  </conditionalFormatting>
  <conditionalFormatting sqref="Q97">
    <cfRule type="cellIs" dxfId="1187" priority="1185" operator="equal">
      <formula>"Extremo"</formula>
    </cfRule>
    <cfRule type="cellIs" dxfId="1186" priority="1186" operator="equal">
      <formula>"Alto"</formula>
    </cfRule>
    <cfRule type="cellIs" dxfId="1185" priority="1187" operator="equal">
      <formula>"Moderado"</formula>
    </cfRule>
    <cfRule type="cellIs" dxfId="1184" priority="1188" operator="equal">
      <formula>"Bajo"</formula>
    </cfRule>
  </conditionalFormatting>
  <conditionalFormatting sqref="N97:N99">
    <cfRule type="containsText" dxfId="1183" priority="1184" operator="containsText" text="❌">
      <formula>NOT(ISERROR(SEARCH("❌",N97)))</formula>
    </cfRule>
  </conditionalFormatting>
  <conditionalFormatting sqref="K100">
    <cfRule type="cellIs" dxfId="1182" priority="1179" operator="equal">
      <formula>"Muy Alta"</formula>
    </cfRule>
    <cfRule type="cellIs" dxfId="1181" priority="1180" operator="equal">
      <formula>"Alta"</formula>
    </cfRule>
    <cfRule type="cellIs" dxfId="1180" priority="1181" operator="equal">
      <formula>"Media"</formula>
    </cfRule>
    <cfRule type="cellIs" dxfId="1179" priority="1182" operator="equal">
      <formula>"Baja"</formula>
    </cfRule>
    <cfRule type="cellIs" dxfId="1178" priority="1183" operator="equal">
      <formula>"Muy Baja"</formula>
    </cfRule>
  </conditionalFormatting>
  <conditionalFormatting sqref="O100">
    <cfRule type="cellIs" dxfId="1177" priority="1174" operator="equal">
      <formula>"Catastrófico"</formula>
    </cfRule>
    <cfRule type="cellIs" dxfId="1176" priority="1175" operator="equal">
      <formula>"Mayor"</formula>
    </cfRule>
    <cfRule type="cellIs" dxfId="1175" priority="1176" operator="equal">
      <formula>"Moderado"</formula>
    </cfRule>
    <cfRule type="cellIs" dxfId="1174" priority="1177" operator="equal">
      <formula>"Menor"</formula>
    </cfRule>
    <cfRule type="cellIs" dxfId="1173" priority="1178" operator="equal">
      <formula>"Leve"</formula>
    </cfRule>
  </conditionalFormatting>
  <conditionalFormatting sqref="Q100">
    <cfRule type="cellIs" dxfId="1172" priority="1170" operator="equal">
      <formula>"Extremo"</formula>
    </cfRule>
    <cfRule type="cellIs" dxfId="1171" priority="1171" operator="equal">
      <formula>"Alto"</formula>
    </cfRule>
    <cfRule type="cellIs" dxfId="1170" priority="1172" operator="equal">
      <formula>"Moderado"</formula>
    </cfRule>
    <cfRule type="cellIs" dxfId="1169" priority="1173" operator="equal">
      <formula>"Bajo"</formula>
    </cfRule>
  </conditionalFormatting>
  <conditionalFormatting sqref="N100:N102">
    <cfRule type="containsText" dxfId="1168" priority="1169" operator="containsText" text="❌">
      <formula>NOT(ISERROR(SEARCH("❌",N100)))</formula>
    </cfRule>
  </conditionalFormatting>
  <conditionalFormatting sqref="K103">
    <cfRule type="cellIs" dxfId="1167" priority="1164" operator="equal">
      <formula>"Muy Alta"</formula>
    </cfRule>
    <cfRule type="cellIs" dxfId="1166" priority="1165" operator="equal">
      <formula>"Alta"</formula>
    </cfRule>
    <cfRule type="cellIs" dxfId="1165" priority="1166" operator="equal">
      <formula>"Media"</formula>
    </cfRule>
    <cfRule type="cellIs" dxfId="1164" priority="1167" operator="equal">
      <formula>"Baja"</formula>
    </cfRule>
    <cfRule type="cellIs" dxfId="1163" priority="1168" operator="equal">
      <formula>"Muy Baja"</formula>
    </cfRule>
  </conditionalFormatting>
  <conditionalFormatting sqref="O103">
    <cfRule type="cellIs" dxfId="1162" priority="1159" operator="equal">
      <formula>"Catastrófico"</formula>
    </cfRule>
    <cfRule type="cellIs" dxfId="1161" priority="1160" operator="equal">
      <formula>"Mayor"</formula>
    </cfRule>
    <cfRule type="cellIs" dxfId="1160" priority="1161" operator="equal">
      <formula>"Moderado"</formula>
    </cfRule>
    <cfRule type="cellIs" dxfId="1159" priority="1162" operator="equal">
      <formula>"Menor"</formula>
    </cfRule>
    <cfRule type="cellIs" dxfId="1158" priority="1163" operator="equal">
      <formula>"Leve"</formula>
    </cfRule>
  </conditionalFormatting>
  <conditionalFormatting sqref="Q103">
    <cfRule type="cellIs" dxfId="1157" priority="1155" operator="equal">
      <formula>"Extremo"</formula>
    </cfRule>
    <cfRule type="cellIs" dxfId="1156" priority="1156" operator="equal">
      <formula>"Alto"</formula>
    </cfRule>
    <cfRule type="cellIs" dxfId="1155" priority="1157" operator="equal">
      <formula>"Moderado"</formula>
    </cfRule>
    <cfRule type="cellIs" dxfId="1154" priority="1158" operator="equal">
      <formula>"Bajo"</formula>
    </cfRule>
  </conditionalFormatting>
  <conditionalFormatting sqref="N103:N105">
    <cfRule type="containsText" dxfId="1153" priority="1154" operator="containsText" text="❌">
      <formula>NOT(ISERROR(SEARCH("❌",N103)))</formula>
    </cfRule>
  </conditionalFormatting>
  <conditionalFormatting sqref="K121">
    <cfRule type="cellIs" dxfId="1152" priority="1149" operator="equal">
      <formula>"Muy Alta"</formula>
    </cfRule>
    <cfRule type="cellIs" dxfId="1151" priority="1150" operator="equal">
      <formula>"Alta"</formula>
    </cfRule>
    <cfRule type="cellIs" dxfId="1150" priority="1151" operator="equal">
      <formula>"Media"</formula>
    </cfRule>
    <cfRule type="cellIs" dxfId="1149" priority="1152" operator="equal">
      <formula>"Baja"</formula>
    </cfRule>
    <cfRule type="cellIs" dxfId="1148" priority="1153" operator="equal">
      <formula>"Muy Baja"</formula>
    </cfRule>
  </conditionalFormatting>
  <conditionalFormatting sqref="O121">
    <cfRule type="cellIs" dxfId="1147" priority="1144" operator="equal">
      <formula>"Catastrófico"</formula>
    </cfRule>
    <cfRule type="cellIs" dxfId="1146" priority="1145" operator="equal">
      <formula>"Mayor"</formula>
    </cfRule>
    <cfRule type="cellIs" dxfId="1145" priority="1146" operator="equal">
      <formula>"Moderado"</formula>
    </cfRule>
    <cfRule type="cellIs" dxfId="1144" priority="1147" operator="equal">
      <formula>"Menor"</formula>
    </cfRule>
    <cfRule type="cellIs" dxfId="1143" priority="1148" operator="equal">
      <formula>"Leve"</formula>
    </cfRule>
  </conditionalFormatting>
  <conditionalFormatting sqref="Q121">
    <cfRule type="cellIs" dxfId="1142" priority="1140" operator="equal">
      <formula>"Extremo"</formula>
    </cfRule>
    <cfRule type="cellIs" dxfId="1141" priority="1141" operator="equal">
      <formula>"Alto"</formula>
    </cfRule>
    <cfRule type="cellIs" dxfId="1140" priority="1142" operator="equal">
      <formula>"Moderado"</formula>
    </cfRule>
    <cfRule type="cellIs" dxfId="1139" priority="1143" operator="equal">
      <formula>"Bajo"</formula>
    </cfRule>
  </conditionalFormatting>
  <conditionalFormatting sqref="N121:N123">
    <cfRule type="containsText" dxfId="1138" priority="1139" operator="containsText" text="❌">
      <formula>NOT(ISERROR(SEARCH("❌",N121)))</formula>
    </cfRule>
  </conditionalFormatting>
  <conditionalFormatting sqref="AB106">
    <cfRule type="cellIs" dxfId="1137" priority="1134" operator="equal">
      <formula>"Muy Alta"</formula>
    </cfRule>
    <cfRule type="cellIs" dxfId="1136" priority="1135" operator="equal">
      <formula>"Alta"</formula>
    </cfRule>
    <cfRule type="cellIs" dxfId="1135" priority="1136" operator="equal">
      <formula>"Media"</formula>
    </cfRule>
    <cfRule type="cellIs" dxfId="1134" priority="1137" operator="equal">
      <formula>"Baja"</formula>
    </cfRule>
    <cfRule type="cellIs" dxfId="1133" priority="1138" operator="equal">
      <formula>"Muy Baja"</formula>
    </cfRule>
  </conditionalFormatting>
  <conditionalFormatting sqref="AD106">
    <cfRule type="cellIs" dxfId="1132" priority="1129" operator="equal">
      <formula>"Catastrófico"</formula>
    </cfRule>
    <cfRule type="cellIs" dxfId="1131" priority="1130" operator="equal">
      <formula>"Mayor"</formula>
    </cfRule>
    <cfRule type="cellIs" dxfId="1130" priority="1131" operator="equal">
      <formula>"Moderado"</formula>
    </cfRule>
    <cfRule type="cellIs" dxfId="1129" priority="1132" operator="equal">
      <formula>"Menor"</formula>
    </cfRule>
    <cfRule type="cellIs" dxfId="1128" priority="1133" operator="equal">
      <formula>"Leve"</formula>
    </cfRule>
  </conditionalFormatting>
  <conditionalFormatting sqref="AF106">
    <cfRule type="cellIs" dxfId="1127" priority="1125" operator="equal">
      <formula>"Extremo"</formula>
    </cfRule>
    <cfRule type="cellIs" dxfId="1126" priority="1126" operator="equal">
      <formula>"Alto"</formula>
    </cfRule>
    <cfRule type="cellIs" dxfId="1125" priority="1127" operator="equal">
      <formula>"Moderado"</formula>
    </cfRule>
    <cfRule type="cellIs" dxfId="1124" priority="1128" operator="equal">
      <formula>"Bajo"</formula>
    </cfRule>
  </conditionalFormatting>
  <conditionalFormatting sqref="AB107">
    <cfRule type="cellIs" dxfId="1123" priority="1120" operator="equal">
      <formula>"Muy Alta"</formula>
    </cfRule>
    <cfRule type="cellIs" dxfId="1122" priority="1121" operator="equal">
      <formula>"Alta"</formula>
    </cfRule>
    <cfRule type="cellIs" dxfId="1121" priority="1122" operator="equal">
      <formula>"Media"</formula>
    </cfRule>
    <cfRule type="cellIs" dxfId="1120" priority="1123" operator="equal">
      <formula>"Baja"</formula>
    </cfRule>
    <cfRule type="cellIs" dxfId="1119" priority="1124" operator="equal">
      <formula>"Muy Baja"</formula>
    </cfRule>
  </conditionalFormatting>
  <conditionalFormatting sqref="AD107">
    <cfRule type="cellIs" dxfId="1118" priority="1115" operator="equal">
      <formula>"Catastrófico"</formula>
    </cfRule>
    <cfRule type="cellIs" dxfId="1117" priority="1116" operator="equal">
      <formula>"Mayor"</formula>
    </cfRule>
    <cfRule type="cellIs" dxfId="1116" priority="1117" operator="equal">
      <formula>"Moderado"</formula>
    </cfRule>
    <cfRule type="cellIs" dxfId="1115" priority="1118" operator="equal">
      <formula>"Menor"</formula>
    </cfRule>
    <cfRule type="cellIs" dxfId="1114" priority="1119" operator="equal">
      <formula>"Leve"</formula>
    </cfRule>
  </conditionalFormatting>
  <conditionalFormatting sqref="AF107">
    <cfRule type="cellIs" dxfId="1113" priority="1111" operator="equal">
      <formula>"Extremo"</formula>
    </cfRule>
    <cfRule type="cellIs" dxfId="1112" priority="1112" operator="equal">
      <formula>"Alto"</formula>
    </cfRule>
    <cfRule type="cellIs" dxfId="1111" priority="1113" operator="equal">
      <formula>"Moderado"</formula>
    </cfRule>
    <cfRule type="cellIs" dxfId="1110" priority="1114" operator="equal">
      <formula>"Bajo"</formula>
    </cfRule>
  </conditionalFormatting>
  <conditionalFormatting sqref="AB108">
    <cfRule type="cellIs" dxfId="1109" priority="1106" operator="equal">
      <formula>"Muy Alta"</formula>
    </cfRule>
    <cfRule type="cellIs" dxfId="1108" priority="1107" operator="equal">
      <formula>"Alta"</formula>
    </cfRule>
    <cfRule type="cellIs" dxfId="1107" priority="1108" operator="equal">
      <formula>"Media"</formula>
    </cfRule>
    <cfRule type="cellIs" dxfId="1106" priority="1109" operator="equal">
      <formula>"Baja"</formula>
    </cfRule>
    <cfRule type="cellIs" dxfId="1105" priority="1110" operator="equal">
      <formula>"Muy Baja"</formula>
    </cfRule>
  </conditionalFormatting>
  <conditionalFormatting sqref="AD108">
    <cfRule type="cellIs" dxfId="1104" priority="1101" operator="equal">
      <formula>"Catastrófico"</formula>
    </cfRule>
    <cfRule type="cellIs" dxfId="1103" priority="1102" operator="equal">
      <formula>"Mayor"</formula>
    </cfRule>
    <cfRule type="cellIs" dxfId="1102" priority="1103" operator="equal">
      <formula>"Moderado"</formula>
    </cfRule>
    <cfRule type="cellIs" dxfId="1101" priority="1104" operator="equal">
      <formula>"Menor"</formula>
    </cfRule>
    <cfRule type="cellIs" dxfId="1100" priority="1105" operator="equal">
      <formula>"Leve"</formula>
    </cfRule>
  </conditionalFormatting>
  <conditionalFormatting sqref="AF108">
    <cfRule type="cellIs" dxfId="1099" priority="1097" operator="equal">
      <formula>"Extremo"</formula>
    </cfRule>
    <cfRule type="cellIs" dxfId="1098" priority="1098" operator="equal">
      <formula>"Alto"</formula>
    </cfRule>
    <cfRule type="cellIs" dxfId="1097" priority="1099" operator="equal">
      <formula>"Moderado"</formula>
    </cfRule>
    <cfRule type="cellIs" dxfId="1096" priority="1100" operator="equal">
      <formula>"Bajo"</formula>
    </cfRule>
  </conditionalFormatting>
  <conditionalFormatting sqref="K106">
    <cfRule type="cellIs" dxfId="1095" priority="1092" operator="equal">
      <formula>"Muy Alta"</formula>
    </cfRule>
    <cfRule type="cellIs" dxfId="1094" priority="1093" operator="equal">
      <formula>"Alta"</formula>
    </cfRule>
    <cfRule type="cellIs" dxfId="1093" priority="1094" operator="equal">
      <formula>"Media"</formula>
    </cfRule>
    <cfRule type="cellIs" dxfId="1092" priority="1095" operator="equal">
      <formula>"Baja"</formula>
    </cfRule>
    <cfRule type="cellIs" dxfId="1091" priority="1096" operator="equal">
      <formula>"Muy Baja"</formula>
    </cfRule>
  </conditionalFormatting>
  <conditionalFormatting sqref="O106">
    <cfRule type="cellIs" dxfId="1090" priority="1087" operator="equal">
      <formula>"Catastrófico"</formula>
    </cfRule>
    <cfRule type="cellIs" dxfId="1089" priority="1088" operator="equal">
      <formula>"Mayor"</formula>
    </cfRule>
    <cfRule type="cellIs" dxfId="1088" priority="1089" operator="equal">
      <formula>"Moderado"</formula>
    </cfRule>
    <cfRule type="cellIs" dxfId="1087" priority="1090" operator="equal">
      <formula>"Menor"</formula>
    </cfRule>
    <cfRule type="cellIs" dxfId="1086" priority="1091" operator="equal">
      <formula>"Leve"</formula>
    </cfRule>
  </conditionalFormatting>
  <conditionalFormatting sqref="Q106">
    <cfRule type="cellIs" dxfId="1085" priority="1083" operator="equal">
      <formula>"Extremo"</formula>
    </cfRule>
    <cfRule type="cellIs" dxfId="1084" priority="1084" operator="equal">
      <formula>"Alto"</formula>
    </cfRule>
    <cfRule type="cellIs" dxfId="1083" priority="1085" operator="equal">
      <formula>"Moderado"</formula>
    </cfRule>
    <cfRule type="cellIs" dxfId="1082" priority="1086" operator="equal">
      <formula>"Bajo"</formula>
    </cfRule>
  </conditionalFormatting>
  <conditionalFormatting sqref="N106:N108">
    <cfRule type="containsText" dxfId="1081" priority="1082" operator="containsText" text="❌">
      <formula>NOT(ISERROR(SEARCH("❌",N106)))</formula>
    </cfRule>
  </conditionalFormatting>
  <conditionalFormatting sqref="AB109">
    <cfRule type="cellIs" dxfId="1080" priority="1077" operator="equal">
      <formula>"Muy Alta"</formula>
    </cfRule>
    <cfRule type="cellIs" dxfId="1079" priority="1078" operator="equal">
      <formula>"Alta"</formula>
    </cfRule>
    <cfRule type="cellIs" dxfId="1078" priority="1079" operator="equal">
      <formula>"Media"</formula>
    </cfRule>
    <cfRule type="cellIs" dxfId="1077" priority="1080" operator="equal">
      <formula>"Baja"</formula>
    </cfRule>
    <cfRule type="cellIs" dxfId="1076" priority="1081" operator="equal">
      <formula>"Muy Baja"</formula>
    </cfRule>
  </conditionalFormatting>
  <conditionalFormatting sqref="AD109">
    <cfRule type="cellIs" dxfId="1075" priority="1072" operator="equal">
      <formula>"Catastrófico"</formula>
    </cfRule>
    <cfRule type="cellIs" dxfId="1074" priority="1073" operator="equal">
      <formula>"Mayor"</formula>
    </cfRule>
    <cfRule type="cellIs" dxfId="1073" priority="1074" operator="equal">
      <formula>"Moderado"</formula>
    </cfRule>
    <cfRule type="cellIs" dxfId="1072" priority="1075" operator="equal">
      <formula>"Menor"</formula>
    </cfRule>
    <cfRule type="cellIs" dxfId="1071" priority="1076" operator="equal">
      <formula>"Leve"</formula>
    </cfRule>
  </conditionalFormatting>
  <conditionalFormatting sqref="AF109">
    <cfRule type="cellIs" dxfId="1070" priority="1068" operator="equal">
      <formula>"Extremo"</formula>
    </cfRule>
    <cfRule type="cellIs" dxfId="1069" priority="1069" operator="equal">
      <formula>"Alto"</formula>
    </cfRule>
    <cfRule type="cellIs" dxfId="1068" priority="1070" operator="equal">
      <formula>"Moderado"</formula>
    </cfRule>
    <cfRule type="cellIs" dxfId="1067" priority="1071" operator="equal">
      <formula>"Bajo"</formula>
    </cfRule>
  </conditionalFormatting>
  <conditionalFormatting sqref="AB110">
    <cfRule type="cellIs" dxfId="1066" priority="1063" operator="equal">
      <formula>"Muy Alta"</formula>
    </cfRule>
    <cfRule type="cellIs" dxfId="1065" priority="1064" operator="equal">
      <formula>"Alta"</formula>
    </cfRule>
    <cfRule type="cellIs" dxfId="1064" priority="1065" operator="equal">
      <formula>"Media"</formula>
    </cfRule>
    <cfRule type="cellIs" dxfId="1063" priority="1066" operator="equal">
      <formula>"Baja"</formula>
    </cfRule>
    <cfRule type="cellIs" dxfId="1062" priority="1067" operator="equal">
      <formula>"Muy Baja"</formula>
    </cfRule>
  </conditionalFormatting>
  <conditionalFormatting sqref="AD110">
    <cfRule type="cellIs" dxfId="1061" priority="1058" operator="equal">
      <formula>"Catastrófico"</formula>
    </cfRule>
    <cfRule type="cellIs" dxfId="1060" priority="1059" operator="equal">
      <formula>"Mayor"</formula>
    </cfRule>
    <cfRule type="cellIs" dxfId="1059" priority="1060" operator="equal">
      <formula>"Moderado"</formula>
    </cfRule>
    <cfRule type="cellIs" dxfId="1058" priority="1061" operator="equal">
      <formula>"Menor"</formula>
    </cfRule>
    <cfRule type="cellIs" dxfId="1057" priority="1062" operator="equal">
      <formula>"Leve"</formula>
    </cfRule>
  </conditionalFormatting>
  <conditionalFormatting sqref="AF110">
    <cfRule type="cellIs" dxfId="1056" priority="1054" operator="equal">
      <formula>"Extremo"</formula>
    </cfRule>
    <cfRule type="cellIs" dxfId="1055" priority="1055" operator="equal">
      <formula>"Alto"</formula>
    </cfRule>
    <cfRule type="cellIs" dxfId="1054" priority="1056" operator="equal">
      <formula>"Moderado"</formula>
    </cfRule>
    <cfRule type="cellIs" dxfId="1053" priority="1057" operator="equal">
      <formula>"Bajo"</formula>
    </cfRule>
  </conditionalFormatting>
  <conditionalFormatting sqref="AB111">
    <cfRule type="cellIs" dxfId="1052" priority="1049" operator="equal">
      <formula>"Muy Alta"</formula>
    </cfRule>
    <cfRule type="cellIs" dxfId="1051" priority="1050" operator="equal">
      <formula>"Alta"</formula>
    </cfRule>
    <cfRule type="cellIs" dxfId="1050" priority="1051" operator="equal">
      <formula>"Media"</formula>
    </cfRule>
    <cfRule type="cellIs" dxfId="1049" priority="1052" operator="equal">
      <formula>"Baja"</formula>
    </cfRule>
    <cfRule type="cellIs" dxfId="1048" priority="1053" operator="equal">
      <formula>"Muy Baja"</formula>
    </cfRule>
  </conditionalFormatting>
  <conditionalFormatting sqref="AD111">
    <cfRule type="cellIs" dxfId="1047" priority="1044" operator="equal">
      <formula>"Catastrófico"</formula>
    </cfRule>
    <cfRule type="cellIs" dxfId="1046" priority="1045" operator="equal">
      <formula>"Mayor"</formula>
    </cfRule>
    <cfRule type="cellIs" dxfId="1045" priority="1046" operator="equal">
      <formula>"Moderado"</formula>
    </cfRule>
    <cfRule type="cellIs" dxfId="1044" priority="1047" operator="equal">
      <formula>"Menor"</formula>
    </cfRule>
    <cfRule type="cellIs" dxfId="1043" priority="1048" operator="equal">
      <formula>"Leve"</formula>
    </cfRule>
  </conditionalFormatting>
  <conditionalFormatting sqref="AF111">
    <cfRule type="cellIs" dxfId="1042" priority="1040" operator="equal">
      <formula>"Extremo"</formula>
    </cfRule>
    <cfRule type="cellIs" dxfId="1041" priority="1041" operator="equal">
      <formula>"Alto"</formula>
    </cfRule>
    <cfRule type="cellIs" dxfId="1040" priority="1042" operator="equal">
      <formula>"Moderado"</formula>
    </cfRule>
    <cfRule type="cellIs" dxfId="1039" priority="1043" operator="equal">
      <formula>"Bajo"</formula>
    </cfRule>
  </conditionalFormatting>
  <conditionalFormatting sqref="K109">
    <cfRule type="cellIs" dxfId="1038" priority="1035" operator="equal">
      <formula>"Muy Alta"</formula>
    </cfRule>
    <cfRule type="cellIs" dxfId="1037" priority="1036" operator="equal">
      <formula>"Alta"</formula>
    </cfRule>
    <cfRule type="cellIs" dxfId="1036" priority="1037" operator="equal">
      <formula>"Media"</formula>
    </cfRule>
    <cfRule type="cellIs" dxfId="1035" priority="1038" operator="equal">
      <formula>"Baja"</formula>
    </cfRule>
    <cfRule type="cellIs" dxfId="1034" priority="1039" operator="equal">
      <formula>"Muy Baja"</formula>
    </cfRule>
  </conditionalFormatting>
  <conditionalFormatting sqref="O109">
    <cfRule type="cellIs" dxfId="1033" priority="1030" operator="equal">
      <formula>"Catastrófico"</formula>
    </cfRule>
    <cfRule type="cellIs" dxfId="1032" priority="1031" operator="equal">
      <formula>"Mayor"</formula>
    </cfRule>
    <cfRule type="cellIs" dxfId="1031" priority="1032" operator="equal">
      <formula>"Moderado"</formula>
    </cfRule>
    <cfRule type="cellIs" dxfId="1030" priority="1033" operator="equal">
      <formula>"Menor"</formula>
    </cfRule>
    <cfRule type="cellIs" dxfId="1029" priority="1034" operator="equal">
      <formula>"Leve"</formula>
    </cfRule>
  </conditionalFormatting>
  <conditionalFormatting sqref="Q109">
    <cfRule type="cellIs" dxfId="1028" priority="1026" operator="equal">
      <formula>"Extremo"</formula>
    </cfRule>
    <cfRule type="cellIs" dxfId="1027" priority="1027" operator="equal">
      <formula>"Alto"</formula>
    </cfRule>
    <cfRule type="cellIs" dxfId="1026" priority="1028" operator="equal">
      <formula>"Moderado"</formula>
    </cfRule>
    <cfRule type="cellIs" dxfId="1025" priority="1029" operator="equal">
      <formula>"Bajo"</formula>
    </cfRule>
  </conditionalFormatting>
  <conditionalFormatting sqref="N109:N111">
    <cfRule type="containsText" dxfId="1024" priority="1025" operator="containsText" text="❌">
      <formula>NOT(ISERROR(SEARCH("❌",N109)))</formula>
    </cfRule>
  </conditionalFormatting>
  <conditionalFormatting sqref="AB112">
    <cfRule type="cellIs" dxfId="1023" priority="1020" operator="equal">
      <formula>"Muy Alta"</formula>
    </cfRule>
    <cfRule type="cellIs" dxfId="1022" priority="1021" operator="equal">
      <formula>"Alta"</formula>
    </cfRule>
    <cfRule type="cellIs" dxfId="1021" priority="1022" operator="equal">
      <formula>"Media"</formula>
    </cfRule>
    <cfRule type="cellIs" dxfId="1020" priority="1023" operator="equal">
      <formula>"Baja"</formula>
    </cfRule>
    <cfRule type="cellIs" dxfId="1019" priority="1024" operator="equal">
      <formula>"Muy Baja"</formula>
    </cfRule>
  </conditionalFormatting>
  <conditionalFormatting sqref="AD112">
    <cfRule type="cellIs" dxfId="1018" priority="1015" operator="equal">
      <formula>"Catastrófico"</formula>
    </cfRule>
    <cfRule type="cellIs" dxfId="1017" priority="1016" operator="equal">
      <formula>"Mayor"</formula>
    </cfRule>
    <cfRule type="cellIs" dxfId="1016" priority="1017" operator="equal">
      <formula>"Moderado"</formula>
    </cfRule>
    <cfRule type="cellIs" dxfId="1015" priority="1018" operator="equal">
      <formula>"Menor"</formula>
    </cfRule>
    <cfRule type="cellIs" dxfId="1014" priority="1019" operator="equal">
      <formula>"Leve"</formula>
    </cfRule>
  </conditionalFormatting>
  <conditionalFormatting sqref="AF112">
    <cfRule type="cellIs" dxfId="1013" priority="1011" operator="equal">
      <formula>"Extremo"</formula>
    </cfRule>
    <cfRule type="cellIs" dxfId="1012" priority="1012" operator="equal">
      <formula>"Alto"</formula>
    </cfRule>
    <cfRule type="cellIs" dxfId="1011" priority="1013" operator="equal">
      <formula>"Moderado"</formula>
    </cfRule>
    <cfRule type="cellIs" dxfId="1010" priority="1014" operator="equal">
      <formula>"Bajo"</formula>
    </cfRule>
  </conditionalFormatting>
  <conditionalFormatting sqref="AB113">
    <cfRule type="cellIs" dxfId="1009" priority="1006" operator="equal">
      <formula>"Muy Alta"</formula>
    </cfRule>
    <cfRule type="cellIs" dxfId="1008" priority="1007" operator="equal">
      <formula>"Alta"</formula>
    </cfRule>
    <cfRule type="cellIs" dxfId="1007" priority="1008" operator="equal">
      <formula>"Media"</formula>
    </cfRule>
    <cfRule type="cellIs" dxfId="1006" priority="1009" operator="equal">
      <formula>"Baja"</formula>
    </cfRule>
    <cfRule type="cellIs" dxfId="1005" priority="1010" operator="equal">
      <formula>"Muy Baja"</formula>
    </cfRule>
  </conditionalFormatting>
  <conditionalFormatting sqref="AD113">
    <cfRule type="cellIs" dxfId="1004" priority="1001" operator="equal">
      <formula>"Catastrófico"</formula>
    </cfRule>
    <cfRule type="cellIs" dxfId="1003" priority="1002" operator="equal">
      <formula>"Mayor"</formula>
    </cfRule>
    <cfRule type="cellIs" dxfId="1002" priority="1003" operator="equal">
      <formula>"Moderado"</formula>
    </cfRule>
    <cfRule type="cellIs" dxfId="1001" priority="1004" operator="equal">
      <formula>"Menor"</formula>
    </cfRule>
    <cfRule type="cellIs" dxfId="1000" priority="1005" operator="equal">
      <formula>"Leve"</formula>
    </cfRule>
  </conditionalFormatting>
  <conditionalFormatting sqref="AF113">
    <cfRule type="cellIs" dxfId="999" priority="997" operator="equal">
      <formula>"Extremo"</formula>
    </cfRule>
    <cfRule type="cellIs" dxfId="998" priority="998" operator="equal">
      <formula>"Alto"</formula>
    </cfRule>
    <cfRule type="cellIs" dxfId="997" priority="999" operator="equal">
      <formula>"Moderado"</formula>
    </cfRule>
    <cfRule type="cellIs" dxfId="996" priority="1000" operator="equal">
      <formula>"Bajo"</formula>
    </cfRule>
  </conditionalFormatting>
  <conditionalFormatting sqref="AB114">
    <cfRule type="cellIs" dxfId="995" priority="992" operator="equal">
      <formula>"Muy Alta"</formula>
    </cfRule>
    <cfRule type="cellIs" dxfId="994" priority="993" operator="equal">
      <formula>"Alta"</formula>
    </cfRule>
    <cfRule type="cellIs" dxfId="993" priority="994" operator="equal">
      <formula>"Media"</formula>
    </cfRule>
    <cfRule type="cellIs" dxfId="992" priority="995" operator="equal">
      <formula>"Baja"</formula>
    </cfRule>
    <cfRule type="cellIs" dxfId="991" priority="996" operator="equal">
      <formula>"Muy Baja"</formula>
    </cfRule>
  </conditionalFormatting>
  <conditionalFormatting sqref="AD114">
    <cfRule type="cellIs" dxfId="990" priority="987" operator="equal">
      <formula>"Catastrófico"</formula>
    </cfRule>
    <cfRule type="cellIs" dxfId="989" priority="988" operator="equal">
      <formula>"Mayor"</formula>
    </cfRule>
    <cfRule type="cellIs" dxfId="988" priority="989" operator="equal">
      <formula>"Moderado"</formula>
    </cfRule>
    <cfRule type="cellIs" dxfId="987" priority="990" operator="equal">
      <formula>"Menor"</formula>
    </cfRule>
    <cfRule type="cellIs" dxfId="986" priority="991" operator="equal">
      <formula>"Leve"</formula>
    </cfRule>
  </conditionalFormatting>
  <conditionalFormatting sqref="AF114">
    <cfRule type="cellIs" dxfId="985" priority="983" operator="equal">
      <formula>"Extremo"</formula>
    </cfRule>
    <cfRule type="cellIs" dxfId="984" priority="984" operator="equal">
      <formula>"Alto"</formula>
    </cfRule>
    <cfRule type="cellIs" dxfId="983" priority="985" operator="equal">
      <formula>"Moderado"</formula>
    </cfRule>
    <cfRule type="cellIs" dxfId="982" priority="986" operator="equal">
      <formula>"Bajo"</formula>
    </cfRule>
  </conditionalFormatting>
  <conditionalFormatting sqref="K112">
    <cfRule type="cellIs" dxfId="981" priority="978" operator="equal">
      <formula>"Muy Alta"</formula>
    </cfRule>
    <cfRule type="cellIs" dxfId="980" priority="979" operator="equal">
      <formula>"Alta"</formula>
    </cfRule>
    <cfRule type="cellIs" dxfId="979" priority="980" operator="equal">
      <formula>"Media"</formula>
    </cfRule>
    <cfRule type="cellIs" dxfId="978" priority="981" operator="equal">
      <formula>"Baja"</formula>
    </cfRule>
    <cfRule type="cellIs" dxfId="977" priority="982" operator="equal">
      <formula>"Muy Baja"</formula>
    </cfRule>
  </conditionalFormatting>
  <conditionalFormatting sqref="O112">
    <cfRule type="cellIs" dxfId="976" priority="973" operator="equal">
      <formula>"Catastrófico"</formula>
    </cfRule>
    <cfRule type="cellIs" dxfId="975" priority="974" operator="equal">
      <formula>"Mayor"</formula>
    </cfRule>
    <cfRule type="cellIs" dxfId="974" priority="975" operator="equal">
      <formula>"Moderado"</formula>
    </cfRule>
    <cfRule type="cellIs" dxfId="973" priority="976" operator="equal">
      <formula>"Menor"</formula>
    </cfRule>
    <cfRule type="cellIs" dxfId="972" priority="977" operator="equal">
      <formula>"Leve"</formula>
    </cfRule>
  </conditionalFormatting>
  <conditionalFormatting sqref="Q112">
    <cfRule type="cellIs" dxfId="971" priority="969" operator="equal">
      <formula>"Extremo"</formula>
    </cfRule>
    <cfRule type="cellIs" dxfId="970" priority="970" operator="equal">
      <formula>"Alto"</formula>
    </cfRule>
    <cfRule type="cellIs" dxfId="969" priority="971" operator="equal">
      <formula>"Moderado"</formula>
    </cfRule>
    <cfRule type="cellIs" dxfId="968" priority="972" operator="equal">
      <formula>"Bajo"</formula>
    </cfRule>
  </conditionalFormatting>
  <conditionalFormatting sqref="N112:N114">
    <cfRule type="containsText" dxfId="967" priority="968" operator="containsText" text="❌">
      <formula>NOT(ISERROR(SEARCH("❌",N112)))</formula>
    </cfRule>
  </conditionalFormatting>
  <conditionalFormatting sqref="AB115">
    <cfRule type="cellIs" dxfId="966" priority="963" operator="equal">
      <formula>"Muy Alta"</formula>
    </cfRule>
    <cfRule type="cellIs" dxfId="965" priority="964" operator="equal">
      <formula>"Alta"</formula>
    </cfRule>
    <cfRule type="cellIs" dxfId="964" priority="965" operator="equal">
      <formula>"Media"</formula>
    </cfRule>
    <cfRule type="cellIs" dxfId="963" priority="966" operator="equal">
      <formula>"Baja"</formula>
    </cfRule>
    <cfRule type="cellIs" dxfId="962" priority="967" operator="equal">
      <formula>"Muy Baja"</formula>
    </cfRule>
  </conditionalFormatting>
  <conditionalFormatting sqref="AD115">
    <cfRule type="cellIs" dxfId="961" priority="958" operator="equal">
      <formula>"Catastrófico"</formula>
    </cfRule>
    <cfRule type="cellIs" dxfId="960" priority="959" operator="equal">
      <formula>"Mayor"</formula>
    </cfRule>
    <cfRule type="cellIs" dxfId="959" priority="960" operator="equal">
      <formula>"Moderado"</formula>
    </cfRule>
    <cfRule type="cellIs" dxfId="958" priority="961" operator="equal">
      <formula>"Menor"</formula>
    </cfRule>
    <cfRule type="cellIs" dxfId="957" priority="962" operator="equal">
      <formula>"Leve"</formula>
    </cfRule>
  </conditionalFormatting>
  <conditionalFormatting sqref="AF115">
    <cfRule type="cellIs" dxfId="956" priority="954" operator="equal">
      <formula>"Extremo"</formula>
    </cfRule>
    <cfRule type="cellIs" dxfId="955" priority="955" operator="equal">
      <formula>"Alto"</formula>
    </cfRule>
    <cfRule type="cellIs" dxfId="954" priority="956" operator="equal">
      <formula>"Moderado"</formula>
    </cfRule>
    <cfRule type="cellIs" dxfId="953" priority="957" operator="equal">
      <formula>"Bajo"</formula>
    </cfRule>
  </conditionalFormatting>
  <conditionalFormatting sqref="AB116">
    <cfRule type="cellIs" dxfId="952" priority="949" operator="equal">
      <formula>"Muy Alta"</formula>
    </cfRule>
    <cfRule type="cellIs" dxfId="951" priority="950" operator="equal">
      <formula>"Alta"</formula>
    </cfRule>
    <cfRule type="cellIs" dxfId="950" priority="951" operator="equal">
      <formula>"Media"</formula>
    </cfRule>
    <cfRule type="cellIs" dxfId="949" priority="952" operator="equal">
      <formula>"Baja"</formula>
    </cfRule>
    <cfRule type="cellIs" dxfId="948" priority="953" operator="equal">
      <formula>"Muy Baja"</formula>
    </cfRule>
  </conditionalFormatting>
  <conditionalFormatting sqref="AD116">
    <cfRule type="cellIs" dxfId="947" priority="944" operator="equal">
      <formula>"Catastrófico"</formula>
    </cfRule>
    <cfRule type="cellIs" dxfId="946" priority="945" operator="equal">
      <formula>"Mayor"</formula>
    </cfRule>
    <cfRule type="cellIs" dxfId="945" priority="946" operator="equal">
      <formula>"Moderado"</formula>
    </cfRule>
    <cfRule type="cellIs" dxfId="944" priority="947" operator="equal">
      <formula>"Menor"</formula>
    </cfRule>
    <cfRule type="cellIs" dxfId="943" priority="948" operator="equal">
      <formula>"Leve"</formula>
    </cfRule>
  </conditionalFormatting>
  <conditionalFormatting sqref="AF116">
    <cfRule type="cellIs" dxfId="942" priority="940" operator="equal">
      <formula>"Extremo"</formula>
    </cfRule>
    <cfRule type="cellIs" dxfId="941" priority="941" operator="equal">
      <formula>"Alto"</formula>
    </cfRule>
    <cfRule type="cellIs" dxfId="940" priority="942" operator="equal">
      <formula>"Moderado"</formula>
    </cfRule>
    <cfRule type="cellIs" dxfId="939" priority="943" operator="equal">
      <formula>"Bajo"</formula>
    </cfRule>
  </conditionalFormatting>
  <conditionalFormatting sqref="AB117">
    <cfRule type="cellIs" dxfId="938" priority="935" operator="equal">
      <formula>"Muy Alta"</formula>
    </cfRule>
    <cfRule type="cellIs" dxfId="937" priority="936" operator="equal">
      <formula>"Alta"</formula>
    </cfRule>
    <cfRule type="cellIs" dxfId="936" priority="937" operator="equal">
      <formula>"Media"</formula>
    </cfRule>
    <cfRule type="cellIs" dxfId="935" priority="938" operator="equal">
      <formula>"Baja"</formula>
    </cfRule>
    <cfRule type="cellIs" dxfId="934" priority="939" operator="equal">
      <formula>"Muy Baja"</formula>
    </cfRule>
  </conditionalFormatting>
  <conditionalFormatting sqref="AD117">
    <cfRule type="cellIs" dxfId="933" priority="930" operator="equal">
      <formula>"Catastrófico"</formula>
    </cfRule>
    <cfRule type="cellIs" dxfId="932" priority="931" operator="equal">
      <formula>"Mayor"</formula>
    </cfRule>
    <cfRule type="cellIs" dxfId="931" priority="932" operator="equal">
      <formula>"Moderado"</formula>
    </cfRule>
    <cfRule type="cellIs" dxfId="930" priority="933" operator="equal">
      <formula>"Menor"</formula>
    </cfRule>
    <cfRule type="cellIs" dxfId="929" priority="934" operator="equal">
      <formula>"Leve"</formula>
    </cfRule>
  </conditionalFormatting>
  <conditionalFormatting sqref="AF117">
    <cfRule type="cellIs" dxfId="928" priority="926" operator="equal">
      <formula>"Extremo"</formula>
    </cfRule>
    <cfRule type="cellIs" dxfId="927" priority="927" operator="equal">
      <formula>"Alto"</formula>
    </cfRule>
    <cfRule type="cellIs" dxfId="926" priority="928" operator="equal">
      <formula>"Moderado"</formula>
    </cfRule>
    <cfRule type="cellIs" dxfId="925" priority="929" operator="equal">
      <formula>"Bajo"</formula>
    </cfRule>
  </conditionalFormatting>
  <conditionalFormatting sqref="K115">
    <cfRule type="cellIs" dxfId="924" priority="921" operator="equal">
      <formula>"Muy Alta"</formula>
    </cfRule>
    <cfRule type="cellIs" dxfId="923" priority="922" operator="equal">
      <formula>"Alta"</formula>
    </cfRule>
    <cfRule type="cellIs" dxfId="922" priority="923" operator="equal">
      <formula>"Media"</formula>
    </cfRule>
    <cfRule type="cellIs" dxfId="921" priority="924" operator="equal">
      <formula>"Baja"</formula>
    </cfRule>
    <cfRule type="cellIs" dxfId="920" priority="925" operator="equal">
      <formula>"Muy Baja"</formula>
    </cfRule>
  </conditionalFormatting>
  <conditionalFormatting sqref="O115">
    <cfRule type="cellIs" dxfId="919" priority="916" operator="equal">
      <formula>"Catastrófico"</formula>
    </cfRule>
    <cfRule type="cellIs" dxfId="918" priority="917" operator="equal">
      <formula>"Mayor"</formula>
    </cfRule>
    <cfRule type="cellIs" dxfId="917" priority="918" operator="equal">
      <formula>"Moderado"</formula>
    </cfRule>
    <cfRule type="cellIs" dxfId="916" priority="919" operator="equal">
      <formula>"Menor"</formula>
    </cfRule>
    <cfRule type="cellIs" dxfId="915" priority="920" operator="equal">
      <formula>"Leve"</formula>
    </cfRule>
  </conditionalFormatting>
  <conditionalFormatting sqref="Q115">
    <cfRule type="cellIs" dxfId="914" priority="912" operator="equal">
      <formula>"Extremo"</formula>
    </cfRule>
    <cfRule type="cellIs" dxfId="913" priority="913" operator="equal">
      <formula>"Alto"</formula>
    </cfRule>
    <cfRule type="cellIs" dxfId="912" priority="914" operator="equal">
      <formula>"Moderado"</formula>
    </cfRule>
    <cfRule type="cellIs" dxfId="911" priority="915" operator="equal">
      <formula>"Bajo"</formula>
    </cfRule>
  </conditionalFormatting>
  <conditionalFormatting sqref="N115:N117">
    <cfRule type="containsText" dxfId="910" priority="911" operator="containsText" text="❌">
      <formula>NOT(ISERROR(SEARCH("❌",N115)))</formula>
    </cfRule>
  </conditionalFormatting>
  <conditionalFormatting sqref="AB118">
    <cfRule type="cellIs" dxfId="909" priority="906" operator="equal">
      <formula>"Muy Alta"</formula>
    </cfRule>
    <cfRule type="cellIs" dxfId="908" priority="907" operator="equal">
      <formula>"Alta"</formula>
    </cfRule>
    <cfRule type="cellIs" dxfId="907" priority="908" operator="equal">
      <formula>"Media"</formula>
    </cfRule>
    <cfRule type="cellIs" dxfId="906" priority="909" operator="equal">
      <formula>"Baja"</formula>
    </cfRule>
    <cfRule type="cellIs" dxfId="905" priority="910" operator="equal">
      <formula>"Muy Baja"</formula>
    </cfRule>
  </conditionalFormatting>
  <conditionalFormatting sqref="AD118">
    <cfRule type="cellIs" dxfId="904" priority="901" operator="equal">
      <formula>"Catastrófico"</formula>
    </cfRule>
    <cfRule type="cellIs" dxfId="903" priority="902" operator="equal">
      <formula>"Mayor"</formula>
    </cfRule>
    <cfRule type="cellIs" dxfId="902" priority="903" operator="equal">
      <formula>"Moderado"</formula>
    </cfRule>
    <cfRule type="cellIs" dxfId="901" priority="904" operator="equal">
      <formula>"Menor"</formula>
    </cfRule>
    <cfRule type="cellIs" dxfId="900" priority="905" operator="equal">
      <formula>"Leve"</formula>
    </cfRule>
  </conditionalFormatting>
  <conditionalFormatting sqref="AF118">
    <cfRule type="cellIs" dxfId="899" priority="897" operator="equal">
      <formula>"Extremo"</formula>
    </cfRule>
    <cfRule type="cellIs" dxfId="898" priority="898" operator="equal">
      <formula>"Alto"</formula>
    </cfRule>
    <cfRule type="cellIs" dxfId="897" priority="899" operator="equal">
      <formula>"Moderado"</formula>
    </cfRule>
    <cfRule type="cellIs" dxfId="896" priority="900" operator="equal">
      <formula>"Bajo"</formula>
    </cfRule>
  </conditionalFormatting>
  <conditionalFormatting sqref="AB119">
    <cfRule type="cellIs" dxfId="895" priority="892" operator="equal">
      <formula>"Muy Alta"</formula>
    </cfRule>
    <cfRule type="cellIs" dxfId="894" priority="893" operator="equal">
      <formula>"Alta"</formula>
    </cfRule>
    <cfRule type="cellIs" dxfId="893" priority="894" operator="equal">
      <formula>"Media"</formula>
    </cfRule>
    <cfRule type="cellIs" dxfId="892" priority="895" operator="equal">
      <formula>"Baja"</formula>
    </cfRule>
    <cfRule type="cellIs" dxfId="891" priority="896" operator="equal">
      <formula>"Muy Baja"</formula>
    </cfRule>
  </conditionalFormatting>
  <conditionalFormatting sqref="AD119">
    <cfRule type="cellIs" dxfId="890" priority="887" operator="equal">
      <formula>"Catastrófico"</formula>
    </cfRule>
    <cfRule type="cellIs" dxfId="889" priority="888" operator="equal">
      <formula>"Mayor"</formula>
    </cfRule>
    <cfRule type="cellIs" dxfId="888" priority="889" operator="equal">
      <formula>"Moderado"</formula>
    </cfRule>
    <cfRule type="cellIs" dxfId="887" priority="890" operator="equal">
      <formula>"Menor"</formula>
    </cfRule>
    <cfRule type="cellIs" dxfId="886" priority="891" operator="equal">
      <formula>"Leve"</formula>
    </cfRule>
  </conditionalFormatting>
  <conditionalFormatting sqref="AF119">
    <cfRule type="cellIs" dxfId="885" priority="883" operator="equal">
      <formula>"Extremo"</formula>
    </cfRule>
    <cfRule type="cellIs" dxfId="884" priority="884" operator="equal">
      <formula>"Alto"</formula>
    </cfRule>
    <cfRule type="cellIs" dxfId="883" priority="885" operator="equal">
      <formula>"Moderado"</formula>
    </cfRule>
    <cfRule type="cellIs" dxfId="882" priority="886" operator="equal">
      <formula>"Bajo"</formula>
    </cfRule>
  </conditionalFormatting>
  <conditionalFormatting sqref="AB120:AB123">
    <cfRule type="cellIs" dxfId="881" priority="878" operator="equal">
      <formula>"Muy Alta"</formula>
    </cfRule>
    <cfRule type="cellIs" dxfId="880" priority="879" operator="equal">
      <formula>"Alta"</formula>
    </cfRule>
    <cfRule type="cellIs" dxfId="879" priority="880" operator="equal">
      <formula>"Media"</formula>
    </cfRule>
    <cfRule type="cellIs" dxfId="878" priority="881" operator="equal">
      <formula>"Baja"</formula>
    </cfRule>
    <cfRule type="cellIs" dxfId="877" priority="882" operator="equal">
      <formula>"Muy Baja"</formula>
    </cfRule>
  </conditionalFormatting>
  <conditionalFormatting sqref="AD120:AD123">
    <cfRule type="cellIs" dxfId="876" priority="873" operator="equal">
      <formula>"Catastrófico"</formula>
    </cfRule>
    <cfRule type="cellIs" dxfId="875" priority="874" operator="equal">
      <formula>"Mayor"</formula>
    </cfRule>
    <cfRule type="cellIs" dxfId="874" priority="875" operator="equal">
      <formula>"Moderado"</formula>
    </cfRule>
    <cfRule type="cellIs" dxfId="873" priority="876" operator="equal">
      <formula>"Menor"</formula>
    </cfRule>
    <cfRule type="cellIs" dxfId="872" priority="877" operator="equal">
      <formula>"Leve"</formula>
    </cfRule>
  </conditionalFormatting>
  <conditionalFormatting sqref="AF120:AF123">
    <cfRule type="cellIs" dxfId="871" priority="869" operator="equal">
      <formula>"Extremo"</formula>
    </cfRule>
    <cfRule type="cellIs" dxfId="870" priority="870" operator="equal">
      <formula>"Alto"</formula>
    </cfRule>
    <cfRule type="cellIs" dxfId="869" priority="871" operator="equal">
      <formula>"Moderado"</formula>
    </cfRule>
    <cfRule type="cellIs" dxfId="868" priority="872" operator="equal">
      <formula>"Bajo"</formula>
    </cfRule>
  </conditionalFormatting>
  <conditionalFormatting sqref="K118">
    <cfRule type="cellIs" dxfId="867" priority="864" operator="equal">
      <formula>"Muy Alta"</formula>
    </cfRule>
    <cfRule type="cellIs" dxfId="866" priority="865" operator="equal">
      <formula>"Alta"</formula>
    </cfRule>
    <cfRule type="cellIs" dxfId="865" priority="866" operator="equal">
      <formula>"Media"</formula>
    </cfRule>
    <cfRule type="cellIs" dxfId="864" priority="867" operator="equal">
      <formula>"Baja"</formula>
    </cfRule>
    <cfRule type="cellIs" dxfId="863" priority="868" operator="equal">
      <formula>"Muy Baja"</formula>
    </cfRule>
  </conditionalFormatting>
  <conditionalFormatting sqref="O118">
    <cfRule type="cellIs" dxfId="862" priority="859" operator="equal">
      <formula>"Catastrófico"</formula>
    </cfRule>
    <cfRule type="cellIs" dxfId="861" priority="860" operator="equal">
      <formula>"Mayor"</formula>
    </cfRule>
    <cfRule type="cellIs" dxfId="860" priority="861" operator="equal">
      <formula>"Moderado"</formula>
    </cfRule>
    <cfRule type="cellIs" dxfId="859" priority="862" operator="equal">
      <formula>"Menor"</formula>
    </cfRule>
    <cfRule type="cellIs" dxfId="858" priority="863" operator="equal">
      <formula>"Leve"</formula>
    </cfRule>
  </conditionalFormatting>
  <conditionalFormatting sqref="Q118">
    <cfRule type="cellIs" dxfId="857" priority="855" operator="equal">
      <formula>"Extremo"</formula>
    </cfRule>
    <cfRule type="cellIs" dxfId="856" priority="856" operator="equal">
      <formula>"Alto"</formula>
    </cfRule>
    <cfRule type="cellIs" dxfId="855" priority="857" operator="equal">
      <formula>"Moderado"</formula>
    </cfRule>
    <cfRule type="cellIs" dxfId="854" priority="858" operator="equal">
      <formula>"Bajo"</formula>
    </cfRule>
  </conditionalFormatting>
  <conditionalFormatting sqref="N118:N123">
    <cfRule type="containsText" dxfId="853" priority="854" operator="containsText" text="❌">
      <formula>NOT(ISERROR(SEARCH("❌",N118)))</formula>
    </cfRule>
  </conditionalFormatting>
  <conditionalFormatting sqref="AB124">
    <cfRule type="cellIs" dxfId="852" priority="849" operator="equal">
      <formula>"Muy Alta"</formula>
    </cfRule>
    <cfRule type="cellIs" dxfId="851" priority="850" operator="equal">
      <formula>"Alta"</formula>
    </cfRule>
    <cfRule type="cellIs" dxfId="850" priority="851" operator="equal">
      <formula>"Media"</formula>
    </cfRule>
    <cfRule type="cellIs" dxfId="849" priority="852" operator="equal">
      <formula>"Baja"</formula>
    </cfRule>
    <cfRule type="cellIs" dxfId="848" priority="853" operator="equal">
      <formula>"Muy Baja"</formula>
    </cfRule>
  </conditionalFormatting>
  <conditionalFormatting sqref="AD124">
    <cfRule type="cellIs" dxfId="847" priority="844" operator="equal">
      <formula>"Catastrófico"</formula>
    </cfRule>
    <cfRule type="cellIs" dxfId="846" priority="845" operator="equal">
      <formula>"Mayor"</formula>
    </cfRule>
    <cfRule type="cellIs" dxfId="845" priority="846" operator="equal">
      <formula>"Moderado"</formula>
    </cfRule>
    <cfRule type="cellIs" dxfId="844" priority="847" operator="equal">
      <formula>"Menor"</formula>
    </cfRule>
    <cfRule type="cellIs" dxfId="843" priority="848" operator="equal">
      <formula>"Leve"</formula>
    </cfRule>
  </conditionalFormatting>
  <conditionalFormatting sqref="AF124">
    <cfRule type="cellIs" dxfId="842" priority="840" operator="equal">
      <formula>"Extremo"</formula>
    </cfRule>
    <cfRule type="cellIs" dxfId="841" priority="841" operator="equal">
      <formula>"Alto"</formula>
    </cfRule>
    <cfRule type="cellIs" dxfId="840" priority="842" operator="equal">
      <formula>"Moderado"</formula>
    </cfRule>
    <cfRule type="cellIs" dxfId="839" priority="843" operator="equal">
      <formula>"Bajo"</formula>
    </cfRule>
  </conditionalFormatting>
  <conditionalFormatting sqref="AB125">
    <cfRule type="cellIs" dxfId="838" priority="835" operator="equal">
      <formula>"Muy Alta"</formula>
    </cfRule>
    <cfRule type="cellIs" dxfId="837" priority="836" operator="equal">
      <formula>"Alta"</formula>
    </cfRule>
    <cfRule type="cellIs" dxfId="836" priority="837" operator="equal">
      <formula>"Media"</formula>
    </cfRule>
    <cfRule type="cellIs" dxfId="835" priority="838" operator="equal">
      <formula>"Baja"</formula>
    </cfRule>
    <cfRule type="cellIs" dxfId="834" priority="839" operator="equal">
      <formula>"Muy Baja"</formula>
    </cfRule>
  </conditionalFormatting>
  <conditionalFormatting sqref="AD125">
    <cfRule type="cellIs" dxfId="833" priority="830" operator="equal">
      <formula>"Catastrófico"</formula>
    </cfRule>
    <cfRule type="cellIs" dxfId="832" priority="831" operator="equal">
      <formula>"Mayor"</formula>
    </cfRule>
    <cfRule type="cellIs" dxfId="831" priority="832" operator="equal">
      <formula>"Moderado"</formula>
    </cfRule>
    <cfRule type="cellIs" dxfId="830" priority="833" operator="equal">
      <formula>"Menor"</formula>
    </cfRule>
    <cfRule type="cellIs" dxfId="829" priority="834" operator="equal">
      <formula>"Leve"</formula>
    </cfRule>
  </conditionalFormatting>
  <conditionalFormatting sqref="AF125">
    <cfRule type="cellIs" dxfId="828" priority="826" operator="equal">
      <formula>"Extremo"</formula>
    </cfRule>
    <cfRule type="cellIs" dxfId="827" priority="827" operator="equal">
      <formula>"Alto"</formula>
    </cfRule>
    <cfRule type="cellIs" dxfId="826" priority="828" operator="equal">
      <formula>"Moderado"</formula>
    </cfRule>
    <cfRule type="cellIs" dxfId="825" priority="829" operator="equal">
      <formula>"Bajo"</formula>
    </cfRule>
  </conditionalFormatting>
  <conditionalFormatting sqref="AB126">
    <cfRule type="cellIs" dxfId="824" priority="821" operator="equal">
      <formula>"Muy Alta"</formula>
    </cfRule>
    <cfRule type="cellIs" dxfId="823" priority="822" operator="equal">
      <formula>"Alta"</formula>
    </cfRule>
    <cfRule type="cellIs" dxfId="822" priority="823" operator="equal">
      <formula>"Media"</formula>
    </cfRule>
    <cfRule type="cellIs" dxfId="821" priority="824" operator="equal">
      <formula>"Baja"</formula>
    </cfRule>
    <cfRule type="cellIs" dxfId="820" priority="825" operator="equal">
      <formula>"Muy Baja"</formula>
    </cfRule>
  </conditionalFormatting>
  <conditionalFormatting sqref="AD126">
    <cfRule type="cellIs" dxfId="819" priority="816" operator="equal">
      <formula>"Catastrófico"</formula>
    </cfRule>
    <cfRule type="cellIs" dxfId="818" priority="817" operator="equal">
      <formula>"Mayor"</formula>
    </cfRule>
    <cfRule type="cellIs" dxfId="817" priority="818" operator="equal">
      <formula>"Moderado"</formula>
    </cfRule>
    <cfRule type="cellIs" dxfId="816" priority="819" operator="equal">
      <formula>"Menor"</formula>
    </cfRule>
    <cfRule type="cellIs" dxfId="815" priority="820" operator="equal">
      <formula>"Leve"</formula>
    </cfRule>
  </conditionalFormatting>
  <conditionalFormatting sqref="AF126">
    <cfRule type="cellIs" dxfId="814" priority="812" operator="equal">
      <formula>"Extremo"</formula>
    </cfRule>
    <cfRule type="cellIs" dxfId="813" priority="813" operator="equal">
      <formula>"Alto"</formula>
    </cfRule>
    <cfRule type="cellIs" dxfId="812" priority="814" operator="equal">
      <formula>"Moderado"</formula>
    </cfRule>
    <cfRule type="cellIs" dxfId="811" priority="815" operator="equal">
      <formula>"Bajo"</formula>
    </cfRule>
  </conditionalFormatting>
  <conditionalFormatting sqref="K124">
    <cfRule type="cellIs" dxfId="810" priority="807" operator="equal">
      <formula>"Muy Alta"</formula>
    </cfRule>
    <cfRule type="cellIs" dxfId="809" priority="808" operator="equal">
      <formula>"Alta"</formula>
    </cfRule>
    <cfRule type="cellIs" dxfId="808" priority="809" operator="equal">
      <formula>"Media"</formula>
    </cfRule>
    <cfRule type="cellIs" dxfId="807" priority="810" operator="equal">
      <formula>"Baja"</formula>
    </cfRule>
    <cfRule type="cellIs" dxfId="806" priority="811" operator="equal">
      <formula>"Muy Baja"</formula>
    </cfRule>
  </conditionalFormatting>
  <conditionalFormatting sqref="O124">
    <cfRule type="cellIs" dxfId="805" priority="802" operator="equal">
      <formula>"Catastrófico"</formula>
    </cfRule>
    <cfRule type="cellIs" dxfId="804" priority="803" operator="equal">
      <formula>"Mayor"</formula>
    </cfRule>
    <cfRule type="cellIs" dxfId="803" priority="804" operator="equal">
      <formula>"Moderado"</formula>
    </cfRule>
    <cfRule type="cellIs" dxfId="802" priority="805" operator="equal">
      <formula>"Menor"</formula>
    </cfRule>
    <cfRule type="cellIs" dxfId="801" priority="806" operator="equal">
      <formula>"Leve"</formula>
    </cfRule>
  </conditionalFormatting>
  <conditionalFormatting sqref="Q124">
    <cfRule type="cellIs" dxfId="800" priority="798" operator="equal">
      <formula>"Extremo"</formula>
    </cfRule>
    <cfRule type="cellIs" dxfId="799" priority="799" operator="equal">
      <formula>"Alto"</formula>
    </cfRule>
    <cfRule type="cellIs" dxfId="798" priority="800" operator="equal">
      <formula>"Moderado"</formula>
    </cfRule>
    <cfRule type="cellIs" dxfId="797" priority="801" operator="equal">
      <formula>"Bajo"</formula>
    </cfRule>
  </conditionalFormatting>
  <conditionalFormatting sqref="N124:N126">
    <cfRule type="containsText" dxfId="796" priority="797" operator="containsText" text="❌">
      <formula>NOT(ISERROR(SEARCH("❌",N124)))</formula>
    </cfRule>
  </conditionalFormatting>
  <conditionalFormatting sqref="AB124:AB126">
    <cfRule type="cellIs" dxfId="795" priority="792" operator="equal">
      <formula>"Muy Alta"</formula>
    </cfRule>
    <cfRule type="cellIs" dxfId="794" priority="793" operator="equal">
      <formula>"Alta"</formula>
    </cfRule>
    <cfRule type="cellIs" dxfId="793" priority="794" operator="equal">
      <formula>"Media"</formula>
    </cfRule>
    <cfRule type="cellIs" dxfId="792" priority="795" operator="equal">
      <formula>"Baja"</formula>
    </cfRule>
    <cfRule type="cellIs" dxfId="791" priority="796" operator="equal">
      <formula>"Muy Baja"</formula>
    </cfRule>
  </conditionalFormatting>
  <conditionalFormatting sqref="AD124:AD126">
    <cfRule type="cellIs" dxfId="790" priority="787" operator="equal">
      <formula>"Catastrófico"</formula>
    </cfRule>
    <cfRule type="cellIs" dxfId="789" priority="788" operator="equal">
      <formula>"Mayor"</formula>
    </cfRule>
    <cfRule type="cellIs" dxfId="788" priority="789" operator="equal">
      <formula>"Moderado"</formula>
    </cfRule>
    <cfRule type="cellIs" dxfId="787" priority="790" operator="equal">
      <formula>"Menor"</formula>
    </cfRule>
    <cfRule type="cellIs" dxfId="786" priority="791" operator="equal">
      <formula>"Leve"</formula>
    </cfRule>
  </conditionalFormatting>
  <conditionalFormatting sqref="AF124:AF126">
    <cfRule type="cellIs" dxfId="785" priority="783" operator="equal">
      <formula>"Extremo"</formula>
    </cfRule>
    <cfRule type="cellIs" dxfId="784" priority="784" operator="equal">
      <formula>"Alto"</formula>
    </cfRule>
    <cfRule type="cellIs" dxfId="783" priority="785" operator="equal">
      <formula>"Moderado"</formula>
    </cfRule>
    <cfRule type="cellIs" dxfId="782" priority="786" operator="equal">
      <formula>"Bajo"</formula>
    </cfRule>
  </conditionalFormatting>
  <conditionalFormatting sqref="N124:N126">
    <cfRule type="containsText" dxfId="781" priority="782" operator="containsText" text="❌">
      <formula>NOT(ISERROR(SEARCH("❌",N124)))</formula>
    </cfRule>
  </conditionalFormatting>
  <conditionalFormatting sqref="AB127">
    <cfRule type="cellIs" dxfId="780" priority="777" operator="equal">
      <formula>"Muy Alta"</formula>
    </cfRule>
    <cfRule type="cellIs" dxfId="779" priority="778" operator="equal">
      <formula>"Alta"</formula>
    </cfRule>
    <cfRule type="cellIs" dxfId="778" priority="779" operator="equal">
      <formula>"Media"</formula>
    </cfRule>
    <cfRule type="cellIs" dxfId="777" priority="780" operator="equal">
      <formula>"Baja"</formula>
    </cfRule>
    <cfRule type="cellIs" dxfId="776" priority="781" operator="equal">
      <formula>"Muy Baja"</formula>
    </cfRule>
  </conditionalFormatting>
  <conditionalFormatting sqref="AD127">
    <cfRule type="cellIs" dxfId="775" priority="772" operator="equal">
      <formula>"Catastrófico"</formula>
    </cfRule>
    <cfRule type="cellIs" dxfId="774" priority="773" operator="equal">
      <formula>"Mayor"</formula>
    </cfRule>
    <cfRule type="cellIs" dxfId="773" priority="774" operator="equal">
      <formula>"Moderado"</formula>
    </cfRule>
    <cfRule type="cellIs" dxfId="772" priority="775" operator="equal">
      <formula>"Menor"</formula>
    </cfRule>
    <cfRule type="cellIs" dxfId="771" priority="776" operator="equal">
      <formula>"Leve"</formula>
    </cfRule>
  </conditionalFormatting>
  <conditionalFormatting sqref="AF127">
    <cfRule type="cellIs" dxfId="770" priority="768" operator="equal">
      <formula>"Extremo"</formula>
    </cfRule>
    <cfRule type="cellIs" dxfId="769" priority="769" operator="equal">
      <formula>"Alto"</formula>
    </cfRule>
    <cfRule type="cellIs" dxfId="768" priority="770" operator="equal">
      <formula>"Moderado"</formula>
    </cfRule>
    <cfRule type="cellIs" dxfId="767" priority="771" operator="equal">
      <formula>"Bajo"</formula>
    </cfRule>
  </conditionalFormatting>
  <conditionalFormatting sqref="AB128">
    <cfRule type="cellIs" dxfId="766" priority="763" operator="equal">
      <formula>"Muy Alta"</formula>
    </cfRule>
    <cfRule type="cellIs" dxfId="765" priority="764" operator="equal">
      <formula>"Alta"</formula>
    </cfRule>
    <cfRule type="cellIs" dxfId="764" priority="765" operator="equal">
      <formula>"Media"</formula>
    </cfRule>
    <cfRule type="cellIs" dxfId="763" priority="766" operator="equal">
      <formula>"Baja"</formula>
    </cfRule>
    <cfRule type="cellIs" dxfId="762" priority="767" operator="equal">
      <formula>"Muy Baja"</formula>
    </cfRule>
  </conditionalFormatting>
  <conditionalFormatting sqref="AD128">
    <cfRule type="cellIs" dxfId="761" priority="758" operator="equal">
      <formula>"Catastrófico"</formula>
    </cfRule>
    <cfRule type="cellIs" dxfId="760" priority="759" operator="equal">
      <formula>"Mayor"</formula>
    </cfRule>
    <cfRule type="cellIs" dxfId="759" priority="760" operator="equal">
      <formula>"Moderado"</formula>
    </cfRule>
    <cfRule type="cellIs" dxfId="758" priority="761" operator="equal">
      <formula>"Menor"</formula>
    </cfRule>
    <cfRule type="cellIs" dxfId="757" priority="762" operator="equal">
      <formula>"Leve"</formula>
    </cfRule>
  </conditionalFormatting>
  <conditionalFormatting sqref="AF128">
    <cfRule type="cellIs" dxfId="756" priority="754" operator="equal">
      <formula>"Extremo"</formula>
    </cfRule>
    <cfRule type="cellIs" dxfId="755" priority="755" operator="equal">
      <formula>"Alto"</formula>
    </cfRule>
    <cfRule type="cellIs" dxfId="754" priority="756" operator="equal">
      <formula>"Moderado"</formula>
    </cfRule>
    <cfRule type="cellIs" dxfId="753" priority="757" operator="equal">
      <formula>"Bajo"</formula>
    </cfRule>
  </conditionalFormatting>
  <conditionalFormatting sqref="AB129">
    <cfRule type="cellIs" dxfId="752" priority="749" operator="equal">
      <formula>"Muy Alta"</formula>
    </cfRule>
    <cfRule type="cellIs" dxfId="751" priority="750" operator="equal">
      <formula>"Alta"</formula>
    </cfRule>
    <cfRule type="cellIs" dxfId="750" priority="751" operator="equal">
      <formula>"Media"</formula>
    </cfRule>
    <cfRule type="cellIs" dxfId="749" priority="752" operator="equal">
      <formula>"Baja"</formula>
    </cfRule>
    <cfRule type="cellIs" dxfId="748" priority="753" operator="equal">
      <formula>"Muy Baja"</formula>
    </cfRule>
  </conditionalFormatting>
  <conditionalFormatting sqref="AD129">
    <cfRule type="cellIs" dxfId="747" priority="744" operator="equal">
      <formula>"Catastrófico"</formula>
    </cfRule>
    <cfRule type="cellIs" dxfId="746" priority="745" operator="equal">
      <formula>"Mayor"</formula>
    </cfRule>
    <cfRule type="cellIs" dxfId="745" priority="746" operator="equal">
      <formula>"Moderado"</formula>
    </cfRule>
    <cfRule type="cellIs" dxfId="744" priority="747" operator="equal">
      <formula>"Menor"</formula>
    </cfRule>
    <cfRule type="cellIs" dxfId="743" priority="748" operator="equal">
      <formula>"Leve"</formula>
    </cfRule>
  </conditionalFormatting>
  <conditionalFormatting sqref="AF129">
    <cfRule type="cellIs" dxfId="742" priority="740" operator="equal">
      <formula>"Extremo"</formula>
    </cfRule>
    <cfRule type="cellIs" dxfId="741" priority="741" operator="equal">
      <formula>"Alto"</formula>
    </cfRule>
    <cfRule type="cellIs" dxfId="740" priority="742" operator="equal">
      <formula>"Moderado"</formula>
    </cfRule>
    <cfRule type="cellIs" dxfId="739" priority="743" operator="equal">
      <formula>"Bajo"</formula>
    </cfRule>
  </conditionalFormatting>
  <conditionalFormatting sqref="K127">
    <cfRule type="cellIs" dxfId="738" priority="735" operator="equal">
      <formula>"Muy Alta"</formula>
    </cfRule>
    <cfRule type="cellIs" dxfId="737" priority="736" operator="equal">
      <formula>"Alta"</formula>
    </cfRule>
    <cfRule type="cellIs" dxfId="736" priority="737" operator="equal">
      <formula>"Media"</formula>
    </cfRule>
    <cfRule type="cellIs" dxfId="735" priority="738" operator="equal">
      <formula>"Baja"</formula>
    </cfRule>
    <cfRule type="cellIs" dxfId="734" priority="739" operator="equal">
      <formula>"Muy Baja"</formula>
    </cfRule>
  </conditionalFormatting>
  <conditionalFormatting sqref="O127">
    <cfRule type="cellIs" dxfId="733" priority="730" operator="equal">
      <formula>"Catastrófico"</formula>
    </cfRule>
    <cfRule type="cellIs" dxfId="732" priority="731" operator="equal">
      <formula>"Mayor"</formula>
    </cfRule>
    <cfRule type="cellIs" dxfId="731" priority="732" operator="equal">
      <formula>"Moderado"</formula>
    </cfRule>
    <cfRule type="cellIs" dxfId="730" priority="733" operator="equal">
      <formula>"Menor"</formula>
    </cfRule>
    <cfRule type="cellIs" dxfId="729" priority="734" operator="equal">
      <formula>"Leve"</formula>
    </cfRule>
  </conditionalFormatting>
  <conditionalFormatting sqref="Q127">
    <cfRule type="cellIs" dxfId="728" priority="726" operator="equal">
      <formula>"Extremo"</formula>
    </cfRule>
    <cfRule type="cellIs" dxfId="727" priority="727" operator="equal">
      <formula>"Alto"</formula>
    </cfRule>
    <cfRule type="cellIs" dxfId="726" priority="728" operator="equal">
      <formula>"Moderado"</formula>
    </cfRule>
    <cfRule type="cellIs" dxfId="725" priority="729" operator="equal">
      <formula>"Bajo"</formula>
    </cfRule>
  </conditionalFormatting>
  <conditionalFormatting sqref="N127:N129">
    <cfRule type="containsText" dxfId="724" priority="725" operator="containsText" text="❌">
      <formula>NOT(ISERROR(SEARCH("❌",N127)))</formula>
    </cfRule>
  </conditionalFormatting>
  <conditionalFormatting sqref="AB127:AB129">
    <cfRule type="cellIs" dxfId="723" priority="720" operator="equal">
      <formula>"Muy Alta"</formula>
    </cfRule>
    <cfRule type="cellIs" dxfId="722" priority="721" operator="equal">
      <formula>"Alta"</formula>
    </cfRule>
    <cfRule type="cellIs" dxfId="721" priority="722" operator="equal">
      <formula>"Media"</formula>
    </cfRule>
    <cfRule type="cellIs" dxfId="720" priority="723" operator="equal">
      <formula>"Baja"</formula>
    </cfRule>
    <cfRule type="cellIs" dxfId="719" priority="724" operator="equal">
      <formula>"Muy Baja"</formula>
    </cfRule>
  </conditionalFormatting>
  <conditionalFormatting sqref="AD127:AD129">
    <cfRule type="cellIs" dxfId="718" priority="715" operator="equal">
      <formula>"Catastrófico"</formula>
    </cfRule>
    <cfRule type="cellIs" dxfId="717" priority="716" operator="equal">
      <formula>"Mayor"</formula>
    </cfRule>
    <cfRule type="cellIs" dxfId="716" priority="717" operator="equal">
      <formula>"Moderado"</formula>
    </cfRule>
    <cfRule type="cellIs" dxfId="715" priority="718" operator="equal">
      <formula>"Menor"</formula>
    </cfRule>
    <cfRule type="cellIs" dxfId="714" priority="719" operator="equal">
      <formula>"Leve"</formula>
    </cfRule>
  </conditionalFormatting>
  <conditionalFormatting sqref="AF127:AF129">
    <cfRule type="cellIs" dxfId="713" priority="711" operator="equal">
      <formula>"Extremo"</formula>
    </cfRule>
    <cfRule type="cellIs" dxfId="712" priority="712" operator="equal">
      <formula>"Alto"</formula>
    </cfRule>
    <cfRule type="cellIs" dxfId="711" priority="713" operator="equal">
      <formula>"Moderado"</formula>
    </cfRule>
    <cfRule type="cellIs" dxfId="710" priority="714" operator="equal">
      <formula>"Bajo"</formula>
    </cfRule>
  </conditionalFormatting>
  <conditionalFormatting sqref="N127:N129">
    <cfRule type="containsText" dxfId="709" priority="710" operator="containsText" text="❌">
      <formula>NOT(ISERROR(SEARCH("❌",N127)))</formula>
    </cfRule>
  </conditionalFormatting>
  <conditionalFormatting sqref="AB130">
    <cfRule type="cellIs" dxfId="708" priority="705" operator="equal">
      <formula>"Muy Alta"</formula>
    </cfRule>
    <cfRule type="cellIs" dxfId="707" priority="706" operator="equal">
      <formula>"Alta"</formula>
    </cfRule>
    <cfRule type="cellIs" dxfId="706" priority="707" operator="equal">
      <formula>"Media"</formula>
    </cfRule>
    <cfRule type="cellIs" dxfId="705" priority="708" operator="equal">
      <formula>"Baja"</formula>
    </cfRule>
    <cfRule type="cellIs" dxfId="704" priority="709" operator="equal">
      <formula>"Muy Baja"</formula>
    </cfRule>
  </conditionalFormatting>
  <conditionalFormatting sqref="AD130">
    <cfRule type="cellIs" dxfId="703" priority="700" operator="equal">
      <formula>"Catastrófico"</formula>
    </cfRule>
    <cfRule type="cellIs" dxfId="702" priority="701" operator="equal">
      <formula>"Mayor"</formula>
    </cfRule>
    <cfRule type="cellIs" dxfId="701" priority="702" operator="equal">
      <formula>"Moderado"</formula>
    </cfRule>
    <cfRule type="cellIs" dxfId="700" priority="703" operator="equal">
      <formula>"Menor"</formula>
    </cfRule>
    <cfRule type="cellIs" dxfId="699" priority="704" operator="equal">
      <formula>"Leve"</formula>
    </cfRule>
  </conditionalFormatting>
  <conditionalFormatting sqref="AF130">
    <cfRule type="cellIs" dxfId="698" priority="696" operator="equal">
      <formula>"Extremo"</formula>
    </cfRule>
    <cfRule type="cellIs" dxfId="697" priority="697" operator="equal">
      <formula>"Alto"</formula>
    </cfRule>
    <cfRule type="cellIs" dxfId="696" priority="698" operator="equal">
      <formula>"Moderado"</formula>
    </cfRule>
    <cfRule type="cellIs" dxfId="695" priority="699" operator="equal">
      <formula>"Bajo"</formula>
    </cfRule>
  </conditionalFormatting>
  <conditionalFormatting sqref="AB131">
    <cfRule type="cellIs" dxfId="694" priority="691" operator="equal">
      <formula>"Muy Alta"</formula>
    </cfRule>
    <cfRule type="cellIs" dxfId="693" priority="692" operator="equal">
      <formula>"Alta"</formula>
    </cfRule>
    <cfRule type="cellIs" dxfId="692" priority="693" operator="equal">
      <formula>"Media"</formula>
    </cfRule>
    <cfRule type="cellIs" dxfId="691" priority="694" operator="equal">
      <formula>"Baja"</formula>
    </cfRule>
    <cfRule type="cellIs" dxfId="690" priority="695" operator="equal">
      <formula>"Muy Baja"</formula>
    </cfRule>
  </conditionalFormatting>
  <conditionalFormatting sqref="AD131">
    <cfRule type="cellIs" dxfId="689" priority="686" operator="equal">
      <formula>"Catastrófico"</formula>
    </cfRule>
    <cfRule type="cellIs" dxfId="688" priority="687" operator="equal">
      <formula>"Mayor"</formula>
    </cfRule>
    <cfRule type="cellIs" dxfId="687" priority="688" operator="equal">
      <formula>"Moderado"</formula>
    </cfRule>
    <cfRule type="cellIs" dxfId="686" priority="689" operator="equal">
      <formula>"Menor"</formula>
    </cfRule>
    <cfRule type="cellIs" dxfId="685" priority="690" operator="equal">
      <formula>"Leve"</formula>
    </cfRule>
  </conditionalFormatting>
  <conditionalFormatting sqref="AF131">
    <cfRule type="cellIs" dxfId="684" priority="682" operator="equal">
      <formula>"Extremo"</formula>
    </cfRule>
    <cfRule type="cellIs" dxfId="683" priority="683" operator="equal">
      <formula>"Alto"</formula>
    </cfRule>
    <cfRule type="cellIs" dxfId="682" priority="684" operator="equal">
      <formula>"Moderado"</formula>
    </cfRule>
    <cfRule type="cellIs" dxfId="681" priority="685" operator="equal">
      <formula>"Bajo"</formula>
    </cfRule>
  </conditionalFormatting>
  <conditionalFormatting sqref="AB132">
    <cfRule type="cellIs" dxfId="680" priority="677" operator="equal">
      <formula>"Muy Alta"</formula>
    </cfRule>
    <cfRule type="cellIs" dxfId="679" priority="678" operator="equal">
      <formula>"Alta"</formula>
    </cfRule>
    <cfRule type="cellIs" dxfId="678" priority="679" operator="equal">
      <formula>"Media"</formula>
    </cfRule>
    <cfRule type="cellIs" dxfId="677" priority="680" operator="equal">
      <formula>"Baja"</formula>
    </cfRule>
    <cfRule type="cellIs" dxfId="676" priority="681" operator="equal">
      <formula>"Muy Baja"</formula>
    </cfRule>
  </conditionalFormatting>
  <conditionalFormatting sqref="AD132">
    <cfRule type="cellIs" dxfId="675" priority="672" operator="equal">
      <formula>"Catastrófico"</formula>
    </cfRule>
    <cfRule type="cellIs" dxfId="674" priority="673" operator="equal">
      <formula>"Mayor"</formula>
    </cfRule>
    <cfRule type="cellIs" dxfId="673" priority="674" operator="equal">
      <formula>"Moderado"</formula>
    </cfRule>
    <cfRule type="cellIs" dxfId="672" priority="675" operator="equal">
      <formula>"Menor"</formula>
    </cfRule>
    <cfRule type="cellIs" dxfId="671" priority="676" operator="equal">
      <formula>"Leve"</formula>
    </cfRule>
  </conditionalFormatting>
  <conditionalFormatting sqref="AF132">
    <cfRule type="cellIs" dxfId="670" priority="668" operator="equal">
      <formula>"Extremo"</formula>
    </cfRule>
    <cfRule type="cellIs" dxfId="669" priority="669" operator="equal">
      <formula>"Alto"</formula>
    </cfRule>
    <cfRule type="cellIs" dxfId="668" priority="670" operator="equal">
      <formula>"Moderado"</formula>
    </cfRule>
    <cfRule type="cellIs" dxfId="667" priority="671" operator="equal">
      <formula>"Bajo"</formula>
    </cfRule>
  </conditionalFormatting>
  <conditionalFormatting sqref="K130">
    <cfRule type="cellIs" dxfId="666" priority="663" operator="equal">
      <formula>"Muy Alta"</formula>
    </cfRule>
    <cfRule type="cellIs" dxfId="665" priority="664" operator="equal">
      <formula>"Alta"</formula>
    </cfRule>
    <cfRule type="cellIs" dxfId="664" priority="665" operator="equal">
      <formula>"Media"</formula>
    </cfRule>
    <cfRule type="cellIs" dxfId="663" priority="666" operator="equal">
      <formula>"Baja"</formula>
    </cfRule>
    <cfRule type="cellIs" dxfId="662" priority="667" operator="equal">
      <formula>"Muy Baja"</formula>
    </cfRule>
  </conditionalFormatting>
  <conditionalFormatting sqref="O130">
    <cfRule type="cellIs" dxfId="661" priority="658" operator="equal">
      <formula>"Catastrófico"</formula>
    </cfRule>
    <cfRule type="cellIs" dxfId="660" priority="659" operator="equal">
      <formula>"Mayor"</formula>
    </cfRule>
    <cfRule type="cellIs" dxfId="659" priority="660" operator="equal">
      <formula>"Moderado"</formula>
    </cfRule>
    <cfRule type="cellIs" dxfId="658" priority="661" operator="equal">
      <formula>"Menor"</formula>
    </cfRule>
    <cfRule type="cellIs" dxfId="657" priority="662" operator="equal">
      <formula>"Leve"</formula>
    </cfRule>
  </conditionalFormatting>
  <conditionalFormatting sqref="Q130">
    <cfRule type="cellIs" dxfId="656" priority="654" operator="equal">
      <formula>"Extremo"</formula>
    </cfRule>
    <cfRule type="cellIs" dxfId="655" priority="655" operator="equal">
      <formula>"Alto"</formula>
    </cfRule>
    <cfRule type="cellIs" dxfId="654" priority="656" operator="equal">
      <formula>"Moderado"</formula>
    </cfRule>
    <cfRule type="cellIs" dxfId="653" priority="657" operator="equal">
      <formula>"Bajo"</formula>
    </cfRule>
  </conditionalFormatting>
  <conditionalFormatting sqref="N130:N132">
    <cfRule type="containsText" dxfId="652" priority="653" operator="containsText" text="❌">
      <formula>NOT(ISERROR(SEARCH("❌",N130)))</formula>
    </cfRule>
  </conditionalFormatting>
  <conditionalFormatting sqref="AB130:AB132">
    <cfRule type="cellIs" dxfId="651" priority="648" operator="equal">
      <formula>"Muy Alta"</formula>
    </cfRule>
    <cfRule type="cellIs" dxfId="650" priority="649" operator="equal">
      <formula>"Alta"</formula>
    </cfRule>
    <cfRule type="cellIs" dxfId="649" priority="650" operator="equal">
      <formula>"Media"</formula>
    </cfRule>
    <cfRule type="cellIs" dxfId="648" priority="651" operator="equal">
      <formula>"Baja"</formula>
    </cfRule>
    <cfRule type="cellIs" dxfId="647" priority="652" operator="equal">
      <formula>"Muy Baja"</formula>
    </cfRule>
  </conditionalFormatting>
  <conditionalFormatting sqref="AD130:AD132">
    <cfRule type="cellIs" dxfId="646" priority="643" operator="equal">
      <formula>"Catastrófico"</formula>
    </cfRule>
    <cfRule type="cellIs" dxfId="645" priority="644" operator="equal">
      <formula>"Mayor"</formula>
    </cfRule>
    <cfRule type="cellIs" dxfId="644" priority="645" operator="equal">
      <formula>"Moderado"</formula>
    </cfRule>
    <cfRule type="cellIs" dxfId="643" priority="646" operator="equal">
      <formula>"Menor"</formula>
    </cfRule>
    <cfRule type="cellIs" dxfId="642" priority="647" operator="equal">
      <formula>"Leve"</formula>
    </cfRule>
  </conditionalFormatting>
  <conditionalFormatting sqref="AF130:AF132">
    <cfRule type="cellIs" dxfId="641" priority="639" operator="equal">
      <formula>"Extremo"</formula>
    </cfRule>
    <cfRule type="cellIs" dxfId="640" priority="640" operator="equal">
      <formula>"Alto"</formula>
    </cfRule>
    <cfRule type="cellIs" dxfId="639" priority="641" operator="equal">
      <formula>"Moderado"</formula>
    </cfRule>
    <cfRule type="cellIs" dxfId="638" priority="642" operator="equal">
      <formula>"Bajo"</formula>
    </cfRule>
  </conditionalFormatting>
  <conditionalFormatting sqref="N130:N132">
    <cfRule type="containsText" dxfId="637" priority="638" operator="containsText" text="❌">
      <formula>NOT(ISERROR(SEARCH("❌",N130)))</formula>
    </cfRule>
  </conditionalFormatting>
  <conditionalFormatting sqref="AB133">
    <cfRule type="cellIs" dxfId="636" priority="633" operator="equal">
      <formula>"Muy Alta"</formula>
    </cfRule>
    <cfRule type="cellIs" dxfId="635" priority="634" operator="equal">
      <formula>"Alta"</formula>
    </cfRule>
    <cfRule type="cellIs" dxfId="634" priority="635" operator="equal">
      <formula>"Media"</formula>
    </cfRule>
    <cfRule type="cellIs" dxfId="633" priority="636" operator="equal">
      <formula>"Baja"</formula>
    </cfRule>
    <cfRule type="cellIs" dxfId="632" priority="637" operator="equal">
      <formula>"Muy Baja"</formula>
    </cfRule>
  </conditionalFormatting>
  <conditionalFormatting sqref="AD133">
    <cfRule type="cellIs" dxfId="631" priority="628" operator="equal">
      <formula>"Catastrófico"</formula>
    </cfRule>
    <cfRule type="cellIs" dxfId="630" priority="629" operator="equal">
      <formula>"Mayor"</formula>
    </cfRule>
    <cfRule type="cellIs" dxfId="629" priority="630" operator="equal">
      <formula>"Moderado"</formula>
    </cfRule>
    <cfRule type="cellIs" dxfId="628" priority="631" operator="equal">
      <formula>"Menor"</formula>
    </cfRule>
    <cfRule type="cellIs" dxfId="627" priority="632" operator="equal">
      <formula>"Leve"</formula>
    </cfRule>
  </conditionalFormatting>
  <conditionalFormatting sqref="AF133">
    <cfRule type="cellIs" dxfId="626" priority="624" operator="equal">
      <formula>"Extremo"</formula>
    </cfRule>
    <cfRule type="cellIs" dxfId="625" priority="625" operator="equal">
      <formula>"Alto"</formula>
    </cfRule>
    <cfRule type="cellIs" dxfId="624" priority="626" operator="equal">
      <formula>"Moderado"</formula>
    </cfRule>
    <cfRule type="cellIs" dxfId="623" priority="627" operator="equal">
      <formula>"Bajo"</formula>
    </cfRule>
  </conditionalFormatting>
  <conditionalFormatting sqref="AB134">
    <cfRule type="cellIs" dxfId="622" priority="619" operator="equal">
      <formula>"Muy Alta"</formula>
    </cfRule>
    <cfRule type="cellIs" dxfId="621" priority="620" operator="equal">
      <formula>"Alta"</formula>
    </cfRule>
    <cfRule type="cellIs" dxfId="620" priority="621" operator="equal">
      <formula>"Media"</formula>
    </cfRule>
    <cfRule type="cellIs" dxfId="619" priority="622" operator="equal">
      <formula>"Baja"</formula>
    </cfRule>
    <cfRule type="cellIs" dxfId="618" priority="623" operator="equal">
      <formula>"Muy Baja"</formula>
    </cfRule>
  </conditionalFormatting>
  <conditionalFormatting sqref="AD134">
    <cfRule type="cellIs" dxfId="617" priority="614" operator="equal">
      <formula>"Catastrófico"</formula>
    </cfRule>
    <cfRule type="cellIs" dxfId="616" priority="615" operator="equal">
      <formula>"Mayor"</formula>
    </cfRule>
    <cfRule type="cellIs" dxfId="615" priority="616" operator="equal">
      <formula>"Moderado"</formula>
    </cfRule>
    <cfRule type="cellIs" dxfId="614" priority="617" operator="equal">
      <formula>"Menor"</formula>
    </cfRule>
    <cfRule type="cellIs" dxfId="613" priority="618" operator="equal">
      <formula>"Leve"</formula>
    </cfRule>
  </conditionalFormatting>
  <conditionalFormatting sqref="AF134">
    <cfRule type="cellIs" dxfId="612" priority="610" operator="equal">
      <formula>"Extremo"</formula>
    </cfRule>
    <cfRule type="cellIs" dxfId="611" priority="611" operator="equal">
      <formula>"Alto"</formula>
    </cfRule>
    <cfRule type="cellIs" dxfId="610" priority="612" operator="equal">
      <formula>"Moderado"</formula>
    </cfRule>
    <cfRule type="cellIs" dxfId="609" priority="613" operator="equal">
      <formula>"Bajo"</formula>
    </cfRule>
  </conditionalFormatting>
  <conditionalFormatting sqref="AB135">
    <cfRule type="cellIs" dxfId="608" priority="605" operator="equal">
      <formula>"Muy Alta"</formula>
    </cfRule>
    <cfRule type="cellIs" dxfId="607" priority="606" operator="equal">
      <formula>"Alta"</formula>
    </cfRule>
    <cfRule type="cellIs" dxfId="606" priority="607" operator="equal">
      <formula>"Media"</formula>
    </cfRule>
    <cfRule type="cellIs" dxfId="605" priority="608" operator="equal">
      <formula>"Baja"</formula>
    </cfRule>
    <cfRule type="cellIs" dxfId="604" priority="609" operator="equal">
      <formula>"Muy Baja"</formula>
    </cfRule>
  </conditionalFormatting>
  <conditionalFormatting sqref="AD135">
    <cfRule type="cellIs" dxfId="603" priority="600" operator="equal">
      <formula>"Catastrófico"</formula>
    </cfRule>
    <cfRule type="cellIs" dxfId="602" priority="601" operator="equal">
      <formula>"Mayor"</formula>
    </cfRule>
    <cfRule type="cellIs" dxfId="601" priority="602" operator="equal">
      <formula>"Moderado"</formula>
    </cfRule>
    <cfRule type="cellIs" dxfId="600" priority="603" operator="equal">
      <formula>"Menor"</formula>
    </cfRule>
    <cfRule type="cellIs" dxfId="599" priority="604" operator="equal">
      <formula>"Leve"</formula>
    </cfRule>
  </conditionalFormatting>
  <conditionalFormatting sqref="AF135">
    <cfRule type="cellIs" dxfId="598" priority="596" operator="equal">
      <formula>"Extremo"</formula>
    </cfRule>
    <cfRule type="cellIs" dxfId="597" priority="597" operator="equal">
      <formula>"Alto"</formula>
    </cfRule>
    <cfRule type="cellIs" dxfId="596" priority="598" operator="equal">
      <formula>"Moderado"</formula>
    </cfRule>
    <cfRule type="cellIs" dxfId="595" priority="599" operator="equal">
      <formula>"Bajo"</formula>
    </cfRule>
  </conditionalFormatting>
  <conditionalFormatting sqref="K133">
    <cfRule type="cellIs" dxfId="594" priority="591" operator="equal">
      <formula>"Muy Alta"</formula>
    </cfRule>
    <cfRule type="cellIs" dxfId="593" priority="592" operator="equal">
      <formula>"Alta"</formula>
    </cfRule>
    <cfRule type="cellIs" dxfId="592" priority="593" operator="equal">
      <formula>"Media"</formula>
    </cfRule>
    <cfRule type="cellIs" dxfId="591" priority="594" operator="equal">
      <formula>"Baja"</formula>
    </cfRule>
    <cfRule type="cellIs" dxfId="590" priority="595" operator="equal">
      <formula>"Muy Baja"</formula>
    </cfRule>
  </conditionalFormatting>
  <conditionalFormatting sqref="O133">
    <cfRule type="cellIs" dxfId="589" priority="586" operator="equal">
      <formula>"Catastrófico"</formula>
    </cfRule>
    <cfRule type="cellIs" dxfId="588" priority="587" operator="equal">
      <formula>"Mayor"</formula>
    </cfRule>
    <cfRule type="cellIs" dxfId="587" priority="588" operator="equal">
      <formula>"Moderado"</formula>
    </cfRule>
    <cfRule type="cellIs" dxfId="586" priority="589" operator="equal">
      <formula>"Menor"</formula>
    </cfRule>
    <cfRule type="cellIs" dxfId="585" priority="590" operator="equal">
      <formula>"Leve"</formula>
    </cfRule>
  </conditionalFormatting>
  <conditionalFormatting sqref="Q133">
    <cfRule type="cellIs" dxfId="584" priority="582" operator="equal">
      <formula>"Extremo"</formula>
    </cfRule>
    <cfRule type="cellIs" dxfId="583" priority="583" operator="equal">
      <formula>"Alto"</formula>
    </cfRule>
    <cfRule type="cellIs" dxfId="582" priority="584" operator="equal">
      <formula>"Moderado"</formula>
    </cfRule>
    <cfRule type="cellIs" dxfId="581" priority="585" operator="equal">
      <formula>"Bajo"</formula>
    </cfRule>
  </conditionalFormatting>
  <conditionalFormatting sqref="N133:N135">
    <cfRule type="containsText" dxfId="580" priority="581" operator="containsText" text="❌">
      <formula>NOT(ISERROR(SEARCH("❌",N133)))</formula>
    </cfRule>
  </conditionalFormatting>
  <conditionalFormatting sqref="AB133:AB135">
    <cfRule type="cellIs" dxfId="579" priority="576" operator="equal">
      <formula>"Muy Alta"</formula>
    </cfRule>
    <cfRule type="cellIs" dxfId="578" priority="577" operator="equal">
      <formula>"Alta"</formula>
    </cfRule>
    <cfRule type="cellIs" dxfId="577" priority="578" operator="equal">
      <formula>"Media"</formula>
    </cfRule>
    <cfRule type="cellIs" dxfId="576" priority="579" operator="equal">
      <formula>"Baja"</formula>
    </cfRule>
    <cfRule type="cellIs" dxfId="575" priority="580" operator="equal">
      <formula>"Muy Baja"</formula>
    </cfRule>
  </conditionalFormatting>
  <conditionalFormatting sqref="AD133:AD135">
    <cfRule type="cellIs" dxfId="574" priority="571" operator="equal">
      <formula>"Catastrófico"</formula>
    </cfRule>
    <cfRule type="cellIs" dxfId="573" priority="572" operator="equal">
      <formula>"Mayor"</formula>
    </cfRule>
    <cfRule type="cellIs" dxfId="572" priority="573" operator="equal">
      <formula>"Moderado"</formula>
    </cfRule>
    <cfRule type="cellIs" dxfId="571" priority="574" operator="equal">
      <formula>"Menor"</formula>
    </cfRule>
    <cfRule type="cellIs" dxfId="570" priority="575" operator="equal">
      <formula>"Leve"</formula>
    </cfRule>
  </conditionalFormatting>
  <conditionalFormatting sqref="AF133:AF135">
    <cfRule type="cellIs" dxfId="569" priority="567" operator="equal">
      <formula>"Extremo"</formula>
    </cfRule>
    <cfRule type="cellIs" dxfId="568" priority="568" operator="equal">
      <formula>"Alto"</formula>
    </cfRule>
    <cfRule type="cellIs" dxfId="567" priority="569" operator="equal">
      <formula>"Moderado"</formula>
    </cfRule>
    <cfRule type="cellIs" dxfId="566" priority="570" operator="equal">
      <formula>"Bajo"</formula>
    </cfRule>
  </conditionalFormatting>
  <conditionalFormatting sqref="N133:N135">
    <cfRule type="containsText" dxfId="565" priority="566" operator="containsText" text="❌">
      <formula>NOT(ISERROR(SEARCH("❌",N133)))</formula>
    </cfRule>
  </conditionalFormatting>
  <conditionalFormatting sqref="AB136">
    <cfRule type="cellIs" dxfId="564" priority="561" operator="equal">
      <formula>"Muy Alta"</formula>
    </cfRule>
    <cfRule type="cellIs" dxfId="563" priority="562" operator="equal">
      <formula>"Alta"</formula>
    </cfRule>
    <cfRule type="cellIs" dxfId="562" priority="563" operator="equal">
      <formula>"Media"</formula>
    </cfRule>
    <cfRule type="cellIs" dxfId="561" priority="564" operator="equal">
      <formula>"Baja"</formula>
    </cfRule>
    <cfRule type="cellIs" dxfId="560" priority="565" operator="equal">
      <formula>"Muy Baja"</formula>
    </cfRule>
  </conditionalFormatting>
  <conditionalFormatting sqref="AD136">
    <cfRule type="cellIs" dxfId="559" priority="556" operator="equal">
      <formula>"Catastrófico"</formula>
    </cfRule>
    <cfRule type="cellIs" dxfId="558" priority="557" operator="equal">
      <formula>"Mayor"</formula>
    </cfRule>
    <cfRule type="cellIs" dxfId="557" priority="558" operator="equal">
      <formula>"Moderado"</formula>
    </cfRule>
    <cfRule type="cellIs" dxfId="556" priority="559" operator="equal">
      <formula>"Menor"</formula>
    </cfRule>
    <cfRule type="cellIs" dxfId="555" priority="560" operator="equal">
      <formula>"Leve"</formula>
    </cfRule>
  </conditionalFormatting>
  <conditionalFormatting sqref="AF136">
    <cfRule type="cellIs" dxfId="554" priority="552" operator="equal">
      <formula>"Extremo"</formula>
    </cfRule>
    <cfRule type="cellIs" dxfId="553" priority="553" operator="equal">
      <formula>"Alto"</formula>
    </cfRule>
    <cfRule type="cellIs" dxfId="552" priority="554" operator="equal">
      <formula>"Moderado"</formula>
    </cfRule>
    <cfRule type="cellIs" dxfId="551" priority="555" operator="equal">
      <formula>"Bajo"</formula>
    </cfRule>
  </conditionalFormatting>
  <conditionalFormatting sqref="AB137">
    <cfRule type="cellIs" dxfId="550" priority="547" operator="equal">
      <formula>"Muy Alta"</formula>
    </cfRule>
    <cfRule type="cellIs" dxfId="549" priority="548" operator="equal">
      <formula>"Alta"</formula>
    </cfRule>
    <cfRule type="cellIs" dxfId="548" priority="549" operator="equal">
      <formula>"Media"</formula>
    </cfRule>
    <cfRule type="cellIs" dxfId="547" priority="550" operator="equal">
      <formula>"Baja"</formula>
    </cfRule>
    <cfRule type="cellIs" dxfId="546" priority="551" operator="equal">
      <formula>"Muy Baja"</formula>
    </cfRule>
  </conditionalFormatting>
  <conditionalFormatting sqref="AD137">
    <cfRule type="cellIs" dxfId="545" priority="542" operator="equal">
      <formula>"Catastrófico"</formula>
    </cfRule>
    <cfRule type="cellIs" dxfId="544" priority="543" operator="equal">
      <formula>"Mayor"</formula>
    </cfRule>
    <cfRule type="cellIs" dxfId="543" priority="544" operator="equal">
      <formula>"Moderado"</formula>
    </cfRule>
    <cfRule type="cellIs" dxfId="542" priority="545" operator="equal">
      <formula>"Menor"</formula>
    </cfRule>
    <cfRule type="cellIs" dxfId="541" priority="546" operator="equal">
      <formula>"Leve"</formula>
    </cfRule>
  </conditionalFormatting>
  <conditionalFormatting sqref="AF137">
    <cfRule type="cellIs" dxfId="540" priority="538" operator="equal">
      <formula>"Extremo"</formula>
    </cfRule>
    <cfRule type="cellIs" dxfId="539" priority="539" operator="equal">
      <formula>"Alto"</formula>
    </cfRule>
    <cfRule type="cellIs" dxfId="538" priority="540" operator="equal">
      <formula>"Moderado"</formula>
    </cfRule>
    <cfRule type="cellIs" dxfId="537" priority="541" operator="equal">
      <formula>"Bajo"</formula>
    </cfRule>
  </conditionalFormatting>
  <conditionalFormatting sqref="AB138">
    <cfRule type="cellIs" dxfId="536" priority="533" operator="equal">
      <formula>"Muy Alta"</formula>
    </cfRule>
    <cfRule type="cellIs" dxfId="535" priority="534" operator="equal">
      <formula>"Alta"</formula>
    </cfRule>
    <cfRule type="cellIs" dxfId="534" priority="535" operator="equal">
      <formula>"Media"</formula>
    </cfRule>
    <cfRule type="cellIs" dxfId="533" priority="536" operator="equal">
      <formula>"Baja"</formula>
    </cfRule>
    <cfRule type="cellIs" dxfId="532" priority="537" operator="equal">
      <formula>"Muy Baja"</formula>
    </cfRule>
  </conditionalFormatting>
  <conditionalFormatting sqref="AD138">
    <cfRule type="cellIs" dxfId="531" priority="528" operator="equal">
      <formula>"Catastrófico"</formula>
    </cfRule>
    <cfRule type="cellIs" dxfId="530" priority="529" operator="equal">
      <formula>"Mayor"</formula>
    </cfRule>
    <cfRule type="cellIs" dxfId="529" priority="530" operator="equal">
      <formula>"Moderado"</formula>
    </cfRule>
    <cfRule type="cellIs" dxfId="528" priority="531" operator="equal">
      <formula>"Menor"</formula>
    </cfRule>
    <cfRule type="cellIs" dxfId="527" priority="532" operator="equal">
      <formula>"Leve"</formula>
    </cfRule>
  </conditionalFormatting>
  <conditionalFormatting sqref="AF138">
    <cfRule type="cellIs" dxfId="526" priority="524" operator="equal">
      <formula>"Extremo"</formula>
    </cfRule>
    <cfRule type="cellIs" dxfId="525" priority="525" operator="equal">
      <formula>"Alto"</formula>
    </cfRule>
    <cfRule type="cellIs" dxfId="524" priority="526" operator="equal">
      <formula>"Moderado"</formula>
    </cfRule>
    <cfRule type="cellIs" dxfId="523" priority="527" operator="equal">
      <formula>"Bajo"</formula>
    </cfRule>
  </conditionalFormatting>
  <conditionalFormatting sqref="K136">
    <cfRule type="cellIs" dxfId="522" priority="519" operator="equal">
      <formula>"Muy Alta"</formula>
    </cfRule>
    <cfRule type="cellIs" dxfId="521" priority="520" operator="equal">
      <formula>"Alta"</formula>
    </cfRule>
    <cfRule type="cellIs" dxfId="520" priority="521" operator="equal">
      <formula>"Media"</formula>
    </cfRule>
    <cfRule type="cellIs" dxfId="519" priority="522" operator="equal">
      <formula>"Baja"</formula>
    </cfRule>
    <cfRule type="cellIs" dxfId="518" priority="523" operator="equal">
      <formula>"Muy Baja"</formula>
    </cfRule>
  </conditionalFormatting>
  <conditionalFormatting sqref="O136">
    <cfRule type="cellIs" dxfId="517" priority="514" operator="equal">
      <formula>"Catastrófico"</formula>
    </cfRule>
    <cfRule type="cellIs" dxfId="516" priority="515" operator="equal">
      <formula>"Mayor"</formula>
    </cfRule>
    <cfRule type="cellIs" dxfId="515" priority="516" operator="equal">
      <formula>"Moderado"</formula>
    </cfRule>
    <cfRule type="cellIs" dxfId="514" priority="517" operator="equal">
      <formula>"Menor"</formula>
    </cfRule>
    <cfRule type="cellIs" dxfId="513" priority="518" operator="equal">
      <formula>"Leve"</formula>
    </cfRule>
  </conditionalFormatting>
  <conditionalFormatting sqref="Q136">
    <cfRule type="cellIs" dxfId="512" priority="510" operator="equal">
      <formula>"Extremo"</formula>
    </cfRule>
    <cfRule type="cellIs" dxfId="511" priority="511" operator="equal">
      <formula>"Alto"</formula>
    </cfRule>
    <cfRule type="cellIs" dxfId="510" priority="512" operator="equal">
      <formula>"Moderado"</formula>
    </cfRule>
    <cfRule type="cellIs" dxfId="509" priority="513" operator="equal">
      <formula>"Bajo"</formula>
    </cfRule>
  </conditionalFormatting>
  <conditionalFormatting sqref="N136:N138">
    <cfRule type="containsText" dxfId="508" priority="509" operator="containsText" text="❌">
      <formula>NOT(ISERROR(SEARCH("❌",N136)))</formula>
    </cfRule>
  </conditionalFormatting>
  <conditionalFormatting sqref="AB136:AB138">
    <cfRule type="cellIs" dxfId="507" priority="504" operator="equal">
      <formula>"Muy Alta"</formula>
    </cfRule>
    <cfRule type="cellIs" dxfId="506" priority="505" operator="equal">
      <formula>"Alta"</formula>
    </cfRule>
    <cfRule type="cellIs" dxfId="505" priority="506" operator="equal">
      <formula>"Media"</formula>
    </cfRule>
    <cfRule type="cellIs" dxfId="504" priority="507" operator="equal">
      <formula>"Baja"</formula>
    </cfRule>
    <cfRule type="cellIs" dxfId="503" priority="508" operator="equal">
      <formula>"Muy Baja"</formula>
    </cfRule>
  </conditionalFormatting>
  <conditionalFormatting sqref="AD136:AD138">
    <cfRule type="cellIs" dxfId="502" priority="499" operator="equal">
      <formula>"Catastrófico"</formula>
    </cfRule>
    <cfRule type="cellIs" dxfId="501" priority="500" operator="equal">
      <formula>"Mayor"</formula>
    </cfRule>
    <cfRule type="cellIs" dxfId="500" priority="501" operator="equal">
      <formula>"Moderado"</formula>
    </cfRule>
    <cfRule type="cellIs" dxfId="499" priority="502" operator="equal">
      <formula>"Menor"</formula>
    </cfRule>
    <cfRule type="cellIs" dxfId="498" priority="503" operator="equal">
      <formula>"Leve"</formula>
    </cfRule>
  </conditionalFormatting>
  <conditionalFormatting sqref="AF136:AF138">
    <cfRule type="cellIs" dxfId="497" priority="495" operator="equal">
      <formula>"Extremo"</formula>
    </cfRule>
    <cfRule type="cellIs" dxfId="496" priority="496" operator="equal">
      <formula>"Alto"</formula>
    </cfRule>
    <cfRule type="cellIs" dxfId="495" priority="497" operator="equal">
      <formula>"Moderado"</formula>
    </cfRule>
    <cfRule type="cellIs" dxfId="494" priority="498" operator="equal">
      <formula>"Bajo"</formula>
    </cfRule>
  </conditionalFormatting>
  <conditionalFormatting sqref="N136:N138">
    <cfRule type="containsText" dxfId="493" priority="494" operator="containsText" text="❌">
      <formula>NOT(ISERROR(SEARCH("❌",N136)))</formula>
    </cfRule>
  </conditionalFormatting>
  <conditionalFormatting sqref="AB139">
    <cfRule type="cellIs" dxfId="492" priority="489" operator="equal">
      <formula>"Muy Alta"</formula>
    </cfRule>
    <cfRule type="cellIs" dxfId="491" priority="490" operator="equal">
      <formula>"Alta"</formula>
    </cfRule>
    <cfRule type="cellIs" dxfId="490" priority="491" operator="equal">
      <formula>"Media"</formula>
    </cfRule>
    <cfRule type="cellIs" dxfId="489" priority="492" operator="equal">
      <formula>"Baja"</formula>
    </cfRule>
    <cfRule type="cellIs" dxfId="488" priority="493" operator="equal">
      <formula>"Muy Baja"</formula>
    </cfRule>
  </conditionalFormatting>
  <conditionalFormatting sqref="AD139">
    <cfRule type="cellIs" dxfId="487" priority="484" operator="equal">
      <formula>"Catastrófico"</formula>
    </cfRule>
    <cfRule type="cellIs" dxfId="486" priority="485" operator="equal">
      <formula>"Mayor"</formula>
    </cfRule>
    <cfRule type="cellIs" dxfId="485" priority="486" operator="equal">
      <formula>"Moderado"</formula>
    </cfRule>
    <cfRule type="cellIs" dxfId="484" priority="487" operator="equal">
      <formula>"Menor"</formula>
    </cfRule>
    <cfRule type="cellIs" dxfId="483" priority="488" operator="equal">
      <formula>"Leve"</formula>
    </cfRule>
  </conditionalFormatting>
  <conditionalFormatting sqref="AF139">
    <cfRule type="cellIs" dxfId="482" priority="480" operator="equal">
      <formula>"Extremo"</formula>
    </cfRule>
    <cfRule type="cellIs" dxfId="481" priority="481" operator="equal">
      <formula>"Alto"</formula>
    </cfRule>
    <cfRule type="cellIs" dxfId="480" priority="482" operator="equal">
      <formula>"Moderado"</formula>
    </cfRule>
    <cfRule type="cellIs" dxfId="479" priority="483" operator="equal">
      <formula>"Bajo"</formula>
    </cfRule>
  </conditionalFormatting>
  <conditionalFormatting sqref="AB140">
    <cfRule type="cellIs" dxfId="478" priority="475" operator="equal">
      <formula>"Muy Alta"</formula>
    </cfRule>
    <cfRule type="cellIs" dxfId="477" priority="476" operator="equal">
      <formula>"Alta"</formula>
    </cfRule>
    <cfRule type="cellIs" dxfId="476" priority="477" operator="equal">
      <formula>"Media"</formula>
    </cfRule>
    <cfRule type="cellIs" dxfId="475" priority="478" operator="equal">
      <formula>"Baja"</formula>
    </cfRule>
    <cfRule type="cellIs" dxfId="474" priority="479" operator="equal">
      <formula>"Muy Baja"</formula>
    </cfRule>
  </conditionalFormatting>
  <conditionalFormatting sqref="AD140">
    <cfRule type="cellIs" dxfId="473" priority="470" operator="equal">
      <formula>"Catastrófico"</formula>
    </cfRule>
    <cfRule type="cellIs" dxfId="472" priority="471" operator="equal">
      <formula>"Mayor"</formula>
    </cfRule>
    <cfRule type="cellIs" dxfId="471" priority="472" operator="equal">
      <formula>"Moderado"</formula>
    </cfRule>
    <cfRule type="cellIs" dxfId="470" priority="473" operator="equal">
      <formula>"Menor"</formula>
    </cfRule>
    <cfRule type="cellIs" dxfId="469" priority="474" operator="equal">
      <formula>"Leve"</formula>
    </cfRule>
  </conditionalFormatting>
  <conditionalFormatting sqref="AF140">
    <cfRule type="cellIs" dxfId="468" priority="466" operator="equal">
      <formula>"Extremo"</formula>
    </cfRule>
    <cfRule type="cellIs" dxfId="467" priority="467" operator="equal">
      <formula>"Alto"</formula>
    </cfRule>
    <cfRule type="cellIs" dxfId="466" priority="468" operator="equal">
      <formula>"Moderado"</formula>
    </cfRule>
    <cfRule type="cellIs" dxfId="465" priority="469" operator="equal">
      <formula>"Bajo"</formula>
    </cfRule>
  </conditionalFormatting>
  <conditionalFormatting sqref="AB141">
    <cfRule type="cellIs" dxfId="464" priority="461" operator="equal">
      <formula>"Muy Alta"</formula>
    </cfRule>
    <cfRule type="cellIs" dxfId="463" priority="462" operator="equal">
      <formula>"Alta"</formula>
    </cfRule>
    <cfRule type="cellIs" dxfId="462" priority="463" operator="equal">
      <formula>"Media"</formula>
    </cfRule>
    <cfRule type="cellIs" dxfId="461" priority="464" operator="equal">
      <formula>"Baja"</formula>
    </cfRule>
    <cfRule type="cellIs" dxfId="460" priority="465" operator="equal">
      <formula>"Muy Baja"</formula>
    </cfRule>
  </conditionalFormatting>
  <conditionalFormatting sqref="AD141">
    <cfRule type="cellIs" dxfId="459" priority="456" operator="equal">
      <formula>"Catastrófico"</formula>
    </cfRule>
    <cfRule type="cellIs" dxfId="458" priority="457" operator="equal">
      <formula>"Mayor"</formula>
    </cfRule>
    <cfRule type="cellIs" dxfId="457" priority="458" operator="equal">
      <formula>"Moderado"</formula>
    </cfRule>
    <cfRule type="cellIs" dxfId="456" priority="459" operator="equal">
      <formula>"Menor"</formula>
    </cfRule>
    <cfRule type="cellIs" dxfId="455" priority="460" operator="equal">
      <formula>"Leve"</formula>
    </cfRule>
  </conditionalFormatting>
  <conditionalFormatting sqref="AF141">
    <cfRule type="cellIs" dxfId="454" priority="452" operator="equal">
      <formula>"Extremo"</formula>
    </cfRule>
    <cfRule type="cellIs" dxfId="453" priority="453" operator="equal">
      <formula>"Alto"</formula>
    </cfRule>
    <cfRule type="cellIs" dxfId="452" priority="454" operator="equal">
      <formula>"Moderado"</formula>
    </cfRule>
    <cfRule type="cellIs" dxfId="451" priority="455" operator="equal">
      <formula>"Bajo"</formula>
    </cfRule>
  </conditionalFormatting>
  <conditionalFormatting sqref="K139">
    <cfRule type="cellIs" dxfId="450" priority="447" operator="equal">
      <formula>"Muy Alta"</formula>
    </cfRule>
    <cfRule type="cellIs" dxfId="449" priority="448" operator="equal">
      <formula>"Alta"</formula>
    </cfRule>
    <cfRule type="cellIs" dxfId="448" priority="449" operator="equal">
      <formula>"Media"</formula>
    </cfRule>
    <cfRule type="cellIs" dxfId="447" priority="450" operator="equal">
      <formula>"Baja"</formula>
    </cfRule>
    <cfRule type="cellIs" dxfId="446" priority="451" operator="equal">
      <formula>"Muy Baja"</formula>
    </cfRule>
  </conditionalFormatting>
  <conditionalFormatting sqref="O139">
    <cfRule type="cellIs" dxfId="445" priority="442" operator="equal">
      <formula>"Catastrófico"</formula>
    </cfRule>
    <cfRule type="cellIs" dxfId="444" priority="443" operator="equal">
      <formula>"Mayor"</formula>
    </cfRule>
    <cfRule type="cellIs" dxfId="443" priority="444" operator="equal">
      <formula>"Moderado"</formula>
    </cfRule>
    <cfRule type="cellIs" dxfId="442" priority="445" operator="equal">
      <formula>"Menor"</formula>
    </cfRule>
    <cfRule type="cellIs" dxfId="441" priority="446" operator="equal">
      <formula>"Leve"</formula>
    </cfRule>
  </conditionalFormatting>
  <conditionalFormatting sqref="Q139">
    <cfRule type="cellIs" dxfId="440" priority="438" operator="equal">
      <formula>"Extremo"</formula>
    </cfRule>
    <cfRule type="cellIs" dxfId="439" priority="439" operator="equal">
      <formula>"Alto"</formula>
    </cfRule>
    <cfRule type="cellIs" dxfId="438" priority="440" operator="equal">
      <formula>"Moderado"</formula>
    </cfRule>
    <cfRule type="cellIs" dxfId="437" priority="441" operator="equal">
      <formula>"Bajo"</formula>
    </cfRule>
  </conditionalFormatting>
  <conditionalFormatting sqref="N139:N141">
    <cfRule type="containsText" dxfId="436" priority="437" operator="containsText" text="❌">
      <formula>NOT(ISERROR(SEARCH("❌",N139)))</formula>
    </cfRule>
  </conditionalFormatting>
  <conditionalFormatting sqref="AB139:AB141">
    <cfRule type="cellIs" dxfId="435" priority="432" operator="equal">
      <formula>"Muy Alta"</formula>
    </cfRule>
    <cfRule type="cellIs" dxfId="434" priority="433" operator="equal">
      <formula>"Alta"</formula>
    </cfRule>
    <cfRule type="cellIs" dxfId="433" priority="434" operator="equal">
      <formula>"Media"</formula>
    </cfRule>
    <cfRule type="cellIs" dxfId="432" priority="435" operator="equal">
      <formula>"Baja"</formula>
    </cfRule>
    <cfRule type="cellIs" dxfId="431" priority="436" operator="equal">
      <formula>"Muy Baja"</formula>
    </cfRule>
  </conditionalFormatting>
  <conditionalFormatting sqref="AD139:AD141">
    <cfRule type="cellIs" dxfId="430" priority="427" operator="equal">
      <formula>"Catastrófico"</formula>
    </cfRule>
    <cfRule type="cellIs" dxfId="429" priority="428" operator="equal">
      <formula>"Mayor"</formula>
    </cfRule>
    <cfRule type="cellIs" dxfId="428" priority="429" operator="equal">
      <formula>"Moderado"</formula>
    </cfRule>
    <cfRule type="cellIs" dxfId="427" priority="430" operator="equal">
      <formula>"Menor"</formula>
    </cfRule>
    <cfRule type="cellIs" dxfId="426" priority="431" operator="equal">
      <formula>"Leve"</formula>
    </cfRule>
  </conditionalFormatting>
  <conditionalFormatting sqref="AF139:AF141">
    <cfRule type="cellIs" dxfId="425" priority="423" operator="equal">
      <formula>"Extremo"</formula>
    </cfRule>
    <cfRule type="cellIs" dxfId="424" priority="424" operator="equal">
      <formula>"Alto"</formula>
    </cfRule>
    <cfRule type="cellIs" dxfId="423" priority="425" operator="equal">
      <formula>"Moderado"</formula>
    </cfRule>
    <cfRule type="cellIs" dxfId="422" priority="426" operator="equal">
      <formula>"Bajo"</formula>
    </cfRule>
  </conditionalFormatting>
  <conditionalFormatting sqref="N139:N141">
    <cfRule type="containsText" dxfId="421" priority="422" operator="containsText" text="❌">
      <formula>NOT(ISERROR(SEARCH("❌",N139)))</formula>
    </cfRule>
  </conditionalFormatting>
  <conditionalFormatting sqref="AB142">
    <cfRule type="cellIs" dxfId="420" priority="417" operator="equal">
      <formula>"Muy Alta"</formula>
    </cfRule>
    <cfRule type="cellIs" dxfId="419" priority="418" operator="equal">
      <formula>"Alta"</formula>
    </cfRule>
    <cfRule type="cellIs" dxfId="418" priority="419" operator="equal">
      <formula>"Media"</formula>
    </cfRule>
    <cfRule type="cellIs" dxfId="417" priority="420" operator="equal">
      <formula>"Baja"</formula>
    </cfRule>
    <cfRule type="cellIs" dxfId="416" priority="421" operator="equal">
      <formula>"Muy Baja"</formula>
    </cfRule>
  </conditionalFormatting>
  <conditionalFormatting sqref="AD142">
    <cfRule type="cellIs" dxfId="415" priority="412" operator="equal">
      <formula>"Catastrófico"</formula>
    </cfRule>
    <cfRule type="cellIs" dxfId="414" priority="413" operator="equal">
      <formula>"Mayor"</formula>
    </cfRule>
    <cfRule type="cellIs" dxfId="413" priority="414" operator="equal">
      <formula>"Moderado"</formula>
    </cfRule>
    <cfRule type="cellIs" dxfId="412" priority="415" operator="equal">
      <formula>"Menor"</formula>
    </cfRule>
    <cfRule type="cellIs" dxfId="411" priority="416" operator="equal">
      <formula>"Leve"</formula>
    </cfRule>
  </conditionalFormatting>
  <conditionalFormatting sqref="AF142">
    <cfRule type="cellIs" dxfId="410" priority="408" operator="equal">
      <formula>"Extremo"</formula>
    </cfRule>
    <cfRule type="cellIs" dxfId="409" priority="409" operator="equal">
      <formula>"Alto"</formula>
    </cfRule>
    <cfRule type="cellIs" dxfId="408" priority="410" operator="equal">
      <formula>"Moderado"</formula>
    </cfRule>
    <cfRule type="cellIs" dxfId="407" priority="411" operator="equal">
      <formula>"Bajo"</formula>
    </cfRule>
  </conditionalFormatting>
  <conditionalFormatting sqref="AB143">
    <cfRule type="cellIs" dxfId="406" priority="403" operator="equal">
      <formula>"Muy Alta"</formula>
    </cfRule>
    <cfRule type="cellIs" dxfId="405" priority="404" operator="equal">
      <formula>"Alta"</formula>
    </cfRule>
    <cfRule type="cellIs" dxfId="404" priority="405" operator="equal">
      <formula>"Media"</formula>
    </cfRule>
    <cfRule type="cellIs" dxfId="403" priority="406" operator="equal">
      <formula>"Baja"</formula>
    </cfRule>
    <cfRule type="cellIs" dxfId="402" priority="407" operator="equal">
      <formula>"Muy Baja"</formula>
    </cfRule>
  </conditionalFormatting>
  <conditionalFormatting sqref="AD143">
    <cfRule type="cellIs" dxfId="401" priority="398" operator="equal">
      <formula>"Catastrófico"</formula>
    </cfRule>
    <cfRule type="cellIs" dxfId="400" priority="399" operator="equal">
      <formula>"Mayor"</formula>
    </cfRule>
    <cfRule type="cellIs" dxfId="399" priority="400" operator="equal">
      <formula>"Moderado"</formula>
    </cfRule>
    <cfRule type="cellIs" dxfId="398" priority="401" operator="equal">
      <formula>"Menor"</formula>
    </cfRule>
    <cfRule type="cellIs" dxfId="397" priority="402" operator="equal">
      <formula>"Leve"</formula>
    </cfRule>
  </conditionalFormatting>
  <conditionalFormatting sqref="AF143">
    <cfRule type="cellIs" dxfId="396" priority="394" operator="equal">
      <formula>"Extremo"</formula>
    </cfRule>
    <cfRule type="cellIs" dxfId="395" priority="395" operator="equal">
      <formula>"Alto"</formula>
    </cfRule>
    <cfRule type="cellIs" dxfId="394" priority="396" operator="equal">
      <formula>"Moderado"</formula>
    </cfRule>
    <cfRule type="cellIs" dxfId="393" priority="397" operator="equal">
      <formula>"Bajo"</formula>
    </cfRule>
  </conditionalFormatting>
  <conditionalFormatting sqref="AB144">
    <cfRule type="cellIs" dxfId="392" priority="389" operator="equal">
      <formula>"Muy Alta"</formula>
    </cfRule>
    <cfRule type="cellIs" dxfId="391" priority="390" operator="equal">
      <formula>"Alta"</formula>
    </cfRule>
    <cfRule type="cellIs" dxfId="390" priority="391" operator="equal">
      <formula>"Media"</formula>
    </cfRule>
    <cfRule type="cellIs" dxfId="389" priority="392" operator="equal">
      <formula>"Baja"</formula>
    </cfRule>
    <cfRule type="cellIs" dxfId="388" priority="393" operator="equal">
      <formula>"Muy Baja"</formula>
    </cfRule>
  </conditionalFormatting>
  <conditionalFormatting sqref="AD144">
    <cfRule type="cellIs" dxfId="387" priority="384" operator="equal">
      <formula>"Catastrófico"</formula>
    </cfRule>
    <cfRule type="cellIs" dxfId="386" priority="385" operator="equal">
      <formula>"Mayor"</formula>
    </cfRule>
    <cfRule type="cellIs" dxfId="385" priority="386" operator="equal">
      <formula>"Moderado"</formula>
    </cfRule>
    <cfRule type="cellIs" dxfId="384" priority="387" operator="equal">
      <formula>"Menor"</formula>
    </cfRule>
    <cfRule type="cellIs" dxfId="383" priority="388" operator="equal">
      <formula>"Leve"</formula>
    </cfRule>
  </conditionalFormatting>
  <conditionalFormatting sqref="AF144">
    <cfRule type="cellIs" dxfId="382" priority="380" operator="equal">
      <formula>"Extremo"</formula>
    </cfRule>
    <cfRule type="cellIs" dxfId="381" priority="381" operator="equal">
      <formula>"Alto"</formula>
    </cfRule>
    <cfRule type="cellIs" dxfId="380" priority="382" operator="equal">
      <formula>"Moderado"</formula>
    </cfRule>
    <cfRule type="cellIs" dxfId="379" priority="383" operator="equal">
      <formula>"Bajo"</formula>
    </cfRule>
  </conditionalFormatting>
  <conditionalFormatting sqref="K142">
    <cfRule type="cellIs" dxfId="378" priority="375" operator="equal">
      <formula>"Muy Alta"</formula>
    </cfRule>
    <cfRule type="cellIs" dxfId="377" priority="376" operator="equal">
      <formula>"Alta"</formula>
    </cfRule>
    <cfRule type="cellIs" dxfId="376" priority="377" operator="equal">
      <formula>"Media"</formula>
    </cfRule>
    <cfRule type="cellIs" dxfId="375" priority="378" operator="equal">
      <formula>"Baja"</formula>
    </cfRule>
    <cfRule type="cellIs" dxfId="374" priority="379" operator="equal">
      <formula>"Muy Baja"</formula>
    </cfRule>
  </conditionalFormatting>
  <conditionalFormatting sqref="O142">
    <cfRule type="cellIs" dxfId="373" priority="370" operator="equal">
      <formula>"Catastrófico"</formula>
    </cfRule>
    <cfRule type="cellIs" dxfId="372" priority="371" operator="equal">
      <formula>"Mayor"</formula>
    </cfRule>
    <cfRule type="cellIs" dxfId="371" priority="372" operator="equal">
      <formula>"Moderado"</formula>
    </cfRule>
    <cfRule type="cellIs" dxfId="370" priority="373" operator="equal">
      <formula>"Menor"</formula>
    </cfRule>
    <cfRule type="cellIs" dxfId="369" priority="374" operator="equal">
      <formula>"Leve"</formula>
    </cfRule>
  </conditionalFormatting>
  <conditionalFormatting sqref="Q142">
    <cfRule type="cellIs" dxfId="368" priority="366" operator="equal">
      <formula>"Extremo"</formula>
    </cfRule>
    <cfRule type="cellIs" dxfId="367" priority="367" operator="equal">
      <formula>"Alto"</formula>
    </cfRule>
    <cfRule type="cellIs" dxfId="366" priority="368" operator="equal">
      <formula>"Moderado"</formula>
    </cfRule>
    <cfRule type="cellIs" dxfId="365" priority="369" operator="equal">
      <formula>"Bajo"</formula>
    </cfRule>
  </conditionalFormatting>
  <conditionalFormatting sqref="N142:N144">
    <cfRule type="containsText" dxfId="364" priority="365" operator="containsText" text="❌">
      <formula>NOT(ISERROR(SEARCH("❌",N142)))</formula>
    </cfRule>
  </conditionalFormatting>
  <conditionalFormatting sqref="AB142:AB144">
    <cfRule type="cellIs" dxfId="363" priority="360" operator="equal">
      <formula>"Muy Alta"</formula>
    </cfRule>
    <cfRule type="cellIs" dxfId="362" priority="361" operator="equal">
      <formula>"Alta"</formula>
    </cfRule>
    <cfRule type="cellIs" dxfId="361" priority="362" operator="equal">
      <formula>"Media"</formula>
    </cfRule>
    <cfRule type="cellIs" dxfId="360" priority="363" operator="equal">
      <formula>"Baja"</formula>
    </cfRule>
    <cfRule type="cellIs" dxfId="359" priority="364" operator="equal">
      <formula>"Muy Baja"</formula>
    </cfRule>
  </conditionalFormatting>
  <conditionalFormatting sqref="AD142:AD144">
    <cfRule type="cellIs" dxfId="358" priority="355" operator="equal">
      <formula>"Catastrófico"</formula>
    </cfRule>
    <cfRule type="cellIs" dxfId="357" priority="356" operator="equal">
      <formula>"Mayor"</formula>
    </cfRule>
    <cfRule type="cellIs" dxfId="356" priority="357" operator="equal">
      <formula>"Moderado"</formula>
    </cfRule>
    <cfRule type="cellIs" dxfId="355" priority="358" operator="equal">
      <formula>"Menor"</formula>
    </cfRule>
    <cfRule type="cellIs" dxfId="354" priority="359" operator="equal">
      <formula>"Leve"</formula>
    </cfRule>
  </conditionalFormatting>
  <conditionalFormatting sqref="AF142:AF144">
    <cfRule type="cellIs" dxfId="353" priority="351" operator="equal">
      <formula>"Extremo"</formula>
    </cfRule>
    <cfRule type="cellIs" dxfId="352" priority="352" operator="equal">
      <formula>"Alto"</formula>
    </cfRule>
    <cfRule type="cellIs" dxfId="351" priority="353" operator="equal">
      <formula>"Moderado"</formula>
    </cfRule>
    <cfRule type="cellIs" dxfId="350" priority="354" operator="equal">
      <formula>"Bajo"</formula>
    </cfRule>
  </conditionalFormatting>
  <conditionalFormatting sqref="N142:N144">
    <cfRule type="containsText" dxfId="349" priority="350" operator="containsText" text="❌">
      <formula>NOT(ISERROR(SEARCH("❌",N142)))</formula>
    </cfRule>
  </conditionalFormatting>
  <conditionalFormatting sqref="AB145">
    <cfRule type="cellIs" dxfId="348" priority="345" operator="equal">
      <formula>"Muy Alta"</formula>
    </cfRule>
    <cfRule type="cellIs" dxfId="347" priority="346" operator="equal">
      <formula>"Alta"</formula>
    </cfRule>
    <cfRule type="cellIs" dxfId="346" priority="347" operator="equal">
      <formula>"Media"</formula>
    </cfRule>
    <cfRule type="cellIs" dxfId="345" priority="348" operator="equal">
      <formula>"Baja"</formula>
    </cfRule>
    <cfRule type="cellIs" dxfId="344" priority="349" operator="equal">
      <formula>"Muy Baja"</formula>
    </cfRule>
  </conditionalFormatting>
  <conditionalFormatting sqref="AD145">
    <cfRule type="cellIs" dxfId="343" priority="340" operator="equal">
      <formula>"Catastrófico"</formula>
    </cfRule>
    <cfRule type="cellIs" dxfId="342" priority="341" operator="equal">
      <formula>"Mayor"</formula>
    </cfRule>
    <cfRule type="cellIs" dxfId="341" priority="342" operator="equal">
      <formula>"Moderado"</formula>
    </cfRule>
    <cfRule type="cellIs" dxfId="340" priority="343" operator="equal">
      <formula>"Menor"</formula>
    </cfRule>
    <cfRule type="cellIs" dxfId="339" priority="344" operator="equal">
      <formula>"Leve"</formula>
    </cfRule>
  </conditionalFormatting>
  <conditionalFormatting sqref="AF145">
    <cfRule type="cellIs" dxfId="338" priority="336" operator="equal">
      <formula>"Extremo"</formula>
    </cfRule>
    <cfRule type="cellIs" dxfId="337" priority="337" operator="equal">
      <formula>"Alto"</formula>
    </cfRule>
    <cfRule type="cellIs" dxfId="336" priority="338" operator="equal">
      <formula>"Moderado"</formula>
    </cfRule>
    <cfRule type="cellIs" dxfId="335" priority="339" operator="equal">
      <formula>"Bajo"</formula>
    </cfRule>
  </conditionalFormatting>
  <conditionalFormatting sqref="AB146">
    <cfRule type="cellIs" dxfId="334" priority="331" operator="equal">
      <formula>"Muy Alta"</formula>
    </cfRule>
    <cfRule type="cellIs" dxfId="333" priority="332" operator="equal">
      <formula>"Alta"</formula>
    </cfRule>
    <cfRule type="cellIs" dxfId="332" priority="333" operator="equal">
      <formula>"Media"</formula>
    </cfRule>
    <cfRule type="cellIs" dxfId="331" priority="334" operator="equal">
      <formula>"Baja"</formula>
    </cfRule>
    <cfRule type="cellIs" dxfId="330" priority="335" operator="equal">
      <formula>"Muy Baja"</formula>
    </cfRule>
  </conditionalFormatting>
  <conditionalFormatting sqref="AD146">
    <cfRule type="cellIs" dxfId="329" priority="326" operator="equal">
      <formula>"Catastrófico"</formula>
    </cfRule>
    <cfRule type="cellIs" dxfId="328" priority="327" operator="equal">
      <formula>"Mayor"</formula>
    </cfRule>
    <cfRule type="cellIs" dxfId="327" priority="328" operator="equal">
      <formula>"Moderado"</formula>
    </cfRule>
    <cfRule type="cellIs" dxfId="326" priority="329" operator="equal">
      <formula>"Menor"</formula>
    </cfRule>
    <cfRule type="cellIs" dxfId="325" priority="330" operator="equal">
      <formula>"Leve"</formula>
    </cfRule>
  </conditionalFormatting>
  <conditionalFormatting sqref="AF146">
    <cfRule type="cellIs" dxfId="324" priority="322" operator="equal">
      <formula>"Extremo"</formula>
    </cfRule>
    <cfRule type="cellIs" dxfId="323" priority="323" operator="equal">
      <formula>"Alto"</formula>
    </cfRule>
    <cfRule type="cellIs" dxfId="322" priority="324" operator="equal">
      <formula>"Moderado"</formula>
    </cfRule>
    <cfRule type="cellIs" dxfId="321" priority="325" operator="equal">
      <formula>"Bajo"</formula>
    </cfRule>
  </conditionalFormatting>
  <conditionalFormatting sqref="AB147">
    <cfRule type="cellIs" dxfId="320" priority="317" operator="equal">
      <formula>"Muy Alta"</formula>
    </cfRule>
    <cfRule type="cellIs" dxfId="319" priority="318" operator="equal">
      <formula>"Alta"</formula>
    </cfRule>
    <cfRule type="cellIs" dxfId="318" priority="319" operator="equal">
      <formula>"Media"</formula>
    </cfRule>
    <cfRule type="cellIs" dxfId="317" priority="320" operator="equal">
      <formula>"Baja"</formula>
    </cfRule>
    <cfRule type="cellIs" dxfId="316" priority="321" operator="equal">
      <formula>"Muy Baja"</formula>
    </cfRule>
  </conditionalFormatting>
  <conditionalFormatting sqref="AD147">
    <cfRule type="cellIs" dxfId="315" priority="312" operator="equal">
      <formula>"Catastrófico"</formula>
    </cfRule>
    <cfRule type="cellIs" dxfId="314" priority="313" operator="equal">
      <formula>"Mayor"</formula>
    </cfRule>
    <cfRule type="cellIs" dxfId="313" priority="314" operator="equal">
      <formula>"Moderado"</formula>
    </cfRule>
    <cfRule type="cellIs" dxfId="312" priority="315" operator="equal">
      <formula>"Menor"</formula>
    </cfRule>
    <cfRule type="cellIs" dxfId="311" priority="316" operator="equal">
      <formula>"Leve"</formula>
    </cfRule>
  </conditionalFormatting>
  <conditionalFormatting sqref="AF147">
    <cfRule type="cellIs" dxfId="310" priority="308" operator="equal">
      <formula>"Extremo"</formula>
    </cfRule>
    <cfRule type="cellIs" dxfId="309" priority="309" operator="equal">
      <formula>"Alto"</formula>
    </cfRule>
    <cfRule type="cellIs" dxfId="308" priority="310" operator="equal">
      <formula>"Moderado"</formula>
    </cfRule>
    <cfRule type="cellIs" dxfId="307" priority="311" operator="equal">
      <formula>"Bajo"</formula>
    </cfRule>
  </conditionalFormatting>
  <conditionalFormatting sqref="K145">
    <cfRule type="cellIs" dxfId="306" priority="303" operator="equal">
      <formula>"Muy Alta"</formula>
    </cfRule>
    <cfRule type="cellIs" dxfId="305" priority="304" operator="equal">
      <formula>"Alta"</formula>
    </cfRule>
    <cfRule type="cellIs" dxfId="304" priority="305" operator="equal">
      <formula>"Media"</formula>
    </cfRule>
    <cfRule type="cellIs" dxfId="303" priority="306" operator="equal">
      <formula>"Baja"</formula>
    </cfRule>
    <cfRule type="cellIs" dxfId="302" priority="307" operator="equal">
      <formula>"Muy Baja"</formula>
    </cfRule>
  </conditionalFormatting>
  <conditionalFormatting sqref="O145">
    <cfRule type="cellIs" dxfId="301" priority="298" operator="equal">
      <formula>"Catastrófico"</formula>
    </cfRule>
    <cfRule type="cellIs" dxfId="300" priority="299" operator="equal">
      <formula>"Mayor"</formula>
    </cfRule>
    <cfRule type="cellIs" dxfId="299" priority="300" operator="equal">
      <formula>"Moderado"</formula>
    </cfRule>
    <cfRule type="cellIs" dxfId="298" priority="301" operator="equal">
      <formula>"Menor"</formula>
    </cfRule>
    <cfRule type="cellIs" dxfId="297" priority="302" operator="equal">
      <formula>"Leve"</formula>
    </cfRule>
  </conditionalFormatting>
  <conditionalFormatting sqref="Q145">
    <cfRule type="cellIs" dxfId="296" priority="294" operator="equal">
      <formula>"Extremo"</formula>
    </cfRule>
    <cfRule type="cellIs" dxfId="295" priority="295" operator="equal">
      <formula>"Alto"</formula>
    </cfRule>
    <cfRule type="cellIs" dxfId="294" priority="296" operator="equal">
      <formula>"Moderado"</formula>
    </cfRule>
    <cfRule type="cellIs" dxfId="293" priority="297" operator="equal">
      <formula>"Bajo"</formula>
    </cfRule>
  </conditionalFormatting>
  <conditionalFormatting sqref="N145:N147">
    <cfRule type="containsText" dxfId="292" priority="293" operator="containsText" text="❌">
      <formula>NOT(ISERROR(SEARCH("❌",N145)))</formula>
    </cfRule>
  </conditionalFormatting>
  <conditionalFormatting sqref="AB145:AB147">
    <cfRule type="cellIs" dxfId="291" priority="288" operator="equal">
      <formula>"Muy Alta"</formula>
    </cfRule>
    <cfRule type="cellIs" dxfId="290" priority="289" operator="equal">
      <formula>"Alta"</formula>
    </cfRule>
    <cfRule type="cellIs" dxfId="289" priority="290" operator="equal">
      <formula>"Media"</formula>
    </cfRule>
    <cfRule type="cellIs" dxfId="288" priority="291" operator="equal">
      <formula>"Baja"</formula>
    </cfRule>
    <cfRule type="cellIs" dxfId="287" priority="292" operator="equal">
      <formula>"Muy Baja"</formula>
    </cfRule>
  </conditionalFormatting>
  <conditionalFormatting sqref="AD145:AD147">
    <cfRule type="cellIs" dxfId="286" priority="283" operator="equal">
      <formula>"Catastrófico"</formula>
    </cfRule>
    <cfRule type="cellIs" dxfId="285" priority="284" operator="equal">
      <formula>"Mayor"</formula>
    </cfRule>
    <cfRule type="cellIs" dxfId="284" priority="285" operator="equal">
      <formula>"Moderado"</formula>
    </cfRule>
    <cfRule type="cellIs" dxfId="283" priority="286" operator="equal">
      <formula>"Menor"</formula>
    </cfRule>
    <cfRule type="cellIs" dxfId="282" priority="287" operator="equal">
      <formula>"Leve"</formula>
    </cfRule>
  </conditionalFormatting>
  <conditionalFormatting sqref="AF145:AF147">
    <cfRule type="cellIs" dxfId="281" priority="279" operator="equal">
      <formula>"Extremo"</formula>
    </cfRule>
    <cfRule type="cellIs" dxfId="280" priority="280" operator="equal">
      <formula>"Alto"</formula>
    </cfRule>
    <cfRule type="cellIs" dxfId="279" priority="281" operator="equal">
      <formula>"Moderado"</formula>
    </cfRule>
    <cfRule type="cellIs" dxfId="278" priority="282" operator="equal">
      <formula>"Bajo"</formula>
    </cfRule>
  </conditionalFormatting>
  <conditionalFormatting sqref="N145:N147">
    <cfRule type="containsText" dxfId="277" priority="278" operator="containsText" text="❌">
      <formula>NOT(ISERROR(SEARCH("❌",N145)))</formula>
    </cfRule>
  </conditionalFormatting>
  <conditionalFormatting sqref="AB148">
    <cfRule type="cellIs" dxfId="276" priority="273" operator="equal">
      <formula>"Muy Alta"</formula>
    </cfRule>
    <cfRule type="cellIs" dxfId="275" priority="274" operator="equal">
      <formula>"Alta"</formula>
    </cfRule>
    <cfRule type="cellIs" dxfId="274" priority="275" operator="equal">
      <formula>"Media"</formula>
    </cfRule>
    <cfRule type="cellIs" dxfId="273" priority="276" operator="equal">
      <formula>"Baja"</formula>
    </cfRule>
    <cfRule type="cellIs" dxfId="272" priority="277" operator="equal">
      <formula>"Muy Baja"</formula>
    </cfRule>
  </conditionalFormatting>
  <conditionalFormatting sqref="AD148">
    <cfRule type="cellIs" dxfId="271" priority="268" operator="equal">
      <formula>"Catastrófico"</formula>
    </cfRule>
    <cfRule type="cellIs" dxfId="270" priority="269" operator="equal">
      <formula>"Mayor"</formula>
    </cfRule>
    <cfRule type="cellIs" dxfId="269" priority="270" operator="equal">
      <formula>"Moderado"</formula>
    </cfRule>
    <cfRule type="cellIs" dxfId="268" priority="271" operator="equal">
      <formula>"Menor"</formula>
    </cfRule>
    <cfRule type="cellIs" dxfId="267" priority="272" operator="equal">
      <formula>"Leve"</formula>
    </cfRule>
  </conditionalFormatting>
  <conditionalFormatting sqref="AF148">
    <cfRule type="cellIs" dxfId="266" priority="264" operator="equal">
      <formula>"Extremo"</formula>
    </cfRule>
    <cfRule type="cellIs" dxfId="265" priority="265" operator="equal">
      <formula>"Alto"</formula>
    </cfRule>
    <cfRule type="cellIs" dxfId="264" priority="266" operator="equal">
      <formula>"Moderado"</formula>
    </cfRule>
    <cfRule type="cellIs" dxfId="263" priority="267" operator="equal">
      <formula>"Bajo"</formula>
    </cfRule>
  </conditionalFormatting>
  <conditionalFormatting sqref="AB149">
    <cfRule type="cellIs" dxfId="262" priority="259" operator="equal">
      <formula>"Muy Alta"</formula>
    </cfRule>
    <cfRule type="cellIs" dxfId="261" priority="260" operator="equal">
      <formula>"Alta"</formula>
    </cfRule>
    <cfRule type="cellIs" dxfId="260" priority="261" operator="equal">
      <formula>"Media"</formula>
    </cfRule>
    <cfRule type="cellIs" dxfId="259" priority="262" operator="equal">
      <formula>"Baja"</formula>
    </cfRule>
    <cfRule type="cellIs" dxfId="258" priority="263" operator="equal">
      <formula>"Muy Baja"</formula>
    </cfRule>
  </conditionalFormatting>
  <conditionalFormatting sqref="AD149">
    <cfRule type="cellIs" dxfId="257" priority="254" operator="equal">
      <formula>"Catastrófico"</formula>
    </cfRule>
    <cfRule type="cellIs" dxfId="256" priority="255" operator="equal">
      <formula>"Mayor"</formula>
    </cfRule>
    <cfRule type="cellIs" dxfId="255" priority="256" operator="equal">
      <formula>"Moderado"</formula>
    </cfRule>
    <cfRule type="cellIs" dxfId="254" priority="257" operator="equal">
      <formula>"Menor"</formula>
    </cfRule>
    <cfRule type="cellIs" dxfId="253" priority="258" operator="equal">
      <formula>"Leve"</formula>
    </cfRule>
  </conditionalFormatting>
  <conditionalFormatting sqref="AF149">
    <cfRule type="cellIs" dxfId="252" priority="250" operator="equal">
      <formula>"Extremo"</formula>
    </cfRule>
    <cfRule type="cellIs" dxfId="251" priority="251" operator="equal">
      <formula>"Alto"</formula>
    </cfRule>
    <cfRule type="cellIs" dxfId="250" priority="252" operator="equal">
      <formula>"Moderado"</formula>
    </cfRule>
    <cfRule type="cellIs" dxfId="249" priority="253" operator="equal">
      <formula>"Bajo"</formula>
    </cfRule>
  </conditionalFormatting>
  <conditionalFormatting sqref="AB150">
    <cfRule type="cellIs" dxfId="248" priority="245" operator="equal">
      <formula>"Muy Alta"</formula>
    </cfRule>
    <cfRule type="cellIs" dxfId="247" priority="246" operator="equal">
      <formula>"Alta"</formula>
    </cfRule>
    <cfRule type="cellIs" dxfId="246" priority="247" operator="equal">
      <formula>"Media"</formula>
    </cfRule>
    <cfRule type="cellIs" dxfId="245" priority="248" operator="equal">
      <formula>"Baja"</formula>
    </cfRule>
    <cfRule type="cellIs" dxfId="244" priority="249" operator="equal">
      <formula>"Muy Baja"</formula>
    </cfRule>
  </conditionalFormatting>
  <conditionalFormatting sqref="AD150">
    <cfRule type="cellIs" dxfId="243" priority="240" operator="equal">
      <formula>"Catastrófico"</formula>
    </cfRule>
    <cfRule type="cellIs" dxfId="242" priority="241" operator="equal">
      <formula>"Mayor"</formula>
    </cfRule>
    <cfRule type="cellIs" dxfId="241" priority="242" operator="equal">
      <formula>"Moderado"</formula>
    </cfRule>
    <cfRule type="cellIs" dxfId="240" priority="243" operator="equal">
      <formula>"Menor"</formula>
    </cfRule>
    <cfRule type="cellIs" dxfId="239" priority="244" operator="equal">
      <formula>"Leve"</formula>
    </cfRule>
  </conditionalFormatting>
  <conditionalFormatting sqref="AF150">
    <cfRule type="cellIs" dxfId="238" priority="236" operator="equal">
      <formula>"Extremo"</formula>
    </cfRule>
    <cfRule type="cellIs" dxfId="237" priority="237" operator="equal">
      <formula>"Alto"</formula>
    </cfRule>
    <cfRule type="cellIs" dxfId="236" priority="238" operator="equal">
      <formula>"Moderado"</formula>
    </cfRule>
    <cfRule type="cellIs" dxfId="235" priority="239" operator="equal">
      <formula>"Bajo"</formula>
    </cfRule>
  </conditionalFormatting>
  <conditionalFormatting sqref="K148">
    <cfRule type="cellIs" dxfId="234" priority="231" operator="equal">
      <formula>"Muy Alta"</formula>
    </cfRule>
    <cfRule type="cellIs" dxfId="233" priority="232" operator="equal">
      <formula>"Alta"</formula>
    </cfRule>
    <cfRule type="cellIs" dxfId="232" priority="233" operator="equal">
      <formula>"Media"</formula>
    </cfRule>
    <cfRule type="cellIs" dxfId="231" priority="234" operator="equal">
      <formula>"Baja"</formula>
    </cfRule>
    <cfRule type="cellIs" dxfId="230" priority="235" operator="equal">
      <formula>"Muy Baja"</formula>
    </cfRule>
  </conditionalFormatting>
  <conditionalFormatting sqref="O148">
    <cfRule type="cellIs" dxfId="229" priority="226" operator="equal">
      <formula>"Catastrófico"</formula>
    </cfRule>
    <cfRule type="cellIs" dxfId="228" priority="227" operator="equal">
      <formula>"Mayor"</formula>
    </cfRule>
    <cfRule type="cellIs" dxfId="227" priority="228" operator="equal">
      <formula>"Moderado"</formula>
    </cfRule>
    <cfRule type="cellIs" dxfId="226" priority="229" operator="equal">
      <formula>"Menor"</formula>
    </cfRule>
    <cfRule type="cellIs" dxfId="225" priority="230" operator="equal">
      <formula>"Leve"</formula>
    </cfRule>
  </conditionalFormatting>
  <conditionalFormatting sqref="Q148">
    <cfRule type="cellIs" dxfId="224" priority="222" operator="equal">
      <formula>"Extremo"</formula>
    </cfRule>
    <cfRule type="cellIs" dxfId="223" priority="223" operator="equal">
      <formula>"Alto"</formula>
    </cfRule>
    <cfRule type="cellIs" dxfId="222" priority="224" operator="equal">
      <formula>"Moderado"</formula>
    </cfRule>
    <cfRule type="cellIs" dxfId="221" priority="225" operator="equal">
      <formula>"Bajo"</formula>
    </cfRule>
  </conditionalFormatting>
  <conditionalFormatting sqref="N148:N150">
    <cfRule type="containsText" dxfId="220" priority="221" operator="containsText" text="❌">
      <formula>NOT(ISERROR(SEARCH("❌",N148)))</formula>
    </cfRule>
  </conditionalFormatting>
  <conditionalFormatting sqref="AB148:AB150">
    <cfRule type="cellIs" dxfId="219" priority="216" operator="equal">
      <formula>"Muy Alta"</formula>
    </cfRule>
    <cfRule type="cellIs" dxfId="218" priority="217" operator="equal">
      <formula>"Alta"</formula>
    </cfRule>
    <cfRule type="cellIs" dxfId="217" priority="218" operator="equal">
      <formula>"Media"</formula>
    </cfRule>
    <cfRule type="cellIs" dxfId="216" priority="219" operator="equal">
      <formula>"Baja"</formula>
    </cfRule>
    <cfRule type="cellIs" dxfId="215" priority="220" operator="equal">
      <formula>"Muy Baja"</formula>
    </cfRule>
  </conditionalFormatting>
  <conditionalFormatting sqref="AD148:AD150">
    <cfRule type="cellIs" dxfId="214" priority="211" operator="equal">
      <formula>"Catastrófico"</formula>
    </cfRule>
    <cfRule type="cellIs" dxfId="213" priority="212" operator="equal">
      <formula>"Mayor"</formula>
    </cfRule>
    <cfRule type="cellIs" dxfId="212" priority="213" operator="equal">
      <formula>"Moderado"</formula>
    </cfRule>
    <cfRule type="cellIs" dxfId="211" priority="214" operator="equal">
      <formula>"Menor"</formula>
    </cfRule>
    <cfRule type="cellIs" dxfId="210" priority="215" operator="equal">
      <formula>"Leve"</formula>
    </cfRule>
  </conditionalFormatting>
  <conditionalFormatting sqref="AF148:AF150">
    <cfRule type="cellIs" dxfId="209" priority="207" operator="equal">
      <formula>"Extremo"</formula>
    </cfRule>
    <cfRule type="cellIs" dxfId="208" priority="208" operator="equal">
      <formula>"Alto"</formula>
    </cfRule>
    <cfRule type="cellIs" dxfId="207" priority="209" operator="equal">
      <formula>"Moderado"</formula>
    </cfRule>
    <cfRule type="cellIs" dxfId="206" priority="210" operator="equal">
      <formula>"Bajo"</formula>
    </cfRule>
  </conditionalFormatting>
  <conditionalFormatting sqref="N148:N150">
    <cfRule type="containsText" dxfId="205" priority="206" operator="containsText" text="❌">
      <formula>NOT(ISERROR(SEARCH("❌",N148)))</formula>
    </cfRule>
  </conditionalFormatting>
  <conditionalFormatting sqref="AB151">
    <cfRule type="cellIs" dxfId="204" priority="201" operator="equal">
      <formula>"Muy Alta"</formula>
    </cfRule>
    <cfRule type="cellIs" dxfId="203" priority="202" operator="equal">
      <formula>"Alta"</formula>
    </cfRule>
    <cfRule type="cellIs" dxfId="202" priority="203" operator="equal">
      <formula>"Media"</formula>
    </cfRule>
    <cfRule type="cellIs" dxfId="201" priority="204" operator="equal">
      <formula>"Baja"</formula>
    </cfRule>
    <cfRule type="cellIs" dxfId="200" priority="205" operator="equal">
      <formula>"Muy Baja"</formula>
    </cfRule>
  </conditionalFormatting>
  <conditionalFormatting sqref="AD151">
    <cfRule type="cellIs" dxfId="199" priority="196" operator="equal">
      <formula>"Catastrófico"</formula>
    </cfRule>
    <cfRule type="cellIs" dxfId="198" priority="197" operator="equal">
      <formula>"Mayor"</formula>
    </cfRule>
    <cfRule type="cellIs" dxfId="197" priority="198" operator="equal">
      <formula>"Moderado"</formula>
    </cfRule>
    <cfRule type="cellIs" dxfId="196" priority="199" operator="equal">
      <formula>"Menor"</formula>
    </cfRule>
    <cfRule type="cellIs" dxfId="195" priority="200" operator="equal">
      <formula>"Leve"</formula>
    </cfRule>
  </conditionalFormatting>
  <conditionalFormatting sqref="AF151">
    <cfRule type="cellIs" dxfId="194" priority="192" operator="equal">
      <formula>"Extremo"</formula>
    </cfRule>
    <cfRule type="cellIs" dxfId="193" priority="193" operator="equal">
      <formula>"Alto"</formula>
    </cfRule>
    <cfRule type="cellIs" dxfId="192" priority="194" operator="equal">
      <formula>"Moderado"</formula>
    </cfRule>
    <cfRule type="cellIs" dxfId="191" priority="195" operator="equal">
      <formula>"Bajo"</formula>
    </cfRule>
  </conditionalFormatting>
  <conditionalFormatting sqref="AB152">
    <cfRule type="cellIs" dxfId="190" priority="187" operator="equal">
      <formula>"Muy Alta"</formula>
    </cfRule>
    <cfRule type="cellIs" dxfId="189" priority="188" operator="equal">
      <formula>"Alta"</formula>
    </cfRule>
    <cfRule type="cellIs" dxfId="188" priority="189" operator="equal">
      <formula>"Media"</formula>
    </cfRule>
    <cfRule type="cellIs" dxfId="187" priority="190" operator="equal">
      <formula>"Baja"</formula>
    </cfRule>
    <cfRule type="cellIs" dxfId="186" priority="191" operator="equal">
      <formula>"Muy Baja"</formula>
    </cfRule>
  </conditionalFormatting>
  <conditionalFormatting sqref="AD152">
    <cfRule type="cellIs" dxfId="185" priority="182" operator="equal">
      <formula>"Catastrófico"</formula>
    </cfRule>
    <cfRule type="cellIs" dxfId="184" priority="183" operator="equal">
      <formula>"Mayor"</formula>
    </cfRule>
    <cfRule type="cellIs" dxfId="183" priority="184" operator="equal">
      <formula>"Moderado"</formula>
    </cfRule>
    <cfRule type="cellIs" dxfId="182" priority="185" operator="equal">
      <formula>"Menor"</formula>
    </cfRule>
    <cfRule type="cellIs" dxfId="181" priority="186" operator="equal">
      <formula>"Leve"</formula>
    </cfRule>
  </conditionalFormatting>
  <conditionalFormatting sqref="AF152">
    <cfRule type="cellIs" dxfId="180" priority="178" operator="equal">
      <formula>"Extremo"</formula>
    </cfRule>
    <cfRule type="cellIs" dxfId="179" priority="179" operator="equal">
      <formula>"Alto"</formula>
    </cfRule>
    <cfRule type="cellIs" dxfId="178" priority="180" operator="equal">
      <formula>"Moderado"</formula>
    </cfRule>
    <cfRule type="cellIs" dxfId="177" priority="181" operator="equal">
      <formula>"Bajo"</formula>
    </cfRule>
  </conditionalFormatting>
  <conditionalFormatting sqref="AB153">
    <cfRule type="cellIs" dxfId="176" priority="173" operator="equal">
      <formula>"Muy Alta"</formula>
    </cfRule>
    <cfRule type="cellIs" dxfId="175" priority="174" operator="equal">
      <formula>"Alta"</formula>
    </cfRule>
    <cfRule type="cellIs" dxfId="174" priority="175" operator="equal">
      <formula>"Media"</formula>
    </cfRule>
    <cfRule type="cellIs" dxfId="173" priority="176" operator="equal">
      <formula>"Baja"</formula>
    </cfRule>
    <cfRule type="cellIs" dxfId="172" priority="177" operator="equal">
      <formula>"Muy Baja"</formula>
    </cfRule>
  </conditionalFormatting>
  <conditionalFormatting sqref="AD153">
    <cfRule type="cellIs" dxfId="171" priority="168" operator="equal">
      <formula>"Catastrófico"</formula>
    </cfRule>
    <cfRule type="cellIs" dxfId="170" priority="169" operator="equal">
      <formula>"Mayor"</formula>
    </cfRule>
    <cfRule type="cellIs" dxfId="169" priority="170" operator="equal">
      <formula>"Moderado"</formula>
    </cfRule>
    <cfRule type="cellIs" dxfId="168" priority="171" operator="equal">
      <formula>"Menor"</formula>
    </cfRule>
    <cfRule type="cellIs" dxfId="167" priority="172" operator="equal">
      <formula>"Leve"</formula>
    </cfRule>
  </conditionalFormatting>
  <conditionalFormatting sqref="AF153">
    <cfRule type="cellIs" dxfId="166" priority="164" operator="equal">
      <formula>"Extremo"</formula>
    </cfRule>
    <cfRule type="cellIs" dxfId="165" priority="165" operator="equal">
      <formula>"Alto"</formula>
    </cfRule>
    <cfRule type="cellIs" dxfId="164" priority="166" operator="equal">
      <formula>"Moderado"</formula>
    </cfRule>
    <cfRule type="cellIs" dxfId="163" priority="167" operator="equal">
      <formula>"Bajo"</formula>
    </cfRule>
  </conditionalFormatting>
  <conditionalFormatting sqref="K151">
    <cfRule type="cellIs" dxfId="162" priority="159" operator="equal">
      <formula>"Muy Alta"</formula>
    </cfRule>
    <cfRule type="cellIs" dxfId="161" priority="160" operator="equal">
      <formula>"Alta"</formula>
    </cfRule>
    <cfRule type="cellIs" dxfId="160" priority="161" operator="equal">
      <formula>"Media"</formula>
    </cfRule>
    <cfRule type="cellIs" dxfId="159" priority="162" operator="equal">
      <formula>"Baja"</formula>
    </cfRule>
    <cfRule type="cellIs" dxfId="158" priority="163" operator="equal">
      <formula>"Muy Baja"</formula>
    </cfRule>
  </conditionalFormatting>
  <conditionalFormatting sqref="O151">
    <cfRule type="cellIs" dxfId="157" priority="154" operator="equal">
      <formula>"Catastrófico"</formula>
    </cfRule>
    <cfRule type="cellIs" dxfId="156" priority="155" operator="equal">
      <formula>"Mayor"</formula>
    </cfRule>
    <cfRule type="cellIs" dxfId="155" priority="156" operator="equal">
      <formula>"Moderado"</formula>
    </cfRule>
    <cfRule type="cellIs" dxfId="154" priority="157" operator="equal">
      <formula>"Menor"</formula>
    </cfRule>
    <cfRule type="cellIs" dxfId="153" priority="158" operator="equal">
      <formula>"Leve"</formula>
    </cfRule>
  </conditionalFormatting>
  <conditionalFormatting sqref="Q151">
    <cfRule type="cellIs" dxfId="152" priority="150" operator="equal">
      <formula>"Extremo"</formula>
    </cfRule>
    <cfRule type="cellIs" dxfId="151" priority="151" operator="equal">
      <formula>"Alto"</formula>
    </cfRule>
    <cfRule type="cellIs" dxfId="150" priority="152" operator="equal">
      <formula>"Moderado"</formula>
    </cfRule>
    <cfRule type="cellIs" dxfId="149" priority="153" operator="equal">
      <formula>"Bajo"</formula>
    </cfRule>
  </conditionalFormatting>
  <conditionalFormatting sqref="N151:N153">
    <cfRule type="containsText" dxfId="148" priority="149" operator="containsText" text="❌">
      <formula>NOT(ISERROR(SEARCH("❌",N151)))</formula>
    </cfRule>
  </conditionalFormatting>
  <conditionalFormatting sqref="AB151:AB153">
    <cfRule type="cellIs" dxfId="147" priority="144" operator="equal">
      <formula>"Muy Alta"</formula>
    </cfRule>
    <cfRule type="cellIs" dxfId="146" priority="145" operator="equal">
      <formula>"Alta"</formula>
    </cfRule>
    <cfRule type="cellIs" dxfId="145" priority="146" operator="equal">
      <formula>"Media"</formula>
    </cfRule>
    <cfRule type="cellIs" dxfId="144" priority="147" operator="equal">
      <formula>"Baja"</formula>
    </cfRule>
    <cfRule type="cellIs" dxfId="143" priority="148" operator="equal">
      <formula>"Muy Baja"</formula>
    </cfRule>
  </conditionalFormatting>
  <conditionalFormatting sqref="AD151:AD153">
    <cfRule type="cellIs" dxfId="142" priority="139" operator="equal">
      <formula>"Catastrófico"</formula>
    </cfRule>
    <cfRule type="cellIs" dxfId="141" priority="140" operator="equal">
      <formula>"Mayor"</formula>
    </cfRule>
    <cfRule type="cellIs" dxfId="140" priority="141" operator="equal">
      <formula>"Moderado"</formula>
    </cfRule>
    <cfRule type="cellIs" dxfId="139" priority="142" operator="equal">
      <formula>"Menor"</formula>
    </cfRule>
    <cfRule type="cellIs" dxfId="138" priority="143" operator="equal">
      <formula>"Leve"</formula>
    </cfRule>
  </conditionalFormatting>
  <conditionalFormatting sqref="AF151:AF153">
    <cfRule type="cellIs" dxfId="137" priority="135" operator="equal">
      <formula>"Extremo"</formula>
    </cfRule>
    <cfRule type="cellIs" dxfId="136" priority="136" operator="equal">
      <formula>"Alto"</formula>
    </cfRule>
    <cfRule type="cellIs" dxfId="135" priority="137" operator="equal">
      <formula>"Moderado"</formula>
    </cfRule>
    <cfRule type="cellIs" dxfId="134" priority="138" operator="equal">
      <formula>"Bajo"</formula>
    </cfRule>
  </conditionalFormatting>
  <conditionalFormatting sqref="N151:N153">
    <cfRule type="containsText" dxfId="133" priority="134" operator="containsText" text="❌">
      <formula>NOT(ISERROR(SEARCH("❌",N151)))</formula>
    </cfRule>
  </conditionalFormatting>
  <conditionalFormatting sqref="AB20">
    <cfRule type="cellIs" dxfId="132" priority="129" operator="equal">
      <formula>"Muy Alta"</formula>
    </cfRule>
    <cfRule type="cellIs" dxfId="131" priority="130" operator="equal">
      <formula>"Alta"</formula>
    </cfRule>
    <cfRule type="cellIs" dxfId="130" priority="131" operator="equal">
      <formula>"Media"</formula>
    </cfRule>
    <cfRule type="cellIs" dxfId="129" priority="132" operator="equal">
      <formula>"Baja"</formula>
    </cfRule>
    <cfRule type="cellIs" dxfId="128" priority="133" operator="equal">
      <formula>"Muy Baja"</formula>
    </cfRule>
  </conditionalFormatting>
  <conditionalFormatting sqref="AD20">
    <cfRule type="cellIs" dxfId="127" priority="124" operator="equal">
      <formula>"Catastrófico"</formula>
    </cfRule>
    <cfRule type="cellIs" dxfId="126" priority="125" operator="equal">
      <formula>"Mayor"</formula>
    </cfRule>
    <cfRule type="cellIs" dxfId="125" priority="126" operator="equal">
      <formula>"Moderado"</formula>
    </cfRule>
    <cfRule type="cellIs" dxfId="124" priority="127" operator="equal">
      <formula>"Menor"</formula>
    </cfRule>
    <cfRule type="cellIs" dxfId="123" priority="128" operator="equal">
      <formula>"Leve"</formula>
    </cfRule>
  </conditionalFormatting>
  <conditionalFormatting sqref="AF20">
    <cfRule type="cellIs" dxfId="122" priority="120" operator="equal">
      <formula>"Extremo"</formula>
    </cfRule>
    <cfRule type="cellIs" dxfId="121" priority="121" operator="equal">
      <formula>"Alto"</formula>
    </cfRule>
    <cfRule type="cellIs" dxfId="120" priority="122" operator="equal">
      <formula>"Moderado"</formula>
    </cfRule>
    <cfRule type="cellIs" dxfId="119" priority="123" operator="equal">
      <formula>"Bajo"</formula>
    </cfRule>
  </conditionalFormatting>
  <conditionalFormatting sqref="AB21">
    <cfRule type="cellIs" dxfId="118" priority="115" operator="equal">
      <formula>"Muy Alta"</formula>
    </cfRule>
    <cfRule type="cellIs" dxfId="117" priority="116" operator="equal">
      <formula>"Alta"</formula>
    </cfRule>
    <cfRule type="cellIs" dxfId="116" priority="117" operator="equal">
      <formula>"Media"</formula>
    </cfRule>
    <cfRule type="cellIs" dxfId="115" priority="118" operator="equal">
      <formula>"Baja"</formula>
    </cfRule>
    <cfRule type="cellIs" dxfId="114" priority="119" operator="equal">
      <formula>"Muy Baja"</formula>
    </cfRule>
  </conditionalFormatting>
  <conditionalFormatting sqref="AD21">
    <cfRule type="cellIs" dxfId="113" priority="110" operator="equal">
      <formula>"Catastrófico"</formula>
    </cfRule>
    <cfRule type="cellIs" dxfId="112" priority="111" operator="equal">
      <formula>"Mayor"</formula>
    </cfRule>
    <cfRule type="cellIs" dxfId="111" priority="112" operator="equal">
      <formula>"Moderado"</formula>
    </cfRule>
    <cfRule type="cellIs" dxfId="110" priority="113" operator="equal">
      <formula>"Menor"</formula>
    </cfRule>
    <cfRule type="cellIs" dxfId="109" priority="114" operator="equal">
      <formula>"Leve"</formula>
    </cfRule>
  </conditionalFormatting>
  <conditionalFormatting sqref="AF21">
    <cfRule type="cellIs" dxfId="108" priority="106" operator="equal">
      <formula>"Extremo"</formula>
    </cfRule>
    <cfRule type="cellIs" dxfId="107" priority="107" operator="equal">
      <formula>"Alto"</formula>
    </cfRule>
    <cfRule type="cellIs" dxfId="106" priority="108" operator="equal">
      <formula>"Moderado"</formula>
    </cfRule>
    <cfRule type="cellIs" dxfId="105" priority="109" operator="equal">
      <formula>"Bajo"</formula>
    </cfRule>
  </conditionalFormatting>
  <conditionalFormatting sqref="AB23">
    <cfRule type="cellIs" dxfId="104" priority="101" operator="equal">
      <formula>"Muy Alta"</formula>
    </cfRule>
    <cfRule type="cellIs" dxfId="103" priority="102" operator="equal">
      <formula>"Alta"</formula>
    </cfRule>
    <cfRule type="cellIs" dxfId="102" priority="103" operator="equal">
      <formula>"Media"</formula>
    </cfRule>
    <cfRule type="cellIs" dxfId="101" priority="104" operator="equal">
      <formula>"Baja"</formula>
    </cfRule>
    <cfRule type="cellIs" dxfId="100" priority="105" operator="equal">
      <formula>"Muy Baja"</formula>
    </cfRule>
  </conditionalFormatting>
  <conditionalFormatting sqref="AD23">
    <cfRule type="cellIs" dxfId="99" priority="96" operator="equal">
      <formula>"Catastrófico"</formula>
    </cfRule>
    <cfRule type="cellIs" dxfId="98" priority="97" operator="equal">
      <formula>"Mayor"</formula>
    </cfRule>
    <cfRule type="cellIs" dxfId="97" priority="98" operator="equal">
      <formula>"Moderado"</formula>
    </cfRule>
    <cfRule type="cellIs" dxfId="96" priority="99" operator="equal">
      <formula>"Menor"</formula>
    </cfRule>
    <cfRule type="cellIs" dxfId="95" priority="100" operator="equal">
      <formula>"Leve"</formula>
    </cfRule>
  </conditionalFormatting>
  <conditionalFormatting sqref="AF23">
    <cfRule type="cellIs" dxfId="94" priority="92" operator="equal">
      <formula>"Extremo"</formula>
    </cfRule>
    <cfRule type="cellIs" dxfId="93" priority="93" operator="equal">
      <formula>"Alto"</formula>
    </cfRule>
    <cfRule type="cellIs" dxfId="92" priority="94" operator="equal">
      <formula>"Moderado"</formula>
    </cfRule>
    <cfRule type="cellIs" dxfId="91" priority="95" operator="equal">
      <formula>"Bajo"</formula>
    </cfRule>
  </conditionalFormatting>
  <conditionalFormatting sqref="AB24">
    <cfRule type="cellIs" dxfId="90" priority="87" operator="equal">
      <formula>"Muy Alta"</formula>
    </cfRule>
    <cfRule type="cellIs" dxfId="89" priority="88" operator="equal">
      <formula>"Alta"</formula>
    </cfRule>
    <cfRule type="cellIs" dxfId="88" priority="89" operator="equal">
      <formula>"Media"</formula>
    </cfRule>
    <cfRule type="cellIs" dxfId="87" priority="90" operator="equal">
      <formula>"Baja"</formula>
    </cfRule>
    <cfRule type="cellIs" dxfId="86" priority="91" operator="equal">
      <formula>"Muy Baja"</formula>
    </cfRule>
  </conditionalFormatting>
  <conditionalFormatting sqref="AD24">
    <cfRule type="cellIs" dxfId="85" priority="82" operator="equal">
      <formula>"Catastrófico"</formula>
    </cfRule>
    <cfRule type="cellIs" dxfId="84" priority="83" operator="equal">
      <formula>"Mayor"</formula>
    </cfRule>
    <cfRule type="cellIs" dxfId="83" priority="84" operator="equal">
      <formula>"Moderado"</formula>
    </cfRule>
    <cfRule type="cellIs" dxfId="82" priority="85" operator="equal">
      <formula>"Menor"</formula>
    </cfRule>
    <cfRule type="cellIs" dxfId="81" priority="86" operator="equal">
      <formula>"Leve"</formula>
    </cfRule>
  </conditionalFormatting>
  <conditionalFormatting sqref="AF24">
    <cfRule type="cellIs" dxfId="80" priority="78" operator="equal">
      <formula>"Extremo"</formula>
    </cfRule>
    <cfRule type="cellIs" dxfId="79" priority="79" operator="equal">
      <formula>"Alto"</formula>
    </cfRule>
    <cfRule type="cellIs" dxfId="78" priority="80" operator="equal">
      <formula>"Moderado"</formula>
    </cfRule>
    <cfRule type="cellIs" dxfId="77" priority="81" operator="equal">
      <formula>"Bajo"</formula>
    </cfRule>
  </conditionalFormatting>
  <conditionalFormatting sqref="O7">
    <cfRule type="cellIs" dxfId="76" priority="73" operator="equal">
      <formula>"Catastrófico"</formula>
    </cfRule>
    <cfRule type="cellIs" dxfId="75" priority="74" operator="equal">
      <formula>"Mayor"</formula>
    </cfRule>
    <cfRule type="cellIs" dxfId="74" priority="75" operator="equal">
      <formula>"Moderado"</formula>
    </cfRule>
    <cfRule type="cellIs" dxfId="73" priority="76" operator="equal">
      <formula>"Menor"</formula>
    </cfRule>
    <cfRule type="cellIs" dxfId="72" priority="77" operator="equal">
      <formula>"Leve"</formula>
    </cfRule>
  </conditionalFormatting>
  <conditionalFormatting sqref="AB154">
    <cfRule type="cellIs" dxfId="71" priority="68" operator="equal">
      <formula>"Muy Alta"</formula>
    </cfRule>
    <cfRule type="cellIs" dxfId="70" priority="69" operator="equal">
      <formula>"Alta"</formula>
    </cfRule>
    <cfRule type="cellIs" dxfId="69" priority="70" operator="equal">
      <formula>"Media"</formula>
    </cfRule>
    <cfRule type="cellIs" dxfId="68" priority="71" operator="equal">
      <formula>"Baja"</formula>
    </cfRule>
    <cfRule type="cellIs" dxfId="67" priority="72" operator="equal">
      <formula>"Muy Baja"</formula>
    </cfRule>
  </conditionalFormatting>
  <conditionalFormatting sqref="AD154">
    <cfRule type="cellIs" dxfId="66" priority="63" operator="equal">
      <formula>"Catastrófico"</formula>
    </cfRule>
    <cfRule type="cellIs" dxfId="65" priority="64" operator="equal">
      <formula>"Mayor"</formula>
    </cfRule>
    <cfRule type="cellIs" dxfId="64" priority="65" operator="equal">
      <formula>"Moderado"</formula>
    </cfRule>
    <cfRule type="cellIs" dxfId="63" priority="66" operator="equal">
      <formula>"Menor"</formula>
    </cfRule>
    <cfRule type="cellIs" dxfId="62" priority="67" operator="equal">
      <formula>"Leve"</formula>
    </cfRule>
  </conditionalFormatting>
  <conditionalFormatting sqref="AF154">
    <cfRule type="cellIs" dxfId="61" priority="59" operator="equal">
      <formula>"Extremo"</formula>
    </cfRule>
    <cfRule type="cellIs" dxfId="60" priority="60" operator="equal">
      <formula>"Alto"</formula>
    </cfRule>
    <cfRule type="cellIs" dxfId="59" priority="61" operator="equal">
      <formula>"Moderado"</formula>
    </cfRule>
    <cfRule type="cellIs" dxfId="58" priority="62" operator="equal">
      <formula>"Bajo"</formula>
    </cfRule>
  </conditionalFormatting>
  <conditionalFormatting sqref="AB155">
    <cfRule type="cellIs" dxfId="57" priority="54" operator="equal">
      <formula>"Muy Alta"</formula>
    </cfRule>
    <cfRule type="cellIs" dxfId="56" priority="55" operator="equal">
      <formula>"Alta"</formula>
    </cfRule>
    <cfRule type="cellIs" dxfId="55" priority="56" operator="equal">
      <formula>"Media"</formula>
    </cfRule>
    <cfRule type="cellIs" dxfId="54" priority="57" operator="equal">
      <formula>"Baja"</formula>
    </cfRule>
    <cfRule type="cellIs" dxfId="53" priority="58" operator="equal">
      <formula>"Muy Baja"</formula>
    </cfRule>
  </conditionalFormatting>
  <conditionalFormatting sqref="AD155">
    <cfRule type="cellIs" dxfId="52" priority="49" operator="equal">
      <formula>"Catastrófico"</formula>
    </cfRule>
    <cfRule type="cellIs" dxfId="51" priority="50" operator="equal">
      <formula>"Mayor"</formula>
    </cfRule>
    <cfRule type="cellIs" dxfId="50" priority="51" operator="equal">
      <formula>"Moderado"</formula>
    </cfRule>
    <cfRule type="cellIs" dxfId="49" priority="52" operator="equal">
      <formula>"Menor"</formula>
    </cfRule>
    <cfRule type="cellIs" dxfId="48" priority="53" operator="equal">
      <formula>"Leve"</formula>
    </cfRule>
  </conditionalFormatting>
  <conditionalFormatting sqref="AF155">
    <cfRule type="cellIs" dxfId="47" priority="45" operator="equal">
      <formula>"Extremo"</formula>
    </cfRule>
    <cfRule type="cellIs" dxfId="46" priority="46" operator="equal">
      <formula>"Alto"</formula>
    </cfRule>
    <cfRule type="cellIs" dxfId="45" priority="47" operator="equal">
      <formula>"Moderado"</formula>
    </cfRule>
    <cfRule type="cellIs" dxfId="44" priority="48" operator="equal">
      <formula>"Bajo"</formula>
    </cfRule>
  </conditionalFormatting>
  <conditionalFormatting sqref="AB156">
    <cfRule type="cellIs" dxfId="43" priority="40" operator="equal">
      <formula>"Muy Alta"</formula>
    </cfRule>
    <cfRule type="cellIs" dxfId="42" priority="41" operator="equal">
      <formula>"Alta"</formula>
    </cfRule>
    <cfRule type="cellIs" dxfId="41" priority="42" operator="equal">
      <formula>"Media"</formula>
    </cfRule>
    <cfRule type="cellIs" dxfId="40" priority="43" operator="equal">
      <formula>"Baja"</formula>
    </cfRule>
    <cfRule type="cellIs" dxfId="39" priority="44" operator="equal">
      <formula>"Muy Baja"</formula>
    </cfRule>
  </conditionalFormatting>
  <conditionalFormatting sqref="AD156">
    <cfRule type="cellIs" dxfId="38" priority="35" operator="equal">
      <formula>"Catastrófico"</formula>
    </cfRule>
    <cfRule type="cellIs" dxfId="37" priority="36" operator="equal">
      <formula>"Mayor"</formula>
    </cfRule>
    <cfRule type="cellIs" dxfId="36" priority="37" operator="equal">
      <formula>"Moderado"</formula>
    </cfRule>
    <cfRule type="cellIs" dxfId="35" priority="38" operator="equal">
      <formula>"Menor"</formula>
    </cfRule>
    <cfRule type="cellIs" dxfId="34" priority="39" operator="equal">
      <formula>"Leve"</formula>
    </cfRule>
  </conditionalFormatting>
  <conditionalFormatting sqref="AF156">
    <cfRule type="cellIs" dxfId="33" priority="31" operator="equal">
      <formula>"Extremo"</formula>
    </cfRule>
    <cfRule type="cellIs" dxfId="32" priority="32" operator="equal">
      <formula>"Alto"</formula>
    </cfRule>
    <cfRule type="cellIs" dxfId="31" priority="33" operator="equal">
      <formula>"Moderado"</formula>
    </cfRule>
    <cfRule type="cellIs" dxfId="30" priority="34" operator="equal">
      <formula>"Bajo"</formula>
    </cfRule>
  </conditionalFormatting>
  <conditionalFormatting sqref="K154">
    <cfRule type="cellIs" dxfId="29" priority="26" operator="equal">
      <formula>"Muy Alta"</formula>
    </cfRule>
    <cfRule type="cellIs" dxfId="28" priority="27" operator="equal">
      <formula>"Alta"</formula>
    </cfRule>
    <cfRule type="cellIs" dxfId="27" priority="28" operator="equal">
      <formula>"Media"</formula>
    </cfRule>
    <cfRule type="cellIs" dxfId="26" priority="29" operator="equal">
      <formula>"Baja"</formula>
    </cfRule>
    <cfRule type="cellIs" dxfId="25" priority="30" operator="equal">
      <formula>"Muy Baja"</formula>
    </cfRule>
  </conditionalFormatting>
  <conditionalFormatting sqref="O154">
    <cfRule type="cellIs" dxfId="24" priority="21" operator="equal">
      <formula>"Catastrófico"</formula>
    </cfRule>
    <cfRule type="cellIs" dxfId="23" priority="22" operator="equal">
      <formula>"Mayor"</formula>
    </cfRule>
    <cfRule type="cellIs" dxfId="22" priority="23" operator="equal">
      <formula>"Moderado"</formula>
    </cfRule>
    <cfRule type="cellIs" dxfId="21" priority="24" operator="equal">
      <formula>"Menor"</formula>
    </cfRule>
    <cfRule type="cellIs" dxfId="20" priority="25" operator="equal">
      <formula>"Leve"</formula>
    </cfRule>
  </conditionalFormatting>
  <conditionalFormatting sqref="Q154">
    <cfRule type="cellIs" dxfId="19" priority="17" operator="equal">
      <formula>"Extremo"</formula>
    </cfRule>
    <cfRule type="cellIs" dxfId="18" priority="18" operator="equal">
      <formula>"Alto"</formula>
    </cfRule>
    <cfRule type="cellIs" dxfId="17" priority="19" operator="equal">
      <formula>"Moderado"</formula>
    </cfRule>
    <cfRule type="cellIs" dxfId="16" priority="20" operator="equal">
      <formula>"Bajo"</formula>
    </cfRule>
  </conditionalFormatting>
  <conditionalFormatting sqref="N154:N156">
    <cfRule type="containsText" dxfId="15" priority="16" operator="containsText" text="❌">
      <formula>NOT(ISERROR(SEARCH("❌",N154)))</formula>
    </cfRule>
  </conditionalFormatting>
  <conditionalFormatting sqref="AB154:AB156">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"Baja"</formula>
    </cfRule>
    <cfRule type="cellIs" dxfId="10" priority="15" operator="equal">
      <formula>"Muy Baja"</formula>
    </cfRule>
  </conditionalFormatting>
  <conditionalFormatting sqref="AD154:AD156">
    <cfRule type="cellIs" dxfId="9" priority="6" operator="equal">
      <formula>"Catastrófico"</formula>
    </cfRule>
    <cfRule type="cellIs" dxfId="8" priority="7" operator="equal">
      <formula>"Mayor"</formula>
    </cfRule>
    <cfRule type="cellIs" dxfId="7" priority="8" operator="equal">
      <formula>"Moderado"</formula>
    </cfRule>
    <cfRule type="cellIs" dxfId="6" priority="9" operator="equal">
      <formula>"Menor"</formula>
    </cfRule>
    <cfRule type="cellIs" dxfId="5" priority="10" operator="equal">
      <formula>"Leve"</formula>
    </cfRule>
  </conditionalFormatting>
  <conditionalFormatting sqref="AF154:AF156">
    <cfRule type="cellIs" dxfId="4" priority="2" operator="equal">
      <formula>"Extremo"</formula>
    </cfRule>
    <cfRule type="cellIs" dxfId="3" priority="3" operator="equal">
      <formula>"Alto"</formula>
    </cfRule>
    <cfRule type="cellIs" dxfId="2" priority="4" operator="equal">
      <formula>"Moderado"</formula>
    </cfRule>
    <cfRule type="cellIs" dxfId="1" priority="5" operator="equal">
      <formula>"Bajo"</formula>
    </cfRule>
  </conditionalFormatting>
  <conditionalFormatting sqref="N154:N156">
    <cfRule type="containsText" dxfId="0" priority="1" operator="containsText" text="❌">
      <formula>NOT(ISERROR(SEARCH("❌",N154)))</formula>
    </cfRule>
  </conditionalFormatting>
  <dataValidations count="1">
    <dataValidation allowBlank="1" showInputMessage="1" showErrorMessage="1" error="Recuerde que las acciones se generan bajo la medida de mitigar el riesgo" sqref="AL22 AL25 AL64 AH64 AH92:AK92 AL37 AL40" xr:uid="{00000000-0002-0000-01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100-000001000000}">
          <x14:formula1>
            <xm:f>'Opciones Tratamiento'!$B$9:$B$10</xm:f>
          </x14:formula1>
          <xm:sqref>AM7:AM12 AM16:AM33 AM36:AM156</xm:sqref>
        </x14:dataValidation>
        <x14:dataValidation type="list" allowBlank="1" showInputMessage="1" showErrorMessage="1" xr:uid="{00000000-0002-0000-0100-000002000000}">
          <x14:formula1>
            <xm:f>'Opciones Tratamiento'!$B$13:$B$19</xm:f>
          </x14:formula1>
          <xm:sqref>I7 I10 I13 I100 I16 I19 I22 I25 I28 I31 I34 I37 I40 I43 I46 I49 I52 I55 I58 I103 I61 I64 I67 I70 I73 I76 I79 I82 I85 I88 I91 I94 I97 I121 I106 I109 I112 I115 I118 I124 I127 I130 I133 I136 I139 I142 I145 I148 I151 I154</xm:sqref>
        </x14:dataValidation>
        <x14:dataValidation type="list" allowBlank="1" showInputMessage="1" showErrorMessage="1" xr:uid="{00000000-0002-0000-0100-000003000000}">
          <x14:formula1>
            <xm:f>'Opciones Tratamiento'!$E$2:$E$4</xm:f>
          </x14:formula1>
          <xm:sqref>E7 E10 E13 E100 E16 E19 E22 E25 E28 E31 E34 E37 E40 E43 E46 E49 E52 E55 E58 E103 E61 E64 E67 E70 E73 E76 E79 E82 E85 E88 E91 E94 E97 E121 E106 E109 E112 E115 E118 E124 E127 E130 E133 E136 E139 E142 E145 E148 E151 E154</xm:sqref>
        </x14:dataValidation>
        <x14:dataValidation type="list" allowBlank="1" showInputMessage="1" showErrorMessage="1" xr:uid="{00000000-0002-0000-0100-000004000000}">
          <x14:formula1>
            <xm:f>'Tabla Impacto'!$F$210:$F$221</xm:f>
          </x14:formula1>
          <xm:sqref>M7 M10 M13 M148 M16 M19 M22 M25 M28 M31 M34 M37 M40 M43 M46 M49 M52 M55 M58 M151 M61 M64 M67 M70 M73 M136 M139 M142 M145 M154</xm:sqref>
        </x14:dataValidation>
        <x14:dataValidation type="custom" allowBlank="1" showInputMessage="1" showErrorMessage="1" error="Recuerde que las acciones se generan bajo la medida de mitigar el riesgo" xr:uid="{00000000-0002-0000-0100-000005000000}">
          <x14:formula1>
            <xm:f>IF(OR(AG8='Opciones Tratamiento'!$B$2,AG8='Opciones Tratamiento'!$B$3,AG8='Opciones Tratamiento'!$B$4),ISBLANK(AG8),ISTEXT(AG8))</xm:f>
          </x14:formula1>
          <xm:sqref>AH8:AH9 AH11:AH12 AH14:AH15 AH17:AH18 AH20:AH21 AH23:AH27 AH29:AH30 AH33 AH37:AH39 AH41:AH42 AH44:AH45 AH48 AH50:AH51 AH53:AH54 AH56:AH57 AH60 AH62:AH63 AH65:AH66 AH69 AH77:AH78 AH82:AH84 AH86:AH87 AH89:AH90 AH93 AH96 AH99 AH102 AH105 AH132 AH128:AH129 AH116:AH126 AH108 AH110:AH111 AH113:AH114 AH136:AH156</xm:sqref>
        </x14:dataValidation>
        <x14:dataValidation type="custom" allowBlank="1" showInputMessage="1" showErrorMessage="1" error="Recuerde que las acciones se generan bajo la medida de mitigar el riesgo" xr:uid="{00000000-0002-0000-0100-000006000000}">
          <x14:formula1>
            <xm:f>IF(OR(AG8='Opciones Tratamiento'!$B$2,AG8='Opciones Tratamiento'!$B$3,AG8='Opciones Tratamiento'!$B$4),ISBLANK(AG8),ISTEXT(AG8))</xm:f>
          </x14:formula1>
          <xm:sqref>AI8:AI9 AI11:AI12 AI14:AI15 AI17:AI18 AI20:AI21 AI23:AI24 AI26:AI27 AI29:AI30 AI33 AI116:AI126 AI41:AI42 AI44:AI45 AI48 AI50:AI51 AI53:AI54 AI56:AI57 AI60 AI62:AI63 AI65:AI66 AI69 AI77:AI78 AI82:AI84 AI86:AI87 AI89:AI90 AI93 AI96 AI99 AI102 AI105 AI38:AI39 AI128:AI129 AI108 AI110:AI111 AI113:AI114 AI131:AI156</xm:sqref>
        </x14:dataValidation>
        <x14:dataValidation type="custom" allowBlank="1" showInputMessage="1" showErrorMessage="1" error="Recuerde que las acciones se generan bajo la medida de mitigar el riesgo" xr:uid="{00000000-0002-0000-0100-000007000000}">
          <x14:formula1>
            <xm:f>IF(OR(AG8='Opciones Tratamiento'!$B$2,AG8='Opciones Tratamiento'!$B$3,AG8='Opciones Tratamiento'!$B$4),ISBLANK(AG8),ISTEXT(AG8))</xm:f>
          </x14:formula1>
          <xm:sqref>AJ8:AJ9 AJ11:AJ12 AJ14:AJ15 AJ17:AJ18 AJ20:AJ21 AJ23:AJ24 AJ26:AJ27 AJ29:AJ30 AJ33 AJ116:AJ126 AJ41:AJ42 AJ44:AJ45 AJ48 AJ50:AJ51 AJ53:AJ54 AJ56:AJ57 AJ60 AJ62:AJ63 AJ65:AJ66 AJ69 AJ77:AJ78 AJ82:AJ84 AJ86:AJ87 AJ89:AJ90 AJ93 AJ96 AJ99 AJ102 AJ105 AJ38:AJ39 AJ128:AJ129 AJ108 AJ110:AJ111 AJ113:AJ114 AJ131:AJ156</xm:sqref>
        </x14:dataValidation>
        <x14:dataValidation type="custom" allowBlank="1" showInputMessage="1" showErrorMessage="1" error="Recuerde que las acciones se generan bajo la medida de mitigar el riesgo" xr:uid="{00000000-0002-0000-0100-000008000000}">
          <x14:formula1>
            <xm:f>IF(OR(AG8='Opciones Tratamiento'!$B$2,AG8='Opciones Tratamiento'!$B$3,AG8='Opciones Tratamiento'!$B$4),ISBLANK(AG8),ISTEXT(AG8))</xm:f>
          </x14:formula1>
          <xm:sqref>AK8:AK9 AK11:AK12 AK14:AK15 AK17:AK18 AK20:AK21 AK23:AK24 AK26:AK27 AK29:AK30 AK33 AK116:AK126 AK41:AK42 AK44:AK45 AK48 AK50:AK51 AK53:AK54 AK56:AK57 AK60 AK62:AK63 AK65:AK66 AK69 AK77:AK78 AK82:AK84 AK86:AK87 AK89:AK90 AK93 AK96 AK99 AK102 AK105 AK38:AK39 AK128:AK129 AK108 AK110:AK111 AK113:AK114 AK131:AK156</xm:sqref>
        </x14:dataValidation>
        <x14:dataValidation type="custom" allowBlank="1" showInputMessage="1" showErrorMessage="1" error="Recuerde que las acciones se generan bajo la medida de mitigar el riesgo" xr:uid="{00000000-0002-0000-0100-000009000000}">
          <x14:formula1>
            <xm:f>IF(OR(AG8='Opciones Tratamiento'!$B$2,AG8='Opciones Tratamiento'!$B$3,AG8='Opciones Tratamiento'!$B$4),ISBLANK(AG8),ISTEXT(AG8))</xm:f>
          </x14:formula1>
          <xm:sqref>AL8:AL9 AL11:AL12 AL14:AL15 AL17:AL18 AL20:AL21 AL23:AL24 AL26:AL27 AL29:AL30 AL33 AL116:AL126 AL41:AL45 AL48 AL50:AL51 AL53:AL54 AL56:AL57 AL60 AL62:AL63 AL65:AL66 AL69 AL77:AL78 AL82:AL84 AL86:AL87 AL89:AL90 AL93:AL96 AL99 AL102 AL105 AL38:AL39 AL128:AL129 AL108 AL110:AL111 AL113:AL114 AL131:AL156</xm:sqref>
        </x14:dataValidation>
        <x14:dataValidation type="list" allowBlank="1" showInputMessage="1" showErrorMessage="1" xr:uid="{00000000-0002-0000-0100-00000A000000}">
          <x14:formula1>
            <xm:f>'C:\Users\Ladyl\Downloads\[Mapa de riesgos institucional - Consolidado 12.10.2021.xlsx]Tabla Impacto'!#REF!</xm:f>
          </x14:formula1>
          <xm:sqref>M100 M103 M76 M79 M82 M85 M88 M91 M94 M97 M121 M106 M109 M112 M115 M118 M124 M127 M130 M133</xm:sqref>
        </x14:dataValidation>
        <x14:dataValidation type="custom" allowBlank="1" showInputMessage="1" showErrorMessage="1" error="Recuerde que las acciones se generan bajo la medida de mitigar el riesgo" xr:uid="{00000000-0002-0000-0100-00000B000000}">
          <x14:formula1>
            <xm:f>IF(OR(AG37='C:\Users\HP.DESKTOP-EGJVJ8T\Documents\EPQ 130521\Documentos\EPQ\ERU\Mapas de riesgo\2021\Revision\[MR Ejec Proy 2021.xlsx]Opciones Tratamiento'!#REF!,AG37='C:\Users\HP.DESKTOP-EGJVJ8T\Documents\EPQ 130521\Documentos\EPQ\ERU\Mapas de riesgo\2021\Revision\[MR Ejec Proy 2021.xlsx]Opciones Tratamiento'!#REF!,AG37='C:\Users\HP.DESKTOP-EGJVJ8T\Documents\EPQ 130521\Documentos\EPQ\ERU\Mapas de riesgo\2021\Revision\[MR Ejec Proy 2021.xlsx]Opciones Tratamiento'!#REF!),ISBLANK(AG37),ISTEXT(AG37))</xm:f>
          </x14:formula1>
          <xm:sqref>AK37</xm:sqref>
        </x14:dataValidation>
        <x14:dataValidation type="custom" allowBlank="1" showInputMessage="1" showErrorMessage="1" error="Recuerde que las acciones se generan bajo la medida de mitigar el riesgo" xr:uid="{00000000-0002-0000-0100-00000C000000}">
          <x14:formula1>
            <xm:f>IF(OR(AG37='C:\Users\HP.DESKTOP-EGJVJ8T\Documents\EPQ 130521\Documentos\EPQ\ERU\Mapas de riesgo\2021\Revision\[MR Ejec Proy 2021.xlsx]Opciones Tratamiento'!#REF!,AG37='C:\Users\HP.DESKTOP-EGJVJ8T\Documents\EPQ 130521\Documentos\EPQ\ERU\Mapas de riesgo\2021\Revision\[MR Ejec Proy 2021.xlsx]Opciones Tratamiento'!#REF!,AG37='C:\Users\HP.DESKTOP-EGJVJ8T\Documents\EPQ 130521\Documentos\EPQ\ERU\Mapas de riesgo\2021\Revision\[MR Ejec Proy 2021.xlsx]Opciones Tratamiento'!#REF!),ISBLANK(AG37),ISTEXT(AG37))</xm:f>
          </x14:formula1>
          <xm:sqref>AJ37</xm:sqref>
        </x14:dataValidation>
        <x14:dataValidation type="custom" allowBlank="1" showInputMessage="1" showErrorMessage="1" error="Recuerde que las acciones se generan bajo la medida de mitigar el riesgo" xr:uid="{00000000-0002-0000-0100-00000D000000}">
          <x14:formula1>
            <xm:f>IF(OR(AG37='C:\Users\HP.DESKTOP-EGJVJ8T\Documents\EPQ 130521\Documentos\EPQ\ERU\Mapas de riesgo\2021\Revision\[MR Ejec Proy 2021.xlsx]Opciones Tratamiento'!#REF!,AG37='C:\Users\HP.DESKTOP-EGJVJ8T\Documents\EPQ 130521\Documentos\EPQ\ERU\Mapas de riesgo\2021\Revision\[MR Ejec Proy 2021.xlsx]Opciones Tratamiento'!#REF!,AG37='C:\Users\HP.DESKTOP-EGJVJ8T\Documents\EPQ 130521\Documentos\EPQ\ERU\Mapas de riesgo\2021\Revision\[MR Ejec Proy 2021.xlsx]Opciones Tratamiento'!#REF!),ISBLANK(AG37),ISTEXT(AG37))</xm:f>
          </x14:formula1>
          <xm:sqref>AI37</xm:sqref>
        </x14:dataValidation>
        <x14:dataValidation type="list" allowBlank="1" showInputMessage="1" showErrorMessage="1" xr:uid="{00000000-0002-0000-0100-00000E000000}">
          <x14:formula1>
            <xm:f>'Tabla Valoración controles'!$D$4:$D$6</xm:f>
          </x14:formula1>
          <xm:sqref>U7:U156</xm:sqref>
        </x14:dataValidation>
        <x14:dataValidation type="list" allowBlank="1" showInputMessage="1" showErrorMessage="1" xr:uid="{00000000-0002-0000-0100-00000F000000}">
          <x14:formula1>
            <xm:f>'Tabla Valoración controles'!$D$7:$D$8</xm:f>
          </x14:formula1>
          <xm:sqref>V7:V156</xm:sqref>
        </x14:dataValidation>
        <x14:dataValidation type="list" allowBlank="1" showInputMessage="1" showErrorMessage="1" xr:uid="{00000000-0002-0000-0100-000010000000}">
          <x14:formula1>
            <xm:f>'Tabla Valoración controles'!$D$9:$D$10</xm:f>
          </x14:formula1>
          <xm:sqref>X7:X156</xm:sqref>
        </x14:dataValidation>
        <x14:dataValidation type="list" allowBlank="1" showInputMessage="1" showErrorMessage="1" xr:uid="{00000000-0002-0000-0100-000011000000}">
          <x14:formula1>
            <xm:f>'Tabla Valoración controles'!$D$11:$D$12</xm:f>
          </x14:formula1>
          <xm:sqref>Y7:Y156</xm:sqref>
        </x14:dataValidation>
        <x14:dataValidation type="list" allowBlank="1" showInputMessage="1" showErrorMessage="1" xr:uid="{00000000-0002-0000-0100-000012000000}">
          <x14:formula1>
            <xm:f>'Tabla Valoración controles'!$D$13:$D$14</xm:f>
          </x14:formula1>
          <xm:sqref>Z7:Z156</xm:sqref>
        </x14:dataValidation>
        <x14:dataValidation type="list" allowBlank="1" showInputMessage="1" showErrorMessage="1" xr:uid="{00000000-0002-0000-0100-000013000000}">
          <x14:formula1>
            <xm:f>'Opciones Tratamiento'!$B$2:$B$5</xm:f>
          </x14:formula1>
          <xm:sqref>AG7:AG156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O204"/>
  <sheetViews>
    <sheetView topLeftCell="D13" zoomScale="40" zoomScaleNormal="40" workbookViewId="0">
      <selection activeCell="N26" sqref="N26:O27"/>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row>
    <row r="2" spans="1:119" ht="18" customHeight="1" x14ac:dyDescent="0.25">
      <c r="A2" s="58"/>
      <c r="B2" s="387" t="s">
        <v>152</v>
      </c>
      <c r="C2" s="387"/>
      <c r="D2" s="387"/>
      <c r="E2" s="387"/>
      <c r="F2" s="387"/>
      <c r="G2" s="387"/>
      <c r="H2" s="387"/>
      <c r="I2" s="387"/>
      <c r="J2" s="388" t="s">
        <v>2</v>
      </c>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c r="BD2" s="388"/>
      <c r="BE2" s="388"/>
      <c r="BF2" s="388"/>
      <c r="BG2" s="38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row>
    <row r="3" spans="1:119" ht="18.75" customHeight="1" x14ac:dyDescent="0.25">
      <c r="A3" s="58"/>
      <c r="B3" s="387"/>
      <c r="C3" s="387"/>
      <c r="D3" s="387"/>
      <c r="E3" s="387"/>
      <c r="F3" s="387"/>
      <c r="G3" s="387"/>
      <c r="H3" s="387"/>
      <c r="I3" s="387"/>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8"/>
      <c r="AU3" s="388"/>
      <c r="AV3" s="388"/>
      <c r="AW3" s="388"/>
      <c r="AX3" s="388"/>
      <c r="AY3" s="388"/>
      <c r="AZ3" s="388"/>
      <c r="BA3" s="388"/>
      <c r="BB3" s="388"/>
      <c r="BC3" s="388"/>
      <c r="BD3" s="388"/>
      <c r="BE3" s="388"/>
      <c r="BF3" s="388"/>
      <c r="BG3" s="38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row>
    <row r="4" spans="1:119" ht="15" customHeight="1" x14ac:dyDescent="0.25">
      <c r="A4" s="58"/>
      <c r="B4" s="387"/>
      <c r="C4" s="387"/>
      <c r="D4" s="387"/>
      <c r="E4" s="387"/>
      <c r="F4" s="387"/>
      <c r="G4" s="387"/>
      <c r="H4" s="387"/>
      <c r="I4" s="387"/>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c r="BD4" s="388"/>
      <c r="BE4" s="388"/>
      <c r="BF4" s="388"/>
      <c r="BG4" s="38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row>
    <row r="5" spans="1:119" ht="15.75" thickBot="1" x14ac:dyDescent="0.3">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row>
    <row r="6" spans="1:119" ht="15" customHeight="1" x14ac:dyDescent="0.25">
      <c r="A6" s="58"/>
      <c r="B6" s="390" t="s">
        <v>4</v>
      </c>
      <c r="C6" s="390"/>
      <c r="D6" s="391"/>
      <c r="E6" s="372" t="s">
        <v>110</v>
      </c>
      <c r="F6" s="373"/>
      <c r="G6" s="373"/>
      <c r="H6" s="373"/>
      <c r="I6" s="379"/>
      <c r="J6" s="389" t="str">
        <f>IF(AND('Mapa final'!$K$7="Muy Alta",'Mapa final'!$O$7="Leve"),CONCATENATE("R",'Mapa final'!$A$7),"")</f>
        <v/>
      </c>
      <c r="K6" s="323"/>
      <c r="L6" s="323" t="str">
        <f>IF(AND('Mapa final'!$K$10="Muy Alta",'Mapa final'!$O$10="Leve"),CONCATENATE("R",'Mapa final'!$A$10),"")</f>
        <v/>
      </c>
      <c r="M6" s="323"/>
      <c r="N6" s="323" t="str">
        <f>IF(AND('Mapa final'!$K$13="Muy Alta",'Mapa final'!$O$13="Leve"),CONCATENATE("R",'Mapa final'!$A$13),"")</f>
        <v/>
      </c>
      <c r="O6" s="323"/>
      <c r="P6" s="323" t="str">
        <f>IF(AND('Mapa final'!$K$16="Muy Alta",'Mapa final'!$O$16="Leve"),CONCATENATE("R",'Mapa final'!$A$16),"")</f>
        <v/>
      </c>
      <c r="Q6" s="323"/>
      <c r="R6" s="323" t="str">
        <f>IF(AND('Mapa final'!$K$19="Muy Alta",'Mapa final'!$O$19="Leve"),CONCATENATE("R",'Mapa final'!$A$19),"")</f>
        <v/>
      </c>
      <c r="S6" s="323"/>
      <c r="T6" s="325" t="str">
        <f>IF(AND('Mapa final'!$K$7="Muy Alta",'Mapa final'!$O$7="Menor"),CONCATENATE("R",'Mapa final'!$A$7),"")</f>
        <v/>
      </c>
      <c r="U6" s="320"/>
      <c r="V6" s="320" t="str">
        <f>IF(AND('Mapa final'!$K$10="Muy Alta",'Mapa final'!$O$10="Menor"),CONCATENATE("R",'Mapa final'!$A$10),"")</f>
        <v/>
      </c>
      <c r="W6" s="320"/>
      <c r="X6" s="320" t="str">
        <f>IF(AND('Mapa final'!$K$13="Muy Alta",'Mapa final'!$O$13="Menor"),CONCATENATE("R",'Mapa final'!$A$13),"")</f>
        <v/>
      </c>
      <c r="Y6" s="320"/>
      <c r="Z6" s="320" t="str">
        <f>IF(AND('Mapa final'!$K$16="Muy Alta",'Mapa final'!$O$16="Menor"),CONCATENATE("R",'Mapa final'!$A$16),"")</f>
        <v/>
      </c>
      <c r="AA6" s="320"/>
      <c r="AB6" s="320" t="str">
        <f>IF(AND('Mapa final'!$K$19="Muy Alta",'Mapa final'!$O$19="Menor"),CONCATENATE("R",'Mapa final'!$A$19),"")</f>
        <v/>
      </c>
      <c r="AC6" s="326"/>
      <c r="AD6" s="323" t="str">
        <f>IF(AND('Mapa final'!$K$7="Muy Alta",'Mapa final'!$O$7="Moderado"),CONCATENATE("R",'Mapa final'!$A$7),"")</f>
        <v/>
      </c>
      <c r="AE6" s="323"/>
      <c r="AF6" s="323" t="str">
        <f>IF(AND('Mapa final'!$K$10="Muy Alta",'Mapa final'!$O$10="Moderado"),CONCATENATE("R",'Mapa final'!$A$10),"")</f>
        <v/>
      </c>
      <c r="AG6" s="323"/>
      <c r="AH6" s="323" t="str">
        <f>IF(AND('Mapa final'!$K$13="Muy Alta",'Mapa final'!$O$13="Moderado"),CONCATENATE("R",'Mapa final'!$A$13),"")</f>
        <v/>
      </c>
      <c r="AI6" s="323"/>
      <c r="AJ6" s="323" t="str">
        <f>IF(AND('Mapa final'!$K$16="Muy Alta",'Mapa final'!$O$16="Moderado"),CONCATENATE("R",'Mapa final'!$A$16),"")</f>
        <v/>
      </c>
      <c r="AK6" s="323"/>
      <c r="AL6" s="323" t="str">
        <f>IF(AND('Mapa final'!$K$19="Muy Alta",'Mapa final'!$O$19="Moderado"),CONCATENATE("R",'Mapa final'!$A$19),"")</f>
        <v/>
      </c>
      <c r="AM6" s="323"/>
      <c r="AN6" s="325" t="str">
        <f>IF(AND('Mapa final'!$K$7="Muy Alta",'Mapa final'!$O$7="Mayor"),CONCATENATE("R",'Mapa final'!$A$7),"")</f>
        <v/>
      </c>
      <c r="AO6" s="320"/>
      <c r="AP6" s="320" t="str">
        <f>IF(AND('Mapa final'!$K$10="Muy Alta",'Mapa final'!$O$10="Mayor"),CONCATENATE("R",'Mapa final'!$A$10),"")</f>
        <v/>
      </c>
      <c r="AQ6" s="320"/>
      <c r="AR6" s="320" t="str">
        <f>IF(AND('Mapa final'!$K$13="Muy Alta",'Mapa final'!$O$13="Mayor"),CONCATENATE("R",'Mapa final'!$A$13),"")</f>
        <v/>
      </c>
      <c r="AS6" s="320"/>
      <c r="AT6" s="320" t="str">
        <f>IF(AND('Mapa final'!$K$16="Muy Alta",'Mapa final'!$O$16="Mayor"),CONCATENATE("R",'Mapa final'!$A$16),"")</f>
        <v/>
      </c>
      <c r="AU6" s="320"/>
      <c r="AV6" s="320" t="str">
        <f>IF(AND('Mapa final'!$K$19="Muy Alta",'Mapa final'!$O$19="Mayor"),CONCATENATE("R",'Mapa final'!$A$19),"")</f>
        <v/>
      </c>
      <c r="AW6" s="326"/>
      <c r="AX6" s="330" t="str">
        <f>IF(AND('Mapa final'!$K$7="Muy Alta",'Mapa final'!$O$7="Catastrófico"),CONCATENATE("R",'Mapa final'!$A$7),"")</f>
        <v/>
      </c>
      <c r="AY6" s="329"/>
      <c r="AZ6" s="329" t="str">
        <f>IF(AND('Mapa final'!$K$10="Muy Alta",'Mapa final'!$O$10="Catastrófico"),CONCATENATE("R",'Mapa final'!$A$10),"")</f>
        <v/>
      </c>
      <c r="BA6" s="329"/>
      <c r="BB6" s="329" t="str">
        <f>IF(AND('Mapa final'!$K$13="Muy Alta",'Mapa final'!$O$13="Catastrófico"),CONCATENATE("R",'Mapa final'!$A$13),"")</f>
        <v/>
      </c>
      <c r="BC6" s="329"/>
      <c r="BD6" s="329" t="str">
        <f>IF(AND('Mapa final'!$K$16="Muy Alta",'Mapa final'!$O$16="Catastrófico"),CONCATENATE("R",'Mapa final'!$A$16),"")</f>
        <v/>
      </c>
      <c r="BE6" s="329"/>
      <c r="BF6" s="329" t="str">
        <f>IF(AND('Mapa final'!$K$19="Muy Alta",'Mapa final'!$O$19="Catastrófico"),CONCATENATE("R",'Mapa final'!$A$19),"")</f>
        <v/>
      </c>
      <c r="BG6" s="385"/>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row>
    <row r="7" spans="1:119" ht="15" customHeight="1" x14ac:dyDescent="0.25">
      <c r="A7" s="58"/>
      <c r="B7" s="390"/>
      <c r="C7" s="390"/>
      <c r="D7" s="391"/>
      <c r="E7" s="374"/>
      <c r="F7" s="375"/>
      <c r="G7" s="375"/>
      <c r="H7" s="375"/>
      <c r="I7" s="380"/>
      <c r="J7" s="384"/>
      <c r="K7" s="310"/>
      <c r="L7" s="310"/>
      <c r="M7" s="310"/>
      <c r="N7" s="310"/>
      <c r="O7" s="310"/>
      <c r="P7" s="310"/>
      <c r="Q7" s="310"/>
      <c r="R7" s="310"/>
      <c r="S7" s="310"/>
      <c r="T7" s="312"/>
      <c r="U7" s="310"/>
      <c r="V7" s="310"/>
      <c r="W7" s="310"/>
      <c r="X7" s="310"/>
      <c r="Y7" s="310"/>
      <c r="Z7" s="310"/>
      <c r="AA7" s="310"/>
      <c r="AB7" s="310"/>
      <c r="AC7" s="311"/>
      <c r="AD7" s="310"/>
      <c r="AE7" s="310"/>
      <c r="AF7" s="310"/>
      <c r="AG7" s="310"/>
      <c r="AH7" s="310"/>
      <c r="AI7" s="310"/>
      <c r="AJ7" s="310"/>
      <c r="AK7" s="310"/>
      <c r="AL7" s="310"/>
      <c r="AM7" s="310"/>
      <c r="AN7" s="312"/>
      <c r="AO7" s="310"/>
      <c r="AP7" s="310"/>
      <c r="AQ7" s="310"/>
      <c r="AR7" s="310"/>
      <c r="AS7" s="310"/>
      <c r="AT7" s="310"/>
      <c r="AU7" s="310"/>
      <c r="AV7" s="310"/>
      <c r="AW7" s="311"/>
      <c r="AX7" s="306"/>
      <c r="AY7" s="304"/>
      <c r="AZ7" s="304"/>
      <c r="BA7" s="304"/>
      <c r="BB7" s="304"/>
      <c r="BC7" s="304"/>
      <c r="BD7" s="304"/>
      <c r="BE7" s="304"/>
      <c r="BF7" s="304"/>
      <c r="BG7" s="305"/>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row>
    <row r="8" spans="1:119" ht="15" customHeight="1" x14ac:dyDescent="0.25">
      <c r="A8" s="58"/>
      <c r="B8" s="390"/>
      <c r="C8" s="390"/>
      <c r="D8" s="391"/>
      <c r="E8" s="374"/>
      <c r="F8" s="375"/>
      <c r="G8" s="375"/>
      <c r="H8" s="375"/>
      <c r="I8" s="380"/>
      <c r="J8" s="384" t="str">
        <f>IF(AND('Mapa final'!$K$22="Muy Alta",'Mapa final'!$O$22="Leve"),CONCATENATE("R",'Mapa final'!$A$22),"")</f>
        <v/>
      </c>
      <c r="K8" s="310"/>
      <c r="L8" s="310" t="str">
        <f>IF(AND('Mapa final'!$K$25="Muy Alta",'Mapa final'!$O$25="Leve"),CONCATENATE("R",'Mapa final'!$A$25),"")</f>
        <v/>
      </c>
      <c r="M8" s="310"/>
      <c r="N8" s="310" t="str">
        <f>IF(AND('Mapa final'!$K$28="Muy Alta",'Mapa final'!$O$28="Leve"),CONCATENATE("R",'Mapa final'!$A$28),"")</f>
        <v/>
      </c>
      <c r="O8" s="310"/>
      <c r="P8" s="310" t="str">
        <f>IF(AND('Mapa final'!$K$31="Muy Alta",'Mapa final'!$O$31="Leve"),CONCATENATE("R",'Mapa final'!$A$31),"")</f>
        <v/>
      </c>
      <c r="Q8" s="310"/>
      <c r="R8" s="310" t="str">
        <f>IF(AND('Mapa final'!$K$34="Muy Alta",'Mapa final'!$O$34="Leve"),CONCATENATE("R",'Mapa final'!$A$34),"")</f>
        <v/>
      </c>
      <c r="S8" s="310"/>
      <c r="T8" s="312" t="str">
        <f>IF(AND('Mapa final'!$K$22="Muy Alta",'Mapa final'!$O$22="Menor"),CONCATENATE("R",'Mapa final'!$A$22),"")</f>
        <v/>
      </c>
      <c r="U8" s="310"/>
      <c r="V8" s="310" t="str">
        <f>IF(AND('Mapa final'!$K$25="Muy Alta",'Mapa final'!$O$25="Menor"),CONCATENATE("R",'Mapa final'!$A$25),"")</f>
        <v/>
      </c>
      <c r="W8" s="310"/>
      <c r="X8" s="310" t="str">
        <f>IF(AND('Mapa final'!$K$28="Muy Alta",'Mapa final'!$O$28="Menor"),CONCATENATE("R",'Mapa final'!$A$28),"")</f>
        <v/>
      </c>
      <c r="Y8" s="310"/>
      <c r="Z8" s="310" t="str">
        <f>IF(AND('Mapa final'!$K$31="Muy Alta",'Mapa final'!$O$31="Menor"),CONCATENATE("R",'Mapa final'!$A$31),"")</f>
        <v/>
      </c>
      <c r="AA8" s="310"/>
      <c r="AB8" s="310" t="str">
        <f>IF(AND('Mapa final'!$K$34="Muy Alta",'Mapa final'!$O$34="Menor"),CONCATENATE("R",'Mapa final'!$A$34),"")</f>
        <v/>
      </c>
      <c r="AC8" s="311"/>
      <c r="AD8" s="310" t="str">
        <f>IF(AND('Mapa final'!$K$22="Muy Alta",'Mapa final'!$O$22="Moderado"),CONCATENATE("R",'Mapa final'!$A$22),"")</f>
        <v/>
      </c>
      <c r="AE8" s="310"/>
      <c r="AF8" s="310" t="str">
        <f>IF(AND('Mapa final'!$K$25="Muy Alta",'Mapa final'!$O$25="Moderado"),CONCATENATE("R",'Mapa final'!$A$25),"")</f>
        <v/>
      </c>
      <c r="AG8" s="310"/>
      <c r="AH8" s="310" t="str">
        <f>IF(AND('Mapa final'!$K$28="Muy Alta",'Mapa final'!$O$28="Moderado"),CONCATENATE("R",'Mapa final'!$A$28),"")</f>
        <v/>
      </c>
      <c r="AI8" s="310"/>
      <c r="AJ8" s="310" t="str">
        <f>IF(AND('Mapa final'!$K$31="Muy Alta",'Mapa final'!$O$31="Moderado"),CONCATENATE("R",'Mapa final'!$A$31),"")</f>
        <v/>
      </c>
      <c r="AK8" s="310"/>
      <c r="AL8" s="310" t="str">
        <f>IF(AND('Mapa final'!$K$34="Muy Alta",'Mapa final'!$O$34="Moderado"),CONCATENATE("R",'Mapa final'!$A$34),"")</f>
        <v/>
      </c>
      <c r="AM8" s="310"/>
      <c r="AN8" s="312" t="str">
        <f>IF(AND('Mapa final'!$K$22="Muy Alta",'Mapa final'!$O$22="Mayor"),CONCATENATE("R",'Mapa final'!$A$22),"")</f>
        <v/>
      </c>
      <c r="AO8" s="310"/>
      <c r="AP8" s="310" t="str">
        <f>IF(AND('Mapa final'!$K$25="Muy Alta",'Mapa final'!$O$25="Mayor"),CONCATENATE("R",'Mapa final'!$A$25),"")</f>
        <v/>
      </c>
      <c r="AQ8" s="310"/>
      <c r="AR8" s="310" t="str">
        <f>IF(AND('Mapa final'!$K$28="Muy Alta",'Mapa final'!$O$28="Mayor"),CONCATENATE("R",'Mapa final'!$A$28),"")</f>
        <v/>
      </c>
      <c r="AS8" s="310"/>
      <c r="AT8" s="310" t="str">
        <f>IF(AND('Mapa final'!$K$31="Muy Alta",'Mapa final'!$O$31="Mayor"),CONCATENATE("R",'Mapa final'!$A$31),"")</f>
        <v/>
      </c>
      <c r="AU8" s="310"/>
      <c r="AV8" s="310" t="str">
        <f>IF(AND('Mapa final'!$K$34="Muy Alta",'Mapa final'!$O$34="Mayor"),CONCATENATE("R",'Mapa final'!$A$34),"")</f>
        <v/>
      </c>
      <c r="AW8" s="311"/>
      <c r="AX8" s="306" t="str">
        <f>IF(AND('Mapa final'!$K$22="Muy Alta",'Mapa final'!$O$22="Catastrófico"),CONCATENATE("R",'Mapa final'!$A$22),"")</f>
        <v/>
      </c>
      <c r="AY8" s="304"/>
      <c r="AZ8" s="304" t="str">
        <f>IF(AND('Mapa final'!$K$25="Muy Alta",'Mapa final'!$O$25="Catastrófico"),CONCATENATE("R",'Mapa final'!$A$25),"")</f>
        <v/>
      </c>
      <c r="BA8" s="304"/>
      <c r="BB8" s="304" t="str">
        <f>IF(AND('Mapa final'!$K$28="Muy Alta",'Mapa final'!$O$28="Catastrófico"),CONCATENATE("R",'Mapa final'!$A$28),"")</f>
        <v/>
      </c>
      <c r="BC8" s="304"/>
      <c r="BD8" s="304" t="str">
        <f>IF(AND('Mapa final'!$K$31="Muy Alta",'Mapa final'!$O$31="Catastrófico"),CONCATENATE("R",'Mapa final'!$A$31),"")</f>
        <v/>
      </c>
      <c r="BE8" s="304"/>
      <c r="BF8" s="304" t="str">
        <f>IF(AND('Mapa final'!$K$34="Muy Alta",'Mapa final'!$O$34="Catastrófico"),CONCATENATE("R",'Mapa final'!$A$34),"")</f>
        <v/>
      </c>
      <c r="BG8" s="305"/>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row>
    <row r="9" spans="1:119" ht="15" customHeight="1" x14ac:dyDescent="0.25">
      <c r="A9" s="58"/>
      <c r="B9" s="390"/>
      <c r="C9" s="390"/>
      <c r="D9" s="391"/>
      <c r="E9" s="374"/>
      <c r="F9" s="375"/>
      <c r="G9" s="375"/>
      <c r="H9" s="375"/>
      <c r="I9" s="380"/>
      <c r="J9" s="384"/>
      <c r="K9" s="310"/>
      <c r="L9" s="310"/>
      <c r="M9" s="310"/>
      <c r="N9" s="310"/>
      <c r="O9" s="310"/>
      <c r="P9" s="310"/>
      <c r="Q9" s="310"/>
      <c r="R9" s="310"/>
      <c r="S9" s="310"/>
      <c r="T9" s="312"/>
      <c r="U9" s="310"/>
      <c r="V9" s="310"/>
      <c r="W9" s="310"/>
      <c r="X9" s="310"/>
      <c r="Y9" s="310"/>
      <c r="Z9" s="310"/>
      <c r="AA9" s="310"/>
      <c r="AB9" s="310"/>
      <c r="AC9" s="311"/>
      <c r="AD9" s="310"/>
      <c r="AE9" s="310"/>
      <c r="AF9" s="310"/>
      <c r="AG9" s="310"/>
      <c r="AH9" s="310"/>
      <c r="AI9" s="310"/>
      <c r="AJ9" s="310"/>
      <c r="AK9" s="310"/>
      <c r="AL9" s="310"/>
      <c r="AM9" s="310"/>
      <c r="AN9" s="312"/>
      <c r="AO9" s="310"/>
      <c r="AP9" s="310"/>
      <c r="AQ9" s="310"/>
      <c r="AR9" s="310"/>
      <c r="AS9" s="310"/>
      <c r="AT9" s="310"/>
      <c r="AU9" s="310"/>
      <c r="AV9" s="310"/>
      <c r="AW9" s="311"/>
      <c r="AX9" s="306"/>
      <c r="AY9" s="304"/>
      <c r="AZ9" s="304"/>
      <c r="BA9" s="304"/>
      <c r="BB9" s="304"/>
      <c r="BC9" s="304"/>
      <c r="BD9" s="304"/>
      <c r="BE9" s="304"/>
      <c r="BF9" s="304"/>
      <c r="BG9" s="305"/>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row>
    <row r="10" spans="1:119" ht="15" customHeight="1" x14ac:dyDescent="0.25">
      <c r="A10" s="58"/>
      <c r="B10" s="390"/>
      <c r="C10" s="390"/>
      <c r="D10" s="391"/>
      <c r="E10" s="374"/>
      <c r="F10" s="375"/>
      <c r="G10" s="375"/>
      <c r="H10" s="375"/>
      <c r="I10" s="380"/>
      <c r="J10" s="384" t="str">
        <f>IF(AND('Mapa final'!$K$37="Muy Alta",'Mapa final'!$O$37="Leve"),CONCATENATE("R",'Mapa final'!$A$37),"")</f>
        <v/>
      </c>
      <c r="K10" s="310"/>
      <c r="L10" s="310" t="str">
        <f>IF(AND('Mapa final'!$K$40="Muy Alta",'Mapa final'!$O$40="Leve"),CONCATENATE("R",'Mapa final'!$A$40),"")</f>
        <v/>
      </c>
      <c r="M10" s="310"/>
      <c r="N10" s="310" t="str">
        <f>IF(AND('Mapa final'!$K$43="Muy Alta",'Mapa final'!$O$43="Leve"),CONCATENATE("R",'Mapa final'!$A$43),"")</f>
        <v/>
      </c>
      <c r="O10" s="310"/>
      <c r="P10" s="310" t="str">
        <f>IF(AND('Mapa final'!$K$46="Muy Alta",'Mapa final'!$O$46="Leve"),CONCATENATE("R",'Mapa final'!$A$46),"")</f>
        <v/>
      </c>
      <c r="Q10" s="310"/>
      <c r="R10" s="310" t="str">
        <f>IF(AND('Mapa final'!$K$49="Muy Alta",'Mapa final'!$O$49="Leve"),CONCATENATE("R",'Mapa final'!$A$49),"")</f>
        <v/>
      </c>
      <c r="S10" s="310"/>
      <c r="T10" s="312" t="str">
        <f>IF(AND('Mapa final'!$K$37="Muy Alta",'Mapa final'!$O$37="Menor"),CONCATENATE("R",'Mapa final'!$A$37),"")</f>
        <v/>
      </c>
      <c r="U10" s="310"/>
      <c r="V10" s="310" t="str">
        <f>IF(AND('Mapa final'!$K$40="Muy Alta",'Mapa final'!$O$40="Menor"),CONCATENATE("R",'Mapa final'!$A$40),"")</f>
        <v/>
      </c>
      <c r="W10" s="310"/>
      <c r="X10" s="310" t="str">
        <f>IF(AND('Mapa final'!$K$43="Muy Alta",'Mapa final'!$O$43="Menor"),CONCATENATE("R",'Mapa final'!$A$43),"")</f>
        <v/>
      </c>
      <c r="Y10" s="310"/>
      <c r="Z10" s="310" t="str">
        <f>IF(AND('Mapa final'!$K$46="Muy Alta",'Mapa final'!$O$46="Menor"),CONCATENATE("R",'Mapa final'!$A$46),"")</f>
        <v/>
      </c>
      <c r="AA10" s="310"/>
      <c r="AB10" s="310" t="str">
        <f>IF(AND('Mapa final'!$K$49="Muy Alta",'Mapa final'!$O$49="Menor"),CONCATENATE("R",'Mapa final'!$A$49),"")</f>
        <v/>
      </c>
      <c r="AC10" s="311"/>
      <c r="AD10" s="310" t="str">
        <f>IF(AND('Mapa final'!$K$37="Muy Alta",'Mapa final'!$O$37="Moderado"),CONCATENATE("R",'Mapa final'!$A$37),"")</f>
        <v/>
      </c>
      <c r="AE10" s="310"/>
      <c r="AF10" s="310" t="str">
        <f>IF(AND('Mapa final'!$K$40="Muy Alta",'Mapa final'!$O$40="Moderado"),CONCATENATE("R",'Mapa final'!$A$40),"")</f>
        <v/>
      </c>
      <c r="AG10" s="310"/>
      <c r="AH10" s="310" t="str">
        <f>IF(AND('Mapa final'!$K$43="Muy Alta",'Mapa final'!$O$43="Moderado"),CONCATENATE("R",'Mapa final'!$A$43),"")</f>
        <v/>
      </c>
      <c r="AI10" s="310"/>
      <c r="AJ10" s="310" t="str">
        <f>IF(AND('Mapa final'!$K$46="Muy Alta",'Mapa final'!$O$46="Moderado"),CONCATENATE("R",'Mapa final'!$A$46),"")</f>
        <v/>
      </c>
      <c r="AK10" s="310"/>
      <c r="AL10" s="310" t="str">
        <f>IF(AND('Mapa final'!$K$49="Muy Alta",'Mapa final'!$O$49="Moderado"),CONCATENATE("R",'Mapa final'!$A$49),"")</f>
        <v/>
      </c>
      <c r="AM10" s="310"/>
      <c r="AN10" s="312" t="str">
        <f>IF(AND('Mapa final'!$K$37="Muy Alta",'Mapa final'!$O$37="Mayor"),CONCATENATE("R",'Mapa final'!$A$37),"")</f>
        <v/>
      </c>
      <c r="AO10" s="310"/>
      <c r="AP10" s="310" t="str">
        <f>IF(AND('Mapa final'!$K$40="Muy Alta",'Mapa final'!$O$40="Mayor"),CONCATENATE("R",'Mapa final'!$A$40),"")</f>
        <v/>
      </c>
      <c r="AQ10" s="310"/>
      <c r="AR10" s="310" t="str">
        <f>IF(AND('Mapa final'!$K$43="Muy Alta",'Mapa final'!$O$43="Mayor"),CONCATENATE("R",'Mapa final'!$A$43),"")</f>
        <v/>
      </c>
      <c r="AS10" s="310"/>
      <c r="AT10" s="310" t="str">
        <f>IF(AND('Mapa final'!$K$46="Muy Alta",'Mapa final'!$O$46="Mayor"),CONCATENATE("R",'Mapa final'!$A$46),"")</f>
        <v/>
      </c>
      <c r="AU10" s="310"/>
      <c r="AV10" s="310" t="str">
        <f>IF(AND('Mapa final'!$K$49="Muy Alta",'Mapa final'!$O$49="Mayor"),CONCATENATE("R",'Mapa final'!$A$49),"")</f>
        <v/>
      </c>
      <c r="AW10" s="311"/>
      <c r="AX10" s="306" t="str">
        <f>IF(AND('Mapa final'!$K$37="Muy Alta",'Mapa final'!$O$37="Catastrófico"),CONCATENATE("R",'Mapa final'!$A$37),"")</f>
        <v/>
      </c>
      <c r="AY10" s="304"/>
      <c r="AZ10" s="304" t="str">
        <f>IF(AND('Mapa final'!$K$40="Muy Alta",'Mapa final'!$O$40="Catastrófico"),CONCATENATE("R",'Mapa final'!$A$40),"")</f>
        <v/>
      </c>
      <c r="BA10" s="304"/>
      <c r="BB10" s="304" t="str">
        <f>IF(AND('Mapa final'!$K$43="Muy Alta",'Mapa final'!$O$43="Catastrófico"),CONCATENATE("R",'Mapa final'!$A$43),"")</f>
        <v/>
      </c>
      <c r="BC10" s="304"/>
      <c r="BD10" s="304" t="str">
        <f>IF(AND('Mapa final'!$K$46="Muy Alta",'Mapa final'!$O$46="Catastrófico"),CONCATENATE("R",'Mapa final'!$A$46),"")</f>
        <v/>
      </c>
      <c r="BE10" s="304"/>
      <c r="BF10" s="304" t="str">
        <f>IF(AND('Mapa final'!$K$49="Muy Alta",'Mapa final'!$O$49="Catastrófico"),CONCATENATE("R",'Mapa final'!$A$49),"")</f>
        <v/>
      </c>
      <c r="BG10" s="305"/>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row>
    <row r="11" spans="1:119" ht="15" customHeight="1" x14ac:dyDescent="0.25">
      <c r="A11" s="58"/>
      <c r="B11" s="390"/>
      <c r="C11" s="390"/>
      <c r="D11" s="391"/>
      <c r="E11" s="374"/>
      <c r="F11" s="375"/>
      <c r="G11" s="375"/>
      <c r="H11" s="375"/>
      <c r="I11" s="380"/>
      <c r="J11" s="384"/>
      <c r="K11" s="310"/>
      <c r="L11" s="310"/>
      <c r="M11" s="310"/>
      <c r="N11" s="310"/>
      <c r="O11" s="310"/>
      <c r="P11" s="310"/>
      <c r="Q11" s="310"/>
      <c r="R11" s="310"/>
      <c r="S11" s="310"/>
      <c r="T11" s="312"/>
      <c r="U11" s="310"/>
      <c r="V11" s="310"/>
      <c r="W11" s="310"/>
      <c r="X11" s="310"/>
      <c r="Y11" s="310"/>
      <c r="Z11" s="310"/>
      <c r="AA11" s="310"/>
      <c r="AB11" s="310"/>
      <c r="AC11" s="311"/>
      <c r="AD11" s="310"/>
      <c r="AE11" s="310"/>
      <c r="AF11" s="310"/>
      <c r="AG11" s="310"/>
      <c r="AH11" s="310"/>
      <c r="AI11" s="310"/>
      <c r="AJ11" s="310"/>
      <c r="AK11" s="310"/>
      <c r="AL11" s="310"/>
      <c r="AM11" s="310"/>
      <c r="AN11" s="312"/>
      <c r="AO11" s="310"/>
      <c r="AP11" s="310"/>
      <c r="AQ11" s="310"/>
      <c r="AR11" s="310"/>
      <c r="AS11" s="310"/>
      <c r="AT11" s="310"/>
      <c r="AU11" s="310"/>
      <c r="AV11" s="310"/>
      <c r="AW11" s="311"/>
      <c r="AX11" s="306"/>
      <c r="AY11" s="304"/>
      <c r="AZ11" s="304"/>
      <c r="BA11" s="304"/>
      <c r="BB11" s="304"/>
      <c r="BC11" s="304"/>
      <c r="BD11" s="304"/>
      <c r="BE11" s="304"/>
      <c r="BF11" s="304"/>
      <c r="BG11" s="305"/>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row>
    <row r="12" spans="1:119" ht="15" customHeight="1" x14ac:dyDescent="0.25">
      <c r="A12" s="58"/>
      <c r="B12" s="390"/>
      <c r="C12" s="390"/>
      <c r="D12" s="391"/>
      <c r="E12" s="374"/>
      <c r="F12" s="375"/>
      <c r="G12" s="375"/>
      <c r="H12" s="375"/>
      <c r="I12" s="380"/>
      <c r="J12" s="310" t="str">
        <f>IF(AND('Mapa final'!$K$52="Muy Alta",'Mapa final'!$O$52="Leve"),CONCATENATE("R",'Mapa final'!$A$52),"")</f>
        <v/>
      </c>
      <c r="K12" s="310"/>
      <c r="L12" s="310" t="str">
        <f>IF(AND('Mapa final'!$K$55="Muy Alta",'Mapa final'!$O$55="Leve"),CONCATENATE("R",'Mapa final'!$A$55),"")</f>
        <v/>
      </c>
      <c r="M12" s="310"/>
      <c r="N12" s="310" t="str">
        <f>IF(AND('Mapa final'!$K$58="Muy Alta",'Mapa final'!$O$58="Leve"),CONCATENATE("R",'Mapa final'!$A$58),"")</f>
        <v/>
      </c>
      <c r="O12" s="310"/>
      <c r="P12" s="310" t="str">
        <f>IF(AND('Mapa final'!$K$61="Muy Alta",'Mapa final'!$O$61="Leve"),CONCATENATE("R",'Mapa final'!$A$61),"")</f>
        <v/>
      </c>
      <c r="Q12" s="310"/>
      <c r="R12" s="310" t="str">
        <f>IF(AND('Mapa final'!$K$64="Muy Alta",'Mapa final'!$O$64="Leve"),CONCATENATE("R",'Mapa final'!$A$64),"")</f>
        <v/>
      </c>
      <c r="S12" s="310"/>
      <c r="T12" s="312" t="str">
        <f>IF(AND('Mapa final'!$K$52="Muy Alta",'Mapa final'!$O$52="Menor"),CONCATENATE("R",'Mapa final'!$A$52),"")</f>
        <v/>
      </c>
      <c r="U12" s="310"/>
      <c r="V12" s="310" t="str">
        <f>IF(AND('Mapa final'!$K$55="Muy Alta",'Mapa final'!$O$55="Menor"),CONCATENATE("R",'Mapa final'!$A$55),"")</f>
        <v/>
      </c>
      <c r="W12" s="310"/>
      <c r="X12" s="310" t="str">
        <f>IF(AND('Mapa final'!$K$58="Muy Alta",'Mapa final'!$O$58="Menor"),CONCATENATE("R",'Mapa final'!$A$58),"")</f>
        <v/>
      </c>
      <c r="Y12" s="310"/>
      <c r="Z12" s="310" t="str">
        <f>IF(AND('Mapa final'!$K$61="Muy Alta",'Mapa final'!$O$61="Menor"),CONCATENATE("R",'Mapa final'!$A$61),"")</f>
        <v/>
      </c>
      <c r="AA12" s="310"/>
      <c r="AB12" s="310" t="str">
        <f>IF(AND('Mapa final'!$K$64="Muy Alta",'Mapa final'!$O$64="Menor"),CONCATENATE("R",'Mapa final'!$A$64),"")</f>
        <v/>
      </c>
      <c r="AC12" s="311"/>
      <c r="AD12" s="310" t="str">
        <f>IF(AND('Mapa final'!$K$52="Muy Alta",'Mapa final'!$O$52="Moderado"),CONCATENATE("R",'Mapa final'!$A$52),"")</f>
        <v/>
      </c>
      <c r="AE12" s="310"/>
      <c r="AF12" s="310" t="str">
        <f>IF(AND('Mapa final'!$K$55="Muy Alta",'Mapa final'!$O$55="Moderado"),CONCATENATE("R",'Mapa final'!$A$55),"")</f>
        <v/>
      </c>
      <c r="AG12" s="310"/>
      <c r="AH12" s="310" t="str">
        <f>IF(AND('Mapa final'!$K$58="Muy Alta",'Mapa final'!$O$58="Moderado"),CONCATENATE("R",'Mapa final'!$A$58),"")</f>
        <v/>
      </c>
      <c r="AI12" s="310"/>
      <c r="AJ12" s="310" t="str">
        <f>IF(AND('Mapa final'!$K$61="Muy Alta",'Mapa final'!$O$61="Moderado"),CONCATENATE("R",'Mapa final'!$A$61),"")</f>
        <v/>
      </c>
      <c r="AK12" s="310"/>
      <c r="AL12" s="310" t="str">
        <f>IF(AND('Mapa final'!$K$64="Muy Alta",'Mapa final'!$O$64="Moderado"),CONCATENATE("R",'Mapa final'!$A$64),"")</f>
        <v/>
      </c>
      <c r="AM12" s="310"/>
      <c r="AN12" s="312" t="str">
        <f>IF(AND('Mapa final'!$K$52="Muy Alta",'Mapa final'!$O$52="Mayor"),CONCATENATE("R",'Mapa final'!$A$52),"")</f>
        <v/>
      </c>
      <c r="AO12" s="310"/>
      <c r="AP12" s="310" t="str">
        <f>IF(AND('Mapa final'!$K$55="Muy Alta",'Mapa final'!$O$55="Mayor"),CONCATENATE("R",'Mapa final'!$A$55),"")</f>
        <v/>
      </c>
      <c r="AQ12" s="310"/>
      <c r="AR12" s="310" t="str">
        <f>IF(AND('Mapa final'!$K$58="Muy Alta",'Mapa final'!$O$58="Mayor"),CONCATENATE("R",'Mapa final'!$A$58),"")</f>
        <v/>
      </c>
      <c r="AS12" s="310"/>
      <c r="AT12" s="310" t="str">
        <f>IF(AND('Mapa final'!$K$61="Muy Alta",'Mapa final'!$O$61="Mayor"),CONCATENATE("R",'Mapa final'!$A$61),"")</f>
        <v/>
      </c>
      <c r="AU12" s="310"/>
      <c r="AV12" s="310" t="str">
        <f>IF(AND('Mapa final'!$K$64="Muy Alta",'Mapa final'!$O$64="Mayor"),CONCATENATE("R",'Mapa final'!$A$64),"")</f>
        <v/>
      </c>
      <c r="AW12" s="311"/>
      <c r="AX12" s="306" t="str">
        <f>IF(AND('Mapa final'!$K$52="Muy Alta",'Mapa final'!$O$52="Catastrófico"),CONCATENATE("R",'Mapa final'!$A$52),"")</f>
        <v/>
      </c>
      <c r="AY12" s="304"/>
      <c r="AZ12" s="304" t="str">
        <f>IF(AND('Mapa final'!$K$55="Muy Alta",'Mapa final'!$O$55="Catastrófico"),CONCATENATE("R",'Mapa final'!$A$55),"")</f>
        <v/>
      </c>
      <c r="BA12" s="304"/>
      <c r="BB12" s="304" t="str">
        <f>IF(AND('Mapa final'!$K$58="Muy Alta",'Mapa final'!$O$58="Catastrófico"),CONCATENATE("R",'Mapa final'!$A$58),"")</f>
        <v/>
      </c>
      <c r="BC12" s="304"/>
      <c r="BD12" s="304" t="str">
        <f>IF(AND('Mapa final'!$K$61="Muy Alta",'Mapa final'!$O$61="Catastrófico"),CONCATENATE("R",'Mapa final'!$A$61),"")</f>
        <v/>
      </c>
      <c r="BE12" s="304"/>
      <c r="BF12" s="304" t="str">
        <f>IF(AND('Mapa final'!$K$64="Muy Alta",'Mapa final'!$O$64="Catastrófico"),CONCATENATE("R",'Mapa final'!$A$64),"")</f>
        <v/>
      </c>
      <c r="BG12" s="305"/>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row>
    <row r="13" spans="1:119" ht="15" customHeight="1" thickBot="1" x14ac:dyDescent="0.3">
      <c r="A13" s="58"/>
      <c r="B13" s="390"/>
      <c r="C13" s="390"/>
      <c r="D13" s="391"/>
      <c r="E13" s="374"/>
      <c r="F13" s="375"/>
      <c r="G13" s="375"/>
      <c r="H13" s="375"/>
      <c r="I13" s="380"/>
      <c r="J13" s="310"/>
      <c r="K13" s="310"/>
      <c r="L13" s="310"/>
      <c r="M13" s="310"/>
      <c r="N13" s="310"/>
      <c r="O13" s="310"/>
      <c r="P13" s="310"/>
      <c r="Q13" s="310"/>
      <c r="R13" s="310"/>
      <c r="S13" s="310"/>
      <c r="T13" s="312"/>
      <c r="U13" s="310"/>
      <c r="V13" s="310"/>
      <c r="W13" s="310"/>
      <c r="X13" s="310"/>
      <c r="Y13" s="310"/>
      <c r="Z13" s="310"/>
      <c r="AA13" s="310"/>
      <c r="AB13" s="310"/>
      <c r="AC13" s="311"/>
      <c r="AD13" s="310"/>
      <c r="AE13" s="310"/>
      <c r="AF13" s="310"/>
      <c r="AG13" s="310"/>
      <c r="AH13" s="310"/>
      <c r="AI13" s="310"/>
      <c r="AJ13" s="310"/>
      <c r="AK13" s="310"/>
      <c r="AL13" s="310"/>
      <c r="AM13" s="310"/>
      <c r="AN13" s="312"/>
      <c r="AO13" s="310"/>
      <c r="AP13" s="310"/>
      <c r="AQ13" s="310"/>
      <c r="AR13" s="310"/>
      <c r="AS13" s="310"/>
      <c r="AT13" s="310"/>
      <c r="AU13" s="310"/>
      <c r="AV13" s="310"/>
      <c r="AW13" s="311"/>
      <c r="AX13" s="306"/>
      <c r="AY13" s="304"/>
      <c r="AZ13" s="304"/>
      <c r="BA13" s="304"/>
      <c r="BB13" s="304"/>
      <c r="BC13" s="304"/>
      <c r="BD13" s="304"/>
      <c r="BE13" s="304"/>
      <c r="BF13" s="304"/>
      <c r="BG13" s="305"/>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row>
    <row r="14" spans="1:119" ht="15" customHeight="1" x14ac:dyDescent="0.25">
      <c r="A14" s="58"/>
      <c r="B14" s="390"/>
      <c r="C14" s="390"/>
      <c r="D14" s="391"/>
      <c r="E14" s="374"/>
      <c r="F14" s="375"/>
      <c r="G14" s="375"/>
      <c r="H14" s="375"/>
      <c r="I14" s="380"/>
      <c r="J14" s="310" t="str">
        <f>IF(AND('Mapa final'!$K$67="Muy Alta",'Mapa final'!$O$67="Leve"),CONCATENATE("R",'Mapa final'!$A$67),"")</f>
        <v/>
      </c>
      <c r="K14" s="310"/>
      <c r="L14" s="310" t="str">
        <f>IF(AND('Mapa final'!$K$70="Muy Alta",'Mapa final'!$O$70="Leve"),CONCATENATE("R",'Mapa final'!$A$70),"")</f>
        <v/>
      </c>
      <c r="M14" s="310"/>
      <c r="N14" s="310" t="str">
        <f>IF(AND('Mapa final'!$K$73="Muy Alta",'Mapa final'!$O$73="Leve"),CONCATENATE("R",'Mapa final'!$A$73),"")</f>
        <v/>
      </c>
      <c r="O14" s="310"/>
      <c r="P14" s="310" t="str">
        <f>IF(AND('Mapa final'!$K$76="Muy Alta",'Mapa final'!$O$76="Leve"),CONCATENATE("R",'Mapa final'!$A$76),"")</f>
        <v/>
      </c>
      <c r="Q14" s="310"/>
      <c r="R14" s="310" t="str">
        <f>IF(AND('Mapa final'!$K$79="Muy Alta",'Mapa final'!$O$79="Leve"),CONCATENATE("R",'Mapa final'!$A$79),"")</f>
        <v/>
      </c>
      <c r="S14" s="310"/>
      <c r="T14" s="312" t="str">
        <f>IF(AND('Mapa final'!$K$67="Muy Alta",'Mapa final'!$O$67="Menor"),CONCATENATE("R",'Mapa final'!$A$67),"")</f>
        <v/>
      </c>
      <c r="U14" s="310"/>
      <c r="V14" s="310" t="str">
        <f>IF(AND('Mapa final'!$K$70="Muy Alta",'Mapa final'!$O$70="Menor"),CONCATENATE("R",'Mapa final'!$A$70),"")</f>
        <v/>
      </c>
      <c r="W14" s="310"/>
      <c r="X14" s="310" t="str">
        <f>IF(AND('Mapa final'!$K$73="Muy Alta",'Mapa final'!$O$73="Menor"),CONCATENATE("R",'Mapa final'!$A$73),"")</f>
        <v/>
      </c>
      <c r="Y14" s="310"/>
      <c r="Z14" s="310" t="str">
        <f>IF(AND('Mapa final'!$K$76="Muy Alta",'Mapa final'!$O$76="Menor"),CONCATENATE("R",'Mapa final'!$A$76),"")</f>
        <v/>
      </c>
      <c r="AA14" s="310"/>
      <c r="AB14" s="310" t="str">
        <f>IF(AND('Mapa final'!$K$79="Muy Alta",'Mapa final'!$O$79="Menor"),CONCATENATE("R",'Mapa final'!$A$79),"")</f>
        <v/>
      </c>
      <c r="AC14" s="311"/>
      <c r="AD14" s="310" t="str">
        <f>IF(AND('Mapa final'!$K$67="Muy Alta",'Mapa final'!$O$67="Moderado"),CONCATENATE("R",'Mapa final'!$A$67),"")</f>
        <v/>
      </c>
      <c r="AE14" s="310"/>
      <c r="AF14" s="310" t="str">
        <f>IF(AND('Mapa final'!$K$70="Muy Alta",'Mapa final'!$O$70="Moderado"),CONCATENATE("R",'Mapa final'!$A$70),"")</f>
        <v/>
      </c>
      <c r="AG14" s="310"/>
      <c r="AH14" s="310" t="str">
        <f>IF(AND('Mapa final'!$K$73="Muy Alta",'Mapa final'!$O$73="Moderado"),CONCATENATE("R",'Mapa final'!$A$73),"")</f>
        <v/>
      </c>
      <c r="AI14" s="310"/>
      <c r="AJ14" s="310" t="str">
        <f>IF(AND('Mapa final'!$K$76="Muy Alta",'Mapa final'!$O$76="Moderado"),CONCATENATE("R",'Mapa final'!$A$76),"")</f>
        <v/>
      </c>
      <c r="AK14" s="310"/>
      <c r="AL14" s="310" t="str">
        <f>IF(AND('Mapa final'!$K$79="Muy Alta",'Mapa final'!$O$79="Moderado"),CONCATENATE("R",'Mapa final'!$A$79),"")</f>
        <v/>
      </c>
      <c r="AM14" s="310"/>
      <c r="AN14" s="312" t="str">
        <f>IF(AND('Mapa final'!$K$67="Muy Alta",'Mapa final'!$O$67="Mayor"),CONCATENATE("R",'Mapa final'!$A$67),"")</f>
        <v/>
      </c>
      <c r="AO14" s="310"/>
      <c r="AP14" s="310" t="str">
        <f>IF(AND('Mapa final'!$K$70="Muy Alta",'Mapa final'!$O$70="Mayor"),CONCATENATE("R",'Mapa final'!$A$70),"")</f>
        <v/>
      </c>
      <c r="AQ14" s="310"/>
      <c r="AR14" s="310" t="str">
        <f>IF(AND('Mapa final'!$K$73="Muy Alta",'Mapa final'!$O$73="Mayor"),CONCATENATE("R",'Mapa final'!$A$73),"")</f>
        <v/>
      </c>
      <c r="AS14" s="310"/>
      <c r="AT14" s="310" t="str">
        <f>IF(AND('Mapa final'!$K$76="Muy Alta",'Mapa final'!$O$76="Mayor"),CONCATENATE("R",'Mapa final'!$A$76),"")</f>
        <v/>
      </c>
      <c r="AU14" s="310"/>
      <c r="AV14" s="310" t="str">
        <f>IF(AND('Mapa final'!$K$79="Muy Alta",'Mapa final'!$O$79="Mayor"),CONCATENATE("R",'Mapa final'!$A$79),"")</f>
        <v/>
      </c>
      <c r="AW14" s="311"/>
      <c r="AX14" s="306" t="str">
        <f>IF(AND('Mapa final'!$K$67="Muy Alta",'Mapa final'!$O$67="Catastrófico"),CONCATENATE("R",'Mapa final'!$A$67),"")</f>
        <v/>
      </c>
      <c r="AY14" s="304"/>
      <c r="AZ14" s="304" t="str">
        <f>IF(AND('Mapa final'!$K$70="Muy Alta",'Mapa final'!$O$70="Catastrófico"),CONCATENATE("R",'Mapa final'!$A$70),"")</f>
        <v/>
      </c>
      <c r="BA14" s="304"/>
      <c r="BB14" s="304" t="str">
        <f>IF(AND('Mapa final'!$K$73="Muy Alta",'Mapa final'!$O$73="Catastrófico"),CONCATENATE("R",'Mapa final'!$A$73),"")</f>
        <v/>
      </c>
      <c r="BC14" s="304"/>
      <c r="BD14" s="304" t="str">
        <f>IF(AND('Mapa final'!$K$76="Muy Alta",'Mapa final'!$O$76="Catastrófico"),CONCATENATE("R",'Mapa final'!$A$76),"")</f>
        <v/>
      </c>
      <c r="BE14" s="304"/>
      <c r="BF14" s="304" t="str">
        <f>IF(AND('Mapa final'!$K$79="Muy Alta",'Mapa final'!$O$79="Catastrófico"),CONCATENATE("R",'Mapa final'!$A$79),"")</f>
        <v/>
      </c>
      <c r="BG14" s="305"/>
      <c r="BH14" s="58"/>
      <c r="BI14" s="336" t="s">
        <v>73</v>
      </c>
      <c r="BJ14" s="337"/>
      <c r="BK14" s="337"/>
      <c r="BL14" s="337"/>
      <c r="BM14" s="337"/>
      <c r="BN14" s="33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row>
    <row r="15" spans="1:119" ht="15" customHeight="1" x14ac:dyDescent="0.25">
      <c r="A15" s="58"/>
      <c r="B15" s="390"/>
      <c r="C15" s="390"/>
      <c r="D15" s="391"/>
      <c r="E15" s="374"/>
      <c r="F15" s="375"/>
      <c r="G15" s="375"/>
      <c r="H15" s="375"/>
      <c r="I15" s="380"/>
      <c r="J15" s="310"/>
      <c r="K15" s="310"/>
      <c r="L15" s="310"/>
      <c r="M15" s="310"/>
      <c r="N15" s="310"/>
      <c r="O15" s="310"/>
      <c r="P15" s="310"/>
      <c r="Q15" s="310"/>
      <c r="R15" s="310"/>
      <c r="S15" s="310"/>
      <c r="T15" s="312"/>
      <c r="U15" s="310"/>
      <c r="V15" s="310"/>
      <c r="W15" s="310"/>
      <c r="X15" s="310"/>
      <c r="Y15" s="310"/>
      <c r="Z15" s="310"/>
      <c r="AA15" s="310"/>
      <c r="AB15" s="310"/>
      <c r="AC15" s="311"/>
      <c r="AD15" s="310"/>
      <c r="AE15" s="310"/>
      <c r="AF15" s="310"/>
      <c r="AG15" s="310"/>
      <c r="AH15" s="310"/>
      <c r="AI15" s="310"/>
      <c r="AJ15" s="310"/>
      <c r="AK15" s="310"/>
      <c r="AL15" s="310"/>
      <c r="AM15" s="310"/>
      <c r="AN15" s="312"/>
      <c r="AO15" s="310"/>
      <c r="AP15" s="310"/>
      <c r="AQ15" s="310"/>
      <c r="AR15" s="310"/>
      <c r="AS15" s="310"/>
      <c r="AT15" s="310"/>
      <c r="AU15" s="310"/>
      <c r="AV15" s="310"/>
      <c r="AW15" s="311"/>
      <c r="AX15" s="306"/>
      <c r="AY15" s="304"/>
      <c r="AZ15" s="304"/>
      <c r="BA15" s="304"/>
      <c r="BB15" s="304"/>
      <c r="BC15" s="304"/>
      <c r="BD15" s="304"/>
      <c r="BE15" s="304"/>
      <c r="BF15" s="304"/>
      <c r="BG15" s="305"/>
      <c r="BH15" s="58"/>
      <c r="BI15" s="339"/>
      <c r="BJ15" s="340"/>
      <c r="BK15" s="340"/>
      <c r="BL15" s="340"/>
      <c r="BM15" s="340"/>
      <c r="BN15" s="341"/>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row>
    <row r="16" spans="1:119" ht="15" customHeight="1" x14ac:dyDescent="0.25">
      <c r="A16" s="58"/>
      <c r="B16" s="390"/>
      <c r="C16" s="390"/>
      <c r="D16" s="391"/>
      <c r="E16" s="374"/>
      <c r="F16" s="375"/>
      <c r="G16" s="375"/>
      <c r="H16" s="375"/>
      <c r="I16" s="380"/>
      <c r="J16" s="310" t="str">
        <f>IF(AND('Mapa final'!$K$82="Muy Alta",'Mapa final'!$O$82="Leve"),CONCATENATE("R",'Mapa final'!$A$82),"")</f>
        <v/>
      </c>
      <c r="K16" s="310"/>
      <c r="L16" s="310" t="str">
        <f>IF(AND('Mapa final'!$K$85="Muy Alta",'Mapa final'!$O$85="Leve"),CONCATENATE("R",'Mapa final'!$A$85),"")</f>
        <v/>
      </c>
      <c r="M16" s="310"/>
      <c r="N16" s="310" t="str">
        <f>IF(AND('Mapa final'!$K$88="Muy Alta",'Mapa final'!$O$88="Leve"),CONCATENATE("R",'Mapa final'!$A$88),"")</f>
        <v/>
      </c>
      <c r="O16" s="310"/>
      <c r="P16" s="310" t="str">
        <f>IF(AND('Mapa final'!$K$91="Muy Alta",'Mapa final'!$O$91="Leve"),CONCATENATE("R",'Mapa final'!$A$91),"")</f>
        <v/>
      </c>
      <c r="Q16" s="310"/>
      <c r="R16" s="310" t="str">
        <f>IF(AND('Mapa final'!$K$94="Muy Alta",'Mapa final'!$O$94="Leve"),CONCATENATE("R",'Mapa final'!$A$94),"")</f>
        <v/>
      </c>
      <c r="S16" s="310"/>
      <c r="T16" s="312" t="str">
        <f>IF(AND('Mapa final'!$K$82="Muy Alta",'Mapa final'!$O$82="Menor"),CONCATENATE("R",'Mapa final'!$A$82),"")</f>
        <v/>
      </c>
      <c r="U16" s="310"/>
      <c r="V16" s="310" t="str">
        <f>IF(AND('Mapa final'!$K$85="Muy Alta",'Mapa final'!$O$85="Menor"),CONCATENATE("R",'Mapa final'!$A$85),"")</f>
        <v/>
      </c>
      <c r="W16" s="310"/>
      <c r="X16" s="310" t="str">
        <f>IF(AND('Mapa final'!$K$88="Muy Alta",'Mapa final'!$O$88="Menor"),CONCATENATE("R",'Mapa final'!$A$88),"")</f>
        <v/>
      </c>
      <c r="Y16" s="310"/>
      <c r="Z16" s="310" t="str">
        <f>IF(AND('Mapa final'!$K$91="Muy Alta",'Mapa final'!$O$91="Menor"),CONCATENATE("R",'Mapa final'!$A$91),"")</f>
        <v/>
      </c>
      <c r="AA16" s="310"/>
      <c r="AB16" s="310" t="str">
        <f>IF(AND('Mapa final'!$K$94="Muy Alta",'Mapa final'!$O$94="Menor"),CONCATENATE("R",'Mapa final'!$A$94),"")</f>
        <v/>
      </c>
      <c r="AC16" s="311"/>
      <c r="AD16" s="310" t="str">
        <f>IF(AND('Mapa final'!$K$82="Muy Alta",'Mapa final'!$O$82="Moderado"),CONCATENATE("R",'Mapa final'!$A$82),"")</f>
        <v/>
      </c>
      <c r="AE16" s="310"/>
      <c r="AF16" s="310" t="str">
        <f>IF(AND('Mapa final'!$K$85="Muy Alta",'Mapa final'!$O$85="Moderado"),CONCATENATE("R",'Mapa final'!$A$85),"")</f>
        <v/>
      </c>
      <c r="AG16" s="310"/>
      <c r="AH16" s="310" t="str">
        <f>IF(AND('Mapa final'!$K$88="Muy Alta",'Mapa final'!$O$88="Moderado"),CONCATENATE("R",'Mapa final'!$A$88),"")</f>
        <v/>
      </c>
      <c r="AI16" s="310"/>
      <c r="AJ16" s="310" t="str">
        <f>IF(AND('Mapa final'!$K$91="Muy Alta",'Mapa final'!$O$91="Moderado"),CONCATENATE("R",'Mapa final'!$A$91),"")</f>
        <v/>
      </c>
      <c r="AK16" s="310"/>
      <c r="AL16" s="310" t="str">
        <f>IF(AND('Mapa final'!$K$94="Muy Alta",'Mapa final'!$O$94="Moderado"),CONCATENATE("R",'Mapa final'!$A$94),"")</f>
        <v/>
      </c>
      <c r="AM16" s="310"/>
      <c r="AN16" s="312" t="str">
        <f>IF(AND('Mapa final'!$K$82="Muy Alta",'Mapa final'!$O$82="Mayor"),CONCATENATE("R",'Mapa final'!$A$82),"")</f>
        <v/>
      </c>
      <c r="AO16" s="310"/>
      <c r="AP16" s="310" t="str">
        <f>IF(AND('Mapa final'!$K$85="Muy Alta",'Mapa final'!$O$85="Mayor"),CONCATENATE("R",'Mapa final'!$A$85),"")</f>
        <v/>
      </c>
      <c r="AQ16" s="310"/>
      <c r="AR16" s="310" t="str">
        <f>IF(AND('Mapa final'!$K$88="Muy Alta",'Mapa final'!$O$88="Mayor"),CONCATENATE("R",'Mapa final'!$A$88),"")</f>
        <v/>
      </c>
      <c r="AS16" s="310"/>
      <c r="AT16" s="310" t="str">
        <f>IF(AND('Mapa final'!$K$91="Muy Alta",'Mapa final'!$O$91="Mayor"),CONCATENATE("R",'Mapa final'!$A$91),"")</f>
        <v/>
      </c>
      <c r="AU16" s="310"/>
      <c r="AV16" s="310" t="str">
        <f>IF(AND('Mapa final'!$K$94="Muy Alta",'Mapa final'!$O$94="Mayor"),CONCATENATE("R",'Mapa final'!$A$94),"")</f>
        <v/>
      </c>
      <c r="AW16" s="311"/>
      <c r="AX16" s="306" t="str">
        <f>IF(AND('Mapa final'!$K$82="Muy Alta",'Mapa final'!$O$82="Catastrófico"),CONCATENATE("R",'Mapa final'!$A$82),"")</f>
        <v/>
      </c>
      <c r="AY16" s="304"/>
      <c r="AZ16" s="304" t="str">
        <f>IF(AND('Mapa final'!$K$85="Muy Alta",'Mapa final'!$O$85="Catastrófico"),CONCATENATE("R",'Mapa final'!$A$85),"")</f>
        <v/>
      </c>
      <c r="BA16" s="304"/>
      <c r="BB16" s="304" t="str">
        <f>IF(AND('Mapa final'!$K$85="Muy Alta",'Mapa final'!$O$85="Catastrófico"),CONCATENATE("R",'Mapa final'!$A$85),"")</f>
        <v/>
      </c>
      <c r="BC16" s="304"/>
      <c r="BD16" s="304" t="str">
        <f>IF(AND('Mapa final'!$K$91="Muy Alta",'Mapa final'!$O$91="Catastrófico"),CONCATENATE("R",'Mapa final'!$A$91),"")</f>
        <v/>
      </c>
      <c r="BE16" s="304"/>
      <c r="BF16" s="304" t="str">
        <f>IF(AND('Mapa final'!$K$94="Muy Alta",'Mapa final'!$O$94="Catastrófico"),CONCATENATE("R",'Mapa final'!$A$94),"")</f>
        <v/>
      </c>
      <c r="BG16" s="305"/>
      <c r="BH16" s="58"/>
      <c r="BI16" s="339"/>
      <c r="BJ16" s="340"/>
      <c r="BK16" s="340"/>
      <c r="BL16" s="340"/>
      <c r="BM16" s="340"/>
      <c r="BN16" s="341"/>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row>
    <row r="17" spans="1:100" ht="15" customHeight="1" x14ac:dyDescent="0.25">
      <c r="A17" s="58"/>
      <c r="B17" s="390"/>
      <c r="C17" s="390"/>
      <c r="D17" s="391"/>
      <c r="E17" s="374"/>
      <c r="F17" s="375"/>
      <c r="G17" s="375"/>
      <c r="H17" s="375"/>
      <c r="I17" s="380"/>
      <c r="J17" s="310"/>
      <c r="K17" s="310"/>
      <c r="L17" s="310"/>
      <c r="M17" s="310"/>
      <c r="N17" s="310"/>
      <c r="O17" s="310"/>
      <c r="P17" s="310"/>
      <c r="Q17" s="310"/>
      <c r="R17" s="310"/>
      <c r="S17" s="310"/>
      <c r="T17" s="312"/>
      <c r="U17" s="310"/>
      <c r="V17" s="310"/>
      <c r="W17" s="310"/>
      <c r="X17" s="310"/>
      <c r="Y17" s="310"/>
      <c r="Z17" s="310"/>
      <c r="AA17" s="310"/>
      <c r="AB17" s="310"/>
      <c r="AC17" s="311"/>
      <c r="AD17" s="310"/>
      <c r="AE17" s="310"/>
      <c r="AF17" s="310"/>
      <c r="AG17" s="310"/>
      <c r="AH17" s="310"/>
      <c r="AI17" s="310"/>
      <c r="AJ17" s="310"/>
      <c r="AK17" s="310"/>
      <c r="AL17" s="310"/>
      <c r="AM17" s="310"/>
      <c r="AN17" s="312"/>
      <c r="AO17" s="310"/>
      <c r="AP17" s="310"/>
      <c r="AQ17" s="310"/>
      <c r="AR17" s="310"/>
      <c r="AS17" s="310"/>
      <c r="AT17" s="310"/>
      <c r="AU17" s="310"/>
      <c r="AV17" s="310"/>
      <c r="AW17" s="311"/>
      <c r="AX17" s="306"/>
      <c r="AY17" s="304"/>
      <c r="AZ17" s="304"/>
      <c r="BA17" s="304"/>
      <c r="BB17" s="304"/>
      <c r="BC17" s="304"/>
      <c r="BD17" s="304"/>
      <c r="BE17" s="304"/>
      <c r="BF17" s="304"/>
      <c r="BG17" s="305"/>
      <c r="BH17" s="58"/>
      <c r="BI17" s="339"/>
      <c r="BJ17" s="340"/>
      <c r="BK17" s="340"/>
      <c r="BL17" s="340"/>
      <c r="BM17" s="340"/>
      <c r="BN17" s="341"/>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row>
    <row r="18" spans="1:100" ht="15" customHeight="1" x14ac:dyDescent="0.25">
      <c r="A18" s="58"/>
      <c r="B18" s="390"/>
      <c r="C18" s="390"/>
      <c r="D18" s="391"/>
      <c r="E18" s="374"/>
      <c r="F18" s="375"/>
      <c r="G18" s="375"/>
      <c r="H18" s="375"/>
      <c r="I18" s="380"/>
      <c r="J18" s="310" t="str">
        <f>IF(AND('Mapa final'!$K$97="Muy Alta",'Mapa final'!$O$97="Leve"),CONCATENATE("R",'Mapa final'!$A$97),"")</f>
        <v/>
      </c>
      <c r="K18" s="310"/>
      <c r="L18" s="310" t="str">
        <f>IF(AND('Mapa final'!$K$100="Muy Alta",'Mapa final'!$O$100="Leve"),CONCATENATE("R",'Mapa final'!$A$100),"")</f>
        <v/>
      </c>
      <c r="M18" s="310"/>
      <c r="N18" s="310" t="str">
        <f>IF(AND('Mapa final'!$K$103="Muy Alta",'Mapa final'!$O$103="Leve"),CONCATENATE("R",'Mapa final'!$A$103),"")</f>
        <v/>
      </c>
      <c r="O18" s="310"/>
      <c r="P18" s="310" t="str">
        <f>IF(AND('Mapa final'!$K$106="Muy Alta",'Mapa final'!$O$106="Leve"),CONCATENATE("R",'Mapa final'!$A$106),"")</f>
        <v/>
      </c>
      <c r="Q18" s="310"/>
      <c r="R18" s="310" t="str">
        <f>IF(AND('Mapa final'!$K$109="Muy Alta",'Mapa final'!$O$109="Leve"),CONCATENATE("R",'Mapa final'!$A$109),"")</f>
        <v/>
      </c>
      <c r="S18" s="310"/>
      <c r="T18" s="312" t="str">
        <f>IF(AND('Mapa final'!$K$97="Muy Alta",'Mapa final'!$O$97="Menor"),CONCATENATE("R",'Mapa final'!$A$97),"")</f>
        <v/>
      </c>
      <c r="U18" s="310"/>
      <c r="V18" s="310" t="str">
        <f>IF(AND('Mapa final'!$K$100="Muy Alta",'Mapa final'!$O$100="Menor"),CONCATENATE("R",'Mapa final'!$A$100),"")</f>
        <v/>
      </c>
      <c r="W18" s="310"/>
      <c r="X18" s="310" t="str">
        <f>IF(AND('Mapa final'!$K$103="Muy Alta",'Mapa final'!$O$103="Menor"),CONCATENATE("R",'Mapa final'!$A$103),"")</f>
        <v/>
      </c>
      <c r="Y18" s="310"/>
      <c r="Z18" s="310" t="str">
        <f>IF(AND('Mapa final'!$K$106="Muy Alta",'Mapa final'!$O$106="Menor"),CONCATENATE("R",'Mapa final'!$A$106),"")</f>
        <v/>
      </c>
      <c r="AA18" s="310"/>
      <c r="AB18" s="310" t="str">
        <f>IF(AND('Mapa final'!$K$109="Muy Alta",'Mapa final'!$O$109="Menor"),CONCATENATE("R",'Mapa final'!$A$109),"")</f>
        <v/>
      </c>
      <c r="AC18" s="311"/>
      <c r="AD18" s="310" t="str">
        <f>IF(AND('Mapa final'!$K$97="Muy Alta",'Mapa final'!$O$97="Moderado"),CONCATENATE("R",'Mapa final'!$A$97),"")</f>
        <v/>
      </c>
      <c r="AE18" s="310"/>
      <c r="AF18" s="310" t="str">
        <f>IF(AND('Mapa final'!$K$100="Muy Alta",'Mapa final'!$O$100="Moderado"),CONCATENATE("R",'Mapa final'!$A$100),"")</f>
        <v/>
      </c>
      <c r="AG18" s="310"/>
      <c r="AH18" s="310" t="str">
        <f>IF(AND('Mapa final'!$K$103="Muy Alta",'Mapa final'!$O$103="Moderado"),CONCATENATE("R",'Mapa final'!$A$103),"")</f>
        <v/>
      </c>
      <c r="AI18" s="310"/>
      <c r="AJ18" s="310" t="str">
        <f>IF(AND('Mapa final'!$K$106="Muy Alta",'Mapa final'!$O$106="Moderado"),CONCATENATE("R",'Mapa final'!$A$106),"")</f>
        <v/>
      </c>
      <c r="AK18" s="310"/>
      <c r="AL18" s="310" t="str">
        <f>IF(AND('Mapa final'!$K$109="Muy Alta",'Mapa final'!$O$109="Moderado"),CONCATENATE("R",'Mapa final'!$A$109),"")</f>
        <v/>
      </c>
      <c r="AM18" s="310"/>
      <c r="AN18" s="312" t="str">
        <f>IF(AND('Mapa final'!$K$97="Muy Alta",'Mapa final'!$O$97="Mayor"),CONCATENATE("R",'Mapa final'!$A$97),"")</f>
        <v/>
      </c>
      <c r="AO18" s="310"/>
      <c r="AP18" s="310" t="str">
        <f>IF(AND('Mapa final'!$K$100="Muy Alta",'Mapa final'!$O$100="Mayor"),CONCATENATE("R",'Mapa final'!$A$100),"")</f>
        <v/>
      </c>
      <c r="AQ18" s="310"/>
      <c r="AR18" s="310" t="str">
        <f>IF(AND('Mapa final'!$K$103="Muy Alta",'Mapa final'!$O$103="Mayor"),CONCATENATE("R",'Mapa final'!$A$103),"")</f>
        <v/>
      </c>
      <c r="AS18" s="310"/>
      <c r="AT18" s="310" t="str">
        <f>IF(AND('Mapa final'!$K$106="Muy Alta",'Mapa final'!$O$106="Mayor"),CONCATENATE("R",'Mapa final'!$A$106),"")</f>
        <v/>
      </c>
      <c r="AU18" s="310"/>
      <c r="AV18" s="310" t="str">
        <f>IF(AND('Mapa final'!$K$109="Muy Alta",'Mapa final'!$O$109="Mayor"),CONCATENATE("R",'Mapa final'!$A$109),"")</f>
        <v/>
      </c>
      <c r="AW18" s="311"/>
      <c r="AX18" s="306" t="str">
        <f>IF(AND('Mapa final'!$K$97="Muy Alta",'Mapa final'!$O$97="Catastrófico"),CONCATENATE("R",'Mapa final'!$A$97),"")</f>
        <v/>
      </c>
      <c r="AY18" s="304"/>
      <c r="AZ18" s="304" t="str">
        <f>IF(AND('Mapa final'!$K$100="Muy Alta",'Mapa final'!$O$100="Catastrófico"),CONCATENATE("R",'Mapa final'!$A$100),"")</f>
        <v/>
      </c>
      <c r="BA18" s="304"/>
      <c r="BB18" s="304" t="str">
        <f>IF(AND('Mapa final'!$K$103="Muy Alta",'Mapa final'!$O$103="Catastrófico"),CONCATENATE("R",'Mapa final'!$A$103),"")</f>
        <v/>
      </c>
      <c r="BC18" s="304"/>
      <c r="BD18" s="304" t="str">
        <f>IF(AND('Mapa final'!$K$106="Muy Alta",'Mapa final'!$O$106="Catastrófico"),CONCATENATE("R",'Mapa final'!$A$106),"")</f>
        <v/>
      </c>
      <c r="BE18" s="304"/>
      <c r="BF18" s="304" t="str">
        <f>IF(AND('Mapa final'!$K$109="Muy Alta",'Mapa final'!$O$109="Catastrófico"),CONCATENATE("R",'Mapa final'!$A$109),"")</f>
        <v/>
      </c>
      <c r="BG18" s="305"/>
      <c r="BH18" s="58"/>
      <c r="BI18" s="339"/>
      <c r="BJ18" s="340"/>
      <c r="BK18" s="340"/>
      <c r="BL18" s="340"/>
      <c r="BM18" s="340"/>
      <c r="BN18" s="341"/>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row>
    <row r="19" spans="1:100" ht="15" customHeight="1" x14ac:dyDescent="0.25">
      <c r="A19" s="58"/>
      <c r="B19" s="390"/>
      <c r="C19" s="390"/>
      <c r="D19" s="391"/>
      <c r="E19" s="374"/>
      <c r="F19" s="375"/>
      <c r="G19" s="375"/>
      <c r="H19" s="375"/>
      <c r="I19" s="380"/>
      <c r="J19" s="310"/>
      <c r="K19" s="310"/>
      <c r="L19" s="310"/>
      <c r="M19" s="310"/>
      <c r="N19" s="310"/>
      <c r="O19" s="310"/>
      <c r="P19" s="310"/>
      <c r="Q19" s="310"/>
      <c r="R19" s="310"/>
      <c r="S19" s="310"/>
      <c r="T19" s="312"/>
      <c r="U19" s="310"/>
      <c r="V19" s="310"/>
      <c r="W19" s="310"/>
      <c r="X19" s="310"/>
      <c r="Y19" s="310"/>
      <c r="Z19" s="310"/>
      <c r="AA19" s="310"/>
      <c r="AB19" s="310"/>
      <c r="AC19" s="311"/>
      <c r="AD19" s="310"/>
      <c r="AE19" s="310"/>
      <c r="AF19" s="310"/>
      <c r="AG19" s="310"/>
      <c r="AH19" s="310"/>
      <c r="AI19" s="310"/>
      <c r="AJ19" s="310"/>
      <c r="AK19" s="310"/>
      <c r="AL19" s="310"/>
      <c r="AM19" s="310"/>
      <c r="AN19" s="312"/>
      <c r="AO19" s="310"/>
      <c r="AP19" s="310"/>
      <c r="AQ19" s="310"/>
      <c r="AR19" s="310"/>
      <c r="AS19" s="310"/>
      <c r="AT19" s="310"/>
      <c r="AU19" s="310"/>
      <c r="AV19" s="310"/>
      <c r="AW19" s="311"/>
      <c r="AX19" s="306"/>
      <c r="AY19" s="304"/>
      <c r="AZ19" s="304"/>
      <c r="BA19" s="304"/>
      <c r="BB19" s="304"/>
      <c r="BC19" s="304"/>
      <c r="BD19" s="304"/>
      <c r="BE19" s="304"/>
      <c r="BF19" s="304"/>
      <c r="BG19" s="305"/>
      <c r="BH19" s="58"/>
      <c r="BI19" s="339"/>
      <c r="BJ19" s="340"/>
      <c r="BK19" s="340"/>
      <c r="BL19" s="340"/>
      <c r="BM19" s="340"/>
      <c r="BN19" s="341"/>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row>
    <row r="20" spans="1:100" ht="15" customHeight="1" x14ac:dyDescent="0.25">
      <c r="A20" s="58"/>
      <c r="B20" s="390"/>
      <c r="C20" s="390"/>
      <c r="D20" s="391"/>
      <c r="E20" s="374"/>
      <c r="F20" s="375"/>
      <c r="G20" s="375"/>
      <c r="H20" s="375"/>
      <c r="I20" s="380"/>
      <c r="J20" s="310" t="str">
        <f>IF(AND('Mapa final'!$K$112="Muy Alta",'Mapa final'!$O$112="Leve"),CONCATENATE("R",'Mapa final'!$A$112),"")</f>
        <v/>
      </c>
      <c r="K20" s="310"/>
      <c r="L20" s="310" t="str">
        <f>IF(AND('Mapa final'!$K$115="Muy Alta",'Mapa final'!$O$115="Leve"),CONCATENATE("R",'Mapa final'!$A$115),"")</f>
        <v/>
      </c>
      <c r="M20" s="310"/>
      <c r="N20" s="310" t="str">
        <f>IF(AND('Mapa final'!$K$118="Muy Alta",'Mapa final'!$O$118="Leve"),CONCATENATE("R",'Mapa final'!$A$118),"")</f>
        <v/>
      </c>
      <c r="O20" s="310"/>
      <c r="P20" s="310" t="str">
        <f>IF(AND('Mapa final'!$K$121="Muy Alta",'Mapa final'!$O$121="Leve"),CONCATENATE("R",'Mapa final'!$A$121),"")</f>
        <v/>
      </c>
      <c r="Q20" s="310"/>
      <c r="R20" s="310" t="str">
        <f>IF(AND('Mapa final'!$K$124="Muy Alta",'Mapa final'!$O$124="Leve"),CONCATENATE("R",'Mapa final'!$A$124),"")</f>
        <v/>
      </c>
      <c r="S20" s="310"/>
      <c r="T20" s="312" t="str">
        <f>IF(AND('Mapa final'!$K$112="Muy Alta",'Mapa final'!$O$112="Menor"),CONCATENATE("R",'Mapa final'!$A$112),"")</f>
        <v/>
      </c>
      <c r="U20" s="310"/>
      <c r="V20" s="310" t="str">
        <f>IF(AND('Mapa final'!$K$115="Muy Alta",'Mapa final'!$O$115="Menor"),CONCATENATE("R",'Mapa final'!$A$115),"")</f>
        <v/>
      </c>
      <c r="W20" s="310"/>
      <c r="X20" s="310" t="str">
        <f>IF(AND('Mapa final'!$K$118="Muy Alta",'Mapa final'!$O$118="Menor"),CONCATENATE("R",'Mapa final'!$A$118),"")</f>
        <v/>
      </c>
      <c r="Y20" s="310"/>
      <c r="Z20" s="310" t="str">
        <f>IF(AND('Mapa final'!$K$121="Muy Alta",'Mapa final'!$O$121="Menor"),CONCATENATE("R",'Mapa final'!$A$121),"")</f>
        <v/>
      </c>
      <c r="AA20" s="310"/>
      <c r="AB20" s="310" t="str">
        <f>IF(AND('Mapa final'!$K$124="Muy Alta",'Mapa final'!$O$124="Menor"),CONCATENATE("R",'Mapa final'!$A$124),"")</f>
        <v/>
      </c>
      <c r="AC20" s="311"/>
      <c r="AD20" s="310" t="str">
        <f>IF(AND('Mapa final'!$K$112="Muy Alta",'Mapa final'!$O$112="Moderado"),CONCATENATE("R",'Mapa final'!$A$112),"")</f>
        <v/>
      </c>
      <c r="AE20" s="310"/>
      <c r="AF20" s="310" t="str">
        <f>IF(AND('Mapa final'!$K$115="Muy Alta",'Mapa final'!$O$115="Moderado"),CONCATENATE("R",'Mapa final'!$A$115),"")</f>
        <v/>
      </c>
      <c r="AG20" s="310"/>
      <c r="AH20" s="310" t="str">
        <f>IF(AND('Mapa final'!$K$118="Muy Alta",'Mapa final'!$O$118="Moderado"),CONCATENATE("R",'Mapa final'!$A$118),"")</f>
        <v>R38</v>
      </c>
      <c r="AI20" s="310"/>
      <c r="AJ20" s="310" t="str">
        <f>IF(AND('Mapa final'!$K$121="Muy Alta",'Mapa final'!$O$121="Moderado"),CONCATENATE("R",'Mapa final'!$A$121),"")</f>
        <v>R39</v>
      </c>
      <c r="AK20" s="310"/>
      <c r="AL20" s="310" t="str">
        <f>IF(AND('Mapa final'!$K$124="Muy Alta",'Mapa final'!$O$124="Moderado"),CONCATENATE("R",'Mapa final'!$A$124),"")</f>
        <v>R40</v>
      </c>
      <c r="AM20" s="310"/>
      <c r="AN20" s="312" t="str">
        <f>IF(AND('Mapa final'!$K$112="Muy Alta",'Mapa final'!$O$112="Mayor"),CONCATENATE("R",'Mapa final'!$A$112),"")</f>
        <v/>
      </c>
      <c r="AO20" s="310"/>
      <c r="AP20" s="310" t="str">
        <f>IF(AND('Mapa final'!$K$115="Muy Alta",'Mapa final'!$O$115="Mayor"),CONCATENATE("R",'Mapa final'!$A$115),"")</f>
        <v/>
      </c>
      <c r="AQ20" s="310"/>
      <c r="AR20" s="310" t="str">
        <f>IF(AND('Mapa final'!$K$118="Muy Alta",'Mapa final'!$O$118="Mayor"),CONCATENATE("R",'Mapa final'!$A$118),"")</f>
        <v/>
      </c>
      <c r="AS20" s="310"/>
      <c r="AT20" s="310" t="str">
        <f>IF(AND('Mapa final'!$K$121="Muy Alta",'Mapa final'!$O$121="Mayor"),CONCATENATE("R",'Mapa final'!$A$121),"")</f>
        <v/>
      </c>
      <c r="AU20" s="310"/>
      <c r="AV20" s="310" t="str">
        <f>IF(AND('Mapa final'!$K$124="Muy Alta",'Mapa final'!$O$124="Mayor"),CONCATENATE("R",'Mapa final'!$A$124),"")</f>
        <v/>
      </c>
      <c r="AW20" s="311"/>
      <c r="AX20" s="306" t="str">
        <f>IF(AND('Mapa final'!$K$112="Muy Alta",'Mapa final'!$O$112="Catastrófico"),CONCATENATE("R",'Mapa final'!$A$112),"")</f>
        <v/>
      </c>
      <c r="AY20" s="304"/>
      <c r="AZ20" s="304" t="str">
        <f>IF(AND('Mapa final'!$K$115="Muy Alta",'Mapa final'!$O$115="Catastrófico"),CONCATENATE("R",'Mapa final'!$A$115),"")</f>
        <v/>
      </c>
      <c r="BA20" s="304"/>
      <c r="BB20" s="304" t="str">
        <f>IF(AND('Mapa final'!$K$118="Muy Alta",'Mapa final'!$O$118="Catastrófico"),CONCATENATE("R",'Mapa final'!$A$118),"")</f>
        <v/>
      </c>
      <c r="BC20" s="304"/>
      <c r="BD20" s="304" t="str">
        <f>IF(AND('Mapa final'!$K$121="Muy Alta",'Mapa final'!$O$121="Catastrófico"),CONCATENATE("R",'Mapa final'!$A$121),"")</f>
        <v/>
      </c>
      <c r="BE20" s="304"/>
      <c r="BF20" s="304" t="str">
        <f>IF(AND('Mapa final'!$K$124="Muy Alta",'Mapa final'!$O$124="Catastrófico"),CONCATENATE("R",'Mapa final'!$A$124),"")</f>
        <v/>
      </c>
      <c r="BG20" s="305"/>
      <c r="BH20" s="58"/>
      <c r="BI20" s="339"/>
      <c r="BJ20" s="340"/>
      <c r="BK20" s="340"/>
      <c r="BL20" s="340"/>
      <c r="BM20" s="340"/>
      <c r="BN20" s="341"/>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row>
    <row r="21" spans="1:100" ht="15" customHeight="1" x14ac:dyDescent="0.25">
      <c r="A21" s="58"/>
      <c r="B21" s="390"/>
      <c r="C21" s="390"/>
      <c r="D21" s="391"/>
      <c r="E21" s="374"/>
      <c r="F21" s="375"/>
      <c r="G21" s="375"/>
      <c r="H21" s="375"/>
      <c r="I21" s="380"/>
      <c r="J21" s="310"/>
      <c r="K21" s="310"/>
      <c r="L21" s="310"/>
      <c r="M21" s="310"/>
      <c r="N21" s="310"/>
      <c r="O21" s="310"/>
      <c r="P21" s="310"/>
      <c r="Q21" s="310"/>
      <c r="R21" s="310"/>
      <c r="S21" s="310"/>
      <c r="T21" s="312"/>
      <c r="U21" s="310"/>
      <c r="V21" s="310"/>
      <c r="W21" s="310"/>
      <c r="X21" s="310"/>
      <c r="Y21" s="310"/>
      <c r="Z21" s="310"/>
      <c r="AA21" s="310"/>
      <c r="AB21" s="310"/>
      <c r="AC21" s="311"/>
      <c r="AD21" s="310"/>
      <c r="AE21" s="310"/>
      <c r="AF21" s="310"/>
      <c r="AG21" s="310"/>
      <c r="AH21" s="310"/>
      <c r="AI21" s="310"/>
      <c r="AJ21" s="310"/>
      <c r="AK21" s="310"/>
      <c r="AL21" s="310"/>
      <c r="AM21" s="310"/>
      <c r="AN21" s="312"/>
      <c r="AO21" s="310"/>
      <c r="AP21" s="310"/>
      <c r="AQ21" s="310"/>
      <c r="AR21" s="310"/>
      <c r="AS21" s="310"/>
      <c r="AT21" s="310"/>
      <c r="AU21" s="310"/>
      <c r="AV21" s="310"/>
      <c r="AW21" s="311"/>
      <c r="AX21" s="306"/>
      <c r="AY21" s="304"/>
      <c r="AZ21" s="304"/>
      <c r="BA21" s="304"/>
      <c r="BB21" s="304"/>
      <c r="BC21" s="304"/>
      <c r="BD21" s="304"/>
      <c r="BE21" s="304"/>
      <c r="BF21" s="304"/>
      <c r="BG21" s="305"/>
      <c r="BH21" s="58"/>
      <c r="BI21" s="339"/>
      <c r="BJ21" s="340"/>
      <c r="BK21" s="340"/>
      <c r="BL21" s="340"/>
      <c r="BM21" s="340"/>
      <c r="BN21" s="341"/>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row>
    <row r="22" spans="1:100" ht="15" customHeight="1" x14ac:dyDescent="0.25">
      <c r="A22" s="58"/>
      <c r="B22" s="390"/>
      <c r="C22" s="390"/>
      <c r="D22" s="391"/>
      <c r="E22" s="374"/>
      <c r="F22" s="375"/>
      <c r="G22" s="375"/>
      <c r="H22" s="375"/>
      <c r="I22" s="380"/>
      <c r="J22" s="310" t="str">
        <f>IF(AND('Mapa final'!$K$127="Muy Alta",'Mapa final'!$O$127="Leve"),CONCATENATE("R",'Mapa final'!$A$127),"")</f>
        <v/>
      </c>
      <c r="K22" s="310"/>
      <c r="L22" s="310" t="str">
        <f>IF(AND('Mapa final'!$K$130="Muy Alta",'Mapa final'!$O$130="Leve"),CONCATENATE("R",'Mapa final'!$A$130),"")</f>
        <v/>
      </c>
      <c r="M22" s="310"/>
      <c r="N22" s="310" t="str">
        <f>IF(AND('Mapa final'!$K$133="Muy Alta",'Mapa final'!$O$133="Leve"),CONCATENATE("R",'Mapa final'!$A$133),"")</f>
        <v/>
      </c>
      <c r="O22" s="310"/>
      <c r="P22" s="310" t="str">
        <f>IF(AND('Mapa final'!$K$136="Muy Alta",'Mapa final'!$O$136="Leve"),CONCATENATE("R",'Mapa final'!$A$136),"")</f>
        <v/>
      </c>
      <c r="Q22" s="310"/>
      <c r="R22" s="310" t="str">
        <f>IF(AND('Mapa final'!$K$139="Muy Alta",'Mapa final'!$O$139="Leve"),CONCATENATE("R",'Mapa final'!$A$139),"")</f>
        <v/>
      </c>
      <c r="S22" s="310"/>
      <c r="T22" s="312" t="str">
        <f>IF(AND('Mapa final'!$K$127="Muy Alta",'Mapa final'!$O$127="Menor"),CONCATENATE("R",'Mapa final'!$A$127),"")</f>
        <v/>
      </c>
      <c r="U22" s="310"/>
      <c r="V22" s="310" t="str">
        <f>IF(AND('Mapa final'!$K$130="Muy Alta",'Mapa final'!$O$130="Menor"),CONCATENATE("R",'Mapa final'!$A$130),"")</f>
        <v/>
      </c>
      <c r="W22" s="310"/>
      <c r="X22" s="310" t="str">
        <f>IF(AND('Mapa final'!$K$133="Muy Alta",'Mapa final'!$O$133="Menor"),CONCATENATE("R",'Mapa final'!$A$133),"")</f>
        <v/>
      </c>
      <c r="Y22" s="310"/>
      <c r="Z22" s="310" t="str">
        <f>IF(AND('Mapa final'!$K$136="Muy Alta",'Mapa final'!$O$136="Menor"),CONCATENATE("R",'Mapa final'!$A$136),"")</f>
        <v/>
      </c>
      <c r="AA22" s="310"/>
      <c r="AB22" s="310" t="str">
        <f>IF(AND('Mapa final'!$K$139="Muy Alta",'Mapa final'!$O$139="Menor"),CONCATENATE("R",'Mapa final'!$A$139),"")</f>
        <v/>
      </c>
      <c r="AC22" s="311"/>
      <c r="AD22" s="310" t="str">
        <f>IF(AND('Mapa final'!$K$127="Muy Alta",'Mapa final'!$O$127="Moderado"),CONCATENATE("R",'Mapa final'!$A$127),"")</f>
        <v/>
      </c>
      <c r="AE22" s="310"/>
      <c r="AF22" s="310" t="str">
        <f>IF(AND('Mapa final'!$K$130="Muy Alta",'Mapa final'!$O$130="Moderado"),CONCATENATE("R",'Mapa final'!$A$130),"")</f>
        <v/>
      </c>
      <c r="AG22" s="310"/>
      <c r="AH22" s="310" t="str">
        <f>IF(AND('Mapa final'!$K$133="Muy Alta",'Mapa final'!$O$133="Moderado"),CONCATENATE("R",'Mapa final'!$A$133),"")</f>
        <v/>
      </c>
      <c r="AI22" s="310"/>
      <c r="AJ22" s="310" t="str">
        <f>IF(AND('Mapa final'!$K$136="Muy Alta",'Mapa final'!$O$136="Moderado"),CONCATENATE("R",'Mapa final'!$A$136),"")</f>
        <v/>
      </c>
      <c r="AK22" s="310"/>
      <c r="AL22" s="310" t="str">
        <f>IF(AND('Mapa final'!$K$139="Muy Alta",'Mapa final'!$O$139="Moderado"),CONCATENATE("R",'Mapa final'!$A$139),"")</f>
        <v/>
      </c>
      <c r="AM22" s="310"/>
      <c r="AN22" s="312" t="str">
        <f>IF(AND('Mapa final'!$K$127="Muy Alta",'Mapa final'!$O$127="Mayor"),CONCATENATE("R",'Mapa final'!$A$127),"")</f>
        <v/>
      </c>
      <c r="AO22" s="310"/>
      <c r="AP22" s="310" t="str">
        <f>IF(AND('Mapa final'!$K$130="Muy Alta",'Mapa final'!$O$130="Mayor"),CONCATENATE("R",'Mapa final'!$A$130),"")</f>
        <v/>
      </c>
      <c r="AQ22" s="310"/>
      <c r="AR22" s="310" t="str">
        <f>IF(AND('Mapa final'!$K$133="Muy Alta",'Mapa final'!$O$133="Mayor"),CONCATENATE("R",'Mapa final'!$A$133),"")</f>
        <v/>
      </c>
      <c r="AS22" s="310"/>
      <c r="AT22" s="310" t="str">
        <f>IF(AND('Mapa final'!$K$136="Muy Alta",'Mapa final'!$O$136="Mayor"),CONCATENATE("R",'Mapa final'!$A$136),"")</f>
        <v/>
      </c>
      <c r="AU22" s="310"/>
      <c r="AV22" s="310" t="str">
        <f>IF(AND('Mapa final'!$K$139="Muy Alta",'Mapa final'!$O$139="Mayor"),CONCATENATE("R",'Mapa final'!$A$139),"")</f>
        <v/>
      </c>
      <c r="AW22" s="311"/>
      <c r="AX22" s="306" t="str">
        <f>IF(AND('Mapa final'!$K$127="Muy Alta",'Mapa final'!$O$127="Catastrófico"),CONCATENATE("R",'Mapa final'!$A$127),"")</f>
        <v/>
      </c>
      <c r="AY22" s="304"/>
      <c r="AZ22" s="304" t="str">
        <f>IF(AND('Mapa final'!$K$130="Muy Alta",'Mapa final'!$O$130="Catastrófico"),CONCATENATE("R",'Mapa final'!$A$130),"")</f>
        <v/>
      </c>
      <c r="BA22" s="304"/>
      <c r="BB22" s="304" t="str">
        <f>IF(AND('Mapa final'!$K$133="Muy Alta",'Mapa final'!$O$133="Catastrófico"),CONCATENATE("R",'Mapa final'!$A$133),"")</f>
        <v/>
      </c>
      <c r="BC22" s="304"/>
      <c r="BD22" s="304" t="str">
        <f>IF(AND('Mapa final'!$K$136="Muy Alta",'Mapa final'!$O$136="Catastrófico"),CONCATENATE("R",'Mapa final'!$A$136),"")</f>
        <v/>
      </c>
      <c r="BE22" s="304"/>
      <c r="BF22" s="304" t="str">
        <f>IF(AND('Mapa final'!$K$139="Muy Alta",'Mapa final'!$O$139="Catastrófico"),CONCATENATE("R",'Mapa final'!$A$139),"")</f>
        <v/>
      </c>
      <c r="BG22" s="305"/>
      <c r="BH22" s="58"/>
      <c r="BI22" s="339"/>
      <c r="BJ22" s="340"/>
      <c r="BK22" s="340"/>
      <c r="BL22" s="340"/>
      <c r="BM22" s="340"/>
      <c r="BN22" s="341"/>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row>
    <row r="23" spans="1:100" ht="15" customHeight="1" x14ac:dyDescent="0.25">
      <c r="A23" s="58"/>
      <c r="B23" s="390"/>
      <c r="C23" s="390"/>
      <c r="D23" s="391"/>
      <c r="E23" s="374"/>
      <c r="F23" s="375"/>
      <c r="G23" s="375"/>
      <c r="H23" s="375"/>
      <c r="I23" s="380"/>
      <c r="J23" s="310"/>
      <c r="K23" s="310"/>
      <c r="L23" s="310"/>
      <c r="M23" s="310"/>
      <c r="N23" s="310"/>
      <c r="O23" s="310"/>
      <c r="P23" s="310"/>
      <c r="Q23" s="310"/>
      <c r="R23" s="310"/>
      <c r="S23" s="310"/>
      <c r="T23" s="312"/>
      <c r="U23" s="310"/>
      <c r="V23" s="310"/>
      <c r="W23" s="310"/>
      <c r="X23" s="310"/>
      <c r="Y23" s="310"/>
      <c r="Z23" s="310"/>
      <c r="AA23" s="310"/>
      <c r="AB23" s="310"/>
      <c r="AC23" s="311"/>
      <c r="AD23" s="310"/>
      <c r="AE23" s="310"/>
      <c r="AF23" s="310"/>
      <c r="AG23" s="310"/>
      <c r="AH23" s="310"/>
      <c r="AI23" s="310"/>
      <c r="AJ23" s="310"/>
      <c r="AK23" s="310"/>
      <c r="AL23" s="310"/>
      <c r="AM23" s="310"/>
      <c r="AN23" s="312"/>
      <c r="AO23" s="310"/>
      <c r="AP23" s="310"/>
      <c r="AQ23" s="310"/>
      <c r="AR23" s="310"/>
      <c r="AS23" s="310"/>
      <c r="AT23" s="310"/>
      <c r="AU23" s="310"/>
      <c r="AV23" s="310"/>
      <c r="AW23" s="311"/>
      <c r="AX23" s="306"/>
      <c r="AY23" s="304"/>
      <c r="AZ23" s="304"/>
      <c r="BA23" s="304"/>
      <c r="BB23" s="304"/>
      <c r="BC23" s="304"/>
      <c r="BD23" s="304"/>
      <c r="BE23" s="304"/>
      <c r="BF23" s="304"/>
      <c r="BG23" s="305"/>
      <c r="BH23" s="58"/>
      <c r="BI23" s="339"/>
      <c r="BJ23" s="340"/>
      <c r="BK23" s="340"/>
      <c r="BL23" s="340"/>
      <c r="BM23" s="340"/>
      <c r="BN23" s="341"/>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row>
    <row r="24" spans="1:100" ht="15" customHeight="1" x14ac:dyDescent="0.25">
      <c r="A24" s="58"/>
      <c r="B24" s="390"/>
      <c r="C24" s="390"/>
      <c r="D24" s="391"/>
      <c r="E24" s="374"/>
      <c r="F24" s="375"/>
      <c r="G24" s="375"/>
      <c r="H24" s="375"/>
      <c r="I24" s="380"/>
      <c r="J24" s="310" t="str">
        <f>IF(AND('Mapa final'!$K$142="Muy Alta",'Mapa final'!$O$142="Leve"),CONCATENATE("R",'Mapa final'!$A$142),"")</f>
        <v/>
      </c>
      <c r="K24" s="310"/>
      <c r="L24" s="310" t="str">
        <f>IF(AND('Mapa final'!$K$145="Muy Alta",'Mapa final'!$O$145="Leve"),CONCATENATE("R",'Mapa final'!$A$145),"")</f>
        <v/>
      </c>
      <c r="M24" s="310"/>
      <c r="N24" s="310" t="str">
        <f>IF(AND('Mapa final'!$K$148="Muy Alta",'Mapa final'!$O$148="Leve"),CONCATENATE("R",'Mapa final'!$A$148),"")</f>
        <v/>
      </c>
      <c r="O24" s="310"/>
      <c r="P24" s="310" t="str">
        <f>IF(AND('Mapa final'!$K$151="Muy Alta",'Mapa final'!$O$151="Leve"),CONCATENATE("R",'Mapa final'!$A$151),"")</f>
        <v/>
      </c>
      <c r="Q24" s="310"/>
      <c r="R24" s="310" t="str">
        <f>IF(AND('Mapa final'!$K$154="Muy Alta",'Mapa final'!$O$154="Leve"),CONCATENATE("R",'Mapa final'!$A$154),"")</f>
        <v/>
      </c>
      <c r="S24" s="310"/>
      <c r="T24" s="312" t="str">
        <f>IF(AND('Mapa final'!$K$142="Muy Alta",'Mapa final'!$O$142="Menor"),CONCATENATE("R",'Mapa final'!$A$142),"")</f>
        <v/>
      </c>
      <c r="U24" s="310"/>
      <c r="V24" s="310" t="str">
        <f>IF(AND('Mapa final'!$K$145="Muy Alta",'Mapa final'!$O$145="Menor"),CONCATENATE("R",'Mapa final'!$A$145),"")</f>
        <v/>
      </c>
      <c r="W24" s="310"/>
      <c r="X24" s="310" t="str">
        <f>IF(AND('Mapa final'!$K$148="Muy Alta",'Mapa final'!$O$148="Menor"),CONCATENATE("R",'Mapa final'!$A$148),"")</f>
        <v/>
      </c>
      <c r="Y24" s="310"/>
      <c r="Z24" s="310" t="str">
        <f>IF(AND('Mapa final'!$K$151="Muy Alta",'Mapa final'!$O$151="Menor"),CONCATENATE("R",'Mapa final'!$A$151),"")</f>
        <v/>
      </c>
      <c r="AA24" s="310"/>
      <c r="AB24" s="310" t="str">
        <f>IF(AND('Mapa final'!$K$154="Muy Alta",'Mapa final'!$O$154="Menor"),CONCATENATE("R",'Mapa final'!$A$154),"")</f>
        <v/>
      </c>
      <c r="AC24" s="311"/>
      <c r="AD24" s="310" t="str">
        <f>IF(AND('Mapa final'!$K$142="Muy Alta",'Mapa final'!$O$142="Moderado"),CONCATENATE("R",'Mapa final'!$A$142),"")</f>
        <v/>
      </c>
      <c r="AE24" s="310"/>
      <c r="AF24" s="310" t="str">
        <f>IF(AND('Mapa final'!$K$145="Muy Alta",'Mapa final'!$O$145="Moderado"),CONCATENATE("R",'Mapa final'!$A$145),"")</f>
        <v/>
      </c>
      <c r="AG24" s="310"/>
      <c r="AH24" s="310" t="str">
        <f>IF(AND('Mapa final'!$K$148="Muy Alta",'Mapa final'!$O$148="Moderado"),CONCATENATE("R",'Mapa final'!$A$148),"")</f>
        <v/>
      </c>
      <c r="AI24" s="310"/>
      <c r="AJ24" s="310" t="str">
        <f>IF(AND('Mapa final'!$K$151="Muy Alta",'Mapa final'!$O$151="Moderado"),CONCATENATE("R",'Mapa final'!$A$151),"")</f>
        <v/>
      </c>
      <c r="AK24" s="310"/>
      <c r="AL24" s="310" t="str">
        <f>IF(AND('Mapa final'!$K$154="Muy Alta",'Mapa final'!$O$154="Moderado"),CONCATENATE("R",'Mapa final'!$A$154),"")</f>
        <v/>
      </c>
      <c r="AM24" s="310"/>
      <c r="AN24" s="312" t="str">
        <f>IF(AND('Mapa final'!$K$142="Muy Alta",'Mapa final'!$O$142="Mayor"),CONCATENATE("R",'Mapa final'!$A$142),"")</f>
        <v/>
      </c>
      <c r="AO24" s="310"/>
      <c r="AP24" s="310" t="str">
        <f>IF(AND('Mapa final'!$K$145="Muy Alta",'Mapa final'!$O$145="Mayor"),CONCATENATE("R",'Mapa final'!$A$145),"")</f>
        <v/>
      </c>
      <c r="AQ24" s="310"/>
      <c r="AR24" s="310" t="str">
        <f>IF(AND('Mapa final'!$K$148="Muy Alta",'Mapa final'!$O$148="Mayor"),CONCATENATE("R",'Mapa final'!$A$148),"")</f>
        <v/>
      </c>
      <c r="AS24" s="310"/>
      <c r="AT24" s="310" t="str">
        <f>IF(AND('Mapa final'!$K$151="Muy Alta",'Mapa final'!$O$151="Mayor"),CONCATENATE("R",'Mapa final'!$A$151),"")</f>
        <v/>
      </c>
      <c r="AU24" s="310"/>
      <c r="AV24" s="310" t="str">
        <f>IF(AND('Mapa final'!$K$154="Muy Alta",'Mapa final'!$O$154="Mayor"),CONCATENATE("R",'Mapa final'!$A$154),"")</f>
        <v/>
      </c>
      <c r="AW24" s="311"/>
      <c r="AX24" s="306" t="str">
        <f>IF(AND('Mapa final'!$K$142="Muy Alta",'Mapa final'!$O$142="Catastrófico"),CONCATENATE("R",'Mapa final'!$A$142),"")</f>
        <v/>
      </c>
      <c r="AY24" s="304"/>
      <c r="AZ24" s="304" t="str">
        <f>IF(AND('Mapa final'!$K$145="Muy Alta",'Mapa final'!$O$145="Catastrófico"),CONCATENATE("R",'Mapa final'!$A$145),"")</f>
        <v/>
      </c>
      <c r="BA24" s="304"/>
      <c r="BB24" s="304" t="str">
        <f>IF(AND('Mapa final'!$K$148="Muy Alta",'Mapa final'!$O$148="Catastrófico"),CONCATENATE("R",'Mapa final'!$A$148),"")</f>
        <v/>
      </c>
      <c r="BC24" s="304"/>
      <c r="BD24" s="304" t="str">
        <f>IF(AND('Mapa final'!$K$151="Muy Alta",'Mapa final'!$O$151="Catastrófico"),CONCATENATE("R",'Mapa final'!$A$151),"")</f>
        <v/>
      </c>
      <c r="BE24" s="304"/>
      <c r="BF24" s="304" t="str">
        <f>IF(AND('Mapa final'!$K$151="Muy Alta",'Mapa final'!$O$151="Catastrófico"),CONCATENATE("R",'Mapa final'!$A$151),"")</f>
        <v/>
      </c>
      <c r="BG24" s="305"/>
      <c r="BH24" s="58"/>
      <c r="BI24" s="339"/>
      <c r="BJ24" s="340"/>
      <c r="BK24" s="340"/>
      <c r="BL24" s="340"/>
      <c r="BM24" s="340"/>
      <c r="BN24" s="341"/>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row>
    <row r="25" spans="1:100" ht="15.75" customHeight="1" thickBot="1" x14ac:dyDescent="0.3">
      <c r="A25" s="58"/>
      <c r="B25" s="390"/>
      <c r="C25" s="390"/>
      <c r="D25" s="391"/>
      <c r="E25" s="377"/>
      <c r="F25" s="378"/>
      <c r="G25" s="378"/>
      <c r="H25" s="378"/>
      <c r="I25" s="381"/>
      <c r="J25" s="310"/>
      <c r="K25" s="310"/>
      <c r="L25" s="310"/>
      <c r="M25" s="310"/>
      <c r="N25" s="310"/>
      <c r="O25" s="310"/>
      <c r="P25" s="310"/>
      <c r="Q25" s="310"/>
      <c r="R25" s="310"/>
      <c r="S25" s="310"/>
      <c r="T25" s="324"/>
      <c r="U25" s="321"/>
      <c r="V25" s="321"/>
      <c r="W25" s="321"/>
      <c r="X25" s="321"/>
      <c r="Y25" s="321"/>
      <c r="Z25" s="321"/>
      <c r="AA25" s="321"/>
      <c r="AB25" s="321"/>
      <c r="AC25" s="322"/>
      <c r="AD25" s="310"/>
      <c r="AE25" s="310"/>
      <c r="AF25" s="310"/>
      <c r="AG25" s="310"/>
      <c r="AH25" s="310"/>
      <c r="AI25" s="310"/>
      <c r="AJ25" s="310"/>
      <c r="AK25" s="310"/>
      <c r="AL25" s="310"/>
      <c r="AM25" s="310"/>
      <c r="AN25" s="324"/>
      <c r="AO25" s="321"/>
      <c r="AP25" s="321"/>
      <c r="AQ25" s="321"/>
      <c r="AR25" s="321"/>
      <c r="AS25" s="321"/>
      <c r="AT25" s="321"/>
      <c r="AU25" s="321"/>
      <c r="AV25" s="321"/>
      <c r="AW25" s="322"/>
      <c r="AX25" s="327"/>
      <c r="AY25" s="319"/>
      <c r="AZ25" s="319"/>
      <c r="BA25" s="319"/>
      <c r="BB25" s="319"/>
      <c r="BC25" s="319"/>
      <c r="BD25" s="319"/>
      <c r="BE25" s="319"/>
      <c r="BF25" s="319"/>
      <c r="BG25" s="328"/>
      <c r="BH25" s="58"/>
      <c r="BI25" s="339"/>
      <c r="BJ25" s="340"/>
      <c r="BK25" s="340"/>
      <c r="BL25" s="340"/>
      <c r="BM25" s="340"/>
      <c r="BN25" s="341"/>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row>
    <row r="26" spans="1:100" ht="15" customHeight="1" x14ac:dyDescent="0.25">
      <c r="A26" s="58"/>
      <c r="B26" s="390"/>
      <c r="C26" s="390"/>
      <c r="D26" s="391"/>
      <c r="E26" s="372" t="s">
        <v>109</v>
      </c>
      <c r="F26" s="373"/>
      <c r="G26" s="373"/>
      <c r="H26" s="373"/>
      <c r="I26" s="373"/>
      <c r="J26" s="313" t="str">
        <f>IF(AND('Mapa final'!$K$7="Alta",'Mapa final'!$O$7="Leve"),CONCATENATE("R",'Mapa final'!$A$7),"")</f>
        <v/>
      </c>
      <c r="K26" s="314"/>
      <c r="L26" s="314" t="str">
        <f>IF(AND('Mapa final'!$K$10="Alta",'Mapa final'!$O$10="Leve"),CONCATENATE("R",'Mapa final'!$A$10),"")</f>
        <v/>
      </c>
      <c r="M26" s="314"/>
      <c r="N26" s="314" t="str">
        <f>IF(AND('Mapa final'!$K$13="Alta",'Mapa final'!$O$13="Leve"),CONCATENATE("R",'Mapa final'!$A$13),"")</f>
        <v/>
      </c>
      <c r="O26" s="314"/>
      <c r="P26" s="314" t="str">
        <f>IF(AND('Mapa final'!$K$16="Alta",'Mapa final'!$O$16="Leve"),CONCATENATE("R",'Mapa final'!$A$16),"")</f>
        <v/>
      </c>
      <c r="Q26" s="314"/>
      <c r="R26" s="314" t="str">
        <f>IF(AND('Mapa final'!$K$19="Alta",'Mapa final'!$O$19="Leve"),CONCATENATE("R",'Mapa final'!$A$19),"")</f>
        <v/>
      </c>
      <c r="S26" s="315"/>
      <c r="T26" s="313" t="str">
        <f>IF(AND('Mapa final'!$K$7="Alta",'Mapa final'!$O$7="Menor"),CONCATENATE("R",'Mapa final'!$A$7),"")</f>
        <v/>
      </c>
      <c r="U26" s="314"/>
      <c r="V26" s="314" t="str">
        <f>IF(AND('Mapa final'!$K$10="Alta",'Mapa final'!$O$10="Menor"),CONCATENATE("R",'Mapa final'!$A$10),"")</f>
        <v/>
      </c>
      <c r="W26" s="314"/>
      <c r="X26" s="314" t="str">
        <f>IF(AND('Mapa final'!$K$13="Alta",'Mapa final'!$O$13="Menor"),CONCATENATE("R",'Mapa final'!$A$13),"")</f>
        <v/>
      </c>
      <c r="Y26" s="314"/>
      <c r="Z26" s="314" t="str">
        <f>IF(AND('Mapa final'!$K$16="Alta",'Mapa final'!$O$16="Menor"),CONCATENATE("R",'Mapa final'!$A$16),"")</f>
        <v/>
      </c>
      <c r="AA26" s="314"/>
      <c r="AB26" s="314" t="str">
        <f>IF(AND('Mapa final'!$K$19="Alta",'Mapa final'!$O$19="Menor"),CONCATENATE("R",'Mapa final'!$A$19),"")</f>
        <v/>
      </c>
      <c r="AC26" s="315"/>
      <c r="AD26" s="323" t="str">
        <f>IF(AND('Mapa final'!$K$7="Alta",'Mapa final'!$O$7="Moderado"),CONCATENATE("R",'Mapa final'!$A$7),"")</f>
        <v/>
      </c>
      <c r="AE26" s="323"/>
      <c r="AF26" s="323" t="str">
        <f>IF(AND('Mapa final'!$K$10="Alta",'Mapa final'!$O$10="Moderado"),CONCATENATE("R",'Mapa final'!$A$10),"")</f>
        <v/>
      </c>
      <c r="AG26" s="323"/>
      <c r="AH26" s="323" t="str">
        <f>IF(AND('Mapa final'!$K$13="Alta",'Mapa final'!$O$13="Moderado"),CONCATENATE("R",'Mapa final'!$A$13),"")</f>
        <v>R3</v>
      </c>
      <c r="AI26" s="323"/>
      <c r="AJ26" s="323" t="str">
        <f>IF(AND('Mapa final'!$K$16="Alta",'Mapa final'!$O$16="Moderado"),CONCATENATE("R",'Mapa final'!$A$16),"")</f>
        <v/>
      </c>
      <c r="AK26" s="323"/>
      <c r="AL26" s="323" t="str">
        <f>IF(AND('Mapa final'!$K$19="Alta",'Mapa final'!$O$19="Moderado"),CONCATENATE("R",'Mapa final'!$A$19),"")</f>
        <v/>
      </c>
      <c r="AM26" s="323"/>
      <c r="AN26" s="325" t="str">
        <f>IF(AND('Mapa final'!$K$7="Alta",'Mapa final'!$O$7="Mayor"),CONCATENATE("R",'Mapa final'!$A$7),"")</f>
        <v/>
      </c>
      <c r="AO26" s="320"/>
      <c r="AP26" s="320" t="str">
        <f>IF(AND('Mapa final'!$K$10="Alta",'Mapa final'!$O$10="Mayor"),CONCATENATE("R",'Mapa final'!$A$10),"")</f>
        <v/>
      </c>
      <c r="AQ26" s="320"/>
      <c r="AR26" s="320" t="str">
        <f>IF(AND('Mapa final'!$K$13="Alta",'Mapa final'!$O$13="Mayor"),CONCATENATE("R",'Mapa final'!$A$13),"")</f>
        <v/>
      </c>
      <c r="AS26" s="320"/>
      <c r="AT26" s="320" t="str">
        <f>IF(AND('Mapa final'!$K$16="Alta",'Mapa final'!$O$16="Mayor"),CONCATENATE("R",'Mapa final'!$A$16),"")</f>
        <v/>
      </c>
      <c r="AU26" s="320"/>
      <c r="AV26" s="320" t="str">
        <f>IF(AND('Mapa final'!$K$19="Alta",'Mapa final'!$O$19="Mayor"),CONCATENATE("R",'Mapa final'!$A$19),"")</f>
        <v/>
      </c>
      <c r="AW26" s="326"/>
      <c r="AX26" s="330" t="str">
        <f>IF(AND('Mapa final'!$K$7="Alta",'Mapa final'!$O$7="Catastrófico"),CONCATENATE("R",'Mapa final'!$A$7),"")</f>
        <v/>
      </c>
      <c r="AY26" s="329"/>
      <c r="AZ26" s="329" t="str">
        <f>IF(AND('Mapa final'!$K$10="Alta",'Mapa final'!$O$10="Catastrófico"),CONCATENATE("R",'Mapa final'!$A$10),"")</f>
        <v/>
      </c>
      <c r="BA26" s="329"/>
      <c r="BB26" s="329" t="str">
        <f>IF(AND('Mapa final'!$K$13="Alta",'Mapa final'!$O$13="Catastrófico"),CONCATENATE("R",'Mapa final'!$A$13),"")</f>
        <v/>
      </c>
      <c r="BC26" s="329"/>
      <c r="BD26" s="329" t="str">
        <f>IF(AND('Mapa final'!$K$16="Alta",'Mapa final'!$O$16="Catastrófico"),CONCATENATE("R",'Mapa final'!$A$16),"")</f>
        <v/>
      </c>
      <c r="BE26" s="329"/>
      <c r="BF26" s="329" t="str">
        <f>IF(AND('Mapa final'!$K$19="Alta",'Mapa final'!$O$19="Catastrófico"),CONCATENATE("R",'Mapa final'!$A$19),"")</f>
        <v/>
      </c>
      <c r="BG26" s="385"/>
      <c r="BH26" s="58"/>
      <c r="BI26" s="339"/>
      <c r="BJ26" s="340"/>
      <c r="BK26" s="340"/>
      <c r="BL26" s="340"/>
      <c r="BM26" s="340"/>
      <c r="BN26" s="341"/>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row>
    <row r="27" spans="1:100" ht="15" customHeight="1" x14ac:dyDescent="0.25">
      <c r="A27" s="58"/>
      <c r="B27" s="390"/>
      <c r="C27" s="390"/>
      <c r="D27" s="391"/>
      <c r="E27" s="374"/>
      <c r="F27" s="375"/>
      <c r="G27" s="375"/>
      <c r="H27" s="375"/>
      <c r="I27" s="376"/>
      <c r="J27" s="309"/>
      <c r="K27" s="307"/>
      <c r="L27" s="307"/>
      <c r="M27" s="307"/>
      <c r="N27" s="307"/>
      <c r="O27" s="307"/>
      <c r="P27" s="307"/>
      <c r="Q27" s="307"/>
      <c r="R27" s="307"/>
      <c r="S27" s="308"/>
      <c r="T27" s="309"/>
      <c r="U27" s="307"/>
      <c r="V27" s="307"/>
      <c r="W27" s="307"/>
      <c r="X27" s="307"/>
      <c r="Y27" s="307"/>
      <c r="Z27" s="307"/>
      <c r="AA27" s="307"/>
      <c r="AB27" s="307"/>
      <c r="AC27" s="308"/>
      <c r="AD27" s="310"/>
      <c r="AE27" s="310"/>
      <c r="AF27" s="310"/>
      <c r="AG27" s="310"/>
      <c r="AH27" s="310"/>
      <c r="AI27" s="310"/>
      <c r="AJ27" s="310"/>
      <c r="AK27" s="310"/>
      <c r="AL27" s="310"/>
      <c r="AM27" s="310"/>
      <c r="AN27" s="312"/>
      <c r="AO27" s="310"/>
      <c r="AP27" s="310"/>
      <c r="AQ27" s="310"/>
      <c r="AR27" s="310"/>
      <c r="AS27" s="310"/>
      <c r="AT27" s="310"/>
      <c r="AU27" s="310"/>
      <c r="AV27" s="310"/>
      <c r="AW27" s="311"/>
      <c r="AX27" s="306"/>
      <c r="AY27" s="304"/>
      <c r="AZ27" s="304"/>
      <c r="BA27" s="304"/>
      <c r="BB27" s="304"/>
      <c r="BC27" s="304"/>
      <c r="BD27" s="304"/>
      <c r="BE27" s="304"/>
      <c r="BF27" s="304"/>
      <c r="BG27" s="305"/>
      <c r="BH27" s="58"/>
      <c r="BI27" s="339"/>
      <c r="BJ27" s="340"/>
      <c r="BK27" s="340"/>
      <c r="BL27" s="340"/>
      <c r="BM27" s="340"/>
      <c r="BN27" s="341"/>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row>
    <row r="28" spans="1:100" ht="15" customHeight="1" x14ac:dyDescent="0.25">
      <c r="A28" s="58"/>
      <c r="B28" s="390"/>
      <c r="C28" s="390"/>
      <c r="D28" s="391"/>
      <c r="E28" s="374"/>
      <c r="F28" s="375"/>
      <c r="G28" s="375"/>
      <c r="H28" s="375"/>
      <c r="I28" s="376"/>
      <c r="J28" s="309" t="str">
        <f>IF(AND('Mapa final'!$K$22="Alta",'Mapa final'!$O$22="Leve"),CONCATENATE("R",'Mapa final'!$A$22),"")</f>
        <v/>
      </c>
      <c r="K28" s="307"/>
      <c r="L28" s="307" t="str">
        <f>IF(AND('Mapa final'!$K$25="Alta",'Mapa final'!$O$25="Leve"),CONCATENATE("R",'Mapa final'!$A$25),"")</f>
        <v/>
      </c>
      <c r="M28" s="307"/>
      <c r="N28" s="307" t="str">
        <f>IF(AND('Mapa final'!$K$28="Alta",'Mapa final'!$O$28="Leve"),CONCATENATE("R",'Mapa final'!$A$28),"")</f>
        <v/>
      </c>
      <c r="O28" s="307"/>
      <c r="P28" s="307" t="str">
        <f>IF(AND('Mapa final'!$K$31="Alta",'Mapa final'!$O$31="Leve"),CONCATENATE("R",'Mapa final'!$A$31),"")</f>
        <v/>
      </c>
      <c r="Q28" s="307"/>
      <c r="R28" s="307" t="str">
        <f>IF(AND('Mapa final'!$K$34="Alta",'Mapa final'!$O$34="Leve"),CONCATENATE("R",'Mapa final'!$A$34),"")</f>
        <v/>
      </c>
      <c r="S28" s="308"/>
      <c r="T28" s="309" t="str">
        <f>IF(AND('Mapa final'!$K$22="Alta",'Mapa final'!$O$22="Menor"),CONCATENATE("R",'Mapa final'!$A$22),"")</f>
        <v/>
      </c>
      <c r="U28" s="307"/>
      <c r="V28" s="307" t="str">
        <f>IF(AND('Mapa final'!$K$25="Alta",'Mapa final'!$O$25="Menor"),CONCATENATE("R",'Mapa final'!$A$25),"")</f>
        <v/>
      </c>
      <c r="W28" s="307"/>
      <c r="X28" s="307" t="str">
        <f>IF(AND('Mapa final'!$K$28="Alta",'Mapa final'!$O$28="Menor"),CONCATENATE("R",'Mapa final'!$A$28),"")</f>
        <v/>
      </c>
      <c r="Y28" s="307"/>
      <c r="Z28" s="307" t="str">
        <f>IF(AND('Mapa final'!$K$31="Alta",'Mapa final'!$O$31="Menor"),CONCATENATE("R",'Mapa final'!$A$31),"")</f>
        <v/>
      </c>
      <c r="AA28" s="307"/>
      <c r="AB28" s="307" t="str">
        <f>IF(AND('Mapa final'!$K$34="Alta",'Mapa final'!$O$34="Menor"),CONCATENATE("R",'Mapa final'!$A$34),"")</f>
        <v/>
      </c>
      <c r="AC28" s="308"/>
      <c r="AD28" s="310" t="str">
        <f>IF(AND('Mapa final'!$K$22="Alta",'Mapa final'!$O$22="Moderado"),CONCATENATE("R",'Mapa final'!$A$22),"")</f>
        <v/>
      </c>
      <c r="AE28" s="310"/>
      <c r="AF28" s="310" t="str">
        <f>IF(AND('Mapa final'!$K$25="Alta",'Mapa final'!$O$25="Moderado"),CONCATENATE("R",'Mapa final'!$A$25),"")</f>
        <v/>
      </c>
      <c r="AG28" s="310"/>
      <c r="AH28" s="310" t="str">
        <f>IF(AND('Mapa final'!$K$28="Alta",'Mapa final'!$O$28="Moderado"),CONCATENATE("R",'Mapa final'!$A$28),"")</f>
        <v>R8</v>
      </c>
      <c r="AI28" s="310"/>
      <c r="AJ28" s="310" t="str">
        <f>IF(AND('Mapa final'!$K$31="Alta",'Mapa final'!$O$31="Moderado"),CONCATENATE("R",'Mapa final'!$A$31),"")</f>
        <v/>
      </c>
      <c r="AK28" s="310"/>
      <c r="AL28" s="310" t="str">
        <f>IF(AND('Mapa final'!$K$34="Alta",'Mapa final'!$O$34="Moderado"),CONCATENATE("R",'Mapa final'!$A$34),"")</f>
        <v>R10</v>
      </c>
      <c r="AM28" s="310"/>
      <c r="AN28" s="312" t="str">
        <f>IF(AND('Mapa final'!$K$22="Alta",'Mapa final'!$O$22="Mayor"),CONCATENATE("R",'Mapa final'!$A$22),"")</f>
        <v/>
      </c>
      <c r="AO28" s="310"/>
      <c r="AP28" s="310" t="str">
        <f>IF(AND('Mapa final'!$K$25="Alta",'Mapa final'!$O$25="Mayor"),CONCATENATE("R",'Mapa final'!$A$25),"")</f>
        <v/>
      </c>
      <c r="AQ28" s="310"/>
      <c r="AR28" s="310" t="str">
        <f>IF(AND('Mapa final'!$K$28="Alta",'Mapa final'!$O$28="Mayor"),CONCATENATE("R",'Mapa final'!$A$28),"")</f>
        <v/>
      </c>
      <c r="AS28" s="310"/>
      <c r="AT28" s="310" t="str">
        <f>IF(AND('Mapa final'!$K$31="Alta",'Mapa final'!$O$31="Mayor"),CONCATENATE("R",'Mapa final'!$A$31),"")</f>
        <v/>
      </c>
      <c r="AU28" s="310"/>
      <c r="AV28" s="310" t="str">
        <f>IF(AND('Mapa final'!$K$34="Alta",'Mapa final'!$O$34="Mayor"),CONCATENATE("R",'Mapa final'!$A$34),"")</f>
        <v/>
      </c>
      <c r="AW28" s="311"/>
      <c r="AX28" s="306" t="str">
        <f>IF(AND('Mapa final'!$K$22="Alta",'Mapa final'!$O$22="Catastrófico"),CONCATENATE("R",'Mapa final'!$A$22),"")</f>
        <v/>
      </c>
      <c r="AY28" s="304"/>
      <c r="AZ28" s="304" t="str">
        <f>IF(AND('Mapa final'!$K$25="Alta",'Mapa final'!$O$25="Catastrófico"),CONCATENATE("R",'Mapa final'!$A$25),"")</f>
        <v/>
      </c>
      <c r="BA28" s="304"/>
      <c r="BB28" s="304" t="str">
        <f>IF(AND('Mapa final'!$K$28="Alta",'Mapa final'!$O$28="Catastrófico"),CONCATENATE("R",'Mapa final'!$A$28),"")</f>
        <v/>
      </c>
      <c r="BC28" s="304"/>
      <c r="BD28" s="304" t="str">
        <f>IF(AND('Mapa final'!$K$31="Alta",'Mapa final'!$O$31="Catastrófico"),CONCATENATE("R",'Mapa final'!$A$31),"")</f>
        <v/>
      </c>
      <c r="BE28" s="304"/>
      <c r="BF28" s="304" t="str">
        <f>IF(AND('Mapa final'!$K$34="Alta",'Mapa final'!$O$34="Catastrófico"),CONCATENATE("R",'Mapa final'!$A$34),"")</f>
        <v/>
      </c>
      <c r="BG28" s="305"/>
      <c r="BH28" s="58"/>
      <c r="BI28" s="339"/>
      <c r="BJ28" s="340"/>
      <c r="BK28" s="340"/>
      <c r="BL28" s="340"/>
      <c r="BM28" s="340"/>
      <c r="BN28" s="341"/>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row>
    <row r="29" spans="1:100" ht="15" customHeight="1" x14ac:dyDescent="0.25">
      <c r="A29" s="58"/>
      <c r="B29" s="390"/>
      <c r="C29" s="390"/>
      <c r="D29" s="391"/>
      <c r="E29" s="374"/>
      <c r="F29" s="375"/>
      <c r="G29" s="375"/>
      <c r="H29" s="375"/>
      <c r="I29" s="376"/>
      <c r="J29" s="309"/>
      <c r="K29" s="307"/>
      <c r="L29" s="307"/>
      <c r="M29" s="307"/>
      <c r="N29" s="307"/>
      <c r="O29" s="307"/>
      <c r="P29" s="307"/>
      <c r="Q29" s="307"/>
      <c r="R29" s="307"/>
      <c r="S29" s="308"/>
      <c r="T29" s="309"/>
      <c r="U29" s="307"/>
      <c r="V29" s="307"/>
      <c r="W29" s="307"/>
      <c r="X29" s="307"/>
      <c r="Y29" s="307"/>
      <c r="Z29" s="307"/>
      <c r="AA29" s="307"/>
      <c r="AB29" s="307"/>
      <c r="AC29" s="308"/>
      <c r="AD29" s="310"/>
      <c r="AE29" s="310"/>
      <c r="AF29" s="310"/>
      <c r="AG29" s="310"/>
      <c r="AH29" s="310"/>
      <c r="AI29" s="310"/>
      <c r="AJ29" s="310"/>
      <c r="AK29" s="310"/>
      <c r="AL29" s="310"/>
      <c r="AM29" s="310"/>
      <c r="AN29" s="312"/>
      <c r="AO29" s="310"/>
      <c r="AP29" s="310"/>
      <c r="AQ29" s="310"/>
      <c r="AR29" s="310"/>
      <c r="AS29" s="310"/>
      <c r="AT29" s="310"/>
      <c r="AU29" s="310"/>
      <c r="AV29" s="310"/>
      <c r="AW29" s="311"/>
      <c r="AX29" s="306"/>
      <c r="AY29" s="304"/>
      <c r="AZ29" s="304"/>
      <c r="BA29" s="304"/>
      <c r="BB29" s="304"/>
      <c r="BC29" s="304"/>
      <c r="BD29" s="304"/>
      <c r="BE29" s="304"/>
      <c r="BF29" s="304"/>
      <c r="BG29" s="305"/>
      <c r="BH29" s="58"/>
      <c r="BI29" s="339"/>
      <c r="BJ29" s="340"/>
      <c r="BK29" s="340"/>
      <c r="BL29" s="340"/>
      <c r="BM29" s="340"/>
      <c r="BN29" s="341"/>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row>
    <row r="30" spans="1:100" ht="15" customHeight="1" x14ac:dyDescent="0.25">
      <c r="A30" s="58"/>
      <c r="B30" s="390"/>
      <c r="C30" s="390"/>
      <c r="D30" s="391"/>
      <c r="E30" s="374"/>
      <c r="F30" s="375"/>
      <c r="G30" s="375"/>
      <c r="H30" s="375"/>
      <c r="I30" s="376"/>
      <c r="J30" s="309" t="str">
        <f>IF(AND('Mapa final'!$K$37="Alta",'Mapa final'!$O$37="Leve"),CONCATENATE("R",'Mapa final'!$A$37),"")</f>
        <v/>
      </c>
      <c r="K30" s="307"/>
      <c r="L30" s="307" t="str">
        <f>IF(AND('Mapa final'!$K$40="Alta",'Mapa final'!$O$40="Leve"),CONCATENATE("R",'Mapa final'!$A$40),"")</f>
        <v/>
      </c>
      <c r="M30" s="307"/>
      <c r="N30" s="307" t="str">
        <f>IF(AND('Mapa final'!$K$43="Alta",'Mapa final'!$O$43="Leve"),CONCATENATE("R",'Mapa final'!$A$43),"")</f>
        <v/>
      </c>
      <c r="O30" s="307"/>
      <c r="P30" s="307" t="str">
        <f>IF(AND('Mapa final'!$K$46="Alta",'Mapa final'!$O$46="Leve"),CONCATENATE("R",'Mapa final'!$A$46),"")</f>
        <v/>
      </c>
      <c r="Q30" s="307"/>
      <c r="R30" s="307" t="str">
        <f>IF(AND('Mapa final'!$K$49="Alta",'Mapa final'!$O$49="Leve"),CONCATENATE("R",'Mapa final'!$A$49),"")</f>
        <v/>
      </c>
      <c r="S30" s="308"/>
      <c r="T30" s="309" t="str">
        <f>IF(AND('Mapa final'!$K$37="Alta",'Mapa final'!$O$37="Menor"),CONCATENATE("R",'Mapa final'!$A$37),"")</f>
        <v/>
      </c>
      <c r="U30" s="307"/>
      <c r="V30" s="307" t="str">
        <f>IF(AND('Mapa final'!$K$40="Alta",'Mapa final'!$O$40="Menor"),CONCATENATE("R",'Mapa final'!$A$40),"")</f>
        <v/>
      </c>
      <c r="W30" s="307"/>
      <c r="X30" s="307" t="str">
        <f>IF(AND('Mapa final'!$K$43="Alta",'Mapa final'!$O$43="Menor"),CONCATENATE("R",'Mapa final'!$A$43),"")</f>
        <v/>
      </c>
      <c r="Y30" s="307"/>
      <c r="Z30" s="307" t="str">
        <f>IF(AND('Mapa final'!$K$46="Alta",'Mapa final'!$O$46="Menor"),CONCATENATE("R",'Mapa final'!$A$46),"")</f>
        <v/>
      </c>
      <c r="AA30" s="307"/>
      <c r="AB30" s="307" t="str">
        <f>IF(AND('Mapa final'!$K$49="Alta",'Mapa final'!$O$49="Menor"),CONCATENATE("R",'Mapa final'!$A$49),"")</f>
        <v/>
      </c>
      <c r="AC30" s="308"/>
      <c r="AD30" s="310" t="str">
        <f>IF(AND('Mapa final'!$K$37="Alta",'Mapa final'!$O$37="Moderado"),CONCATENATE("R",'Mapa final'!$A$37),"")</f>
        <v/>
      </c>
      <c r="AE30" s="310"/>
      <c r="AF30" s="310" t="str">
        <f>IF(AND('Mapa final'!$K$40="Alta",'Mapa final'!$O$40="Moderado"),CONCATENATE("R",'Mapa final'!$A$40),"")</f>
        <v/>
      </c>
      <c r="AG30" s="310"/>
      <c r="AH30" s="310" t="str">
        <f>IF(AND('Mapa final'!$K$43="Alta",'Mapa final'!$O$43="Moderado"),CONCATENATE("R",'Mapa final'!$A$43),"")</f>
        <v/>
      </c>
      <c r="AI30" s="310"/>
      <c r="AJ30" s="310" t="str">
        <f>IF(AND('Mapa final'!$K$46="Alta",'Mapa final'!$O$46="Moderado"),CONCATENATE("R",'Mapa final'!$A$46),"")</f>
        <v/>
      </c>
      <c r="AK30" s="310"/>
      <c r="AL30" s="310" t="str">
        <f>IF(AND('Mapa final'!$K$49="Alta",'Mapa final'!$O$49="Moderado"),CONCATENATE("R",'Mapa final'!$A$49),"")</f>
        <v>R15</v>
      </c>
      <c r="AM30" s="310"/>
      <c r="AN30" s="312" t="str">
        <f>IF(AND('Mapa final'!$K$37="Alta",'Mapa final'!$O$37="Mayor"),CONCATENATE("R",'Mapa final'!$A$37),"")</f>
        <v/>
      </c>
      <c r="AO30" s="310"/>
      <c r="AP30" s="310" t="str">
        <f>IF(AND('Mapa final'!$K$40="Alta",'Mapa final'!$O$40="Mayor"),CONCATENATE("R",'Mapa final'!$A$40),"")</f>
        <v/>
      </c>
      <c r="AQ30" s="310"/>
      <c r="AR30" s="310" t="str">
        <f>IF(AND('Mapa final'!$K$43="Alta",'Mapa final'!$O$43="Mayor"),CONCATENATE("R",'Mapa final'!$A$43),"")</f>
        <v/>
      </c>
      <c r="AS30" s="310"/>
      <c r="AT30" s="310" t="str">
        <f>IF(AND('Mapa final'!$K$46="Alta",'Mapa final'!$O$46="Mayor"),CONCATENATE("R",'Mapa final'!$A$46),"")</f>
        <v/>
      </c>
      <c r="AU30" s="310"/>
      <c r="AV30" s="310" t="str">
        <f>IF(AND('Mapa final'!$K$49="Alta",'Mapa final'!$O$49="Mayor"),CONCATENATE("R",'Mapa final'!$A$49),"")</f>
        <v/>
      </c>
      <c r="AW30" s="311"/>
      <c r="AX30" s="306" t="str">
        <f>IF(AND('Mapa final'!$K$37="Alta",'Mapa final'!$O$37="Catastrófico"),CONCATENATE("R",'Mapa final'!$A$37),"")</f>
        <v/>
      </c>
      <c r="AY30" s="304"/>
      <c r="AZ30" s="304" t="str">
        <f>IF(AND('Mapa final'!$K$40="Alta",'Mapa final'!$O$40="Catastrófico"),CONCATENATE("R",'Mapa final'!$A$40),"")</f>
        <v/>
      </c>
      <c r="BA30" s="304"/>
      <c r="BB30" s="304" t="str">
        <f>IF(AND('Mapa final'!$K$43="Alta",'Mapa final'!$O$43="Catastrófico"),CONCATENATE("R",'Mapa final'!$A$43),"")</f>
        <v/>
      </c>
      <c r="BC30" s="304"/>
      <c r="BD30" s="304" t="str">
        <f>IF(AND('Mapa final'!$K$46="Alta",'Mapa final'!$O$46="Catastrófico"),CONCATENATE("R",'Mapa final'!$A$46),"")</f>
        <v/>
      </c>
      <c r="BE30" s="304"/>
      <c r="BF30" s="304" t="str">
        <f>IF(AND('Mapa final'!$K$49="Alta",'Mapa final'!$O$49="Catastrófico"),CONCATENATE("R",'Mapa final'!$A$49),"")</f>
        <v/>
      </c>
      <c r="BG30" s="305"/>
      <c r="BH30" s="58"/>
      <c r="BI30" s="339"/>
      <c r="BJ30" s="340"/>
      <c r="BK30" s="340"/>
      <c r="BL30" s="340"/>
      <c r="BM30" s="340"/>
      <c r="BN30" s="341"/>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row>
    <row r="31" spans="1:100" ht="15" customHeight="1" x14ac:dyDescent="0.25">
      <c r="A31" s="58"/>
      <c r="B31" s="390"/>
      <c r="C31" s="390"/>
      <c r="D31" s="391"/>
      <c r="E31" s="374"/>
      <c r="F31" s="375"/>
      <c r="G31" s="375"/>
      <c r="H31" s="375"/>
      <c r="I31" s="376"/>
      <c r="J31" s="309"/>
      <c r="K31" s="307"/>
      <c r="L31" s="307"/>
      <c r="M31" s="307"/>
      <c r="N31" s="307"/>
      <c r="O31" s="307"/>
      <c r="P31" s="307"/>
      <c r="Q31" s="307"/>
      <c r="R31" s="307"/>
      <c r="S31" s="308"/>
      <c r="T31" s="309"/>
      <c r="U31" s="307"/>
      <c r="V31" s="307"/>
      <c r="W31" s="307"/>
      <c r="X31" s="307"/>
      <c r="Y31" s="307"/>
      <c r="Z31" s="307"/>
      <c r="AA31" s="307"/>
      <c r="AB31" s="307"/>
      <c r="AC31" s="308"/>
      <c r="AD31" s="310"/>
      <c r="AE31" s="310"/>
      <c r="AF31" s="310"/>
      <c r="AG31" s="310"/>
      <c r="AH31" s="310"/>
      <c r="AI31" s="310"/>
      <c r="AJ31" s="310"/>
      <c r="AK31" s="310"/>
      <c r="AL31" s="310"/>
      <c r="AM31" s="310"/>
      <c r="AN31" s="312"/>
      <c r="AO31" s="310"/>
      <c r="AP31" s="310"/>
      <c r="AQ31" s="310"/>
      <c r="AR31" s="310"/>
      <c r="AS31" s="310"/>
      <c r="AT31" s="310"/>
      <c r="AU31" s="310"/>
      <c r="AV31" s="310"/>
      <c r="AW31" s="311"/>
      <c r="AX31" s="306"/>
      <c r="AY31" s="304"/>
      <c r="AZ31" s="304"/>
      <c r="BA31" s="304"/>
      <c r="BB31" s="304"/>
      <c r="BC31" s="304"/>
      <c r="BD31" s="304"/>
      <c r="BE31" s="304"/>
      <c r="BF31" s="304"/>
      <c r="BG31" s="305"/>
      <c r="BH31" s="58"/>
      <c r="BI31" s="339"/>
      <c r="BJ31" s="340"/>
      <c r="BK31" s="340"/>
      <c r="BL31" s="340"/>
      <c r="BM31" s="340"/>
      <c r="BN31" s="341"/>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row>
    <row r="32" spans="1:100" ht="15" customHeight="1" x14ac:dyDescent="0.25">
      <c r="A32" s="58"/>
      <c r="B32" s="390"/>
      <c r="C32" s="390"/>
      <c r="D32" s="391"/>
      <c r="E32" s="374"/>
      <c r="F32" s="375"/>
      <c r="G32" s="375"/>
      <c r="H32" s="375"/>
      <c r="I32" s="376"/>
      <c r="J32" s="309" t="str">
        <f>IF(AND('Mapa final'!$K$52="Alta",'Mapa final'!$O$52="Leve"),CONCATENATE("R",'Mapa final'!$A$52),"")</f>
        <v/>
      </c>
      <c r="K32" s="307"/>
      <c r="L32" s="307" t="str">
        <f>IF(AND('Mapa final'!$K$55="Alta",'Mapa final'!$O$55="Leve"),CONCATENATE("R",'Mapa final'!$A$55),"")</f>
        <v/>
      </c>
      <c r="M32" s="307"/>
      <c r="N32" s="307" t="str">
        <f>IF(AND('Mapa final'!$K$58="Alta",'Mapa final'!$O$58="Leve"),CONCATENATE("R",'Mapa final'!$A$58),"")</f>
        <v/>
      </c>
      <c r="O32" s="307"/>
      <c r="P32" s="307" t="str">
        <f>IF(AND('Mapa final'!$K$61="Alta",'Mapa final'!$O$61="Leve"),CONCATENATE("R",'Mapa final'!$A$61),"")</f>
        <v/>
      </c>
      <c r="Q32" s="307"/>
      <c r="R32" s="307" t="str">
        <f>IF(AND('Mapa final'!$K$64="Alta",'Mapa final'!$O$64="Leve"),CONCATENATE("R",'Mapa final'!$A$64),"")</f>
        <v/>
      </c>
      <c r="S32" s="308"/>
      <c r="T32" s="309" t="str">
        <f>IF(AND('Mapa final'!$K$52="Alta",'Mapa final'!$O$52="Menor"),CONCATENATE("R",'Mapa final'!$A$52),"")</f>
        <v/>
      </c>
      <c r="U32" s="307"/>
      <c r="V32" s="307" t="str">
        <f>IF(AND('Mapa final'!$K$55="Alta",'Mapa final'!$O$55="Menor"),CONCATENATE("R",'Mapa final'!$A$55),"")</f>
        <v/>
      </c>
      <c r="W32" s="307"/>
      <c r="X32" s="307" t="str">
        <f>IF(AND('Mapa final'!$K$58="Alta",'Mapa final'!$O$58="Menor"),CONCATENATE("R",'Mapa final'!$A$58),"")</f>
        <v/>
      </c>
      <c r="Y32" s="307"/>
      <c r="Z32" s="307" t="str">
        <f>IF(AND('Mapa final'!$K$61="Alta",'Mapa final'!$O$61="Menor"),CONCATENATE("R",'Mapa final'!$A$61),"")</f>
        <v/>
      </c>
      <c r="AA32" s="307"/>
      <c r="AB32" s="307" t="str">
        <f>IF(AND('Mapa final'!$K$64="Alta",'Mapa final'!$O$64="Menor"),CONCATENATE("R",'Mapa final'!$A$64),"")</f>
        <v/>
      </c>
      <c r="AC32" s="308"/>
      <c r="AD32" s="310" t="str">
        <f>IF(AND('Mapa final'!$K$52="Alta",'Mapa final'!$O$52="Moderado"),CONCATENATE("R",'Mapa final'!$A$52),"")</f>
        <v/>
      </c>
      <c r="AE32" s="310"/>
      <c r="AF32" s="310" t="str">
        <f>IF(AND('Mapa final'!$K$55="Alta",'Mapa final'!$O$55="Moderado"),CONCATENATE("R",'Mapa final'!$A$55),"")</f>
        <v/>
      </c>
      <c r="AG32" s="310"/>
      <c r="AH32" s="310" t="str">
        <f>IF(AND('Mapa final'!$K$58="Alta",'Mapa final'!$O$58="Moderado"),CONCATENATE("R",'Mapa final'!$A$58),"")</f>
        <v/>
      </c>
      <c r="AI32" s="310"/>
      <c r="AJ32" s="310" t="str">
        <f>IF(AND('Mapa final'!$K$61="Alta",'Mapa final'!$O$61="Moderado"),CONCATENATE("R",'Mapa final'!$A$61),"")</f>
        <v/>
      </c>
      <c r="AK32" s="310"/>
      <c r="AL32" s="310" t="str">
        <f>IF(AND('Mapa final'!$K$64="Alta",'Mapa final'!$O$64="Moderado"),CONCATENATE("R",'Mapa final'!$A$64),"")</f>
        <v/>
      </c>
      <c r="AM32" s="310"/>
      <c r="AN32" s="312" t="str">
        <f>IF(AND('Mapa final'!$K$52="Alta",'Mapa final'!$O$52="Mayor"),CONCATENATE("R",'Mapa final'!$A$52),"")</f>
        <v/>
      </c>
      <c r="AO32" s="310"/>
      <c r="AP32" s="310" t="str">
        <f>IF(AND('Mapa final'!$K$55="Alta",'Mapa final'!$O$55="Mayor"),CONCATENATE("R",'Mapa final'!$A$55),"")</f>
        <v/>
      </c>
      <c r="AQ32" s="310"/>
      <c r="AR32" s="310" t="str">
        <f>IF(AND('Mapa final'!$K$58="Alta",'Mapa final'!$O$58="Mayor"),CONCATENATE("R",'Mapa final'!$A$58),"")</f>
        <v/>
      </c>
      <c r="AS32" s="310"/>
      <c r="AT32" s="310" t="str">
        <f>IF(AND('Mapa final'!$K$61="Alta",'Mapa final'!$O$61="Mayor"),CONCATENATE("R",'Mapa final'!$A$61),"")</f>
        <v/>
      </c>
      <c r="AU32" s="310"/>
      <c r="AV32" s="310" t="str">
        <f>IF(AND('Mapa final'!$K$64="Alta",'Mapa final'!$O$64="Mayor"),CONCATENATE("R",'Mapa final'!$A$64),"")</f>
        <v/>
      </c>
      <c r="AW32" s="311"/>
      <c r="AX32" s="306" t="str">
        <f>IF(AND('Mapa final'!$K$52="Alta",'Mapa final'!$O$52="Catastrófico"),CONCATENATE("R",'Mapa final'!$A$52),"")</f>
        <v/>
      </c>
      <c r="AY32" s="304"/>
      <c r="AZ32" s="304" t="str">
        <f>IF(AND('Mapa final'!$K$55="Alta",'Mapa final'!$O$55="Catastrófico"),CONCATENATE("R",'Mapa final'!$A$55),"")</f>
        <v/>
      </c>
      <c r="BA32" s="304"/>
      <c r="BB32" s="304" t="str">
        <f>IF(AND('Mapa final'!$K$58="Alta",'Mapa final'!$O$58="Catastrófico"),CONCATENATE("R",'Mapa final'!$A$58),"")</f>
        <v/>
      </c>
      <c r="BC32" s="304"/>
      <c r="BD32" s="304" t="str">
        <f>IF(AND('Mapa final'!$K$61="Alta",'Mapa final'!$O$61="Catastrófico"),CONCATENATE("R",'Mapa final'!$A$61),"")</f>
        <v/>
      </c>
      <c r="BE32" s="304"/>
      <c r="BF32" s="304" t="str">
        <f>IF(AND('Mapa final'!$K$64="Alta",'Mapa final'!$O$64="Catastrófico"),CONCATENATE("R",'Mapa final'!$A$64),"")</f>
        <v/>
      </c>
      <c r="BG32" s="305"/>
      <c r="BH32" s="58"/>
      <c r="BI32" s="339"/>
      <c r="BJ32" s="340"/>
      <c r="BK32" s="340"/>
      <c r="BL32" s="340"/>
      <c r="BM32" s="340"/>
      <c r="BN32" s="341"/>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row>
    <row r="33" spans="1:100" ht="15" customHeight="1" thickBot="1" x14ac:dyDescent="0.3">
      <c r="A33" s="58"/>
      <c r="B33" s="390"/>
      <c r="C33" s="390"/>
      <c r="D33" s="391"/>
      <c r="E33" s="374"/>
      <c r="F33" s="375"/>
      <c r="G33" s="375"/>
      <c r="H33" s="375"/>
      <c r="I33" s="376"/>
      <c r="J33" s="309"/>
      <c r="K33" s="307"/>
      <c r="L33" s="307"/>
      <c r="M33" s="307"/>
      <c r="N33" s="307"/>
      <c r="O33" s="307"/>
      <c r="P33" s="307"/>
      <c r="Q33" s="307"/>
      <c r="R33" s="307"/>
      <c r="S33" s="308"/>
      <c r="T33" s="309"/>
      <c r="U33" s="307"/>
      <c r="V33" s="307"/>
      <c r="W33" s="307"/>
      <c r="X33" s="307"/>
      <c r="Y33" s="307"/>
      <c r="Z33" s="307"/>
      <c r="AA33" s="307"/>
      <c r="AB33" s="307"/>
      <c r="AC33" s="308"/>
      <c r="AD33" s="310"/>
      <c r="AE33" s="310"/>
      <c r="AF33" s="310"/>
      <c r="AG33" s="310"/>
      <c r="AH33" s="310"/>
      <c r="AI33" s="310"/>
      <c r="AJ33" s="310"/>
      <c r="AK33" s="310"/>
      <c r="AL33" s="310"/>
      <c r="AM33" s="310"/>
      <c r="AN33" s="312"/>
      <c r="AO33" s="310"/>
      <c r="AP33" s="310"/>
      <c r="AQ33" s="310"/>
      <c r="AR33" s="310"/>
      <c r="AS33" s="310"/>
      <c r="AT33" s="310"/>
      <c r="AU33" s="310"/>
      <c r="AV33" s="310"/>
      <c r="AW33" s="311"/>
      <c r="AX33" s="306"/>
      <c r="AY33" s="304"/>
      <c r="AZ33" s="304"/>
      <c r="BA33" s="304"/>
      <c r="BB33" s="304"/>
      <c r="BC33" s="304"/>
      <c r="BD33" s="304"/>
      <c r="BE33" s="304"/>
      <c r="BF33" s="304"/>
      <c r="BG33" s="305"/>
      <c r="BH33" s="58"/>
      <c r="BI33" s="342"/>
      <c r="BJ33" s="343"/>
      <c r="BK33" s="343"/>
      <c r="BL33" s="343"/>
      <c r="BM33" s="343"/>
      <c r="BN33" s="344"/>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row>
    <row r="34" spans="1:100" ht="15" customHeight="1" x14ac:dyDescent="0.25">
      <c r="A34" s="58"/>
      <c r="B34" s="390"/>
      <c r="C34" s="390"/>
      <c r="D34" s="391"/>
      <c r="E34" s="374"/>
      <c r="F34" s="375"/>
      <c r="G34" s="375"/>
      <c r="H34" s="375"/>
      <c r="I34" s="376"/>
      <c r="J34" s="309" t="str">
        <f>IF(AND('Mapa final'!$K$67="Alta",'Mapa final'!$O$67="Leve"),CONCATENATE("R",'Mapa final'!$A$67),"")</f>
        <v/>
      </c>
      <c r="K34" s="307"/>
      <c r="L34" s="307" t="str">
        <f>IF(AND('Mapa final'!$K$70="Alta",'Mapa final'!$O$70="Leve"),CONCATENATE("R",'Mapa final'!$A$70),"")</f>
        <v/>
      </c>
      <c r="M34" s="307"/>
      <c r="N34" s="307" t="str">
        <f>IF(AND('Mapa final'!$K$73="Alta",'Mapa final'!$O$73="Leve"),CONCATENATE("R",'Mapa final'!$A$73),"")</f>
        <v/>
      </c>
      <c r="O34" s="307"/>
      <c r="P34" s="307" t="str">
        <f>IF(AND('Mapa final'!$K$76="Alta",'Mapa final'!$O$76="Leve"),CONCATENATE("R",'Mapa final'!$A$76),"")</f>
        <v/>
      </c>
      <c r="Q34" s="307"/>
      <c r="R34" s="307" t="str">
        <f>IF(AND('Mapa final'!$K$79="Alta",'Mapa final'!$O$79="Leve"),CONCATENATE("R",'Mapa final'!$A$79),"")</f>
        <v/>
      </c>
      <c r="S34" s="308"/>
      <c r="T34" s="309" t="str">
        <f>IF(AND('Mapa final'!$K$67="Alta",'Mapa final'!$O$67="Menor"),CONCATENATE("R",'Mapa final'!$A$67),"")</f>
        <v/>
      </c>
      <c r="U34" s="307"/>
      <c r="V34" s="307" t="str">
        <f>IF(AND('Mapa final'!$K$70="Alta",'Mapa final'!$O$70="Menor"),CONCATENATE("R",'Mapa final'!$A$70),"")</f>
        <v/>
      </c>
      <c r="W34" s="307"/>
      <c r="X34" s="307" t="str">
        <f>IF(AND('Mapa final'!$K$73="Alta",'Mapa final'!$O$73="Menor"),CONCATENATE("R",'Mapa final'!$A$73),"")</f>
        <v/>
      </c>
      <c r="Y34" s="307"/>
      <c r="Z34" s="307" t="str">
        <f>IF(AND('Mapa final'!$K$76="Alta",'Mapa final'!$O$76="Menor"),CONCATENATE("R",'Mapa final'!$A$76),"")</f>
        <v/>
      </c>
      <c r="AA34" s="307"/>
      <c r="AB34" s="307" t="str">
        <f>IF(AND('Mapa final'!$K$79="Alta",'Mapa final'!$O$79="Menor"),CONCATENATE("R",'Mapa final'!$A$79),"")</f>
        <v/>
      </c>
      <c r="AC34" s="308"/>
      <c r="AD34" s="310" t="str">
        <f>IF(AND('Mapa final'!$K$67="Alta",'Mapa final'!$O$67="Moderado"),CONCATENATE("R",'Mapa final'!$A$67),"")</f>
        <v/>
      </c>
      <c r="AE34" s="310"/>
      <c r="AF34" s="310" t="str">
        <f>IF(AND('Mapa final'!$K$70="Alta",'Mapa final'!$O$70="Moderado"),CONCATENATE("R",'Mapa final'!$A$70),"")</f>
        <v/>
      </c>
      <c r="AG34" s="310"/>
      <c r="AH34" s="310" t="str">
        <f>IF(AND('Mapa final'!$K$73="Alta",'Mapa final'!$O$73="Moderado"),CONCATENATE("R",'Mapa final'!$A$73),"")</f>
        <v/>
      </c>
      <c r="AI34" s="310"/>
      <c r="AJ34" s="310" t="str">
        <f>IF(AND('Mapa final'!$K$76="Alta",'Mapa final'!$O$76="Moderado"),CONCATENATE("R",'Mapa final'!$A$76),"")</f>
        <v/>
      </c>
      <c r="AK34" s="310"/>
      <c r="AL34" s="310" t="str">
        <f>IF(AND('Mapa final'!$K$79="Alta",'Mapa final'!$O$79="Moderado"),CONCATENATE("R",'Mapa final'!$A$79),"")</f>
        <v/>
      </c>
      <c r="AM34" s="310"/>
      <c r="AN34" s="312" t="str">
        <f>IF(AND('Mapa final'!$K$67="Alta",'Mapa final'!$O$67="Mayor"),CONCATENATE("R",'Mapa final'!$A$67),"")</f>
        <v/>
      </c>
      <c r="AO34" s="310"/>
      <c r="AP34" s="310" t="str">
        <f>IF(AND('Mapa final'!$K$70="Alta",'Mapa final'!$O$70="Mayor"),CONCATENATE("R",'Mapa final'!$A$70),"")</f>
        <v/>
      </c>
      <c r="AQ34" s="310"/>
      <c r="AR34" s="310" t="str">
        <f>IF(AND('Mapa final'!$K$73="Alta",'Mapa final'!$O$73="Mayor"),CONCATENATE("R",'Mapa final'!$A$73),"")</f>
        <v/>
      </c>
      <c r="AS34" s="310"/>
      <c r="AT34" s="310" t="str">
        <f>IF(AND('Mapa final'!$K$76="Alta",'Mapa final'!$O$76="Mayor"),CONCATENATE("R",'Mapa final'!$A$76),"")</f>
        <v/>
      </c>
      <c r="AU34" s="310"/>
      <c r="AV34" s="310" t="str">
        <f>IF(AND('Mapa final'!$K$79="Alta",'Mapa final'!$O$79="Mayor"),CONCATENATE("R",'Mapa final'!$A$79),"")</f>
        <v/>
      </c>
      <c r="AW34" s="311"/>
      <c r="AX34" s="306" t="str">
        <f>IF(AND('Mapa final'!$K$67="Alta",'Mapa final'!$O$67="Catastrófico"),CONCATENATE("R",'Mapa final'!$A$67),"")</f>
        <v/>
      </c>
      <c r="AY34" s="304"/>
      <c r="AZ34" s="304" t="str">
        <f>IF(AND('Mapa final'!$K$70="Alta",'Mapa final'!$O$70="Catastrófico"),CONCATENATE("R",'Mapa final'!$A$70),"")</f>
        <v/>
      </c>
      <c r="BA34" s="304"/>
      <c r="BB34" s="304" t="str">
        <f>IF(AND('Mapa final'!$K$73="Alta",'Mapa final'!$O$73="Catastrófico"),CONCATENATE("R",'Mapa final'!$A$73),"")</f>
        <v/>
      </c>
      <c r="BC34" s="304"/>
      <c r="BD34" s="304" t="str">
        <f>IF(AND('Mapa final'!$K$76="Alta",'Mapa final'!$O$76="Catastrófico"),CONCATENATE("R",'Mapa final'!$A$76),"")</f>
        <v/>
      </c>
      <c r="BE34" s="304"/>
      <c r="BF34" s="304" t="str">
        <f>IF(AND('Mapa final'!$K$79="Alta",'Mapa final'!$O$79="Catastrófico"),CONCATENATE("R",'Mapa final'!$A$79),"")</f>
        <v/>
      </c>
      <c r="BG34" s="305"/>
      <c r="BH34" s="58"/>
      <c r="BI34" s="345" t="s">
        <v>74</v>
      </c>
      <c r="BJ34" s="346"/>
      <c r="BK34" s="346"/>
      <c r="BL34" s="346"/>
      <c r="BM34" s="346"/>
      <c r="BN34" s="347"/>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row>
    <row r="35" spans="1:100" ht="15" customHeight="1" x14ac:dyDescent="0.25">
      <c r="A35" s="58"/>
      <c r="B35" s="390"/>
      <c r="C35" s="390"/>
      <c r="D35" s="391"/>
      <c r="E35" s="374"/>
      <c r="F35" s="375"/>
      <c r="G35" s="375"/>
      <c r="H35" s="375"/>
      <c r="I35" s="376"/>
      <c r="J35" s="309"/>
      <c r="K35" s="307"/>
      <c r="L35" s="307"/>
      <c r="M35" s="307"/>
      <c r="N35" s="307"/>
      <c r="O35" s="307"/>
      <c r="P35" s="307"/>
      <c r="Q35" s="307"/>
      <c r="R35" s="307"/>
      <c r="S35" s="308"/>
      <c r="T35" s="309"/>
      <c r="U35" s="307"/>
      <c r="V35" s="307"/>
      <c r="W35" s="307"/>
      <c r="X35" s="307"/>
      <c r="Y35" s="307"/>
      <c r="Z35" s="307"/>
      <c r="AA35" s="307"/>
      <c r="AB35" s="307"/>
      <c r="AC35" s="308"/>
      <c r="AD35" s="310"/>
      <c r="AE35" s="310"/>
      <c r="AF35" s="310"/>
      <c r="AG35" s="310"/>
      <c r="AH35" s="310"/>
      <c r="AI35" s="310"/>
      <c r="AJ35" s="310"/>
      <c r="AK35" s="310"/>
      <c r="AL35" s="310"/>
      <c r="AM35" s="310"/>
      <c r="AN35" s="312"/>
      <c r="AO35" s="310"/>
      <c r="AP35" s="310"/>
      <c r="AQ35" s="310"/>
      <c r="AR35" s="310"/>
      <c r="AS35" s="310"/>
      <c r="AT35" s="310"/>
      <c r="AU35" s="310"/>
      <c r="AV35" s="310"/>
      <c r="AW35" s="311"/>
      <c r="AX35" s="306"/>
      <c r="AY35" s="304"/>
      <c r="AZ35" s="304"/>
      <c r="BA35" s="304"/>
      <c r="BB35" s="304"/>
      <c r="BC35" s="304"/>
      <c r="BD35" s="304"/>
      <c r="BE35" s="304"/>
      <c r="BF35" s="304"/>
      <c r="BG35" s="305"/>
      <c r="BH35" s="58"/>
      <c r="BI35" s="348"/>
      <c r="BJ35" s="349"/>
      <c r="BK35" s="349"/>
      <c r="BL35" s="349"/>
      <c r="BM35" s="349"/>
      <c r="BN35" s="350"/>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row>
    <row r="36" spans="1:100" ht="15" customHeight="1" x14ac:dyDescent="0.25">
      <c r="A36" s="58"/>
      <c r="B36" s="390"/>
      <c r="C36" s="390"/>
      <c r="D36" s="391"/>
      <c r="E36" s="374"/>
      <c r="F36" s="375"/>
      <c r="G36" s="375"/>
      <c r="H36" s="375"/>
      <c r="I36" s="376"/>
      <c r="J36" s="309" t="str">
        <f>IF(AND('Mapa final'!$K$82="Alta",'Mapa final'!$O$82="Leve"),CONCATENATE("R",'Mapa final'!$A$82),"")</f>
        <v/>
      </c>
      <c r="K36" s="307"/>
      <c r="L36" s="307" t="str">
        <f>IF(AND('Mapa final'!$K$85="Alta",'Mapa final'!$O$85="Leve"),CONCATENATE("R",'Mapa final'!$A$85),"")</f>
        <v/>
      </c>
      <c r="M36" s="307"/>
      <c r="N36" s="307" t="str">
        <f>IF(AND('Mapa final'!$K$88="Alta",'Mapa final'!$O$88="Leve"),CONCATENATE("R",'Mapa final'!$A$88),"")</f>
        <v/>
      </c>
      <c r="O36" s="307"/>
      <c r="P36" s="307" t="str">
        <f>IF(AND('Mapa final'!$K$91="Alta",'Mapa final'!$O$91="Leve"),CONCATENATE("R",'Mapa final'!$A$91),"")</f>
        <v/>
      </c>
      <c r="Q36" s="307"/>
      <c r="R36" s="307" t="str">
        <f>IF(AND('Mapa final'!$K$94="Alta",'Mapa final'!$O$94="Leve"),CONCATENATE("R",'Mapa final'!$A$94),"")</f>
        <v/>
      </c>
      <c r="S36" s="308"/>
      <c r="T36" s="309" t="str">
        <f>IF(AND('Mapa final'!$K$82="Alta",'Mapa final'!$O$82="Menor"),CONCATENATE("R",'Mapa final'!$A$82),"")</f>
        <v/>
      </c>
      <c r="U36" s="307"/>
      <c r="V36" s="307" t="str">
        <f>IF(AND('Mapa final'!$K$85="Alta",'Mapa final'!$O$85="Menor"),CONCATENATE("R",'Mapa final'!$A$85),"")</f>
        <v/>
      </c>
      <c r="W36" s="307"/>
      <c r="X36" s="307" t="str">
        <f>IF(AND('Mapa final'!$K$88="Alta",'Mapa final'!$O$88="Menor"),CONCATENATE("R",'Mapa final'!$A$88),"")</f>
        <v/>
      </c>
      <c r="Y36" s="307"/>
      <c r="Z36" s="307" t="str">
        <f>IF(AND('Mapa final'!$K$91="Alta",'Mapa final'!$O$91="Menor"),CONCATENATE("R",'Mapa final'!$A$91),"")</f>
        <v/>
      </c>
      <c r="AA36" s="307"/>
      <c r="AB36" s="307" t="str">
        <f>IF(AND('Mapa final'!$K$94="Alta",'Mapa final'!$O$94="Menor"),CONCATENATE("R",'Mapa final'!$A$94),"")</f>
        <v/>
      </c>
      <c r="AC36" s="308"/>
      <c r="AD36" s="310" t="str">
        <f>IF(AND('Mapa final'!$K$82="Alta",'Mapa final'!$O$82="Moderado"),CONCATENATE("R",'Mapa final'!$A$82),"")</f>
        <v/>
      </c>
      <c r="AE36" s="310"/>
      <c r="AF36" s="310" t="str">
        <f>IF(AND('Mapa final'!$K$85="Alta",'Mapa final'!$O$85="Moderado"),CONCATENATE("R",'Mapa final'!$A$85),"")</f>
        <v/>
      </c>
      <c r="AG36" s="310"/>
      <c r="AH36" s="310" t="str">
        <f>IF(AND('Mapa final'!$K$88="Alta",'Mapa final'!$O$88="Moderado"),CONCATENATE("R",'Mapa final'!$A$88),"")</f>
        <v/>
      </c>
      <c r="AI36" s="310"/>
      <c r="AJ36" s="310" t="str">
        <f>IF(AND('Mapa final'!$K$91="Alta",'Mapa final'!$O$91="Moderado"),CONCATENATE("R",'Mapa final'!$A$91),"")</f>
        <v/>
      </c>
      <c r="AK36" s="310"/>
      <c r="AL36" s="310" t="str">
        <f>IF(AND('Mapa final'!$K$94="Alta",'Mapa final'!$O$94="Moderado"),CONCATENATE("R",'Mapa final'!$A$94),"")</f>
        <v/>
      </c>
      <c r="AM36" s="310"/>
      <c r="AN36" s="312" t="str">
        <f>IF(AND('Mapa final'!$K$82="Alta",'Mapa final'!$O$82="Mayor"),CONCATENATE("R",'Mapa final'!$A$82),"")</f>
        <v/>
      </c>
      <c r="AO36" s="310"/>
      <c r="AP36" s="310" t="str">
        <f>IF(AND('Mapa final'!$K$85="Alta",'Mapa final'!$O$85="Mayor"),CONCATENATE("R",'Mapa final'!$A$85),"")</f>
        <v/>
      </c>
      <c r="AQ36" s="310"/>
      <c r="AR36" s="310" t="str">
        <f>IF(AND('Mapa final'!$K$88="Alta",'Mapa final'!$O$88="Mayor"),CONCATENATE("R",'Mapa final'!$A$88),"")</f>
        <v/>
      </c>
      <c r="AS36" s="310"/>
      <c r="AT36" s="310" t="str">
        <f>IF(AND('Mapa final'!$K$91="Alta",'Mapa final'!$O$91="Mayor"),CONCATENATE("R",'Mapa final'!$A$91),"")</f>
        <v/>
      </c>
      <c r="AU36" s="310"/>
      <c r="AV36" s="310" t="str">
        <f>IF(AND('Mapa final'!$K$94="Alta",'Mapa final'!$O$94="Mayor"),CONCATENATE("R",'Mapa final'!$A$94),"")</f>
        <v/>
      </c>
      <c r="AW36" s="311"/>
      <c r="AX36" s="306" t="str">
        <f>IF(AND('Mapa final'!$K$82="Alta",'Mapa final'!$O$82="Catastrófico"),CONCATENATE("R",'Mapa final'!$A$82),"")</f>
        <v/>
      </c>
      <c r="AY36" s="304"/>
      <c r="AZ36" s="304" t="str">
        <f>IF(AND('Mapa final'!$K$85="Alta",'Mapa final'!$O$85="Catastrófico"),CONCATENATE("R",'Mapa final'!$A$85),"")</f>
        <v/>
      </c>
      <c r="BA36" s="304"/>
      <c r="BB36" s="304" t="str">
        <f>IF(AND('Mapa final'!$K$88="Alta",'Mapa final'!$O$88="Catastrófico"),CONCATENATE("R",'Mapa final'!$A$88),"")</f>
        <v/>
      </c>
      <c r="BC36" s="304"/>
      <c r="BD36" s="304" t="str">
        <f>IF(AND('Mapa final'!$K$91="Alta",'Mapa final'!$O$91="Catastrófico"),CONCATENATE("R",'Mapa final'!$A$91),"")</f>
        <v/>
      </c>
      <c r="BE36" s="304"/>
      <c r="BF36" s="304" t="str">
        <f>IF(AND('Mapa final'!$K$94="Alta",'Mapa final'!$O$94="Catastrófico"),CONCATENATE("R",'Mapa final'!$A$94),"")</f>
        <v/>
      </c>
      <c r="BG36" s="305"/>
      <c r="BH36" s="58"/>
      <c r="BI36" s="348"/>
      <c r="BJ36" s="349"/>
      <c r="BK36" s="349"/>
      <c r="BL36" s="349"/>
      <c r="BM36" s="349"/>
      <c r="BN36" s="350"/>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row>
    <row r="37" spans="1:100" ht="15" customHeight="1" x14ac:dyDescent="0.25">
      <c r="A37" s="58"/>
      <c r="B37" s="390"/>
      <c r="C37" s="390"/>
      <c r="D37" s="391"/>
      <c r="E37" s="374"/>
      <c r="F37" s="375"/>
      <c r="G37" s="375"/>
      <c r="H37" s="375"/>
      <c r="I37" s="376"/>
      <c r="J37" s="309"/>
      <c r="K37" s="307"/>
      <c r="L37" s="307"/>
      <c r="M37" s="307"/>
      <c r="N37" s="307"/>
      <c r="O37" s="307"/>
      <c r="P37" s="307"/>
      <c r="Q37" s="307"/>
      <c r="R37" s="307"/>
      <c r="S37" s="308"/>
      <c r="T37" s="309"/>
      <c r="U37" s="307"/>
      <c r="V37" s="307"/>
      <c r="W37" s="307"/>
      <c r="X37" s="307"/>
      <c r="Y37" s="307"/>
      <c r="Z37" s="307"/>
      <c r="AA37" s="307"/>
      <c r="AB37" s="307"/>
      <c r="AC37" s="308"/>
      <c r="AD37" s="310"/>
      <c r="AE37" s="310"/>
      <c r="AF37" s="310"/>
      <c r="AG37" s="310"/>
      <c r="AH37" s="310"/>
      <c r="AI37" s="310"/>
      <c r="AJ37" s="310"/>
      <c r="AK37" s="310"/>
      <c r="AL37" s="310"/>
      <c r="AM37" s="310"/>
      <c r="AN37" s="312"/>
      <c r="AO37" s="310"/>
      <c r="AP37" s="310"/>
      <c r="AQ37" s="310"/>
      <c r="AR37" s="310"/>
      <c r="AS37" s="310"/>
      <c r="AT37" s="310"/>
      <c r="AU37" s="310"/>
      <c r="AV37" s="310"/>
      <c r="AW37" s="311"/>
      <c r="AX37" s="306"/>
      <c r="AY37" s="304"/>
      <c r="AZ37" s="304"/>
      <c r="BA37" s="304"/>
      <c r="BB37" s="304"/>
      <c r="BC37" s="304"/>
      <c r="BD37" s="304"/>
      <c r="BE37" s="304"/>
      <c r="BF37" s="304"/>
      <c r="BG37" s="305"/>
      <c r="BH37" s="58"/>
      <c r="BI37" s="348"/>
      <c r="BJ37" s="349"/>
      <c r="BK37" s="349"/>
      <c r="BL37" s="349"/>
      <c r="BM37" s="349"/>
      <c r="BN37" s="350"/>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row>
    <row r="38" spans="1:100" ht="15" customHeight="1" x14ac:dyDescent="0.25">
      <c r="A38" s="58"/>
      <c r="B38" s="390"/>
      <c r="C38" s="390"/>
      <c r="D38" s="391"/>
      <c r="E38" s="374"/>
      <c r="F38" s="375"/>
      <c r="G38" s="375"/>
      <c r="H38" s="375"/>
      <c r="I38" s="376"/>
      <c r="J38" s="309" t="str">
        <f>IF(AND('Mapa final'!$K$97="Alta",'Mapa final'!$O$97="Leve"),CONCATENATE("R",'Mapa final'!$A$97),"")</f>
        <v/>
      </c>
      <c r="K38" s="307"/>
      <c r="L38" s="307" t="str">
        <f>IF(AND('Mapa final'!$K$100="Alta",'Mapa final'!$O$100="Leve"),CONCATENATE("R",'Mapa final'!$A$100),"")</f>
        <v/>
      </c>
      <c r="M38" s="307"/>
      <c r="N38" s="307" t="str">
        <f>IF(AND('Mapa final'!$K$103="Alta",'Mapa final'!$O$103="Leve"),CONCATENATE("R",'Mapa final'!$A$103),"")</f>
        <v/>
      </c>
      <c r="O38" s="307"/>
      <c r="P38" s="307" t="str">
        <f>IF(AND('Mapa final'!$K$106="Alta",'Mapa final'!$O$106="Leve"),CONCATENATE("R",'Mapa final'!$A$106),"")</f>
        <v/>
      </c>
      <c r="Q38" s="307"/>
      <c r="R38" s="307" t="str">
        <f>IF(AND('Mapa final'!$K$109="Alta",'Mapa final'!$O$109="Leve"),CONCATENATE("R",'Mapa final'!$A$109),"")</f>
        <v/>
      </c>
      <c r="S38" s="308"/>
      <c r="T38" s="309" t="str">
        <f>IF(AND('Mapa final'!$K$97="Alta",'Mapa final'!$O$97="Menor"),CONCATENATE("R",'Mapa final'!$A$97),"")</f>
        <v/>
      </c>
      <c r="U38" s="307"/>
      <c r="V38" s="307" t="str">
        <f>IF(AND('Mapa final'!$K$100="Alta",'Mapa final'!$O$100="Menor"),CONCATENATE("R",'Mapa final'!$A$100),"")</f>
        <v/>
      </c>
      <c r="W38" s="307"/>
      <c r="X38" s="307" t="str">
        <f>IF(AND('Mapa final'!$K$103="Alta",'Mapa final'!$O$103="Menor"),CONCATENATE("R",'Mapa final'!$A$103),"")</f>
        <v/>
      </c>
      <c r="Y38" s="307"/>
      <c r="Z38" s="307" t="str">
        <f>IF(AND('Mapa final'!$K$106="Alta",'Mapa final'!$O$106="Menor"),CONCATENATE("R",'Mapa final'!$A$106),"")</f>
        <v/>
      </c>
      <c r="AA38" s="307"/>
      <c r="AB38" s="307" t="str">
        <f>IF(AND('Mapa final'!$K$109="Alta",'Mapa final'!$O$109="Menor"),CONCATENATE("R",'Mapa final'!$A$109),"")</f>
        <v/>
      </c>
      <c r="AC38" s="308"/>
      <c r="AD38" s="310" t="str">
        <f>IF(AND('Mapa final'!$K$97="Alta",'Mapa final'!$O$97="Moderado"),CONCATENATE("R",'Mapa final'!$A$97),"")</f>
        <v>R31</v>
      </c>
      <c r="AE38" s="310"/>
      <c r="AF38" s="310" t="str">
        <f>IF(AND('Mapa final'!$K$100="Alta",'Mapa final'!$O$100="Moderado"),CONCATENATE("R",'Mapa final'!$A$100),"")</f>
        <v/>
      </c>
      <c r="AG38" s="310"/>
      <c r="AH38" s="310" t="str">
        <f>IF(AND('Mapa final'!$K$103="Alta",'Mapa final'!$O$103="Moderado"),CONCATENATE("R",'Mapa final'!$A$103),"")</f>
        <v/>
      </c>
      <c r="AI38" s="310"/>
      <c r="AJ38" s="310" t="str">
        <f>IF(AND('Mapa final'!$K$106="Alta",'Mapa final'!$O$106="Moderado"),CONCATENATE("R",'Mapa final'!$A$106),"")</f>
        <v/>
      </c>
      <c r="AK38" s="310"/>
      <c r="AL38" s="310" t="str">
        <f>IF(AND('Mapa final'!$K$109="Alta",'Mapa final'!$O$109="Moderado"),CONCATENATE("R",'Mapa final'!$A$109),"")</f>
        <v/>
      </c>
      <c r="AM38" s="310"/>
      <c r="AN38" s="312" t="str">
        <f>IF(AND('Mapa final'!$K$97="Alta",'Mapa final'!$O$97="Mayor"),CONCATENATE("R",'Mapa final'!$A$97),"")</f>
        <v/>
      </c>
      <c r="AO38" s="310"/>
      <c r="AP38" s="310" t="str">
        <f>IF(AND('Mapa final'!$K$100="Alta",'Mapa final'!$O$100="Mayor"),CONCATENATE("R",'Mapa final'!$A$100),"")</f>
        <v/>
      </c>
      <c r="AQ38" s="310"/>
      <c r="AR38" s="310" t="str">
        <f>IF(AND('Mapa final'!$K$103="Alta",'Mapa final'!$O$103="Mayor"),CONCATENATE("R",'Mapa final'!$A$103),"")</f>
        <v/>
      </c>
      <c r="AS38" s="310"/>
      <c r="AT38" s="310" t="str">
        <f>IF(AND('Mapa final'!$K$106="Alta",'Mapa final'!$O$106="Mayor"),CONCATENATE("R",'Mapa final'!$A$106),"")</f>
        <v/>
      </c>
      <c r="AU38" s="310"/>
      <c r="AV38" s="310" t="str">
        <f>IF(AND('Mapa final'!$K$109="Alta",'Mapa final'!$O$109="Mayor"),CONCATENATE("R",'Mapa final'!$A$109),"")</f>
        <v/>
      </c>
      <c r="AW38" s="311"/>
      <c r="AX38" s="306" t="str">
        <f>IF(AND('Mapa final'!$K$97="Alta",'Mapa final'!$O$97="Catastrófico"),CONCATENATE("R",'Mapa final'!$A$97),"")</f>
        <v/>
      </c>
      <c r="AY38" s="304"/>
      <c r="AZ38" s="304" t="str">
        <f>IF(AND('Mapa final'!$K$100="Alta",'Mapa final'!$O$100="Catastrófico"),CONCATENATE("R",'Mapa final'!$A$100),"")</f>
        <v/>
      </c>
      <c r="BA38" s="304"/>
      <c r="BB38" s="304" t="str">
        <f>IF(AND('Mapa final'!$K$103="Alta",'Mapa final'!$O$103="Catastrófico"),CONCATENATE("R",'Mapa final'!$A$103),"")</f>
        <v/>
      </c>
      <c r="BC38" s="304"/>
      <c r="BD38" s="304" t="str">
        <f>IF(AND('Mapa final'!$K$106="Alta",'Mapa final'!$O$106="Catastrófico"),CONCATENATE("R",'Mapa final'!$A$106),"")</f>
        <v/>
      </c>
      <c r="BE38" s="304"/>
      <c r="BF38" s="304" t="str">
        <f>IF(AND('Mapa final'!$K$109="Alta",'Mapa final'!$O$109="Catastrófico"),CONCATENATE("R",'Mapa final'!$A$109),"")</f>
        <v/>
      </c>
      <c r="BG38" s="305"/>
      <c r="BH38" s="58"/>
      <c r="BI38" s="348"/>
      <c r="BJ38" s="349"/>
      <c r="BK38" s="349"/>
      <c r="BL38" s="349"/>
      <c r="BM38" s="349"/>
      <c r="BN38" s="350"/>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row>
    <row r="39" spans="1:100" ht="15" customHeight="1" x14ac:dyDescent="0.25">
      <c r="A39" s="58"/>
      <c r="B39" s="390"/>
      <c r="C39" s="390"/>
      <c r="D39" s="391"/>
      <c r="E39" s="374"/>
      <c r="F39" s="375"/>
      <c r="G39" s="375"/>
      <c r="H39" s="375"/>
      <c r="I39" s="376"/>
      <c r="J39" s="309"/>
      <c r="K39" s="307"/>
      <c r="L39" s="307"/>
      <c r="M39" s="307"/>
      <c r="N39" s="307"/>
      <c r="O39" s="307"/>
      <c r="P39" s="307"/>
      <c r="Q39" s="307"/>
      <c r="R39" s="307"/>
      <c r="S39" s="308"/>
      <c r="T39" s="309"/>
      <c r="U39" s="307"/>
      <c r="V39" s="307"/>
      <c r="W39" s="307"/>
      <c r="X39" s="307"/>
      <c r="Y39" s="307"/>
      <c r="Z39" s="307"/>
      <c r="AA39" s="307"/>
      <c r="AB39" s="307"/>
      <c r="AC39" s="308"/>
      <c r="AD39" s="310"/>
      <c r="AE39" s="310"/>
      <c r="AF39" s="310"/>
      <c r="AG39" s="310"/>
      <c r="AH39" s="310"/>
      <c r="AI39" s="310"/>
      <c r="AJ39" s="310"/>
      <c r="AK39" s="310"/>
      <c r="AL39" s="310"/>
      <c r="AM39" s="310"/>
      <c r="AN39" s="312"/>
      <c r="AO39" s="310"/>
      <c r="AP39" s="310"/>
      <c r="AQ39" s="310"/>
      <c r="AR39" s="310"/>
      <c r="AS39" s="310"/>
      <c r="AT39" s="310"/>
      <c r="AU39" s="310"/>
      <c r="AV39" s="310"/>
      <c r="AW39" s="311"/>
      <c r="AX39" s="306"/>
      <c r="AY39" s="304"/>
      <c r="AZ39" s="304"/>
      <c r="BA39" s="304"/>
      <c r="BB39" s="304"/>
      <c r="BC39" s="304"/>
      <c r="BD39" s="304"/>
      <c r="BE39" s="304"/>
      <c r="BF39" s="304"/>
      <c r="BG39" s="305"/>
      <c r="BH39" s="58"/>
      <c r="BI39" s="348"/>
      <c r="BJ39" s="349"/>
      <c r="BK39" s="349"/>
      <c r="BL39" s="349"/>
      <c r="BM39" s="349"/>
      <c r="BN39" s="350"/>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row>
    <row r="40" spans="1:100" ht="15" customHeight="1" x14ac:dyDescent="0.25">
      <c r="A40" s="58"/>
      <c r="B40" s="390"/>
      <c r="C40" s="390"/>
      <c r="D40" s="391"/>
      <c r="E40" s="374"/>
      <c r="F40" s="375"/>
      <c r="G40" s="375"/>
      <c r="H40" s="375"/>
      <c r="I40" s="376"/>
      <c r="J40" s="309" t="str">
        <f>IF(AND('Mapa final'!$K$112="Alta",'Mapa final'!$O$112="Leve"),CONCATENATE("R",'Mapa final'!$A$112),"")</f>
        <v/>
      </c>
      <c r="K40" s="307"/>
      <c r="L40" s="307" t="str">
        <f>IF(AND('Mapa final'!$K$115="Alta",'Mapa final'!$O$115="Leve"),CONCATENATE("R",'Mapa final'!$A$115),"")</f>
        <v/>
      </c>
      <c r="M40" s="307"/>
      <c r="N40" s="307" t="str">
        <f>IF(AND('Mapa final'!$K$118="Alta",'Mapa final'!$O$118="Leve"),CONCATENATE("R",'Mapa final'!$A$118),"")</f>
        <v/>
      </c>
      <c r="O40" s="307"/>
      <c r="P40" s="307" t="str">
        <f>IF(AND('Mapa final'!$K$121="Alta",'Mapa final'!$O$121="Leve"),CONCATENATE("R",'Mapa final'!$A$121),"")</f>
        <v/>
      </c>
      <c r="Q40" s="307"/>
      <c r="R40" s="307" t="str">
        <f>IF(AND('Mapa final'!$K$124="Alta",'Mapa final'!$O$124="Leve"),CONCATENATE("R",'Mapa final'!$A$124),"")</f>
        <v/>
      </c>
      <c r="S40" s="308"/>
      <c r="T40" s="309" t="str">
        <f>IF(AND('Mapa final'!$K$112="Alta",'Mapa final'!$O$112="Menor"),CONCATENATE("R",'Mapa final'!$A$112),"")</f>
        <v/>
      </c>
      <c r="U40" s="307"/>
      <c r="V40" s="307" t="str">
        <f>IF(AND('Mapa final'!$K$115="Alta",'Mapa final'!$O$115="Menor"),CONCATENATE("R",'Mapa final'!$A$115),"")</f>
        <v>R37</v>
      </c>
      <c r="W40" s="307"/>
      <c r="X40" s="307" t="str">
        <f>IF(AND('Mapa final'!$K$118="Alta",'Mapa final'!$O$118="Menor"),CONCATENATE("R",'Mapa final'!$A$118),"")</f>
        <v/>
      </c>
      <c r="Y40" s="307"/>
      <c r="Z40" s="307" t="str">
        <f>IF(AND('Mapa final'!$K$121="Alta",'Mapa final'!$O$121="Menor"),CONCATENATE("R",'Mapa final'!$A$121),"")</f>
        <v/>
      </c>
      <c r="AA40" s="307"/>
      <c r="AB40" s="307" t="str">
        <f>IF(AND('Mapa final'!$K$124="Alta",'Mapa final'!$O$124="Menor"),CONCATENATE("R",'Mapa final'!$A$124),"")</f>
        <v/>
      </c>
      <c r="AC40" s="308"/>
      <c r="AD40" s="310" t="str">
        <f>IF(AND('Mapa final'!$K$112="Alta",'Mapa final'!$O$112="Moderado"),CONCATENATE("R",'Mapa final'!$A$112),"")</f>
        <v/>
      </c>
      <c r="AE40" s="310"/>
      <c r="AF40" s="310" t="str">
        <f>IF(AND('Mapa final'!$K$115="Alta",'Mapa final'!$O$115="Moderado"),CONCATENATE("R",'Mapa final'!$A$115),"")</f>
        <v/>
      </c>
      <c r="AG40" s="310"/>
      <c r="AH40" s="310" t="str">
        <f>IF(AND('Mapa final'!$K$118="Alta",'Mapa final'!$O$118="Moderado"),CONCATENATE("R",'Mapa final'!$A$118),"")</f>
        <v/>
      </c>
      <c r="AI40" s="310"/>
      <c r="AJ40" s="310" t="str">
        <f>IF(AND('Mapa final'!$K$121="Alta",'Mapa final'!$O$121="Moderado"),CONCATENATE("R",'Mapa final'!$A$121),"")</f>
        <v/>
      </c>
      <c r="AK40" s="310"/>
      <c r="AL40" s="310" t="str">
        <f>IF(AND('Mapa final'!$K$124="Alta",'Mapa final'!$O$124="Moderado"),CONCATENATE("R",'Mapa final'!$A$124),"")</f>
        <v/>
      </c>
      <c r="AM40" s="310"/>
      <c r="AN40" s="312" t="str">
        <f>IF(AND('Mapa final'!$K$112="Alta",'Mapa final'!$O$112="Mayor"),CONCATENATE("R",'Mapa final'!$A$112),"")</f>
        <v/>
      </c>
      <c r="AO40" s="310"/>
      <c r="AP40" s="310" t="str">
        <f>IF(AND('Mapa final'!$K$115="Alta",'Mapa final'!$O$115="Mayor"),CONCATENATE("R",'Mapa final'!$A$115),"")</f>
        <v/>
      </c>
      <c r="AQ40" s="310"/>
      <c r="AR40" s="310" t="str">
        <f>IF(AND('Mapa final'!$K$118="Alta",'Mapa final'!$O$118="Mayor"),CONCATENATE("R",'Mapa final'!$A$118),"")</f>
        <v/>
      </c>
      <c r="AS40" s="310"/>
      <c r="AT40" s="310" t="str">
        <f>IF(AND('Mapa final'!$K$121="Alta",'Mapa final'!$O$121="Mayor"),CONCATENATE("R",'Mapa final'!$A$121),"")</f>
        <v/>
      </c>
      <c r="AU40" s="310"/>
      <c r="AV40" s="310" t="str">
        <f>IF(AND('Mapa final'!$K$124="Alta",'Mapa final'!$O$124="Mayor"),CONCATENATE("R",'Mapa final'!$A$124),"")</f>
        <v/>
      </c>
      <c r="AW40" s="311"/>
      <c r="AX40" s="306" t="str">
        <f>IF(AND('Mapa final'!$K$112="Alta",'Mapa final'!$O$112="Catastrófico"),CONCATENATE("R",'Mapa final'!$A$112),"")</f>
        <v/>
      </c>
      <c r="AY40" s="304"/>
      <c r="AZ40" s="304" t="str">
        <f>IF(AND('Mapa final'!$K$115="Alta",'Mapa final'!$O$115="Catastrófico"),CONCATENATE("R",'Mapa final'!$A$115),"")</f>
        <v/>
      </c>
      <c r="BA40" s="304"/>
      <c r="BB40" s="304" t="str">
        <f>IF(AND('Mapa final'!$K$118="Alta",'Mapa final'!$O$118="Catastrófico"),CONCATENATE("R",'Mapa final'!$A$118),"")</f>
        <v/>
      </c>
      <c r="BC40" s="304"/>
      <c r="BD40" s="304" t="str">
        <f>IF(AND('Mapa final'!$K$121="Alta",'Mapa final'!$O$121="Catastrófico"),CONCATENATE("R",'Mapa final'!$A$121),"")</f>
        <v/>
      </c>
      <c r="BE40" s="304"/>
      <c r="BF40" s="304" t="str">
        <f>IF(AND('Mapa final'!$K$124="Alta",'Mapa final'!$O$124="Catastrófico"),CONCATENATE("R",'Mapa final'!$A$124),"")</f>
        <v/>
      </c>
      <c r="BG40" s="305"/>
      <c r="BH40" s="58"/>
      <c r="BI40" s="348"/>
      <c r="BJ40" s="349"/>
      <c r="BK40" s="349"/>
      <c r="BL40" s="349"/>
      <c r="BM40" s="349"/>
      <c r="BN40" s="350"/>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row>
    <row r="41" spans="1:100" ht="15" customHeight="1" x14ac:dyDescent="0.25">
      <c r="A41" s="58"/>
      <c r="B41" s="390"/>
      <c r="C41" s="390"/>
      <c r="D41" s="391"/>
      <c r="E41" s="374"/>
      <c r="F41" s="375"/>
      <c r="G41" s="375"/>
      <c r="H41" s="375"/>
      <c r="I41" s="376"/>
      <c r="J41" s="309"/>
      <c r="K41" s="307"/>
      <c r="L41" s="307"/>
      <c r="M41" s="307"/>
      <c r="N41" s="307"/>
      <c r="O41" s="307"/>
      <c r="P41" s="307"/>
      <c r="Q41" s="307"/>
      <c r="R41" s="307"/>
      <c r="S41" s="308"/>
      <c r="T41" s="309"/>
      <c r="U41" s="307"/>
      <c r="V41" s="307"/>
      <c r="W41" s="307"/>
      <c r="X41" s="307"/>
      <c r="Y41" s="307"/>
      <c r="Z41" s="307"/>
      <c r="AA41" s="307"/>
      <c r="AB41" s="307"/>
      <c r="AC41" s="308"/>
      <c r="AD41" s="310"/>
      <c r="AE41" s="310"/>
      <c r="AF41" s="310"/>
      <c r="AG41" s="310"/>
      <c r="AH41" s="310"/>
      <c r="AI41" s="310"/>
      <c r="AJ41" s="310"/>
      <c r="AK41" s="310"/>
      <c r="AL41" s="310"/>
      <c r="AM41" s="310"/>
      <c r="AN41" s="312"/>
      <c r="AO41" s="310"/>
      <c r="AP41" s="310"/>
      <c r="AQ41" s="310"/>
      <c r="AR41" s="310"/>
      <c r="AS41" s="310"/>
      <c r="AT41" s="310"/>
      <c r="AU41" s="310"/>
      <c r="AV41" s="310"/>
      <c r="AW41" s="311"/>
      <c r="AX41" s="306"/>
      <c r="AY41" s="304"/>
      <c r="AZ41" s="304"/>
      <c r="BA41" s="304"/>
      <c r="BB41" s="304"/>
      <c r="BC41" s="304"/>
      <c r="BD41" s="304"/>
      <c r="BE41" s="304"/>
      <c r="BF41" s="304"/>
      <c r="BG41" s="305"/>
      <c r="BH41" s="58"/>
      <c r="BI41" s="348"/>
      <c r="BJ41" s="349"/>
      <c r="BK41" s="349"/>
      <c r="BL41" s="349"/>
      <c r="BM41" s="349"/>
      <c r="BN41" s="350"/>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row>
    <row r="42" spans="1:100" ht="15" customHeight="1" x14ac:dyDescent="0.25">
      <c r="A42" s="58"/>
      <c r="B42" s="390"/>
      <c r="C42" s="390"/>
      <c r="D42" s="391"/>
      <c r="E42" s="374"/>
      <c r="F42" s="375"/>
      <c r="G42" s="375"/>
      <c r="H42" s="375"/>
      <c r="I42" s="376"/>
      <c r="J42" s="309" t="str">
        <f>IF(AND('Mapa final'!$K$127="Alta",'Mapa final'!$O$127="Leve"),CONCATENATE("R",'Mapa final'!$A$127),"")</f>
        <v/>
      </c>
      <c r="K42" s="307"/>
      <c r="L42" s="307" t="str">
        <f>IF(AND('Mapa final'!$K$130="Alta",'Mapa final'!$O$130="Leve"),CONCATENATE("R",'Mapa final'!$A$130),"")</f>
        <v/>
      </c>
      <c r="M42" s="307"/>
      <c r="N42" s="307" t="str">
        <f>IF(AND('Mapa final'!$K$133="Alta",'Mapa final'!$O$133="Leve"),CONCATENATE("R",'Mapa final'!$A$133),"")</f>
        <v/>
      </c>
      <c r="O42" s="307"/>
      <c r="P42" s="307" t="str">
        <f>IF(AND('Mapa final'!$K$136="Alta",'Mapa final'!$O$136="Leve"),CONCATENATE("R",'Mapa final'!$A$136),"")</f>
        <v/>
      </c>
      <c r="Q42" s="307"/>
      <c r="R42" s="307" t="str">
        <f>IF(AND('Mapa final'!$K$139="Alta",'Mapa final'!$O$139="Leve"),CONCATENATE("R",'Mapa final'!$A$139),"")</f>
        <v/>
      </c>
      <c r="S42" s="308"/>
      <c r="T42" s="309" t="str">
        <f>IF(AND('Mapa final'!$K$127="Alta",'Mapa final'!$O$127="Menor"),CONCATENATE("R",'Mapa final'!$A$127),"")</f>
        <v/>
      </c>
      <c r="U42" s="307"/>
      <c r="V42" s="307" t="str">
        <f>IF(AND('Mapa final'!$K$130="Alta",'Mapa final'!$O$130="Menor"),CONCATENATE("R",'Mapa final'!$A$130),"")</f>
        <v/>
      </c>
      <c r="W42" s="307"/>
      <c r="X42" s="307" t="str">
        <f>IF(AND('Mapa final'!$K$133="Alta",'Mapa final'!$O$133="Menor"),CONCATENATE("R",'Mapa final'!$A$133),"")</f>
        <v/>
      </c>
      <c r="Y42" s="307"/>
      <c r="Z42" s="307" t="str">
        <f>IF(AND('Mapa final'!$K$136="Alta",'Mapa final'!$O$136="Menor"),CONCATENATE("R",'Mapa final'!$A$136),"")</f>
        <v/>
      </c>
      <c r="AA42" s="307"/>
      <c r="AB42" s="307" t="str">
        <f>IF(AND('Mapa final'!$K$139="Alta",'Mapa final'!$O$139="Menor"),CONCATENATE("R",'Mapa final'!$A$139),"")</f>
        <v/>
      </c>
      <c r="AC42" s="308"/>
      <c r="AD42" s="310" t="str">
        <f>IF(AND('Mapa final'!$K$127="Alta",'Mapa final'!$O$127="Moderado"),CONCATENATE("R",'Mapa final'!$A$127),"")</f>
        <v/>
      </c>
      <c r="AE42" s="310"/>
      <c r="AF42" s="310" t="str">
        <f>IF(AND('Mapa final'!$K$130="Alta",'Mapa final'!$O$130="Moderado"),CONCATENATE("R",'Mapa final'!$A$130),"")</f>
        <v/>
      </c>
      <c r="AG42" s="310"/>
      <c r="AH42" s="310" t="str">
        <f>IF(AND('Mapa final'!$K$133="Alta",'Mapa final'!$O$133="Moderado"),CONCATENATE("R",'Mapa final'!$A$133),"")</f>
        <v/>
      </c>
      <c r="AI42" s="310"/>
      <c r="AJ42" s="310" t="str">
        <f>IF(AND('Mapa final'!$K$136="Alta",'Mapa final'!$O$136="Moderado"),CONCATENATE("R",'Mapa final'!$A$136),"")</f>
        <v/>
      </c>
      <c r="AK42" s="310"/>
      <c r="AL42" s="310" t="str">
        <f>IF(AND('Mapa final'!$K$139="Alta",'Mapa final'!$O$139="Moderado"),CONCATENATE("R",'Mapa final'!$A$139),"")</f>
        <v/>
      </c>
      <c r="AM42" s="310"/>
      <c r="AN42" s="312" t="str">
        <f>IF(AND('Mapa final'!$K$127="Alta",'Mapa final'!$O$127="Mayor"),CONCATENATE("R",'Mapa final'!$A$127),"")</f>
        <v/>
      </c>
      <c r="AO42" s="310"/>
      <c r="AP42" s="310" t="str">
        <f>IF(AND('Mapa final'!$K$130="Alta",'Mapa final'!$O$130="Mayor"),CONCATENATE("R",'Mapa final'!$A$130),"")</f>
        <v/>
      </c>
      <c r="AQ42" s="310"/>
      <c r="AR42" s="310" t="str">
        <f>IF(AND('Mapa final'!$K$133="Alta",'Mapa final'!$O$133="Mayor"),CONCATENATE("R",'Mapa final'!$A$133),"")</f>
        <v/>
      </c>
      <c r="AS42" s="310"/>
      <c r="AT42" s="310" t="str">
        <f>IF(AND('Mapa final'!$K$136="Alta",'Mapa final'!$O$136="Mayor"),CONCATENATE("R",'Mapa final'!$A$136),"")</f>
        <v/>
      </c>
      <c r="AU42" s="310"/>
      <c r="AV42" s="310" t="str">
        <f>IF(AND('Mapa final'!$K$139="Alta",'Mapa final'!$O$139="Mayor"),CONCATENATE("R",'Mapa final'!$A$139),"")</f>
        <v/>
      </c>
      <c r="AW42" s="311"/>
      <c r="AX42" s="306" t="str">
        <f>IF(AND('Mapa final'!$K$127="Alta",'Mapa final'!$O$127="Catastrófico"),CONCATENATE("R",'Mapa final'!$A$127),"")</f>
        <v/>
      </c>
      <c r="AY42" s="304"/>
      <c r="AZ42" s="304" t="str">
        <f>IF(AND('Mapa final'!$K$130="Alta",'Mapa final'!$O$130="Catastrófico"),CONCATENATE("R",'Mapa final'!$A$130),"")</f>
        <v/>
      </c>
      <c r="BA42" s="304"/>
      <c r="BB42" s="304" t="str">
        <f>IF(AND('Mapa final'!$K$133="Alta",'Mapa final'!$O$133="Catastrófico"),CONCATENATE("R",'Mapa final'!$A$133),"")</f>
        <v/>
      </c>
      <c r="BC42" s="304"/>
      <c r="BD42" s="304" t="str">
        <f>IF(AND('Mapa final'!$K$136="Alta",'Mapa final'!$O$136="Catastrófico"),CONCATENATE("R",'Mapa final'!$A$136),"")</f>
        <v/>
      </c>
      <c r="BE42" s="304"/>
      <c r="BF42" s="304" t="str">
        <f>IF(AND('Mapa final'!$K$139="Alta",'Mapa final'!$O$139="Catastrófico"),CONCATENATE("R",'Mapa final'!$A$139),"")</f>
        <v/>
      </c>
      <c r="BG42" s="305"/>
      <c r="BH42" s="58"/>
      <c r="BI42" s="348"/>
      <c r="BJ42" s="349"/>
      <c r="BK42" s="349"/>
      <c r="BL42" s="349"/>
      <c r="BM42" s="349"/>
      <c r="BN42" s="350"/>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row>
    <row r="43" spans="1:100" ht="15" customHeight="1" x14ac:dyDescent="0.25">
      <c r="A43" s="58"/>
      <c r="B43" s="390"/>
      <c r="C43" s="390"/>
      <c r="D43" s="391"/>
      <c r="E43" s="374"/>
      <c r="F43" s="375"/>
      <c r="G43" s="375"/>
      <c r="H43" s="375"/>
      <c r="I43" s="376"/>
      <c r="J43" s="309"/>
      <c r="K43" s="307"/>
      <c r="L43" s="307"/>
      <c r="M43" s="307"/>
      <c r="N43" s="307"/>
      <c r="O43" s="307"/>
      <c r="P43" s="307"/>
      <c r="Q43" s="307"/>
      <c r="R43" s="307"/>
      <c r="S43" s="308"/>
      <c r="T43" s="309"/>
      <c r="U43" s="307"/>
      <c r="V43" s="307"/>
      <c r="W43" s="307"/>
      <c r="X43" s="307"/>
      <c r="Y43" s="307"/>
      <c r="Z43" s="307"/>
      <c r="AA43" s="307"/>
      <c r="AB43" s="307"/>
      <c r="AC43" s="308"/>
      <c r="AD43" s="310"/>
      <c r="AE43" s="310"/>
      <c r="AF43" s="310"/>
      <c r="AG43" s="310"/>
      <c r="AH43" s="310"/>
      <c r="AI43" s="310"/>
      <c r="AJ43" s="310"/>
      <c r="AK43" s="310"/>
      <c r="AL43" s="310"/>
      <c r="AM43" s="310"/>
      <c r="AN43" s="312"/>
      <c r="AO43" s="310"/>
      <c r="AP43" s="310"/>
      <c r="AQ43" s="310"/>
      <c r="AR43" s="310"/>
      <c r="AS43" s="310"/>
      <c r="AT43" s="310"/>
      <c r="AU43" s="310"/>
      <c r="AV43" s="310"/>
      <c r="AW43" s="311"/>
      <c r="AX43" s="306"/>
      <c r="AY43" s="304"/>
      <c r="AZ43" s="304"/>
      <c r="BA43" s="304"/>
      <c r="BB43" s="304"/>
      <c r="BC43" s="304"/>
      <c r="BD43" s="304"/>
      <c r="BE43" s="304"/>
      <c r="BF43" s="304"/>
      <c r="BG43" s="305"/>
      <c r="BH43" s="58"/>
      <c r="BI43" s="348"/>
      <c r="BJ43" s="349"/>
      <c r="BK43" s="349"/>
      <c r="BL43" s="349"/>
      <c r="BM43" s="349"/>
      <c r="BN43" s="350"/>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row>
    <row r="44" spans="1:100" ht="15" customHeight="1" x14ac:dyDescent="0.25">
      <c r="A44" s="58"/>
      <c r="B44" s="390"/>
      <c r="C44" s="390"/>
      <c r="D44" s="391"/>
      <c r="E44" s="374"/>
      <c r="F44" s="375"/>
      <c r="G44" s="375"/>
      <c r="H44" s="375"/>
      <c r="I44" s="376"/>
      <c r="J44" s="309" t="str">
        <f>IF(AND('Mapa final'!$K$142="Alta",'Mapa final'!$O$142="Leve"),CONCATENATE("R",'Mapa final'!$A$142),"")</f>
        <v/>
      </c>
      <c r="K44" s="307"/>
      <c r="L44" s="307" t="str">
        <f>IF(AND('Mapa final'!$K$145="Alta",'Mapa final'!$O$145="Leve"),CONCATENATE("R",'Mapa final'!$A$145),"")</f>
        <v/>
      </c>
      <c r="M44" s="307"/>
      <c r="N44" s="307" t="str">
        <f>IF(AND('Mapa final'!$K$148="Alta",'Mapa final'!$O$148="Leve"),CONCATENATE("R",'Mapa final'!$A$148),"")</f>
        <v/>
      </c>
      <c r="O44" s="307"/>
      <c r="P44" s="307" t="str">
        <f>IF(AND('Mapa final'!$K$151="Alta",'Mapa final'!$O$151="Leve"),CONCATENATE("R",'Mapa final'!$A$151),"")</f>
        <v/>
      </c>
      <c r="Q44" s="307"/>
      <c r="R44" s="307" t="str">
        <f>IF(AND('Mapa final'!$K$154="Alta",'Mapa final'!$O$154="Leve"),CONCATENATE("R",'Mapa final'!$A$154),"")</f>
        <v/>
      </c>
      <c r="S44" s="308"/>
      <c r="T44" s="309" t="str">
        <f>IF(AND('Mapa final'!$K$142="Alta",'Mapa final'!$O$142="Menor"),CONCATENATE("R",'Mapa final'!$A$142),"")</f>
        <v/>
      </c>
      <c r="U44" s="307"/>
      <c r="V44" s="307" t="str">
        <f>IF(AND('Mapa final'!$K$145="Alta",'Mapa final'!$O$145="Menor"),CONCATENATE("R",'Mapa final'!$A$145),"")</f>
        <v/>
      </c>
      <c r="W44" s="307"/>
      <c r="X44" s="307" t="str">
        <f>IF(AND('Mapa final'!$K$148="Alta",'Mapa final'!$O$148="Menor"),CONCATENATE("R",'Mapa final'!$A$148),"")</f>
        <v/>
      </c>
      <c r="Y44" s="307"/>
      <c r="Z44" s="307" t="str">
        <f>IF(AND('Mapa final'!$K$151="Alta",'Mapa final'!$O$151="Menor"),CONCATENATE("R",'Mapa final'!$A$151),"")</f>
        <v/>
      </c>
      <c r="AA44" s="307"/>
      <c r="AB44" s="307" t="str">
        <f>IF(AND('Mapa final'!$K$154="Alta",'Mapa final'!$O$154="Menor"),CONCATENATE("R",'Mapa final'!$A$154),"")</f>
        <v/>
      </c>
      <c r="AC44" s="308"/>
      <c r="AD44" s="310" t="str">
        <f>IF(AND('Mapa final'!$K$142="Alta",'Mapa final'!$O$142="Moderado"),CONCATENATE("R",'Mapa final'!$A$142),"")</f>
        <v/>
      </c>
      <c r="AE44" s="310"/>
      <c r="AF44" s="310" t="str">
        <f>IF(AND('Mapa final'!$K$145="Alta",'Mapa final'!$O$145="Moderado"),CONCATENATE("R",'Mapa final'!$A$145),"")</f>
        <v/>
      </c>
      <c r="AG44" s="310"/>
      <c r="AH44" s="310" t="str">
        <f>IF(AND('Mapa final'!$K$148="Alta",'Mapa final'!$O$148="Moderado"),CONCATENATE("R",'Mapa final'!$A$148),"")</f>
        <v/>
      </c>
      <c r="AI44" s="310"/>
      <c r="AJ44" s="310" t="str">
        <f>IF(AND('Mapa final'!$K$151="Alta",'Mapa final'!$O$151="Moderado"),CONCATENATE("R",'Mapa final'!$A$151),"")</f>
        <v/>
      </c>
      <c r="AK44" s="310"/>
      <c r="AL44" s="310" t="str">
        <f>IF(AND('Mapa final'!$K$154="Alta",'Mapa final'!$O$154="Moderado"),CONCATENATE("R",'Mapa final'!$A$154),"")</f>
        <v/>
      </c>
      <c r="AM44" s="310"/>
      <c r="AN44" s="312" t="str">
        <f>IF(AND('Mapa final'!$K$142="Alta",'Mapa final'!$O$142="Mayor"),CONCATENATE("R",'Mapa final'!$A$142),"")</f>
        <v/>
      </c>
      <c r="AO44" s="310"/>
      <c r="AP44" s="310" t="str">
        <f>IF(AND('Mapa final'!$K$145="Alta",'Mapa final'!$O$145="Mayor"),CONCATENATE("R",'Mapa final'!$A$145),"")</f>
        <v/>
      </c>
      <c r="AQ44" s="310"/>
      <c r="AR44" s="310" t="str">
        <f>IF(AND('Mapa final'!$K$148="Alta",'Mapa final'!$O$148="Mayor"),CONCATENATE("R",'Mapa final'!$A$148),"")</f>
        <v/>
      </c>
      <c r="AS44" s="310"/>
      <c r="AT44" s="310" t="str">
        <f>IF(AND('Mapa final'!$K$151="Alta",'Mapa final'!$O$151="Mayor"),CONCATENATE("R",'Mapa final'!$A$151),"")</f>
        <v/>
      </c>
      <c r="AU44" s="310"/>
      <c r="AV44" s="310" t="str">
        <f>IF(AND('Mapa final'!$K$154="Alta",'Mapa final'!$O$154="Mayor"),CONCATENATE("R",'Mapa final'!$A$154),"")</f>
        <v/>
      </c>
      <c r="AW44" s="311"/>
      <c r="AX44" s="306" t="str">
        <f>IF(AND('Mapa final'!$K$142="Alta",'Mapa final'!$O$142="Catastrófico"),CONCATENATE("R",'Mapa final'!$A$142),"")</f>
        <v/>
      </c>
      <c r="AY44" s="304"/>
      <c r="AZ44" s="304" t="str">
        <f>IF(AND('Mapa final'!$K$145="Alta",'Mapa final'!$O$145="Catastrófico"),CONCATENATE("R",'Mapa final'!$A$145),"")</f>
        <v/>
      </c>
      <c r="BA44" s="304"/>
      <c r="BB44" s="304" t="str">
        <f>IF(AND('Mapa final'!$K$148="Alta",'Mapa final'!$O$148="Catastrófico"),CONCATENATE("R",'Mapa final'!$A$148),"")</f>
        <v/>
      </c>
      <c r="BC44" s="304"/>
      <c r="BD44" s="304" t="str">
        <f>IF(AND('Mapa final'!$K$151="Alta",'Mapa final'!$O$151="Catastrófico"),CONCATENATE("R",'Mapa final'!$A$151),"")</f>
        <v/>
      </c>
      <c r="BE44" s="304"/>
      <c r="BF44" s="304" t="str">
        <f>IF(AND('Mapa final'!$K$154="Alta",'Mapa final'!$O$154="Catastrófico"),CONCATENATE("R",'Mapa final'!$A$154),"")</f>
        <v/>
      </c>
      <c r="BG44" s="305"/>
      <c r="BH44" s="58"/>
      <c r="BI44" s="348"/>
      <c r="BJ44" s="349"/>
      <c r="BK44" s="349"/>
      <c r="BL44" s="349"/>
      <c r="BM44" s="349"/>
      <c r="BN44" s="350"/>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row>
    <row r="45" spans="1:100" ht="15" customHeight="1" thickBot="1" x14ac:dyDescent="0.3">
      <c r="A45" s="58"/>
      <c r="B45" s="390"/>
      <c r="C45" s="390"/>
      <c r="D45" s="391"/>
      <c r="E45" s="374"/>
      <c r="F45" s="375"/>
      <c r="G45" s="375"/>
      <c r="H45" s="375"/>
      <c r="I45" s="376"/>
      <c r="J45" s="316"/>
      <c r="K45" s="317"/>
      <c r="L45" s="317"/>
      <c r="M45" s="317"/>
      <c r="N45" s="317"/>
      <c r="O45" s="317"/>
      <c r="P45" s="317"/>
      <c r="Q45" s="317"/>
      <c r="R45" s="317"/>
      <c r="S45" s="318"/>
      <c r="T45" s="316"/>
      <c r="U45" s="317"/>
      <c r="V45" s="317"/>
      <c r="W45" s="317"/>
      <c r="X45" s="317"/>
      <c r="Y45" s="317"/>
      <c r="Z45" s="317"/>
      <c r="AA45" s="317"/>
      <c r="AB45" s="317"/>
      <c r="AC45" s="318"/>
      <c r="AD45" s="310"/>
      <c r="AE45" s="310"/>
      <c r="AF45" s="310"/>
      <c r="AG45" s="310"/>
      <c r="AH45" s="310"/>
      <c r="AI45" s="310"/>
      <c r="AJ45" s="310"/>
      <c r="AK45" s="310"/>
      <c r="AL45" s="310"/>
      <c r="AM45" s="310"/>
      <c r="AN45" s="324"/>
      <c r="AO45" s="321"/>
      <c r="AP45" s="321"/>
      <c r="AQ45" s="321"/>
      <c r="AR45" s="321"/>
      <c r="AS45" s="321"/>
      <c r="AT45" s="321"/>
      <c r="AU45" s="321"/>
      <c r="AV45" s="321"/>
      <c r="AW45" s="322"/>
      <c r="AX45" s="327"/>
      <c r="AY45" s="319"/>
      <c r="AZ45" s="319"/>
      <c r="BA45" s="319"/>
      <c r="BB45" s="319"/>
      <c r="BC45" s="319"/>
      <c r="BD45" s="319"/>
      <c r="BE45" s="319"/>
      <c r="BF45" s="319"/>
      <c r="BG45" s="328"/>
      <c r="BH45" s="58"/>
      <c r="BI45" s="348"/>
      <c r="BJ45" s="349"/>
      <c r="BK45" s="349"/>
      <c r="BL45" s="349"/>
      <c r="BM45" s="349"/>
      <c r="BN45" s="350"/>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row>
    <row r="46" spans="1:100" ht="15" customHeight="1" x14ac:dyDescent="0.25">
      <c r="A46" s="58"/>
      <c r="B46" s="390"/>
      <c r="C46" s="390"/>
      <c r="D46" s="391"/>
      <c r="E46" s="372" t="s">
        <v>111</v>
      </c>
      <c r="F46" s="373"/>
      <c r="G46" s="373"/>
      <c r="H46" s="373"/>
      <c r="I46" s="373"/>
      <c r="J46" s="313" t="str">
        <f>IF(AND('Mapa final'!$K$7="Media",'Mapa final'!$O$7="Leve"),CONCATENATE("R",'Mapa final'!$A$7),"")</f>
        <v/>
      </c>
      <c r="K46" s="314"/>
      <c r="L46" s="314" t="str">
        <f>IF(AND('Mapa final'!$K$10="Media",'Mapa final'!$O$10="Leve"),CONCATENATE("R",'Mapa final'!$A$10),"")</f>
        <v/>
      </c>
      <c r="M46" s="314"/>
      <c r="N46" s="314" t="str">
        <f>IF(AND('Mapa final'!$K$13="Media",'Mapa final'!$O$13="Leve"),CONCATENATE("R",'Mapa final'!$A$13),"")</f>
        <v/>
      </c>
      <c r="O46" s="314"/>
      <c r="P46" s="314" t="str">
        <f>IF(AND('Mapa final'!$K$16="Media",'Mapa final'!$O$16="Leve"),CONCATENATE("R",'Mapa final'!$A$16),"")</f>
        <v>R4</v>
      </c>
      <c r="Q46" s="314"/>
      <c r="R46" s="314" t="str">
        <f>IF(AND('Mapa final'!$K$19="Media",'Mapa final'!$O$19="Leve"),CONCATENATE("R",'Mapa final'!$A$19),"")</f>
        <v>R5</v>
      </c>
      <c r="S46" s="315"/>
      <c r="T46" s="313" t="str">
        <f>IF(AND('Mapa final'!$K$7="Media",'Mapa final'!$O$7="Menor"),CONCATENATE("R",'Mapa final'!$A$7),"")</f>
        <v/>
      </c>
      <c r="U46" s="314"/>
      <c r="V46" s="314" t="str">
        <f>IF(AND('Mapa final'!$K$10="Media",'Mapa final'!$O$10="Menor"),CONCATENATE("R",'Mapa final'!$A$10),"")</f>
        <v/>
      </c>
      <c r="W46" s="314"/>
      <c r="X46" s="314" t="str">
        <f>IF(AND('Mapa final'!$K$13="Media",'Mapa final'!$O$13="Menor"),CONCATENATE("R",'Mapa final'!$A$13),"")</f>
        <v/>
      </c>
      <c r="Y46" s="314"/>
      <c r="Z46" s="314" t="str">
        <f>IF(AND('Mapa final'!$K$16="Media",'Mapa final'!$O$16="Menor"),CONCATENATE("R",'Mapa final'!$A$16),"")</f>
        <v/>
      </c>
      <c r="AA46" s="314"/>
      <c r="AB46" s="314" t="str">
        <f>IF(AND('Mapa final'!$K$19="Media",'Mapa final'!$O$19="Menor"),CONCATENATE("R",'Mapa final'!$A$19),"")</f>
        <v/>
      </c>
      <c r="AC46" s="315"/>
      <c r="AD46" s="313" t="str">
        <f>IF(AND('Mapa final'!$K$7="Media",'Mapa final'!$O$7="Moderado"),CONCATENATE("R",'Mapa final'!$A$7),"")</f>
        <v/>
      </c>
      <c r="AE46" s="314"/>
      <c r="AF46" s="314" t="str">
        <f>IF(AND('Mapa final'!$K$10="Media",'Mapa final'!$O$10="Moderado"),CONCATENATE("R",'Mapa final'!$A$10),"")</f>
        <v>R2</v>
      </c>
      <c r="AG46" s="314"/>
      <c r="AH46" s="314" t="str">
        <f>IF(AND('Mapa final'!$K$13="Media",'Mapa final'!$O$13="Moderado"),CONCATENATE("R",'Mapa final'!$A$13),"")</f>
        <v/>
      </c>
      <c r="AI46" s="314"/>
      <c r="AJ46" s="314" t="str">
        <f>IF(AND('Mapa final'!$K$16="Media",'Mapa final'!$O$16="Moderado"),CONCATENATE("R",'Mapa final'!$A$16),"")</f>
        <v/>
      </c>
      <c r="AK46" s="314"/>
      <c r="AL46" s="314" t="str">
        <f>IF(AND('Mapa final'!$K$19="Media",'Mapa final'!$O$19="Moderado"),CONCATENATE("R",'Mapa final'!$A$19),"")</f>
        <v/>
      </c>
      <c r="AM46" s="315"/>
      <c r="AN46" s="310" t="str">
        <f>IF(AND('Mapa final'!$K$7="Media",'Mapa final'!$O$7="Mayor"),CONCATENATE("R",'Mapa final'!$A$7),"")</f>
        <v/>
      </c>
      <c r="AO46" s="310"/>
      <c r="AP46" s="310" t="str">
        <f>IF(AND('Mapa final'!$K$10="Media",'Mapa final'!$O$10="Mayor"),CONCATENATE("R",'Mapa final'!$A$10),"")</f>
        <v/>
      </c>
      <c r="AQ46" s="310"/>
      <c r="AR46" s="310" t="str">
        <f>IF(AND('Mapa final'!$K$13="Media",'Mapa final'!$O$13="Mayor"),CONCATENATE("R",'Mapa final'!$A$13),"")</f>
        <v/>
      </c>
      <c r="AS46" s="310"/>
      <c r="AT46" s="310" t="str">
        <f>IF(AND('Mapa final'!$K$16="Media",'Mapa final'!$O$16="Mayor"),CONCATENATE("R",'Mapa final'!$A$16),"")</f>
        <v/>
      </c>
      <c r="AU46" s="310"/>
      <c r="AV46" s="310" t="str">
        <f>IF(AND('Mapa final'!$K$19="Media",'Mapa final'!$O$19="Mayor"),CONCATENATE("R",'Mapa final'!$A$19),"")</f>
        <v/>
      </c>
      <c r="AW46" s="310"/>
      <c r="AX46" s="330" t="str">
        <f>IF(AND('Mapa final'!$K$7="Media",'Mapa final'!$O$7="Catastrófico"),CONCATENATE("R",'Mapa final'!$A$7),"")</f>
        <v/>
      </c>
      <c r="AY46" s="329"/>
      <c r="AZ46" s="329" t="str">
        <f>IF(AND('Mapa final'!$K$10="Media",'Mapa final'!$O$10="Catastrófico"),CONCATENATE("R",'Mapa final'!$A$10),"")</f>
        <v/>
      </c>
      <c r="BA46" s="329"/>
      <c r="BB46" s="329" t="str">
        <f>IF(AND('Mapa final'!$K$13="Media",'Mapa final'!$O$13="Catastrófico"),CONCATENATE("R",'Mapa final'!$A$13),"")</f>
        <v/>
      </c>
      <c r="BC46" s="329"/>
      <c r="BD46" s="329" t="str">
        <f>IF(AND('Mapa final'!$K$16="Media",'Mapa final'!$O$16="Catastrófico"),CONCATENATE("R",'Mapa final'!$A$16),"")</f>
        <v/>
      </c>
      <c r="BE46" s="329"/>
      <c r="BF46" s="329" t="str">
        <f>IF(AND('Mapa final'!$K$19="Media",'Mapa final'!$O$19="Catastrófico"),CONCATENATE("R",'Mapa final'!$A$19),"")</f>
        <v/>
      </c>
      <c r="BG46" s="385"/>
      <c r="BH46" s="58"/>
      <c r="BI46" s="348"/>
      <c r="BJ46" s="349"/>
      <c r="BK46" s="349"/>
      <c r="BL46" s="349"/>
      <c r="BM46" s="349"/>
      <c r="BN46" s="350"/>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row>
    <row r="47" spans="1:100" ht="15" customHeight="1" x14ac:dyDescent="0.25">
      <c r="A47" s="58"/>
      <c r="B47" s="390"/>
      <c r="C47" s="390"/>
      <c r="D47" s="391"/>
      <c r="E47" s="374"/>
      <c r="F47" s="375"/>
      <c r="G47" s="375"/>
      <c r="H47" s="375"/>
      <c r="I47" s="376"/>
      <c r="J47" s="309"/>
      <c r="K47" s="307"/>
      <c r="L47" s="307"/>
      <c r="M47" s="307"/>
      <c r="N47" s="307"/>
      <c r="O47" s="307"/>
      <c r="P47" s="307"/>
      <c r="Q47" s="307"/>
      <c r="R47" s="307"/>
      <c r="S47" s="308"/>
      <c r="T47" s="309"/>
      <c r="U47" s="307"/>
      <c r="V47" s="307"/>
      <c r="W47" s="307"/>
      <c r="X47" s="307"/>
      <c r="Y47" s="307"/>
      <c r="Z47" s="307"/>
      <c r="AA47" s="307"/>
      <c r="AB47" s="307"/>
      <c r="AC47" s="308"/>
      <c r="AD47" s="309"/>
      <c r="AE47" s="307"/>
      <c r="AF47" s="307"/>
      <c r="AG47" s="307"/>
      <c r="AH47" s="307"/>
      <c r="AI47" s="307"/>
      <c r="AJ47" s="307"/>
      <c r="AK47" s="307"/>
      <c r="AL47" s="307"/>
      <c r="AM47" s="308"/>
      <c r="AN47" s="310"/>
      <c r="AO47" s="310"/>
      <c r="AP47" s="310"/>
      <c r="AQ47" s="310"/>
      <c r="AR47" s="310"/>
      <c r="AS47" s="310"/>
      <c r="AT47" s="310"/>
      <c r="AU47" s="310"/>
      <c r="AV47" s="310"/>
      <c r="AW47" s="310"/>
      <c r="AX47" s="306"/>
      <c r="AY47" s="304"/>
      <c r="AZ47" s="304"/>
      <c r="BA47" s="304"/>
      <c r="BB47" s="304"/>
      <c r="BC47" s="304"/>
      <c r="BD47" s="304"/>
      <c r="BE47" s="304"/>
      <c r="BF47" s="304"/>
      <c r="BG47" s="305"/>
      <c r="BH47" s="58"/>
      <c r="BI47" s="348"/>
      <c r="BJ47" s="349"/>
      <c r="BK47" s="349"/>
      <c r="BL47" s="349"/>
      <c r="BM47" s="349"/>
      <c r="BN47" s="350"/>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row>
    <row r="48" spans="1:100" ht="15" customHeight="1" x14ac:dyDescent="0.25">
      <c r="A48" s="58"/>
      <c r="B48" s="390"/>
      <c r="C48" s="390"/>
      <c r="D48" s="391"/>
      <c r="E48" s="374"/>
      <c r="F48" s="375"/>
      <c r="G48" s="375"/>
      <c r="H48" s="375"/>
      <c r="I48" s="376"/>
      <c r="J48" s="309" t="str">
        <f>IF(AND('Mapa final'!$K$22="Media",'Mapa final'!$O$22="Leve"),CONCATENATE("R",'Mapa final'!$A$22),"")</f>
        <v/>
      </c>
      <c r="K48" s="307"/>
      <c r="L48" s="307" t="str">
        <f>IF(AND('Mapa final'!$K$25="Media",'Mapa final'!$O$25="Leve"),CONCATENATE("R",'Mapa final'!$A$25),"")</f>
        <v/>
      </c>
      <c r="M48" s="307"/>
      <c r="N48" s="307" t="str">
        <f>IF(AND('Mapa final'!$K$28="Media",'Mapa final'!$O$28="Leve"),CONCATENATE("R",'Mapa final'!$A$28),"")</f>
        <v/>
      </c>
      <c r="O48" s="307"/>
      <c r="P48" s="307" t="str">
        <f>IF(AND('Mapa final'!$K$31="Media",'Mapa final'!$O$31="Leve"),CONCATENATE("R",'Mapa final'!$A$31),"")</f>
        <v/>
      </c>
      <c r="Q48" s="307"/>
      <c r="R48" s="307" t="str">
        <f>IF(AND('Mapa final'!$K$34="Media",'Mapa final'!$O$34="Leve"),CONCATENATE("R",'Mapa final'!$A$34),"")</f>
        <v/>
      </c>
      <c r="S48" s="308"/>
      <c r="T48" s="309" t="str">
        <f>IF(AND('Mapa final'!$K$22="Media",'Mapa final'!$O$22="Menor"),CONCATENATE("R",'Mapa final'!$A$22),"")</f>
        <v/>
      </c>
      <c r="U48" s="307"/>
      <c r="V48" s="307" t="str">
        <f>IF(AND('Mapa final'!$K$25="Media",'Mapa final'!$O$25="Menor"),CONCATENATE("R",'Mapa final'!$A$25),"")</f>
        <v/>
      </c>
      <c r="W48" s="307"/>
      <c r="X48" s="307" t="str">
        <f>IF(AND('Mapa final'!$K$28="Media",'Mapa final'!$O$28="Menor"),CONCATENATE("R",'Mapa final'!$A$28),"")</f>
        <v/>
      </c>
      <c r="Y48" s="307"/>
      <c r="Z48" s="307" t="str">
        <f>IF(AND('Mapa final'!$K$31="Media",'Mapa final'!$O$31="Menor"),CONCATENATE("R",'Mapa final'!$A$31),"")</f>
        <v/>
      </c>
      <c r="AA48" s="307"/>
      <c r="AB48" s="307" t="str">
        <f>IF(AND('Mapa final'!$K$34="Media",'Mapa final'!$O$34="Menor"),CONCATENATE("R",'Mapa final'!$A$34),"")</f>
        <v/>
      </c>
      <c r="AC48" s="308"/>
      <c r="AD48" s="309" t="str">
        <f>IF(AND('Mapa final'!$K$22="Media",'Mapa final'!$O$22="Moderado"),CONCATENATE("R",'Mapa final'!$A$22),"")</f>
        <v/>
      </c>
      <c r="AE48" s="307"/>
      <c r="AF48" s="307" t="str">
        <f>IF(AND('Mapa final'!$K$25="Media",'Mapa final'!$O$25="Moderado"),CONCATENATE("R",'Mapa final'!$A$25),"")</f>
        <v/>
      </c>
      <c r="AG48" s="307"/>
      <c r="AH48" s="307" t="str">
        <f>IF(AND('Mapa final'!$K$28="Media",'Mapa final'!$O$28="Moderado"),CONCATENATE("R",'Mapa final'!$A$28),"")</f>
        <v/>
      </c>
      <c r="AI48" s="307"/>
      <c r="AJ48" s="307" t="str">
        <f>IF(AND('Mapa final'!$K$31="Media",'Mapa final'!$O$31="Moderado"),CONCATENATE("R",'Mapa final'!$A$31),"")</f>
        <v/>
      </c>
      <c r="AK48" s="307"/>
      <c r="AL48" s="307" t="str">
        <f>IF(AND('Mapa final'!$K$34="Media",'Mapa final'!$O$34="Moderado"),CONCATENATE("R",'Mapa final'!$A$34),"")</f>
        <v/>
      </c>
      <c r="AM48" s="308"/>
      <c r="AN48" s="310" t="str">
        <f>IF(AND('Mapa final'!$K$22="Media",'Mapa final'!$O$22="Mayor"),CONCATENATE("R",'Mapa final'!$A$22),"")</f>
        <v/>
      </c>
      <c r="AO48" s="310"/>
      <c r="AP48" s="310" t="str">
        <f>IF(AND('Mapa final'!$K$25="Media",'Mapa final'!$O$25="Mayor"),CONCATENATE("R",'Mapa final'!$A$25),"")</f>
        <v/>
      </c>
      <c r="AQ48" s="310"/>
      <c r="AR48" s="310" t="str">
        <f>IF(AND('Mapa final'!$K$28="Media",'Mapa final'!$O$28="Mayor"),CONCATENATE("R",'Mapa final'!$A$28),"")</f>
        <v/>
      </c>
      <c r="AS48" s="310"/>
      <c r="AT48" s="310" t="str">
        <f>IF(AND('Mapa final'!$K$31="Media",'Mapa final'!$O$31="Mayor"),CONCATENATE("R",'Mapa final'!$A$31),"")</f>
        <v/>
      </c>
      <c r="AU48" s="310"/>
      <c r="AV48" s="310" t="str">
        <f>IF(AND('Mapa final'!$K$34="Media",'Mapa final'!$O$34="Mayor"),CONCATENATE("R",'Mapa final'!$A$34),"")</f>
        <v/>
      </c>
      <c r="AW48" s="310"/>
      <c r="AX48" s="306" t="str">
        <f>IF(AND('Mapa final'!$K$22="Media",'Mapa final'!$O$22="Catastrófico"),CONCATENATE("R",'Mapa final'!$A$22),"")</f>
        <v/>
      </c>
      <c r="AY48" s="304"/>
      <c r="AZ48" s="304" t="str">
        <f>IF(AND('Mapa final'!$K$25="Media",'Mapa final'!$O$25="Catastrófico"),CONCATENATE("R",'Mapa final'!$A$25),"")</f>
        <v/>
      </c>
      <c r="BA48" s="304"/>
      <c r="BB48" s="304" t="str">
        <f>IF(AND('Mapa final'!$K$28="Media",'Mapa final'!$O$28="Catastrófico"),CONCATENATE("R",'Mapa final'!$A$28),"")</f>
        <v/>
      </c>
      <c r="BC48" s="304"/>
      <c r="BD48" s="304" t="str">
        <f>IF(AND('Mapa final'!$K$31="Media",'Mapa final'!$O$31="Catastrófico"),CONCATENATE("R",'Mapa final'!$A$31),"")</f>
        <v/>
      </c>
      <c r="BE48" s="304"/>
      <c r="BF48" s="304" t="str">
        <f>IF(AND('Mapa final'!$K$34="Media",'Mapa final'!$O$34="Catastrófico"),CONCATENATE("R",'Mapa final'!$A$34),"")</f>
        <v/>
      </c>
      <c r="BG48" s="305"/>
      <c r="BH48" s="58"/>
      <c r="BI48" s="348"/>
      <c r="BJ48" s="349"/>
      <c r="BK48" s="349"/>
      <c r="BL48" s="349"/>
      <c r="BM48" s="349"/>
      <c r="BN48" s="350"/>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row>
    <row r="49" spans="1:100" ht="15" customHeight="1" x14ac:dyDescent="0.25">
      <c r="A49" s="58"/>
      <c r="B49" s="390"/>
      <c r="C49" s="390"/>
      <c r="D49" s="391"/>
      <c r="E49" s="374"/>
      <c r="F49" s="375"/>
      <c r="G49" s="375"/>
      <c r="H49" s="375"/>
      <c r="I49" s="376"/>
      <c r="J49" s="309"/>
      <c r="K49" s="307"/>
      <c r="L49" s="307"/>
      <c r="M49" s="307"/>
      <c r="N49" s="307"/>
      <c r="O49" s="307"/>
      <c r="P49" s="307"/>
      <c r="Q49" s="307"/>
      <c r="R49" s="307"/>
      <c r="S49" s="308"/>
      <c r="T49" s="309"/>
      <c r="U49" s="307"/>
      <c r="V49" s="307"/>
      <c r="W49" s="307"/>
      <c r="X49" s="307"/>
      <c r="Y49" s="307"/>
      <c r="Z49" s="307"/>
      <c r="AA49" s="307"/>
      <c r="AB49" s="307"/>
      <c r="AC49" s="308"/>
      <c r="AD49" s="309"/>
      <c r="AE49" s="307"/>
      <c r="AF49" s="307"/>
      <c r="AG49" s="307"/>
      <c r="AH49" s="307"/>
      <c r="AI49" s="307"/>
      <c r="AJ49" s="307"/>
      <c r="AK49" s="307"/>
      <c r="AL49" s="307"/>
      <c r="AM49" s="308"/>
      <c r="AN49" s="310"/>
      <c r="AO49" s="310"/>
      <c r="AP49" s="310"/>
      <c r="AQ49" s="310"/>
      <c r="AR49" s="310"/>
      <c r="AS49" s="310"/>
      <c r="AT49" s="310"/>
      <c r="AU49" s="310"/>
      <c r="AV49" s="310"/>
      <c r="AW49" s="310"/>
      <c r="AX49" s="306"/>
      <c r="AY49" s="304"/>
      <c r="AZ49" s="304"/>
      <c r="BA49" s="304"/>
      <c r="BB49" s="304"/>
      <c r="BC49" s="304"/>
      <c r="BD49" s="304"/>
      <c r="BE49" s="304"/>
      <c r="BF49" s="304"/>
      <c r="BG49" s="305"/>
      <c r="BH49" s="58"/>
      <c r="BI49" s="348"/>
      <c r="BJ49" s="349"/>
      <c r="BK49" s="349"/>
      <c r="BL49" s="349"/>
      <c r="BM49" s="349"/>
      <c r="BN49" s="350"/>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row>
    <row r="50" spans="1:100" ht="15" customHeight="1" x14ac:dyDescent="0.25">
      <c r="A50" s="58"/>
      <c r="B50" s="390"/>
      <c r="C50" s="390"/>
      <c r="D50" s="391"/>
      <c r="E50" s="374"/>
      <c r="F50" s="375"/>
      <c r="G50" s="375"/>
      <c r="H50" s="375"/>
      <c r="I50" s="376"/>
      <c r="J50" s="309" t="str">
        <f>IF(AND('Mapa final'!$K$37="Media",'Mapa final'!$O$37="Leve"),CONCATENATE("R",'Mapa final'!$A$37),"")</f>
        <v/>
      </c>
      <c r="K50" s="307"/>
      <c r="L50" s="307" t="str">
        <f>IF(AND('Mapa final'!$K$40="Media",'Mapa final'!$O$40="Leve"),CONCATENATE("R",'Mapa final'!$A$40),"")</f>
        <v/>
      </c>
      <c r="M50" s="307"/>
      <c r="N50" s="307" t="str">
        <f>IF(AND('Mapa final'!$K$43="Media",'Mapa final'!$O$43="Leve"),CONCATENATE("R",'Mapa final'!$A$43),"")</f>
        <v/>
      </c>
      <c r="O50" s="307"/>
      <c r="P50" s="307" t="str">
        <f>IF(AND('Mapa final'!$K$46="Media",'Mapa final'!$O$46="Leve"),CONCATENATE("R",'Mapa final'!$A$46),"")</f>
        <v/>
      </c>
      <c r="Q50" s="307"/>
      <c r="R50" s="307" t="str">
        <f>IF(AND('Mapa final'!$K$49="Media",'Mapa final'!$O$49="Leve"),CONCATENATE("R",'Mapa final'!$A$49),"")</f>
        <v/>
      </c>
      <c r="S50" s="308"/>
      <c r="T50" s="309" t="str">
        <f>IF(AND('Mapa final'!$K$37="Media",'Mapa final'!$O$37="Menor"),CONCATENATE("R",'Mapa final'!$A$37),"")</f>
        <v/>
      </c>
      <c r="U50" s="307"/>
      <c r="V50" s="307" t="str">
        <f>IF(AND('Mapa final'!$K$40="Media",'Mapa final'!$O$40="Menor"),CONCATENATE("R",'Mapa final'!$A$40),"")</f>
        <v/>
      </c>
      <c r="W50" s="307"/>
      <c r="X50" s="307" t="str">
        <f>IF(AND('Mapa final'!$K$43="Media",'Mapa final'!$O$43="Menor"),CONCATENATE("R",'Mapa final'!$A$43),"")</f>
        <v/>
      </c>
      <c r="Y50" s="307"/>
      <c r="Z50" s="307" t="str">
        <f>IF(AND('Mapa final'!$K$46="Media",'Mapa final'!$O$46="Menor"),CONCATENATE("R",'Mapa final'!$A$46),"")</f>
        <v/>
      </c>
      <c r="AA50" s="307"/>
      <c r="AB50" s="307" t="str">
        <f>IF(AND('Mapa final'!$K$49="Media",'Mapa final'!$O$49="Menor"),CONCATENATE("R",'Mapa final'!$A$49),"")</f>
        <v/>
      </c>
      <c r="AC50" s="308"/>
      <c r="AD50" s="309" t="str">
        <f>IF(AND('Mapa final'!$K$37="Media",'Mapa final'!$O$37="Moderado"),CONCATENATE("R",'Mapa final'!$A$37),"")</f>
        <v/>
      </c>
      <c r="AE50" s="307"/>
      <c r="AF50" s="307" t="str">
        <f>IF(AND('Mapa final'!$K$40="Media",'Mapa final'!$O$40="Moderado"),CONCATENATE("R",'Mapa final'!$A$40),"")</f>
        <v/>
      </c>
      <c r="AG50" s="307"/>
      <c r="AH50" s="307" t="str">
        <f>IF(AND('Mapa final'!$K$43="Media",'Mapa final'!$O$43="Moderado"),CONCATENATE("R",'Mapa final'!$A$43),"")</f>
        <v/>
      </c>
      <c r="AI50" s="307"/>
      <c r="AJ50" s="307" t="str">
        <f>IF(AND('Mapa final'!$K$46="Media",'Mapa final'!$O$46="Moderado"),CONCATENATE("R",'Mapa final'!$A$46),"")</f>
        <v/>
      </c>
      <c r="AK50" s="307"/>
      <c r="AL50" s="307" t="str">
        <f>IF(AND('Mapa final'!$K$49="Media",'Mapa final'!$O$49="Moderado"),CONCATENATE("R",'Mapa final'!$A$49),"")</f>
        <v/>
      </c>
      <c r="AM50" s="308"/>
      <c r="AN50" s="310" t="str">
        <f>IF(AND('Mapa final'!$K$37="Media",'Mapa final'!$O$37="Mayor"),CONCATENATE("R",'Mapa final'!$A$37),"")</f>
        <v/>
      </c>
      <c r="AO50" s="310"/>
      <c r="AP50" s="310" t="str">
        <f>IF(AND('Mapa final'!$K$40="Media",'Mapa final'!$O$40="Mayor"),CONCATENATE("R",'Mapa final'!$A$40),"")</f>
        <v/>
      </c>
      <c r="AQ50" s="310"/>
      <c r="AR50" s="310" t="str">
        <f>IF(AND('Mapa final'!$K$43="Media",'Mapa final'!$O$43="Mayor"),CONCATENATE("R",'Mapa final'!$A$43),"")</f>
        <v/>
      </c>
      <c r="AS50" s="310"/>
      <c r="AT50" s="310" t="str">
        <f>IF(AND('Mapa final'!$K$46="Media",'Mapa final'!$O$46="Mayor"),CONCATENATE("R",'Mapa final'!$A$46),"")</f>
        <v/>
      </c>
      <c r="AU50" s="310"/>
      <c r="AV50" s="310" t="str">
        <f>IF(AND('Mapa final'!$K$49="Media",'Mapa final'!$O$49="Mayor"),CONCATENATE("R",'Mapa final'!$A$49),"")</f>
        <v/>
      </c>
      <c r="AW50" s="310"/>
      <c r="AX50" s="306" t="str">
        <f>IF(AND('Mapa final'!$K$37="Media",'Mapa final'!$O$37="Catastrófico"),CONCATENATE("R",'Mapa final'!$A$37),"")</f>
        <v/>
      </c>
      <c r="AY50" s="304"/>
      <c r="AZ50" s="304" t="str">
        <f>IF(AND('Mapa final'!$K$40="Media",'Mapa final'!$O$40="Catastrófico"),CONCATENATE("R",'Mapa final'!$A$40),"")</f>
        <v/>
      </c>
      <c r="BA50" s="304"/>
      <c r="BB50" s="304" t="str">
        <f>IF(AND('Mapa final'!$K$43="Media",'Mapa final'!$O$43="Catastrófico"),CONCATENATE("R",'Mapa final'!$A$43),"")</f>
        <v/>
      </c>
      <c r="BC50" s="304"/>
      <c r="BD50" s="304" t="str">
        <f>IF(AND('Mapa final'!$K$46="Media",'Mapa final'!$O$46="Catastrófico"),CONCATENATE("R",'Mapa final'!$A$46),"")</f>
        <v/>
      </c>
      <c r="BE50" s="304"/>
      <c r="BF50" s="304" t="str">
        <f>IF(AND('Mapa final'!$K$49="Media",'Mapa final'!$O$49="Catastrófico"),CONCATENATE("R",'Mapa final'!$A$49),"")</f>
        <v/>
      </c>
      <c r="BG50" s="305"/>
      <c r="BH50" s="58"/>
      <c r="BI50" s="348"/>
      <c r="BJ50" s="349"/>
      <c r="BK50" s="349"/>
      <c r="BL50" s="349"/>
      <c r="BM50" s="349"/>
      <c r="BN50" s="350"/>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row>
    <row r="51" spans="1:100" ht="15" customHeight="1" x14ac:dyDescent="0.25">
      <c r="A51" s="58"/>
      <c r="B51" s="390"/>
      <c r="C51" s="390"/>
      <c r="D51" s="391"/>
      <c r="E51" s="374"/>
      <c r="F51" s="375"/>
      <c r="G51" s="375"/>
      <c r="H51" s="375"/>
      <c r="I51" s="376"/>
      <c r="J51" s="309"/>
      <c r="K51" s="307"/>
      <c r="L51" s="307"/>
      <c r="M51" s="307"/>
      <c r="N51" s="307"/>
      <c r="O51" s="307"/>
      <c r="P51" s="307"/>
      <c r="Q51" s="307"/>
      <c r="R51" s="307"/>
      <c r="S51" s="308"/>
      <c r="T51" s="309"/>
      <c r="U51" s="307"/>
      <c r="V51" s="307"/>
      <c r="W51" s="307"/>
      <c r="X51" s="307"/>
      <c r="Y51" s="307"/>
      <c r="Z51" s="307"/>
      <c r="AA51" s="307"/>
      <c r="AB51" s="307"/>
      <c r="AC51" s="308"/>
      <c r="AD51" s="309"/>
      <c r="AE51" s="307"/>
      <c r="AF51" s="307"/>
      <c r="AG51" s="307"/>
      <c r="AH51" s="307"/>
      <c r="AI51" s="307"/>
      <c r="AJ51" s="307"/>
      <c r="AK51" s="307"/>
      <c r="AL51" s="307"/>
      <c r="AM51" s="308"/>
      <c r="AN51" s="310"/>
      <c r="AO51" s="310"/>
      <c r="AP51" s="310"/>
      <c r="AQ51" s="310"/>
      <c r="AR51" s="310"/>
      <c r="AS51" s="310"/>
      <c r="AT51" s="310"/>
      <c r="AU51" s="310"/>
      <c r="AV51" s="310"/>
      <c r="AW51" s="310"/>
      <c r="AX51" s="306"/>
      <c r="AY51" s="304"/>
      <c r="AZ51" s="304"/>
      <c r="BA51" s="304"/>
      <c r="BB51" s="304"/>
      <c r="BC51" s="304"/>
      <c r="BD51" s="304"/>
      <c r="BE51" s="304"/>
      <c r="BF51" s="304"/>
      <c r="BG51" s="305"/>
      <c r="BH51" s="58"/>
      <c r="BI51" s="348"/>
      <c r="BJ51" s="349"/>
      <c r="BK51" s="349"/>
      <c r="BL51" s="349"/>
      <c r="BM51" s="349"/>
      <c r="BN51" s="350"/>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row>
    <row r="52" spans="1:100" ht="15" customHeight="1" x14ac:dyDescent="0.25">
      <c r="A52" s="58"/>
      <c r="B52" s="390"/>
      <c r="C52" s="390"/>
      <c r="D52" s="391"/>
      <c r="E52" s="374"/>
      <c r="F52" s="375"/>
      <c r="G52" s="375"/>
      <c r="H52" s="375"/>
      <c r="I52" s="376"/>
      <c r="J52" s="309" t="str">
        <f>IF(AND('Mapa final'!$K$52="Media",'Mapa final'!$O$52="Leve"),CONCATENATE("R",'Mapa final'!$A$52),"")</f>
        <v/>
      </c>
      <c r="K52" s="307"/>
      <c r="L52" s="307" t="str">
        <f>IF(AND('Mapa final'!$K$55="Media",'Mapa final'!$O$55="Leve"),CONCATENATE("R",'Mapa final'!$A$55),"")</f>
        <v/>
      </c>
      <c r="M52" s="307"/>
      <c r="N52" s="307" t="str">
        <f>IF(AND('Mapa final'!$K$58="Media",'Mapa final'!$O$58="Leve"),CONCATENATE("R",'Mapa final'!$A$58),"")</f>
        <v/>
      </c>
      <c r="O52" s="307"/>
      <c r="P52" s="307" t="str">
        <f>IF(AND('Mapa final'!$K$61="Media",'Mapa final'!$O$61="Leve"),CONCATENATE("R",'Mapa final'!$A$61),"")</f>
        <v/>
      </c>
      <c r="Q52" s="307"/>
      <c r="R52" s="307" t="str">
        <f>IF(AND('Mapa final'!$K$64="Media",'Mapa final'!$O$64="Leve"),CONCATENATE("R",'Mapa final'!$A$64),"")</f>
        <v/>
      </c>
      <c r="S52" s="308"/>
      <c r="T52" s="309" t="str">
        <f>IF(AND('Mapa final'!$K$52="Media",'Mapa final'!$O$52="Menor"),CONCATENATE("R",'Mapa final'!$A$52),"")</f>
        <v/>
      </c>
      <c r="U52" s="307"/>
      <c r="V52" s="307" t="str">
        <f>IF(AND('Mapa final'!$K$55="Media",'Mapa final'!$O$55="Menor"),CONCATENATE("R",'Mapa final'!$A$55),"")</f>
        <v/>
      </c>
      <c r="W52" s="307"/>
      <c r="X52" s="307" t="str">
        <f>IF(AND('Mapa final'!$K$58="Media",'Mapa final'!$O$58="Menor"),CONCATENATE("R",'Mapa final'!$A$58),"")</f>
        <v/>
      </c>
      <c r="Y52" s="307"/>
      <c r="Z52" s="307" t="str">
        <f>IF(AND('Mapa final'!$K$61="Media",'Mapa final'!$O$61="Menor"),CONCATENATE("R",'Mapa final'!$A$61),"")</f>
        <v/>
      </c>
      <c r="AA52" s="307"/>
      <c r="AB52" s="307" t="str">
        <f>IF(AND('Mapa final'!$K$64="Media",'Mapa final'!$O$64="Menor"),CONCATENATE("R",'Mapa final'!$A$64),"")</f>
        <v/>
      </c>
      <c r="AC52" s="308"/>
      <c r="AD52" s="309" t="str">
        <f>IF(AND('Mapa final'!$K$52="Media",'Mapa final'!$O$52="Moderado"),CONCATENATE("R",'Mapa final'!$A$52),"")</f>
        <v/>
      </c>
      <c r="AE52" s="307"/>
      <c r="AF52" s="307" t="str">
        <f>IF(AND('Mapa final'!$K$55="Media",'Mapa final'!$O$55="Moderado"),CONCATENATE("R",'Mapa final'!$A$55),"")</f>
        <v/>
      </c>
      <c r="AG52" s="307"/>
      <c r="AH52" s="307" t="str">
        <f>IF(AND('Mapa final'!$K$58="Media",'Mapa final'!$O$58="Moderado"),CONCATENATE("R",'Mapa final'!$A$58),"")</f>
        <v>R18</v>
      </c>
      <c r="AI52" s="307"/>
      <c r="AJ52" s="307" t="str">
        <f>IF(AND('Mapa final'!$K$61="Media",'Mapa final'!$O$61="Moderado"),CONCATENATE("R",'Mapa final'!$A$61),"")</f>
        <v>R19</v>
      </c>
      <c r="AK52" s="307"/>
      <c r="AL52" s="307" t="str">
        <f>IF(AND('Mapa final'!$K$64="Media",'Mapa final'!$O$64="Moderado"),CONCATENATE("R",'Mapa final'!$A$64),"")</f>
        <v/>
      </c>
      <c r="AM52" s="308"/>
      <c r="AN52" s="310" t="str">
        <f>IF(AND('Mapa final'!$K$52="Media",'Mapa final'!$O$52="Mayor"),CONCATENATE("R",'Mapa final'!$A$52),"")</f>
        <v/>
      </c>
      <c r="AO52" s="310"/>
      <c r="AP52" s="310" t="str">
        <f>IF(AND('Mapa final'!$K$55="Media",'Mapa final'!$O$55="Mayor"),CONCATENATE("R",'Mapa final'!$A$55),"")</f>
        <v/>
      </c>
      <c r="AQ52" s="310"/>
      <c r="AR52" s="310" t="str">
        <f>IF(AND('Mapa final'!$K$58="Media",'Mapa final'!$O$58="Mayor"),CONCATENATE("R",'Mapa final'!$A$58),"")</f>
        <v/>
      </c>
      <c r="AS52" s="310"/>
      <c r="AT52" s="310" t="str">
        <f>IF(AND('Mapa final'!$K$61="Media",'Mapa final'!$O$61="Mayor"),CONCATENATE("R",'Mapa final'!$A$61),"")</f>
        <v/>
      </c>
      <c r="AU52" s="310"/>
      <c r="AV52" s="310" t="str">
        <f>IF(AND('Mapa final'!$K$64="Media",'Mapa final'!$O$64="Mayor"),CONCATENATE("R",'Mapa final'!$A$64),"")</f>
        <v/>
      </c>
      <c r="AW52" s="310"/>
      <c r="AX52" s="306" t="str">
        <f>IF(AND('Mapa final'!$K$52="Media",'Mapa final'!$O$52="Catastrófico"),CONCATENATE("R",'Mapa final'!$A$52),"")</f>
        <v/>
      </c>
      <c r="AY52" s="304"/>
      <c r="AZ52" s="304" t="str">
        <f>IF(AND('Mapa final'!$K$55="Media",'Mapa final'!$O$55="Catastrófico"),CONCATENATE("R",'Mapa final'!$A$55),"")</f>
        <v/>
      </c>
      <c r="BA52" s="304"/>
      <c r="BB52" s="304" t="str">
        <f>IF(AND('Mapa final'!$K$58="Media",'Mapa final'!$O$58="Catastrófico"),CONCATENATE("R",'Mapa final'!$A$58),"")</f>
        <v/>
      </c>
      <c r="BC52" s="304"/>
      <c r="BD52" s="304" t="str">
        <f>IF(AND('Mapa final'!$K$61="Media",'Mapa final'!$O$61="Catastrófico"),CONCATENATE("R",'Mapa final'!$A$61),"")</f>
        <v/>
      </c>
      <c r="BE52" s="304"/>
      <c r="BF52" s="304" t="str">
        <f>IF(AND('Mapa final'!$K$64="Media",'Mapa final'!$O$64="Catastrófico"),CONCATENATE("R",'Mapa final'!$A$64),"")</f>
        <v/>
      </c>
      <c r="BG52" s="305"/>
      <c r="BH52" s="58"/>
      <c r="BI52" s="348"/>
      <c r="BJ52" s="349"/>
      <c r="BK52" s="349"/>
      <c r="BL52" s="349"/>
      <c r="BM52" s="349"/>
      <c r="BN52" s="350"/>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row>
    <row r="53" spans="1:100" ht="15" customHeight="1" thickBot="1" x14ac:dyDescent="0.3">
      <c r="A53" s="58"/>
      <c r="B53" s="390"/>
      <c r="C53" s="390"/>
      <c r="D53" s="391"/>
      <c r="E53" s="374"/>
      <c r="F53" s="375"/>
      <c r="G53" s="375"/>
      <c r="H53" s="375"/>
      <c r="I53" s="376"/>
      <c r="J53" s="309"/>
      <c r="K53" s="307"/>
      <c r="L53" s="307"/>
      <c r="M53" s="307"/>
      <c r="N53" s="307"/>
      <c r="O53" s="307"/>
      <c r="P53" s="307"/>
      <c r="Q53" s="307"/>
      <c r="R53" s="307"/>
      <c r="S53" s="308"/>
      <c r="T53" s="309"/>
      <c r="U53" s="307"/>
      <c r="V53" s="307"/>
      <c r="W53" s="307"/>
      <c r="X53" s="307"/>
      <c r="Y53" s="307"/>
      <c r="Z53" s="307"/>
      <c r="AA53" s="307"/>
      <c r="AB53" s="307"/>
      <c r="AC53" s="308"/>
      <c r="AD53" s="309"/>
      <c r="AE53" s="307"/>
      <c r="AF53" s="307"/>
      <c r="AG53" s="307"/>
      <c r="AH53" s="307"/>
      <c r="AI53" s="307"/>
      <c r="AJ53" s="307"/>
      <c r="AK53" s="307"/>
      <c r="AL53" s="307"/>
      <c r="AM53" s="308"/>
      <c r="AN53" s="310"/>
      <c r="AO53" s="310"/>
      <c r="AP53" s="310"/>
      <c r="AQ53" s="310"/>
      <c r="AR53" s="310"/>
      <c r="AS53" s="310"/>
      <c r="AT53" s="310"/>
      <c r="AU53" s="310"/>
      <c r="AV53" s="310"/>
      <c r="AW53" s="310"/>
      <c r="AX53" s="306"/>
      <c r="AY53" s="304"/>
      <c r="AZ53" s="304"/>
      <c r="BA53" s="304"/>
      <c r="BB53" s="304"/>
      <c r="BC53" s="304"/>
      <c r="BD53" s="304"/>
      <c r="BE53" s="304"/>
      <c r="BF53" s="304"/>
      <c r="BG53" s="305"/>
      <c r="BH53" s="58"/>
      <c r="BI53" s="351"/>
      <c r="BJ53" s="352"/>
      <c r="BK53" s="352"/>
      <c r="BL53" s="352"/>
      <c r="BM53" s="352"/>
      <c r="BN53" s="353"/>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row>
    <row r="54" spans="1:100" ht="15" customHeight="1" x14ac:dyDescent="0.25">
      <c r="A54" s="58"/>
      <c r="B54" s="390"/>
      <c r="C54" s="390"/>
      <c r="D54" s="391"/>
      <c r="E54" s="374"/>
      <c r="F54" s="375"/>
      <c r="G54" s="375"/>
      <c r="H54" s="375"/>
      <c r="I54" s="376"/>
      <c r="J54" s="309" t="str">
        <f>IF(AND('Mapa final'!$K$67="Media",'Mapa final'!$O$67="Leve"),CONCATENATE("R",'Mapa final'!$A$67),"")</f>
        <v/>
      </c>
      <c r="K54" s="307"/>
      <c r="L54" s="307" t="str">
        <f>IF(AND('Mapa final'!$K$70="Media",'Mapa final'!$O$70="Leve"),CONCATENATE("R",'Mapa final'!$A$70),"")</f>
        <v/>
      </c>
      <c r="M54" s="307"/>
      <c r="N54" s="307" t="str">
        <f>IF(AND('Mapa final'!$K$73="Media",'Mapa final'!$O$73="Leve"),CONCATENATE("R",'Mapa final'!$A$73),"")</f>
        <v/>
      </c>
      <c r="O54" s="307"/>
      <c r="P54" s="307" t="str">
        <f>IF(AND('Mapa final'!$K$76="Media",'Mapa final'!$O$76="Leve"),CONCATENATE("R",'Mapa final'!$A$76),"")</f>
        <v/>
      </c>
      <c r="Q54" s="307"/>
      <c r="R54" s="307" t="str">
        <f>IF(AND('Mapa final'!$K$79="Media",'Mapa final'!$O$79="Leve"),CONCATENATE("R",'Mapa final'!$A$79),"")</f>
        <v/>
      </c>
      <c r="S54" s="308"/>
      <c r="T54" s="309" t="str">
        <f>IF(AND('Mapa final'!$K$67="Media",'Mapa final'!$O$67="Menor"),CONCATENATE("R",'Mapa final'!$A$67),"")</f>
        <v/>
      </c>
      <c r="U54" s="307"/>
      <c r="V54" s="307" t="str">
        <f>IF(AND('Mapa final'!$K$70="Media",'Mapa final'!$O$70="Menor"),CONCATENATE("R",'Mapa final'!$A$70),"")</f>
        <v/>
      </c>
      <c r="W54" s="307"/>
      <c r="X54" s="307" t="str">
        <f>IF(AND('Mapa final'!$K$73="Media",'Mapa final'!$O$73="Menor"),CONCATENATE("R",'Mapa final'!$A$73),"")</f>
        <v/>
      </c>
      <c r="Y54" s="307"/>
      <c r="Z54" s="307" t="str">
        <f>IF(AND('Mapa final'!$K$76="Media",'Mapa final'!$O$76="Menor"),CONCATENATE("R",'Mapa final'!$A$76),"")</f>
        <v/>
      </c>
      <c r="AA54" s="307"/>
      <c r="AB54" s="307" t="str">
        <f>IF(AND('Mapa final'!$K$79="Media",'Mapa final'!$O$79="Menor"),CONCATENATE("R",'Mapa final'!$A$79),"")</f>
        <v/>
      </c>
      <c r="AC54" s="308"/>
      <c r="AD54" s="309" t="str">
        <f>IF(AND('Mapa final'!$K$67="Media",'Mapa final'!$O$67="Moderado"),CONCATENATE("R",'Mapa final'!$A$67),"")</f>
        <v/>
      </c>
      <c r="AE54" s="307"/>
      <c r="AF54" s="307" t="str">
        <f>IF(AND('Mapa final'!$K$70="Media",'Mapa final'!$O$70="Moderado"),CONCATENATE("R",'Mapa final'!$A$70),"")</f>
        <v/>
      </c>
      <c r="AG54" s="307"/>
      <c r="AH54" s="307" t="str">
        <f>IF(AND('Mapa final'!$K$73="Media",'Mapa final'!$O$73="Moderado"),CONCATENATE("R",'Mapa final'!$A$73),"")</f>
        <v/>
      </c>
      <c r="AI54" s="307"/>
      <c r="AJ54" s="307" t="str">
        <f>IF(AND('Mapa final'!$K$76="Media",'Mapa final'!$O$76="Moderado"),CONCATENATE("R",'Mapa final'!$A$76),"")</f>
        <v/>
      </c>
      <c r="AK54" s="307"/>
      <c r="AL54" s="307" t="str">
        <f>IF(AND('Mapa final'!$K$79="Media",'Mapa final'!$O$79="Moderado"),CONCATENATE("R",'Mapa final'!$A$79),"")</f>
        <v/>
      </c>
      <c r="AM54" s="308"/>
      <c r="AN54" s="310" t="str">
        <f>IF(AND('Mapa final'!$K$67="Media",'Mapa final'!$O$67="Mayor"),CONCATENATE("R",'Mapa final'!$A$67),"")</f>
        <v/>
      </c>
      <c r="AO54" s="310"/>
      <c r="AP54" s="310" t="str">
        <f>IF(AND('Mapa final'!$K$70="Media",'Mapa final'!$O$70="Mayor"),CONCATENATE("R",'Mapa final'!$A$70),"")</f>
        <v/>
      </c>
      <c r="AQ54" s="310"/>
      <c r="AR54" s="310" t="str">
        <f>IF(AND('Mapa final'!$K$73="Media",'Mapa final'!$O$73="Mayor"),CONCATENATE("R",'Mapa final'!$A$73),"")</f>
        <v/>
      </c>
      <c r="AS54" s="310"/>
      <c r="AT54" s="310" t="str">
        <f>IF(AND('Mapa final'!$K$76="Media",'Mapa final'!$O$76="Mayor"),CONCATENATE("R",'Mapa final'!$A$76),"")</f>
        <v/>
      </c>
      <c r="AU54" s="310"/>
      <c r="AV54" s="310" t="str">
        <f>IF(AND('Mapa final'!$K$79="Media",'Mapa final'!$O$79="Mayor"),CONCATENATE("R",'Mapa final'!$A$79),"")</f>
        <v/>
      </c>
      <c r="AW54" s="310"/>
      <c r="AX54" s="306" t="str">
        <f>IF(AND('Mapa final'!$K$67="Media",'Mapa final'!$O$67="Catastrófico"),CONCATENATE("R",'Mapa final'!$A$67),"")</f>
        <v/>
      </c>
      <c r="AY54" s="304"/>
      <c r="AZ54" s="304" t="str">
        <f>IF(AND('Mapa final'!$K$70="Media",'Mapa final'!$O$70="Catastrófico"),CONCATENATE("R",'Mapa final'!$A$70),"")</f>
        <v/>
      </c>
      <c r="BA54" s="304"/>
      <c r="BB54" s="304" t="str">
        <f>IF(AND('Mapa final'!$K$73="Media",'Mapa final'!$O$73="Catastrófico"),CONCATENATE("R",'Mapa final'!$A$73),"")</f>
        <v/>
      </c>
      <c r="BC54" s="304"/>
      <c r="BD54" s="304" t="str">
        <f>IF(AND('Mapa final'!$K$76="Media",'Mapa final'!$O$76="Catastrófico"),CONCATENATE("R",'Mapa final'!$A$76),"")</f>
        <v/>
      </c>
      <c r="BE54" s="304"/>
      <c r="BF54" s="304" t="str">
        <f>IF(AND('Mapa final'!$K$79="Media",'Mapa final'!$O$79="Catastrófico"),CONCATENATE("R",'Mapa final'!$A$79),"")</f>
        <v/>
      </c>
      <c r="BG54" s="305"/>
      <c r="BH54" s="58"/>
      <c r="BI54" s="354" t="s">
        <v>75</v>
      </c>
      <c r="BJ54" s="355"/>
      <c r="BK54" s="355"/>
      <c r="BL54" s="355"/>
      <c r="BM54" s="355"/>
      <c r="BN54" s="356"/>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row>
    <row r="55" spans="1:100" ht="15" customHeight="1" x14ac:dyDescent="0.25">
      <c r="A55" s="58"/>
      <c r="B55" s="390"/>
      <c r="C55" s="390"/>
      <c r="D55" s="391"/>
      <c r="E55" s="374"/>
      <c r="F55" s="375"/>
      <c r="G55" s="375"/>
      <c r="H55" s="375"/>
      <c r="I55" s="376"/>
      <c r="J55" s="309"/>
      <c r="K55" s="307"/>
      <c r="L55" s="307"/>
      <c r="M55" s="307"/>
      <c r="N55" s="307"/>
      <c r="O55" s="307"/>
      <c r="P55" s="307"/>
      <c r="Q55" s="307"/>
      <c r="R55" s="307"/>
      <c r="S55" s="308"/>
      <c r="T55" s="309"/>
      <c r="U55" s="307"/>
      <c r="V55" s="307"/>
      <c r="W55" s="307"/>
      <c r="X55" s="307"/>
      <c r="Y55" s="307"/>
      <c r="Z55" s="307"/>
      <c r="AA55" s="307"/>
      <c r="AB55" s="307"/>
      <c r="AC55" s="308"/>
      <c r="AD55" s="309"/>
      <c r="AE55" s="307"/>
      <c r="AF55" s="307"/>
      <c r="AG55" s="307"/>
      <c r="AH55" s="307"/>
      <c r="AI55" s="307"/>
      <c r="AJ55" s="307"/>
      <c r="AK55" s="307"/>
      <c r="AL55" s="307"/>
      <c r="AM55" s="308"/>
      <c r="AN55" s="310"/>
      <c r="AO55" s="310"/>
      <c r="AP55" s="310"/>
      <c r="AQ55" s="310"/>
      <c r="AR55" s="310"/>
      <c r="AS55" s="310"/>
      <c r="AT55" s="310"/>
      <c r="AU55" s="310"/>
      <c r="AV55" s="310"/>
      <c r="AW55" s="310"/>
      <c r="AX55" s="306"/>
      <c r="AY55" s="304"/>
      <c r="AZ55" s="304"/>
      <c r="BA55" s="304"/>
      <c r="BB55" s="304"/>
      <c r="BC55" s="304"/>
      <c r="BD55" s="304"/>
      <c r="BE55" s="304"/>
      <c r="BF55" s="304"/>
      <c r="BG55" s="305"/>
      <c r="BH55" s="58"/>
      <c r="BI55" s="357"/>
      <c r="BJ55" s="358"/>
      <c r="BK55" s="358"/>
      <c r="BL55" s="358"/>
      <c r="BM55" s="358"/>
      <c r="BN55" s="359"/>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row>
    <row r="56" spans="1:100" ht="15" customHeight="1" x14ac:dyDescent="0.25">
      <c r="A56" s="58"/>
      <c r="B56" s="390"/>
      <c r="C56" s="390"/>
      <c r="D56" s="391"/>
      <c r="E56" s="374"/>
      <c r="F56" s="375"/>
      <c r="G56" s="375"/>
      <c r="H56" s="375"/>
      <c r="I56" s="376"/>
      <c r="J56" s="309" t="str">
        <f>IF(AND('Mapa final'!$K$82="Media",'Mapa final'!$O$82="Leve"),CONCATENATE("R",'Mapa final'!$A$82),"")</f>
        <v/>
      </c>
      <c r="K56" s="307"/>
      <c r="L56" s="307" t="str">
        <f>IF(AND('Mapa final'!$K$85="Media",'Mapa final'!$O$85="Leve"),CONCATENATE("R",'Mapa final'!$A$85),"")</f>
        <v/>
      </c>
      <c r="M56" s="307"/>
      <c r="N56" s="307" t="str">
        <f>IF(AND('Mapa final'!$K$88="Media",'Mapa final'!$O$88="Leve"),CONCATENATE("R",'Mapa final'!$A$88),"")</f>
        <v/>
      </c>
      <c r="O56" s="307"/>
      <c r="P56" s="307" t="str">
        <f>IF(AND('Mapa final'!$K$91="Media",'Mapa final'!$O$91="Leve"),CONCATENATE("R",'Mapa final'!$A$91),"")</f>
        <v/>
      </c>
      <c r="Q56" s="307"/>
      <c r="R56" s="307" t="str">
        <f>IF(AND('Mapa final'!$K$94="Media",'Mapa final'!$O$94="Leve"),CONCATENATE("R",'Mapa final'!$A$94),"")</f>
        <v/>
      </c>
      <c r="S56" s="308"/>
      <c r="T56" s="309" t="str">
        <f>IF(AND('Mapa final'!$K$82="Media",'Mapa final'!$O$82="Menor"),CONCATENATE("R",'Mapa final'!$A$82),"")</f>
        <v/>
      </c>
      <c r="U56" s="307"/>
      <c r="V56" s="307" t="str">
        <f>IF(AND('Mapa final'!$K$85="Media",'Mapa final'!$O$85="Menor"),CONCATENATE("R",'Mapa final'!$A$85),"")</f>
        <v/>
      </c>
      <c r="W56" s="307"/>
      <c r="X56" s="307" t="str">
        <f>IF(AND('Mapa final'!$K$88="Media",'Mapa final'!$O$88="Menor"),CONCATENATE("R",'Mapa final'!$A$88),"")</f>
        <v/>
      </c>
      <c r="Y56" s="307"/>
      <c r="Z56" s="307" t="str">
        <f>IF(AND('Mapa final'!$K$91="Media",'Mapa final'!$O$91="Menor"),CONCATENATE("R",'Mapa final'!$A$91),"")</f>
        <v/>
      </c>
      <c r="AA56" s="307"/>
      <c r="AB56" s="307" t="str">
        <f>IF(AND('Mapa final'!$K$94="Media",'Mapa final'!$O$94="Menor"),CONCATENATE("R",'Mapa final'!$A$94),"")</f>
        <v/>
      </c>
      <c r="AC56" s="308"/>
      <c r="AD56" s="309" t="str">
        <f>IF(AND('Mapa final'!$K$82="Media",'Mapa final'!$O$82="Moderado"),CONCATENATE("R",'Mapa final'!$A$82),"")</f>
        <v/>
      </c>
      <c r="AE56" s="307"/>
      <c r="AF56" s="307" t="str">
        <f>IF(AND('Mapa final'!$K$85="Media",'Mapa final'!$O$85="Moderado"),CONCATENATE("R",'Mapa final'!$A$85),"")</f>
        <v/>
      </c>
      <c r="AG56" s="307"/>
      <c r="AH56" s="307" t="str">
        <f>IF(AND('Mapa final'!$K$88="Media",'Mapa final'!$O$88="Moderado"),CONCATENATE("R",'Mapa final'!$A$88),"")</f>
        <v/>
      </c>
      <c r="AI56" s="307"/>
      <c r="AJ56" s="307" t="str">
        <f>IF(AND('Mapa final'!$K$91="Media",'Mapa final'!$O$91="Moderado"),CONCATENATE("R",'Mapa final'!$A$91),"")</f>
        <v/>
      </c>
      <c r="AK56" s="307"/>
      <c r="AL56" s="307" t="str">
        <f>IF(AND('Mapa final'!$K$94="Media",'Mapa final'!$O$94="Moderado"),CONCATENATE("R",'Mapa final'!$A$94),"")</f>
        <v/>
      </c>
      <c r="AM56" s="308"/>
      <c r="AN56" s="310" t="str">
        <f>IF(AND('Mapa final'!$K$82="Media",'Mapa final'!$O$82="Mayor"),CONCATENATE("R",'Mapa final'!$A$82),"")</f>
        <v>R26</v>
      </c>
      <c r="AO56" s="310"/>
      <c r="AP56" s="310" t="str">
        <f>IF(AND('Mapa final'!$K$85="Media",'Mapa final'!$O$85="Mayor"),CONCATENATE("R",'Mapa final'!$A$85),"")</f>
        <v/>
      </c>
      <c r="AQ56" s="310"/>
      <c r="AR56" s="310" t="str">
        <f>IF(AND('Mapa final'!$K$88="Media",'Mapa final'!$O$88="Mayor"),CONCATENATE("R",'Mapa final'!$A$88),"")</f>
        <v/>
      </c>
      <c r="AS56" s="310"/>
      <c r="AT56" s="310" t="str">
        <f>IF(AND('Mapa final'!$K$91="Media",'Mapa final'!$O$91="Mayor"),CONCATENATE("R",'Mapa final'!$A$91),"")</f>
        <v/>
      </c>
      <c r="AU56" s="310"/>
      <c r="AV56" s="310" t="str">
        <f>IF(AND('Mapa final'!$K$94="Media",'Mapa final'!$O$94="Mayor"),CONCATENATE("R",'Mapa final'!$A$94),"")</f>
        <v/>
      </c>
      <c r="AW56" s="310"/>
      <c r="AX56" s="306" t="str">
        <f>IF(AND('Mapa final'!$K$82="Media",'Mapa final'!$O$82="Catastrófico"),CONCATENATE("R",'Mapa final'!$A$82),"")</f>
        <v/>
      </c>
      <c r="AY56" s="304"/>
      <c r="AZ56" s="304" t="str">
        <f>IF(AND('Mapa final'!$K$85="Media",'Mapa final'!$O$85="Catastrófico"),CONCATENATE("R",'Mapa final'!$A$85),"")</f>
        <v/>
      </c>
      <c r="BA56" s="304"/>
      <c r="BB56" s="304" t="str">
        <f>IF(AND('Mapa final'!$K$88="Media",'Mapa final'!$O$88="Catastrófico"),CONCATENATE("R",'Mapa final'!$A$88),"")</f>
        <v/>
      </c>
      <c r="BC56" s="304"/>
      <c r="BD56" s="304" t="str">
        <f>IF(AND('Mapa final'!$K$91="Media",'Mapa final'!$O$91="Catastrófico"),CONCATENATE("R",'Mapa final'!$A$91),"")</f>
        <v/>
      </c>
      <c r="BE56" s="304"/>
      <c r="BF56" s="304" t="str">
        <f>IF(AND('Mapa final'!$K$94="Media",'Mapa final'!$O$94="Catastrófico"),CONCATENATE("R",'Mapa final'!$A$94),"")</f>
        <v/>
      </c>
      <c r="BG56" s="305"/>
      <c r="BH56" s="58"/>
      <c r="BI56" s="357"/>
      <c r="BJ56" s="358"/>
      <c r="BK56" s="358"/>
      <c r="BL56" s="358"/>
      <c r="BM56" s="358"/>
      <c r="BN56" s="359"/>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row>
    <row r="57" spans="1:100" ht="15" customHeight="1" x14ac:dyDescent="0.25">
      <c r="A57" s="58"/>
      <c r="B57" s="390"/>
      <c r="C57" s="390"/>
      <c r="D57" s="391"/>
      <c r="E57" s="374"/>
      <c r="F57" s="375"/>
      <c r="G57" s="375"/>
      <c r="H57" s="375"/>
      <c r="I57" s="376"/>
      <c r="J57" s="309"/>
      <c r="K57" s="307"/>
      <c r="L57" s="307"/>
      <c r="M57" s="307"/>
      <c r="N57" s="307"/>
      <c r="O57" s="307"/>
      <c r="P57" s="307"/>
      <c r="Q57" s="307"/>
      <c r="R57" s="307"/>
      <c r="S57" s="308"/>
      <c r="T57" s="309"/>
      <c r="U57" s="307"/>
      <c r="V57" s="307"/>
      <c r="W57" s="307"/>
      <c r="X57" s="307"/>
      <c r="Y57" s="307"/>
      <c r="Z57" s="307"/>
      <c r="AA57" s="307"/>
      <c r="AB57" s="307"/>
      <c r="AC57" s="308"/>
      <c r="AD57" s="309"/>
      <c r="AE57" s="307"/>
      <c r="AF57" s="307"/>
      <c r="AG57" s="307"/>
      <c r="AH57" s="307"/>
      <c r="AI57" s="307"/>
      <c r="AJ57" s="307"/>
      <c r="AK57" s="307"/>
      <c r="AL57" s="307"/>
      <c r="AM57" s="308"/>
      <c r="AN57" s="310"/>
      <c r="AO57" s="310"/>
      <c r="AP57" s="310"/>
      <c r="AQ57" s="310"/>
      <c r="AR57" s="310"/>
      <c r="AS57" s="310"/>
      <c r="AT57" s="310"/>
      <c r="AU57" s="310"/>
      <c r="AV57" s="310"/>
      <c r="AW57" s="310"/>
      <c r="AX57" s="306"/>
      <c r="AY57" s="304"/>
      <c r="AZ57" s="304"/>
      <c r="BA57" s="304"/>
      <c r="BB57" s="304"/>
      <c r="BC57" s="304"/>
      <c r="BD57" s="304"/>
      <c r="BE57" s="304"/>
      <c r="BF57" s="304"/>
      <c r="BG57" s="305"/>
      <c r="BH57" s="58"/>
      <c r="BI57" s="357"/>
      <c r="BJ57" s="358"/>
      <c r="BK57" s="358"/>
      <c r="BL57" s="358"/>
      <c r="BM57" s="358"/>
      <c r="BN57" s="359"/>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row>
    <row r="58" spans="1:100" ht="15" customHeight="1" x14ac:dyDescent="0.25">
      <c r="A58" s="58"/>
      <c r="B58" s="390"/>
      <c r="C58" s="390"/>
      <c r="D58" s="391"/>
      <c r="E58" s="374"/>
      <c r="F58" s="375"/>
      <c r="G58" s="375"/>
      <c r="H58" s="375"/>
      <c r="I58" s="376"/>
      <c r="J58" s="309" t="str">
        <f>IF(AND('Mapa final'!$K$97="Media",'Mapa final'!$O$97="Leve"),CONCATENATE("R",'Mapa final'!$A$97),"")</f>
        <v/>
      </c>
      <c r="K58" s="307"/>
      <c r="L58" s="307" t="str">
        <f>IF(AND('Mapa final'!$K$100="Media",'Mapa final'!$O$100="Leve"),CONCATENATE("R",'Mapa final'!$A$100),"")</f>
        <v/>
      </c>
      <c r="M58" s="307"/>
      <c r="N58" s="307" t="str">
        <f>IF(AND('Mapa final'!$K$103="Media",'Mapa final'!$O$103="Leve"),CONCATENATE("R",'Mapa final'!$A$103),"")</f>
        <v/>
      </c>
      <c r="O58" s="307"/>
      <c r="P58" s="307" t="str">
        <f>IF(AND('Mapa final'!$K$106="Media",'Mapa final'!$O$106="Leve"),CONCATENATE("R",'Mapa final'!$A$106),"")</f>
        <v/>
      </c>
      <c r="Q58" s="307"/>
      <c r="R58" s="307" t="str">
        <f>IF(AND('Mapa final'!$K$109="Media",'Mapa final'!$O$109="Leve"),CONCATENATE("R",'Mapa final'!$A$109),"")</f>
        <v/>
      </c>
      <c r="S58" s="308"/>
      <c r="T58" s="309" t="str">
        <f>IF(AND('Mapa final'!$K$97="Media",'Mapa final'!$O$97="Menor"),CONCATENATE("R",'Mapa final'!$A$97),"")</f>
        <v/>
      </c>
      <c r="U58" s="307"/>
      <c r="V58" s="307" t="str">
        <f>IF(AND('Mapa final'!$K$100="Media",'Mapa final'!$O$100="Menor"),CONCATENATE("R",'Mapa final'!$A$100),"")</f>
        <v/>
      </c>
      <c r="W58" s="307"/>
      <c r="X58" s="307" t="str">
        <f>IF(AND('Mapa final'!$K$103="Media",'Mapa final'!$O$103="Menor"),CONCATENATE("R",'Mapa final'!$A$103),"")</f>
        <v/>
      </c>
      <c r="Y58" s="307"/>
      <c r="Z58" s="307" t="str">
        <f>IF(AND('Mapa final'!$K$106="Media",'Mapa final'!$O$106="Menor"),CONCATENATE("R",'Mapa final'!$A$106),"")</f>
        <v/>
      </c>
      <c r="AA58" s="307"/>
      <c r="AB58" s="307" t="str">
        <f>IF(AND('Mapa final'!$K$109="Media",'Mapa final'!$O$109="Menor"),CONCATENATE("R",'Mapa final'!$A$109),"")</f>
        <v/>
      </c>
      <c r="AC58" s="308"/>
      <c r="AD58" s="309" t="str">
        <f>IF(AND('Mapa final'!$K$97="Media",'Mapa final'!$O$97="Moderado"),CONCATENATE("R",'Mapa final'!$A$97),"")</f>
        <v/>
      </c>
      <c r="AE58" s="307"/>
      <c r="AF58" s="307" t="str">
        <f>IF(AND('Mapa final'!$K$100="Media",'Mapa final'!$O$100="Moderado"),CONCATENATE("R",'Mapa final'!$A$100),"")</f>
        <v>R32</v>
      </c>
      <c r="AG58" s="307"/>
      <c r="AH58" s="307" t="str">
        <f>IF(AND('Mapa final'!$K$103="Media",'Mapa final'!$O$103="Moderado"),CONCATENATE("R",'Mapa final'!$A$103),"")</f>
        <v>R33</v>
      </c>
      <c r="AI58" s="307"/>
      <c r="AJ58" s="307" t="str">
        <f>IF(AND('Mapa final'!$K$106="Media",'Mapa final'!$O$106="Moderado"),CONCATENATE("R",'Mapa final'!$A$106),"")</f>
        <v/>
      </c>
      <c r="AK58" s="307"/>
      <c r="AL58" s="307" t="str">
        <f>IF(AND('Mapa final'!$K$109="Media",'Mapa final'!$O$109="Moderado"),CONCATENATE("R",'Mapa final'!$A$109),"")</f>
        <v/>
      </c>
      <c r="AM58" s="308"/>
      <c r="AN58" s="310" t="str">
        <f>IF(AND('Mapa final'!$K$97="Media",'Mapa final'!$O$97="Mayor"),CONCATENATE("R",'Mapa final'!$A$97),"")</f>
        <v/>
      </c>
      <c r="AO58" s="310"/>
      <c r="AP58" s="310" t="str">
        <f>IF(AND('Mapa final'!$K$100="Media",'Mapa final'!$O$100="Mayor"),CONCATENATE("R",'Mapa final'!$A$100),"")</f>
        <v/>
      </c>
      <c r="AQ58" s="310"/>
      <c r="AR58" s="310" t="str">
        <f>IF(AND('Mapa final'!$K$103="Media",'Mapa final'!$O$103="Mayor"),CONCATENATE("R",'Mapa final'!$A$103),"")</f>
        <v/>
      </c>
      <c r="AS58" s="310"/>
      <c r="AT58" s="310" t="str">
        <f>IF(AND('Mapa final'!$K$106="Media",'Mapa final'!$O$106="Mayor"),CONCATENATE("R",'Mapa final'!$A$106),"")</f>
        <v/>
      </c>
      <c r="AU58" s="310"/>
      <c r="AV58" s="310" t="str">
        <f>IF(AND('Mapa final'!$K$109="Media",'Mapa final'!$O$109="Mayor"),CONCATENATE("R",'Mapa final'!$A$109),"")</f>
        <v/>
      </c>
      <c r="AW58" s="310"/>
      <c r="AX58" s="306" t="str">
        <f>IF(AND('Mapa final'!$K$97="Media",'Mapa final'!$O$97="Catastrófico"),CONCATENATE("R",'Mapa final'!$A$97),"")</f>
        <v/>
      </c>
      <c r="AY58" s="304"/>
      <c r="AZ58" s="304" t="str">
        <f>IF(AND('Mapa final'!$K$100="Media",'Mapa final'!$O$100="Catastrófico"),CONCATENATE("R",'Mapa final'!$A$100),"")</f>
        <v/>
      </c>
      <c r="BA58" s="304"/>
      <c r="BB58" s="304" t="str">
        <f>IF(AND('Mapa final'!$K$103="Media",'Mapa final'!$O$103="Catastrófico"),CONCATENATE("R",'Mapa final'!$A$103),"")</f>
        <v/>
      </c>
      <c r="BC58" s="304"/>
      <c r="BD58" s="304" t="str">
        <f>IF(AND('Mapa final'!$K$106="Media",'Mapa final'!$O$106="Catastrófico"),CONCATENATE("R",'Mapa final'!$A$106),"")</f>
        <v/>
      </c>
      <c r="BE58" s="304"/>
      <c r="BF58" s="304" t="str">
        <f>IF(AND('Mapa final'!$K$109="Media",'Mapa final'!$O$109="Catastrófico"),CONCATENATE("R",'Mapa final'!$A$109),"")</f>
        <v/>
      </c>
      <c r="BG58" s="305"/>
      <c r="BH58" s="58"/>
      <c r="BI58" s="357"/>
      <c r="BJ58" s="358"/>
      <c r="BK58" s="358"/>
      <c r="BL58" s="358"/>
      <c r="BM58" s="358"/>
      <c r="BN58" s="359"/>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row>
    <row r="59" spans="1:100" ht="15" customHeight="1" x14ac:dyDescent="0.25">
      <c r="A59" s="58"/>
      <c r="B59" s="390"/>
      <c r="C59" s="390"/>
      <c r="D59" s="391"/>
      <c r="E59" s="374"/>
      <c r="F59" s="375"/>
      <c r="G59" s="375"/>
      <c r="H59" s="375"/>
      <c r="I59" s="376"/>
      <c r="J59" s="309"/>
      <c r="K59" s="307"/>
      <c r="L59" s="307"/>
      <c r="M59" s="307"/>
      <c r="N59" s="307"/>
      <c r="O59" s="307"/>
      <c r="P59" s="307"/>
      <c r="Q59" s="307"/>
      <c r="R59" s="307"/>
      <c r="S59" s="308"/>
      <c r="T59" s="309"/>
      <c r="U59" s="307"/>
      <c r="V59" s="307"/>
      <c r="W59" s="307"/>
      <c r="X59" s="307"/>
      <c r="Y59" s="307"/>
      <c r="Z59" s="307"/>
      <c r="AA59" s="307"/>
      <c r="AB59" s="307"/>
      <c r="AC59" s="308"/>
      <c r="AD59" s="309"/>
      <c r="AE59" s="307"/>
      <c r="AF59" s="307"/>
      <c r="AG59" s="307"/>
      <c r="AH59" s="307"/>
      <c r="AI59" s="307"/>
      <c r="AJ59" s="307"/>
      <c r="AK59" s="307"/>
      <c r="AL59" s="307"/>
      <c r="AM59" s="308"/>
      <c r="AN59" s="310"/>
      <c r="AO59" s="310"/>
      <c r="AP59" s="310"/>
      <c r="AQ59" s="310"/>
      <c r="AR59" s="310"/>
      <c r="AS59" s="310"/>
      <c r="AT59" s="310"/>
      <c r="AU59" s="310"/>
      <c r="AV59" s="310"/>
      <c r="AW59" s="310"/>
      <c r="AX59" s="306"/>
      <c r="AY59" s="304"/>
      <c r="AZ59" s="304"/>
      <c r="BA59" s="304"/>
      <c r="BB59" s="304"/>
      <c r="BC59" s="304"/>
      <c r="BD59" s="304"/>
      <c r="BE59" s="304"/>
      <c r="BF59" s="304"/>
      <c r="BG59" s="305"/>
      <c r="BH59" s="58"/>
      <c r="BI59" s="357"/>
      <c r="BJ59" s="358"/>
      <c r="BK59" s="358"/>
      <c r="BL59" s="358"/>
      <c r="BM59" s="358"/>
      <c r="BN59" s="359"/>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row>
    <row r="60" spans="1:100" ht="15" customHeight="1" x14ac:dyDescent="0.25">
      <c r="A60" s="58"/>
      <c r="B60" s="390"/>
      <c r="C60" s="390"/>
      <c r="D60" s="391"/>
      <c r="E60" s="374"/>
      <c r="F60" s="375"/>
      <c r="G60" s="375"/>
      <c r="H60" s="375"/>
      <c r="I60" s="376"/>
      <c r="J60" s="309" t="str">
        <f>IF(AND('Mapa final'!$K$112="Media",'Mapa final'!$O$112="Leve"),CONCATENATE("R",'Mapa final'!$A$112),"")</f>
        <v/>
      </c>
      <c r="K60" s="307"/>
      <c r="L60" s="307" t="str">
        <f>IF(AND('Mapa final'!$K$115="Media",'Mapa final'!$O$115="Leve"),CONCATENATE("R",'Mapa final'!$A$115),"")</f>
        <v/>
      </c>
      <c r="M60" s="307"/>
      <c r="N60" s="307" t="str">
        <f>IF(AND('Mapa final'!$K$118="Media",'Mapa final'!$O$118="Leve"),CONCATENATE("R",'Mapa final'!$A$118),"")</f>
        <v/>
      </c>
      <c r="O60" s="307"/>
      <c r="P60" s="307" t="str">
        <f>IF(AND('Mapa final'!$K$121="Media",'Mapa final'!$O$121="Leve"),CONCATENATE("R",'Mapa final'!$A$121),"")</f>
        <v/>
      </c>
      <c r="Q60" s="307"/>
      <c r="R60" s="307" t="str">
        <f>IF(AND('Mapa final'!$K$124="Media",'Mapa final'!$O$124="Leve"),CONCATENATE("R",'Mapa final'!$A$124),"")</f>
        <v/>
      </c>
      <c r="S60" s="308"/>
      <c r="T60" s="309" t="str">
        <f>IF(AND('Mapa final'!$K$112="Media",'Mapa final'!$O$112="Menor"),CONCATENATE("R",'Mapa final'!$A$112),"")</f>
        <v/>
      </c>
      <c r="U60" s="307"/>
      <c r="V60" s="307" t="str">
        <f>IF(AND('Mapa final'!$K$115="Media",'Mapa final'!$O$115="Menor"),CONCATENATE("R",'Mapa final'!$A$115),"")</f>
        <v/>
      </c>
      <c r="W60" s="307"/>
      <c r="X60" s="307" t="str">
        <f>IF(AND('Mapa final'!$K$118="Media",'Mapa final'!$O$118="Menor"),CONCATENATE("R",'Mapa final'!$A$118),"")</f>
        <v/>
      </c>
      <c r="Y60" s="307"/>
      <c r="Z60" s="307" t="str">
        <f>IF(AND('Mapa final'!$K$121="Media",'Mapa final'!$O$121="Menor"),CONCATENATE("R",'Mapa final'!$A$121),"")</f>
        <v/>
      </c>
      <c r="AA60" s="307"/>
      <c r="AB60" s="307" t="str">
        <f>IF(AND('Mapa final'!$K$124="Media",'Mapa final'!$O$124="Menor"),CONCATENATE("R",'Mapa final'!$A$124),"")</f>
        <v/>
      </c>
      <c r="AC60" s="308"/>
      <c r="AD60" s="309" t="str">
        <f>IF(AND('Mapa final'!$K$112="Media",'Mapa final'!$O$112="Moderado"),CONCATENATE("R",'Mapa final'!$A$112),"")</f>
        <v/>
      </c>
      <c r="AE60" s="307"/>
      <c r="AF60" s="307" t="str">
        <f>IF(AND('Mapa final'!$K$115="Media",'Mapa final'!$O$115="Moderado"),CONCATENATE("R",'Mapa final'!$A$115),"")</f>
        <v/>
      </c>
      <c r="AG60" s="307"/>
      <c r="AH60" s="307" t="str">
        <f>IF(AND('Mapa final'!$K$118="Media",'Mapa final'!$O$118="Moderado"),CONCATENATE("R",'Mapa final'!$A$118),"")</f>
        <v/>
      </c>
      <c r="AI60" s="307"/>
      <c r="AJ60" s="307" t="str">
        <f>IF(AND('Mapa final'!$K$121="Media",'Mapa final'!$O$121="Moderado"),CONCATENATE("R",'Mapa final'!$A$121),"")</f>
        <v/>
      </c>
      <c r="AK60" s="307"/>
      <c r="AL60" s="307" t="str">
        <f>IF(AND('Mapa final'!$K$124="Media",'Mapa final'!$O$124="Moderado"),CONCATENATE("R",'Mapa final'!$A$124),"")</f>
        <v/>
      </c>
      <c r="AM60" s="308"/>
      <c r="AN60" s="310" t="str">
        <f>IF(AND('Mapa final'!$K$112="Media",'Mapa final'!$O$112="Mayor"),CONCATENATE("R",'Mapa final'!$A$112),"")</f>
        <v/>
      </c>
      <c r="AO60" s="310"/>
      <c r="AP60" s="310" t="str">
        <f>IF(AND('Mapa final'!$K$115="Media",'Mapa final'!$O$115="Mayor"),CONCATENATE("R",'Mapa final'!$A$115),"")</f>
        <v/>
      </c>
      <c r="AQ60" s="310"/>
      <c r="AR60" s="310" t="str">
        <f>IF(AND('Mapa final'!$K$118="Media",'Mapa final'!$O$118="Mayor"),CONCATENATE("R",'Mapa final'!$A$118),"")</f>
        <v/>
      </c>
      <c r="AS60" s="310"/>
      <c r="AT60" s="310" t="str">
        <f>IF(AND('Mapa final'!$K$121="Media",'Mapa final'!$O$121="Mayor"),CONCATENATE("R",'Mapa final'!$A$121),"")</f>
        <v/>
      </c>
      <c r="AU60" s="310"/>
      <c r="AV60" s="310" t="str">
        <f>IF(AND('Mapa final'!$K$124="Media",'Mapa final'!$O$124="Mayor"),CONCATENATE("R",'Mapa final'!$A$124),"")</f>
        <v/>
      </c>
      <c r="AW60" s="310"/>
      <c r="AX60" s="306" t="str">
        <f>IF(AND('Mapa final'!$K$112="Media",'Mapa final'!$O$112="Catastrófico"),CONCATENATE("R",'Mapa final'!$A$112),"")</f>
        <v/>
      </c>
      <c r="AY60" s="304"/>
      <c r="AZ60" s="304" t="str">
        <f>IF(AND('Mapa final'!$K$115="Media",'Mapa final'!$O$115="Catastrófico"),CONCATENATE("R",'Mapa final'!$A$115),"")</f>
        <v/>
      </c>
      <c r="BA60" s="304"/>
      <c r="BB60" s="304" t="str">
        <f>IF(AND('Mapa final'!$K$118="Media",'Mapa final'!$O$118="Catastrófico"),CONCATENATE("R",'Mapa final'!$A$118),"")</f>
        <v/>
      </c>
      <c r="BC60" s="304"/>
      <c r="BD60" s="304" t="str">
        <f>IF(AND('Mapa final'!$K$121="Media",'Mapa final'!$O$121="Catastrófico"),CONCATENATE("R",'Mapa final'!$A$121),"")</f>
        <v/>
      </c>
      <c r="BE60" s="304"/>
      <c r="BF60" s="304" t="str">
        <f>IF(AND('Mapa final'!$K$124="Media",'Mapa final'!$O$124="Catastrófico"),CONCATENATE("R",'Mapa final'!$A$124),"")</f>
        <v/>
      </c>
      <c r="BG60" s="305"/>
      <c r="BH60" s="58"/>
      <c r="BI60" s="357"/>
      <c r="BJ60" s="358"/>
      <c r="BK60" s="358"/>
      <c r="BL60" s="358"/>
      <c r="BM60" s="358"/>
      <c r="BN60" s="359"/>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row>
    <row r="61" spans="1:100" ht="15" customHeight="1" x14ac:dyDescent="0.25">
      <c r="A61" s="58"/>
      <c r="B61" s="390"/>
      <c r="C61" s="390"/>
      <c r="D61" s="391"/>
      <c r="E61" s="374"/>
      <c r="F61" s="375"/>
      <c r="G61" s="375"/>
      <c r="H61" s="375"/>
      <c r="I61" s="376"/>
      <c r="J61" s="309"/>
      <c r="K61" s="307"/>
      <c r="L61" s="307"/>
      <c r="M61" s="307"/>
      <c r="N61" s="307"/>
      <c r="O61" s="307"/>
      <c r="P61" s="307"/>
      <c r="Q61" s="307"/>
      <c r="R61" s="307"/>
      <c r="S61" s="308"/>
      <c r="T61" s="309"/>
      <c r="U61" s="307"/>
      <c r="V61" s="307"/>
      <c r="W61" s="307"/>
      <c r="X61" s="307"/>
      <c r="Y61" s="307"/>
      <c r="Z61" s="307"/>
      <c r="AA61" s="307"/>
      <c r="AB61" s="307"/>
      <c r="AC61" s="308"/>
      <c r="AD61" s="309"/>
      <c r="AE61" s="307"/>
      <c r="AF61" s="307"/>
      <c r="AG61" s="307"/>
      <c r="AH61" s="307"/>
      <c r="AI61" s="307"/>
      <c r="AJ61" s="307"/>
      <c r="AK61" s="307"/>
      <c r="AL61" s="307"/>
      <c r="AM61" s="308"/>
      <c r="AN61" s="310"/>
      <c r="AO61" s="310"/>
      <c r="AP61" s="310"/>
      <c r="AQ61" s="310"/>
      <c r="AR61" s="310"/>
      <c r="AS61" s="310"/>
      <c r="AT61" s="310"/>
      <c r="AU61" s="310"/>
      <c r="AV61" s="310"/>
      <c r="AW61" s="310"/>
      <c r="AX61" s="306"/>
      <c r="AY61" s="304"/>
      <c r="AZ61" s="304"/>
      <c r="BA61" s="304"/>
      <c r="BB61" s="304"/>
      <c r="BC61" s="304"/>
      <c r="BD61" s="304"/>
      <c r="BE61" s="304"/>
      <c r="BF61" s="304"/>
      <c r="BG61" s="305"/>
      <c r="BH61" s="58"/>
      <c r="BI61" s="357"/>
      <c r="BJ61" s="358"/>
      <c r="BK61" s="358"/>
      <c r="BL61" s="358"/>
      <c r="BM61" s="358"/>
      <c r="BN61" s="359"/>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row>
    <row r="62" spans="1:100" ht="15" customHeight="1" x14ac:dyDescent="0.25">
      <c r="A62" s="58"/>
      <c r="B62" s="390"/>
      <c r="C62" s="390"/>
      <c r="D62" s="391"/>
      <c r="E62" s="374"/>
      <c r="F62" s="375"/>
      <c r="G62" s="375"/>
      <c r="H62" s="375"/>
      <c r="I62" s="376"/>
      <c r="J62" s="309" t="str">
        <f>IF(AND('Mapa final'!$K$127="Media",'Mapa final'!$O$127="Leve"),CONCATENATE("R",'Mapa final'!$A$127),"")</f>
        <v/>
      </c>
      <c r="K62" s="307"/>
      <c r="L62" s="307" t="str">
        <f>IF(AND('Mapa final'!$K$130="Media",'Mapa final'!$O$130="Leve"),CONCATENATE("R",'Mapa final'!$A$130),"")</f>
        <v/>
      </c>
      <c r="M62" s="307"/>
      <c r="N62" s="307" t="str">
        <f>IF(AND('Mapa final'!$K$133="Media",'Mapa final'!$O$133="Leve"),CONCATENATE("R",'Mapa final'!$A$133),"")</f>
        <v>R43</v>
      </c>
      <c r="O62" s="307"/>
      <c r="P62" s="307" t="str">
        <f>IF(AND('Mapa final'!$K$136="Media",'Mapa final'!$O$136="Leve"),CONCATENATE("R",'Mapa final'!$A$136),"")</f>
        <v/>
      </c>
      <c r="Q62" s="307"/>
      <c r="R62" s="307" t="str">
        <f>IF(AND('Mapa final'!$K$139="Media",'Mapa final'!$O$139="Leve"),CONCATENATE("R",'Mapa final'!$A$139),"")</f>
        <v/>
      </c>
      <c r="S62" s="308"/>
      <c r="T62" s="309" t="str">
        <f>IF(AND('Mapa final'!$K$127="Media",'Mapa final'!$O$127="Menor"),CONCATENATE("R",'Mapa final'!$A$127),"")</f>
        <v/>
      </c>
      <c r="U62" s="307"/>
      <c r="V62" s="307" t="str">
        <f>IF(AND('Mapa final'!$K$130="Media",'Mapa final'!$O$130="Menor"),CONCATENATE("R",'Mapa final'!$A$130),"")</f>
        <v/>
      </c>
      <c r="W62" s="307"/>
      <c r="X62" s="307" t="str">
        <f>IF(AND('Mapa final'!$K$133="Media",'Mapa final'!$O$133="Menor"),CONCATENATE("R",'Mapa final'!$A$133),"")</f>
        <v/>
      </c>
      <c r="Y62" s="307"/>
      <c r="Z62" s="307" t="str">
        <f>IF(AND('Mapa final'!$K$136="Media",'Mapa final'!$O$136="Menor"),CONCATENATE("R",'Mapa final'!$A$136),"")</f>
        <v/>
      </c>
      <c r="AA62" s="307"/>
      <c r="AB62" s="307" t="str">
        <f>IF(AND('Mapa final'!$K$139="Media",'Mapa final'!$O$139="Menor"),CONCATENATE("R",'Mapa final'!$A$139),"")</f>
        <v/>
      </c>
      <c r="AC62" s="308"/>
      <c r="AD62" s="309" t="str">
        <f>IF(AND('Mapa final'!$K$127="Media",'Mapa final'!$O$127="Moderado"),CONCATENATE("R",'Mapa final'!$A$127),"")</f>
        <v/>
      </c>
      <c r="AE62" s="307"/>
      <c r="AF62" s="307" t="str">
        <f>IF(AND('Mapa final'!$K$130="Media",'Mapa final'!$O$130="Moderado"),CONCATENATE("R",'Mapa final'!$A$130),"")</f>
        <v>R42</v>
      </c>
      <c r="AG62" s="307"/>
      <c r="AH62" s="307" t="str">
        <f>IF(AND('Mapa final'!$K$133="Media",'Mapa final'!$O$133="Moderado"),CONCATENATE("R",'Mapa final'!$A$133),"")</f>
        <v/>
      </c>
      <c r="AI62" s="307"/>
      <c r="AJ62" s="307" t="str">
        <f>IF(AND('Mapa final'!$K$136="Media",'Mapa final'!$O$136="Moderado"),CONCATENATE("R",'Mapa final'!$A$136),"")</f>
        <v/>
      </c>
      <c r="AK62" s="307"/>
      <c r="AL62" s="307" t="str">
        <f>IF(AND('Mapa final'!$K$139="Media",'Mapa final'!$O$139="Moderado"),CONCATENATE("R",'Mapa final'!$A$139),"")</f>
        <v/>
      </c>
      <c r="AM62" s="308"/>
      <c r="AN62" s="310" t="str">
        <f>IF(AND('Mapa final'!$K$127="Media",'Mapa final'!$O$127="Mayor"),CONCATENATE("R",'Mapa final'!$A$127),"")</f>
        <v/>
      </c>
      <c r="AO62" s="310"/>
      <c r="AP62" s="310" t="str">
        <f>IF(AND('Mapa final'!$K$130="Media",'Mapa final'!$O$130="Mayor"),CONCATENATE("R",'Mapa final'!$A$130),"")</f>
        <v/>
      </c>
      <c r="AQ62" s="310"/>
      <c r="AR62" s="310" t="str">
        <f>IF(AND('Mapa final'!$K$133="Media",'Mapa final'!$O$133="Mayor"),CONCATENATE("R",'Mapa final'!$A$133),"")</f>
        <v/>
      </c>
      <c r="AS62" s="310"/>
      <c r="AT62" s="310" t="str">
        <f>IF(AND('Mapa final'!$K$136="Media",'Mapa final'!$O$136="Mayor"),CONCATENATE("R",'Mapa final'!$A$136),"")</f>
        <v/>
      </c>
      <c r="AU62" s="310"/>
      <c r="AV62" s="310" t="str">
        <f>IF(AND('Mapa final'!$K$139="Media",'Mapa final'!$O$139="Mayor"),CONCATENATE("R",'Mapa final'!$A$139),"")</f>
        <v/>
      </c>
      <c r="AW62" s="310"/>
      <c r="AX62" s="306" t="str">
        <f>IF(AND('Mapa final'!$K$127="Media",'Mapa final'!$O$127="Catastrófico"),CONCATENATE("R",'Mapa final'!$A$127),"")</f>
        <v/>
      </c>
      <c r="AY62" s="304"/>
      <c r="AZ62" s="304" t="str">
        <f>IF(AND('Mapa final'!$K$130="Media",'Mapa final'!$O$130="Catastrófico"),CONCATENATE("R",'Mapa final'!$A$130),"")</f>
        <v/>
      </c>
      <c r="BA62" s="304"/>
      <c r="BB62" s="304" t="str">
        <f>IF(AND('Mapa final'!$K$133="Media",'Mapa final'!$O$133="Catastrófico"),CONCATENATE("R",'Mapa final'!$A$133),"")</f>
        <v/>
      </c>
      <c r="BC62" s="304"/>
      <c r="BD62" s="304" t="str">
        <f>IF(AND('Mapa final'!$K$136="Media",'Mapa final'!$O$136="Catastrófico"),CONCATENATE("R",'Mapa final'!$A$136),"")</f>
        <v/>
      </c>
      <c r="BE62" s="304"/>
      <c r="BF62" s="304" t="str">
        <f>IF(AND('Mapa final'!$K$139="Media",'Mapa final'!$O$139="Catastrófico"),CONCATENATE("R",'Mapa final'!$A$139),"")</f>
        <v/>
      </c>
      <c r="BG62" s="305"/>
      <c r="BH62" s="58"/>
      <c r="BI62" s="357"/>
      <c r="BJ62" s="358"/>
      <c r="BK62" s="358"/>
      <c r="BL62" s="358"/>
      <c r="BM62" s="358"/>
      <c r="BN62" s="359"/>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row>
    <row r="63" spans="1:100" ht="15" customHeight="1" x14ac:dyDescent="0.25">
      <c r="A63" s="58"/>
      <c r="B63" s="390"/>
      <c r="C63" s="390"/>
      <c r="D63" s="391"/>
      <c r="E63" s="374"/>
      <c r="F63" s="375"/>
      <c r="G63" s="375"/>
      <c r="H63" s="375"/>
      <c r="I63" s="376"/>
      <c r="J63" s="309"/>
      <c r="K63" s="307"/>
      <c r="L63" s="307"/>
      <c r="M63" s="307"/>
      <c r="N63" s="307"/>
      <c r="O63" s="307"/>
      <c r="P63" s="307"/>
      <c r="Q63" s="307"/>
      <c r="R63" s="307"/>
      <c r="S63" s="308"/>
      <c r="T63" s="309"/>
      <c r="U63" s="307"/>
      <c r="V63" s="307"/>
      <c r="W63" s="307"/>
      <c r="X63" s="307"/>
      <c r="Y63" s="307"/>
      <c r="Z63" s="307"/>
      <c r="AA63" s="307"/>
      <c r="AB63" s="307"/>
      <c r="AC63" s="308"/>
      <c r="AD63" s="309"/>
      <c r="AE63" s="307"/>
      <c r="AF63" s="307"/>
      <c r="AG63" s="307"/>
      <c r="AH63" s="307"/>
      <c r="AI63" s="307"/>
      <c r="AJ63" s="307"/>
      <c r="AK63" s="307"/>
      <c r="AL63" s="307"/>
      <c r="AM63" s="308"/>
      <c r="AN63" s="310"/>
      <c r="AO63" s="310"/>
      <c r="AP63" s="310"/>
      <c r="AQ63" s="310"/>
      <c r="AR63" s="310"/>
      <c r="AS63" s="310"/>
      <c r="AT63" s="310"/>
      <c r="AU63" s="310"/>
      <c r="AV63" s="310"/>
      <c r="AW63" s="310"/>
      <c r="AX63" s="306"/>
      <c r="AY63" s="304"/>
      <c r="AZ63" s="304"/>
      <c r="BA63" s="304"/>
      <c r="BB63" s="304"/>
      <c r="BC63" s="304"/>
      <c r="BD63" s="304"/>
      <c r="BE63" s="304"/>
      <c r="BF63" s="304"/>
      <c r="BG63" s="305"/>
      <c r="BH63" s="58"/>
      <c r="BI63" s="357"/>
      <c r="BJ63" s="358"/>
      <c r="BK63" s="358"/>
      <c r="BL63" s="358"/>
      <c r="BM63" s="358"/>
      <c r="BN63" s="359"/>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row>
    <row r="64" spans="1:100" ht="15" customHeight="1" x14ac:dyDescent="0.25">
      <c r="A64" s="58"/>
      <c r="B64" s="390"/>
      <c r="C64" s="390"/>
      <c r="D64" s="391"/>
      <c r="E64" s="374"/>
      <c r="F64" s="375"/>
      <c r="G64" s="375"/>
      <c r="H64" s="375"/>
      <c r="I64" s="376"/>
      <c r="J64" s="309" t="str">
        <f>IF(AND('Mapa final'!$K$142="Media",'Mapa final'!$O$142="Leve"),CONCATENATE("R",'Mapa final'!$A$142),"")</f>
        <v/>
      </c>
      <c r="K64" s="307"/>
      <c r="L64" s="307" t="str">
        <f>IF(AND('Mapa final'!$K$145="Media",'Mapa final'!$O$145="Leve"),CONCATENATE("R",'Mapa final'!$A$145),"")</f>
        <v/>
      </c>
      <c r="M64" s="307"/>
      <c r="N64" s="307" t="str">
        <f>IF(AND('Mapa final'!$K$148="Media",'Mapa final'!$O$148="Leve"),CONCATENATE("R",'Mapa final'!$A$148),"")</f>
        <v/>
      </c>
      <c r="O64" s="307"/>
      <c r="P64" s="307" t="str">
        <f>IF(AND('Mapa final'!$K$151="Media",'Mapa final'!$O$151="Leve"),CONCATENATE("R",'Mapa final'!$A$151),"")</f>
        <v/>
      </c>
      <c r="Q64" s="307"/>
      <c r="R64" s="307" t="str">
        <f>IF(AND('Mapa final'!$K$154="Media",'Mapa final'!$O$154="Leve"),CONCATENATE("R",'Mapa final'!$A$154),"")</f>
        <v/>
      </c>
      <c r="S64" s="308"/>
      <c r="T64" s="309" t="str">
        <f>IF(AND('Mapa final'!$K$142="Media",'Mapa final'!$O$142="Menor"),CONCATENATE("R",'Mapa final'!$A$142),"")</f>
        <v/>
      </c>
      <c r="U64" s="307"/>
      <c r="V64" s="307" t="str">
        <f>IF(AND('Mapa final'!$K$145="Media",'Mapa final'!$O$145="Menor"),CONCATENATE("R",'Mapa final'!$A$145),"")</f>
        <v/>
      </c>
      <c r="W64" s="307"/>
      <c r="X64" s="307" t="str">
        <f>IF(AND('Mapa final'!$K$148="Media",'Mapa final'!$O$148="Menor"),CONCATENATE("R",'Mapa final'!$A$148),"")</f>
        <v/>
      </c>
      <c r="Y64" s="307"/>
      <c r="Z64" s="307" t="str">
        <f>IF(AND('Mapa final'!$K$151="Media",'Mapa final'!$O$151="Menor"),CONCATENATE("R",'Mapa final'!$A$151),"")</f>
        <v/>
      </c>
      <c r="AA64" s="307"/>
      <c r="AB64" s="307" t="str">
        <f>IF(AND('Mapa final'!$K$154="Media",'Mapa final'!$O$154="Menor"),CONCATENATE("R",'Mapa final'!$A$154),"")</f>
        <v/>
      </c>
      <c r="AC64" s="308"/>
      <c r="AD64" s="309" t="str">
        <f>IF(AND('Mapa final'!$K$142="Media",'Mapa final'!$O$142="Moderado"),CONCATENATE("R",'Mapa final'!$A$142),"")</f>
        <v/>
      </c>
      <c r="AE64" s="307"/>
      <c r="AF64" s="307" t="str">
        <f>IF(AND('Mapa final'!$K$145="Media",'Mapa final'!$O$145="Moderado"),CONCATENATE("R",'Mapa final'!$A$145),"")</f>
        <v/>
      </c>
      <c r="AG64" s="307"/>
      <c r="AH64" s="307" t="str">
        <f>IF(AND('Mapa final'!$K$148="Media",'Mapa final'!$O$148="Moderado"),CONCATENATE("R",'Mapa final'!$A$148),"")</f>
        <v/>
      </c>
      <c r="AI64" s="307"/>
      <c r="AJ64" s="307" t="str">
        <f>IF(AND('Mapa final'!$K$151="Media",'Mapa final'!$O$151="Moderado"),CONCATENATE("R",'Mapa final'!$A$151),"")</f>
        <v/>
      </c>
      <c r="AK64" s="307"/>
      <c r="AL64" s="307" t="str">
        <f>IF(AND('Mapa final'!$K$154="Media",'Mapa final'!$O$154="Moderado"),CONCATENATE("R",'Mapa final'!$A$154),"")</f>
        <v/>
      </c>
      <c r="AM64" s="308"/>
      <c r="AN64" s="310" t="str">
        <f>IF(AND('Mapa final'!$K$142="Media",'Mapa final'!$O$142="Mayor"),CONCATENATE("R",'Mapa final'!$A$142),"")</f>
        <v/>
      </c>
      <c r="AO64" s="310"/>
      <c r="AP64" s="310" t="str">
        <f>IF(AND('Mapa final'!$K$145="Media",'Mapa final'!$O$145="Mayor"),CONCATENATE("R",'Mapa final'!$A$145),"")</f>
        <v/>
      </c>
      <c r="AQ64" s="310"/>
      <c r="AR64" s="310" t="str">
        <f>IF(AND('Mapa final'!$K$148="Media",'Mapa final'!$O$148="Mayor"),CONCATENATE("R",'Mapa final'!$A$148),"")</f>
        <v/>
      </c>
      <c r="AS64" s="310"/>
      <c r="AT64" s="310" t="str">
        <f>IF(AND('Mapa final'!$K$151="Media",'Mapa final'!$O$151="Mayor"),CONCATENATE("R",'Mapa final'!$A$151),"")</f>
        <v/>
      </c>
      <c r="AU64" s="310"/>
      <c r="AV64" s="310" t="str">
        <f>IF(AND('Mapa final'!$K$154="Media",'Mapa final'!$O$154="Mayor"),CONCATENATE("R",'Mapa final'!$A$154),"")</f>
        <v/>
      </c>
      <c r="AW64" s="310"/>
      <c r="AX64" s="306" t="str">
        <f>IF(AND('Mapa final'!$K$142="Media",'Mapa final'!$O$142="Catastrófico"),CONCATENATE("R",'Mapa final'!$A$142),"")</f>
        <v/>
      </c>
      <c r="AY64" s="304"/>
      <c r="AZ64" s="304" t="str">
        <f>IF(AND('Mapa final'!$K$145="Media",'Mapa final'!$O$145="Catastrófico"),CONCATENATE("R",'Mapa final'!$A$145),"")</f>
        <v/>
      </c>
      <c r="BA64" s="304"/>
      <c r="BB64" s="304" t="str">
        <f>IF(AND('Mapa final'!$K$148="Media",'Mapa final'!$O$148="Catastrófico"),CONCATENATE("R",'Mapa final'!$A$148),"")</f>
        <v/>
      </c>
      <c r="BC64" s="304"/>
      <c r="BD64" s="304" t="str">
        <f>IF(AND('Mapa final'!$K$151="Media",'Mapa final'!$O$151="Catastrófico"),CONCATENATE("R",'Mapa final'!$A$151),"")</f>
        <v/>
      </c>
      <c r="BE64" s="304"/>
      <c r="BF64" s="304" t="str">
        <f>IF(AND('Mapa final'!$K$154="Media",'Mapa final'!$O$154="Catastrófico"),CONCATENATE("R",'Mapa final'!$A$154),"")</f>
        <v/>
      </c>
      <c r="BG64" s="305"/>
      <c r="BH64" s="58"/>
      <c r="BI64" s="357"/>
      <c r="BJ64" s="358"/>
      <c r="BK64" s="358"/>
      <c r="BL64" s="358"/>
      <c r="BM64" s="358"/>
      <c r="BN64" s="359"/>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row>
    <row r="65" spans="1:100" ht="15.75" customHeight="1" thickBot="1" x14ac:dyDescent="0.3">
      <c r="A65" s="58"/>
      <c r="B65" s="390"/>
      <c r="C65" s="390"/>
      <c r="D65" s="391"/>
      <c r="E65" s="377"/>
      <c r="F65" s="378"/>
      <c r="G65" s="378"/>
      <c r="H65" s="378"/>
      <c r="I65" s="378"/>
      <c r="J65" s="316"/>
      <c r="K65" s="317"/>
      <c r="L65" s="317"/>
      <c r="M65" s="317"/>
      <c r="N65" s="317"/>
      <c r="O65" s="317"/>
      <c r="P65" s="317"/>
      <c r="Q65" s="317"/>
      <c r="R65" s="317"/>
      <c r="S65" s="318"/>
      <c r="T65" s="316"/>
      <c r="U65" s="317"/>
      <c r="V65" s="317"/>
      <c r="W65" s="317"/>
      <c r="X65" s="317"/>
      <c r="Y65" s="317"/>
      <c r="Z65" s="317"/>
      <c r="AA65" s="317"/>
      <c r="AB65" s="317"/>
      <c r="AC65" s="318"/>
      <c r="AD65" s="316"/>
      <c r="AE65" s="317"/>
      <c r="AF65" s="317"/>
      <c r="AG65" s="317"/>
      <c r="AH65" s="317"/>
      <c r="AI65" s="317"/>
      <c r="AJ65" s="317"/>
      <c r="AK65" s="317"/>
      <c r="AL65" s="317"/>
      <c r="AM65" s="318"/>
      <c r="AN65" s="310"/>
      <c r="AO65" s="310"/>
      <c r="AP65" s="310"/>
      <c r="AQ65" s="310"/>
      <c r="AR65" s="310"/>
      <c r="AS65" s="310"/>
      <c r="AT65" s="310"/>
      <c r="AU65" s="310"/>
      <c r="AV65" s="310"/>
      <c r="AW65" s="310"/>
      <c r="AX65" s="327"/>
      <c r="AY65" s="319"/>
      <c r="AZ65" s="319"/>
      <c r="BA65" s="319"/>
      <c r="BB65" s="319"/>
      <c r="BC65" s="319"/>
      <c r="BD65" s="319"/>
      <c r="BE65" s="319"/>
      <c r="BF65" s="319"/>
      <c r="BG65" s="328"/>
      <c r="BH65" s="58"/>
      <c r="BI65" s="357"/>
      <c r="BJ65" s="358"/>
      <c r="BK65" s="358"/>
      <c r="BL65" s="358"/>
      <c r="BM65" s="358"/>
      <c r="BN65" s="359"/>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row>
    <row r="66" spans="1:100" ht="15" customHeight="1" x14ac:dyDescent="0.25">
      <c r="A66" s="58"/>
      <c r="B66" s="390"/>
      <c r="C66" s="390"/>
      <c r="D66" s="391"/>
      <c r="E66" s="372" t="s">
        <v>108</v>
      </c>
      <c r="F66" s="373"/>
      <c r="G66" s="373"/>
      <c r="H66" s="373"/>
      <c r="I66" s="373"/>
      <c r="J66" s="386" t="str">
        <f>IF(AND('Mapa final'!$K$7="Baja",'Mapa final'!$O$7="Leve"),CONCATENATE("R",'Mapa final'!$A$7),"")</f>
        <v/>
      </c>
      <c r="K66" s="333"/>
      <c r="L66" s="333" t="str">
        <f>IF(AND('Mapa final'!$K$10="Baja",'Mapa final'!$O$10="Leve"),CONCATENATE("R",'Mapa final'!$A$10),"")</f>
        <v/>
      </c>
      <c r="M66" s="333"/>
      <c r="N66" s="333" t="str">
        <f>IF(AND('Mapa final'!$K$13="Baja",'Mapa final'!$O$13="Leve"),CONCATENATE("R",'Mapa final'!$A$13),"")</f>
        <v/>
      </c>
      <c r="O66" s="333"/>
      <c r="P66" s="333" t="str">
        <f>IF(AND('Mapa final'!$K$16="Baja",'Mapa final'!$O$16="Leve"),CONCATENATE("R",'Mapa final'!$A$16),"")</f>
        <v/>
      </c>
      <c r="Q66" s="333"/>
      <c r="R66" s="333" t="str">
        <f>IF(AND('Mapa final'!$K$19="Baja",'Mapa final'!$O$19="Leve"),CONCATENATE("R",'Mapa final'!$A$19),"")</f>
        <v/>
      </c>
      <c r="S66" s="335"/>
      <c r="T66" s="313" t="str">
        <f>IF(AND('Mapa final'!$K$7="Baja",'Mapa final'!$O$7="Menor"),CONCATENATE("R",'Mapa final'!$A$7),"")</f>
        <v/>
      </c>
      <c r="U66" s="314"/>
      <c r="V66" s="314" t="str">
        <f>IF(AND('Mapa final'!$K$10="Baja",'Mapa final'!$O$10="Menor"),CONCATENATE("R",'Mapa final'!$A$10),"")</f>
        <v/>
      </c>
      <c r="W66" s="314"/>
      <c r="X66" s="314" t="str">
        <f>IF(AND('Mapa final'!$K$13="Baja",'Mapa final'!$O$13="Menor"),CONCATENATE("R",'Mapa final'!$A$13),"")</f>
        <v/>
      </c>
      <c r="Y66" s="314"/>
      <c r="Z66" s="314" t="str">
        <f>IF(AND('Mapa final'!$K$16="Baja",'Mapa final'!$O$16="Menor"),CONCATENATE("R",'Mapa final'!$A$16),"")</f>
        <v/>
      </c>
      <c r="AA66" s="314"/>
      <c r="AB66" s="314" t="str">
        <f>IF(AND('Mapa final'!$K$19="Baja",'Mapa final'!$O$19="Menor"),CONCATENATE("R",'Mapa final'!$A$19),"")</f>
        <v/>
      </c>
      <c r="AC66" s="315"/>
      <c r="AD66" s="313" t="str">
        <f>IF(AND('Mapa final'!$K$7="Baja",'Mapa final'!$O$7="Moderado"),CONCATENATE("R",'Mapa final'!$A$7),"")</f>
        <v>R1</v>
      </c>
      <c r="AE66" s="314"/>
      <c r="AF66" s="314" t="str">
        <f>IF(AND('Mapa final'!$K$10="Baja",'Mapa final'!$O$10="Moderado"),CONCATENATE("R",'Mapa final'!$A$10),"")</f>
        <v/>
      </c>
      <c r="AG66" s="314"/>
      <c r="AH66" s="314" t="str">
        <f>IF(AND('Mapa final'!$K$13="Baja",'Mapa final'!$O$13="Moderado"),CONCATENATE("R",'Mapa final'!$A$13),"")</f>
        <v/>
      </c>
      <c r="AI66" s="314"/>
      <c r="AJ66" s="314" t="str">
        <f>IF(AND('Mapa final'!$K$16="Baja",'Mapa final'!$O$16="Moderado"),CONCATENATE("R",'Mapa final'!$A$16),"")</f>
        <v/>
      </c>
      <c r="AK66" s="314"/>
      <c r="AL66" s="314" t="str">
        <f>IF(AND('Mapa final'!$K$19="Baja",'Mapa final'!$O$19="Moderado"),CONCATENATE("R",'Mapa final'!$A$19),"")</f>
        <v/>
      </c>
      <c r="AM66" s="315"/>
      <c r="AN66" s="325" t="str">
        <f>IF(AND('Mapa final'!$K$7="Baja",'Mapa final'!$O$7="Mayor"),CONCATENATE("R",'Mapa final'!$A$7),"")</f>
        <v/>
      </c>
      <c r="AO66" s="320"/>
      <c r="AP66" s="320" t="str">
        <f>IF(AND('Mapa final'!$K$10="Baja",'Mapa final'!$O$10="Mayor"),CONCATENATE("R",'Mapa final'!$A$10),"")</f>
        <v/>
      </c>
      <c r="AQ66" s="320"/>
      <c r="AR66" s="320" t="str">
        <f>IF(AND('Mapa final'!$K$13="Baja",'Mapa final'!$O$13="Mayor"),CONCATENATE("R",'Mapa final'!$A$13),"")</f>
        <v/>
      </c>
      <c r="AS66" s="320"/>
      <c r="AT66" s="320" t="str">
        <f>IF(AND('Mapa final'!$K$16="Baja",'Mapa final'!$O$16="Mayor"),CONCATENATE("R",'Mapa final'!$A$16),"")</f>
        <v/>
      </c>
      <c r="AU66" s="320"/>
      <c r="AV66" s="320" t="str">
        <f>IF(AND('Mapa final'!$K$19="Baja",'Mapa final'!$O$19="Mayor"),CONCATENATE("R",'Mapa final'!$A$19),"")</f>
        <v/>
      </c>
      <c r="AW66" s="326"/>
      <c r="AX66" s="330" t="str">
        <f>IF(AND('Mapa final'!$K$7="Baja",'Mapa final'!$O$7="Catastrófico"),CONCATENATE("R",'Mapa final'!$A$7),"")</f>
        <v/>
      </c>
      <c r="AY66" s="329"/>
      <c r="AZ66" s="329" t="str">
        <f>IF(AND('Mapa final'!$K$10="Baja",'Mapa final'!$O$10="Catastrófico"),CONCATENATE("R",'Mapa final'!$A$10),"")</f>
        <v/>
      </c>
      <c r="BA66" s="329"/>
      <c r="BB66" s="329" t="str">
        <f>IF(AND('Mapa final'!$K$13="Baja",'Mapa final'!$O$13="Catastrófico"),CONCATENATE("R",'Mapa final'!$A$13),"")</f>
        <v/>
      </c>
      <c r="BC66" s="329"/>
      <c r="BD66" s="329" t="str">
        <f>IF(AND('Mapa final'!$K$16="Baja",'Mapa final'!$O$16="Catastrófico"),CONCATENATE("R",'Mapa final'!$A$16),"")</f>
        <v/>
      </c>
      <c r="BE66" s="329"/>
      <c r="BF66" s="329" t="str">
        <f>IF(AND('Mapa final'!$K$19="Baja",'Mapa final'!$O$19="Catastrófico"),CONCATENATE("R",'Mapa final'!$A$19),"")</f>
        <v/>
      </c>
      <c r="BG66" s="385"/>
      <c r="BH66" s="58"/>
      <c r="BI66" s="357"/>
      <c r="BJ66" s="358"/>
      <c r="BK66" s="358"/>
      <c r="BL66" s="358"/>
      <c r="BM66" s="358"/>
      <c r="BN66" s="359"/>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row>
    <row r="67" spans="1:100" ht="15" customHeight="1" x14ac:dyDescent="0.25">
      <c r="A67" s="58"/>
      <c r="B67" s="390"/>
      <c r="C67" s="390"/>
      <c r="D67" s="391"/>
      <c r="E67" s="374"/>
      <c r="F67" s="375"/>
      <c r="G67" s="375"/>
      <c r="H67" s="375"/>
      <c r="I67" s="376"/>
      <c r="J67" s="301"/>
      <c r="K67" s="302"/>
      <c r="L67" s="302"/>
      <c r="M67" s="302"/>
      <c r="N67" s="302"/>
      <c r="O67" s="302"/>
      <c r="P67" s="302"/>
      <c r="Q67" s="302"/>
      <c r="R67" s="302"/>
      <c r="S67" s="303"/>
      <c r="T67" s="309"/>
      <c r="U67" s="307"/>
      <c r="V67" s="307"/>
      <c r="W67" s="307"/>
      <c r="X67" s="307"/>
      <c r="Y67" s="307"/>
      <c r="Z67" s="307"/>
      <c r="AA67" s="307"/>
      <c r="AB67" s="307"/>
      <c r="AC67" s="308"/>
      <c r="AD67" s="309"/>
      <c r="AE67" s="307"/>
      <c r="AF67" s="307"/>
      <c r="AG67" s="307"/>
      <c r="AH67" s="307"/>
      <c r="AI67" s="307"/>
      <c r="AJ67" s="307"/>
      <c r="AK67" s="307"/>
      <c r="AL67" s="307"/>
      <c r="AM67" s="308"/>
      <c r="AN67" s="312"/>
      <c r="AO67" s="310"/>
      <c r="AP67" s="310"/>
      <c r="AQ67" s="310"/>
      <c r="AR67" s="310"/>
      <c r="AS67" s="310"/>
      <c r="AT67" s="310"/>
      <c r="AU67" s="310"/>
      <c r="AV67" s="310"/>
      <c r="AW67" s="311"/>
      <c r="AX67" s="306"/>
      <c r="AY67" s="304"/>
      <c r="AZ67" s="304"/>
      <c r="BA67" s="304"/>
      <c r="BB67" s="304"/>
      <c r="BC67" s="304"/>
      <c r="BD67" s="304"/>
      <c r="BE67" s="304"/>
      <c r="BF67" s="304"/>
      <c r="BG67" s="305"/>
      <c r="BH67" s="58"/>
      <c r="BI67" s="357"/>
      <c r="BJ67" s="358"/>
      <c r="BK67" s="358"/>
      <c r="BL67" s="358"/>
      <c r="BM67" s="358"/>
      <c r="BN67" s="359"/>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row>
    <row r="68" spans="1:100" ht="15" customHeight="1" x14ac:dyDescent="0.25">
      <c r="A68" s="58"/>
      <c r="B68" s="390"/>
      <c r="C68" s="390"/>
      <c r="D68" s="391"/>
      <c r="E68" s="374"/>
      <c r="F68" s="375"/>
      <c r="G68" s="375"/>
      <c r="H68" s="375"/>
      <c r="I68" s="376"/>
      <c r="J68" s="301" t="str">
        <f>IF(AND('Mapa final'!$K$22="Baja",'Mapa final'!$O$22="Leve"),CONCATENATE("R",'Mapa final'!$A$22),"")</f>
        <v/>
      </c>
      <c r="K68" s="302"/>
      <c r="L68" s="302" t="str">
        <f>IF(AND('Mapa final'!$K$25="Baja",'Mapa final'!$O$25="Leve"),CONCATENATE("R",'Mapa final'!$A$25),"")</f>
        <v/>
      </c>
      <c r="M68" s="302"/>
      <c r="N68" s="302" t="str">
        <f>IF(AND('Mapa final'!$K$28="Baja",'Mapa final'!$O$28="Leve"),CONCATENATE("R",'Mapa final'!$A$28),"")</f>
        <v/>
      </c>
      <c r="O68" s="302"/>
      <c r="P68" s="302" t="str">
        <f>IF(AND('Mapa final'!$K$31="Baja",'Mapa final'!$O$31="Leve"),CONCATENATE("R",'Mapa final'!$A$31),"")</f>
        <v/>
      </c>
      <c r="Q68" s="302"/>
      <c r="R68" s="302" t="str">
        <f>IF(AND('Mapa final'!$K$34="Baja",'Mapa final'!$O$34="Leve"),CONCATENATE("R",'Mapa final'!$A$34),"")</f>
        <v/>
      </c>
      <c r="S68" s="303"/>
      <c r="T68" s="309" t="str">
        <f>IF(AND('Mapa final'!$K$22="Baja",'Mapa final'!$O$22="Menor"),CONCATENATE("R",'Mapa final'!$A$22),"")</f>
        <v/>
      </c>
      <c r="U68" s="307"/>
      <c r="V68" s="307" t="str">
        <f>IF(AND('Mapa final'!$K$25="Baja",'Mapa final'!$O$25="Menor"),CONCATENATE("R",'Mapa final'!$A$25),"")</f>
        <v/>
      </c>
      <c r="W68" s="307"/>
      <c r="X68" s="307" t="str">
        <f>IF(AND('Mapa final'!$K$28="Baja",'Mapa final'!$O$28="Menor"),CONCATENATE("R",'Mapa final'!$A$28),"")</f>
        <v/>
      </c>
      <c r="Y68" s="307"/>
      <c r="Z68" s="307" t="str">
        <f>IF(AND('Mapa final'!$K$31="Baja",'Mapa final'!$O$31="Menor"),CONCATENATE("R",'Mapa final'!$A$31),"")</f>
        <v/>
      </c>
      <c r="AA68" s="307"/>
      <c r="AB68" s="307" t="str">
        <f>IF(AND('Mapa final'!$K$34="Baja",'Mapa final'!$O$34="Menor"),CONCATENATE("R",'Mapa final'!$A$34),"")</f>
        <v/>
      </c>
      <c r="AC68" s="308"/>
      <c r="AD68" s="309" t="str">
        <f>IF(AND('Mapa final'!$K$22="Baja",'Mapa final'!$O$22="Moderado"),CONCATENATE("R",'Mapa final'!$A$22),"")</f>
        <v/>
      </c>
      <c r="AE68" s="307"/>
      <c r="AF68" s="307" t="str">
        <f>IF(AND('Mapa final'!$K$25="Baja",'Mapa final'!$O$25="Moderado"),CONCATENATE("R",'Mapa final'!$A$25),"")</f>
        <v/>
      </c>
      <c r="AG68" s="307"/>
      <c r="AH68" s="307" t="str">
        <f>IF(AND('Mapa final'!$K$28="Baja",'Mapa final'!$O$28="Moderado"),CONCATENATE("R",'Mapa final'!$A$28),"")</f>
        <v/>
      </c>
      <c r="AI68" s="307"/>
      <c r="AJ68" s="307" t="str">
        <f>IF(AND('Mapa final'!$K$31="Baja",'Mapa final'!$O$31="Moderado"),CONCATENATE("R",'Mapa final'!$A$31),"")</f>
        <v/>
      </c>
      <c r="AK68" s="307"/>
      <c r="AL68" s="307" t="str">
        <f>IF(AND('Mapa final'!$K$34="Baja",'Mapa final'!$O$34="Moderado"),CONCATENATE("R",'Mapa final'!$A$34),"")</f>
        <v/>
      </c>
      <c r="AM68" s="308"/>
      <c r="AN68" s="312" t="str">
        <f>IF(AND('Mapa final'!$K$22="Baja",'Mapa final'!$O$22="Mayor"),CONCATENATE("R",'Mapa final'!$A$22),"")</f>
        <v/>
      </c>
      <c r="AO68" s="310"/>
      <c r="AP68" s="310" t="str">
        <f>IF(AND('Mapa final'!$K$25="Baja",'Mapa final'!$O$25="Mayor"),CONCATENATE("R",'Mapa final'!$A$25),"")</f>
        <v/>
      </c>
      <c r="AQ68" s="310"/>
      <c r="AR68" s="310" t="str">
        <f>IF(AND('Mapa final'!$K$28="Baja",'Mapa final'!$O$28="Mayor"),CONCATENATE("R",'Mapa final'!$A$28),"")</f>
        <v/>
      </c>
      <c r="AS68" s="310"/>
      <c r="AT68" s="310" t="str">
        <f>IF(AND('Mapa final'!$K$31="Baja",'Mapa final'!$O$31="Mayor"),CONCATENATE("R",'Mapa final'!$A$31),"")</f>
        <v/>
      </c>
      <c r="AU68" s="310"/>
      <c r="AV68" s="310" t="str">
        <f>IF(AND('Mapa final'!$K$34="Baja",'Mapa final'!$O$34="Mayor"),CONCATENATE("R",'Mapa final'!$A$34),"")</f>
        <v/>
      </c>
      <c r="AW68" s="311"/>
      <c r="AX68" s="306" t="str">
        <f>IF(AND('Mapa final'!$K$22="Baja",'Mapa final'!$O$22="Catastrófico"),CONCATENATE("R",'Mapa final'!$A$22),"")</f>
        <v/>
      </c>
      <c r="AY68" s="304"/>
      <c r="AZ68" s="304" t="str">
        <f>IF(AND('Mapa final'!$K$25="Baja",'Mapa final'!$O$25="Catastrófico"),CONCATENATE("R",'Mapa final'!$A$25),"")</f>
        <v/>
      </c>
      <c r="BA68" s="304"/>
      <c r="BB68" s="304" t="str">
        <f>IF(AND('Mapa final'!$K$28="Baja",'Mapa final'!$O$28="Catastrófico"),CONCATENATE("R",'Mapa final'!$A$28),"")</f>
        <v/>
      </c>
      <c r="BC68" s="304"/>
      <c r="BD68" s="304" t="str">
        <f>IF(AND('Mapa final'!$K$31="Baja",'Mapa final'!$O$31="Catastrófico"),CONCATENATE("R",'Mapa final'!$A$31),"")</f>
        <v/>
      </c>
      <c r="BE68" s="304"/>
      <c r="BF68" s="304" t="str">
        <f>IF(AND('Mapa final'!$K$34="Baja",'Mapa final'!$O$34="Catastrófico"),CONCATENATE("R",'Mapa final'!$A$34),"")</f>
        <v/>
      </c>
      <c r="BG68" s="305"/>
      <c r="BH68" s="58"/>
      <c r="BI68" s="357"/>
      <c r="BJ68" s="358"/>
      <c r="BK68" s="358"/>
      <c r="BL68" s="358"/>
      <c r="BM68" s="358"/>
      <c r="BN68" s="359"/>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row>
    <row r="69" spans="1:100" ht="15" customHeight="1" x14ac:dyDescent="0.25">
      <c r="A69" s="58"/>
      <c r="B69" s="390"/>
      <c r="C69" s="390"/>
      <c r="D69" s="391"/>
      <c r="E69" s="374"/>
      <c r="F69" s="375"/>
      <c r="G69" s="375"/>
      <c r="H69" s="375"/>
      <c r="I69" s="376"/>
      <c r="J69" s="301"/>
      <c r="K69" s="302"/>
      <c r="L69" s="302"/>
      <c r="M69" s="302"/>
      <c r="N69" s="302"/>
      <c r="O69" s="302"/>
      <c r="P69" s="302"/>
      <c r="Q69" s="302"/>
      <c r="R69" s="302"/>
      <c r="S69" s="303"/>
      <c r="T69" s="309"/>
      <c r="U69" s="307"/>
      <c r="V69" s="307"/>
      <c r="W69" s="307"/>
      <c r="X69" s="307"/>
      <c r="Y69" s="307"/>
      <c r="Z69" s="307"/>
      <c r="AA69" s="307"/>
      <c r="AB69" s="307"/>
      <c r="AC69" s="308"/>
      <c r="AD69" s="309"/>
      <c r="AE69" s="307"/>
      <c r="AF69" s="307"/>
      <c r="AG69" s="307"/>
      <c r="AH69" s="307"/>
      <c r="AI69" s="307"/>
      <c r="AJ69" s="307"/>
      <c r="AK69" s="307"/>
      <c r="AL69" s="307"/>
      <c r="AM69" s="308"/>
      <c r="AN69" s="312"/>
      <c r="AO69" s="310"/>
      <c r="AP69" s="310"/>
      <c r="AQ69" s="310"/>
      <c r="AR69" s="310"/>
      <c r="AS69" s="310"/>
      <c r="AT69" s="310"/>
      <c r="AU69" s="310"/>
      <c r="AV69" s="310"/>
      <c r="AW69" s="311"/>
      <c r="AX69" s="306"/>
      <c r="AY69" s="304"/>
      <c r="AZ69" s="304"/>
      <c r="BA69" s="304"/>
      <c r="BB69" s="304"/>
      <c r="BC69" s="304"/>
      <c r="BD69" s="304"/>
      <c r="BE69" s="304"/>
      <c r="BF69" s="304"/>
      <c r="BG69" s="305"/>
      <c r="BH69" s="58"/>
      <c r="BI69" s="357"/>
      <c r="BJ69" s="358"/>
      <c r="BK69" s="358"/>
      <c r="BL69" s="358"/>
      <c r="BM69" s="358"/>
      <c r="BN69" s="359"/>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row>
    <row r="70" spans="1:100" ht="15" customHeight="1" x14ac:dyDescent="0.25">
      <c r="A70" s="58"/>
      <c r="B70" s="390"/>
      <c r="C70" s="390"/>
      <c r="D70" s="391"/>
      <c r="E70" s="374"/>
      <c r="F70" s="375"/>
      <c r="G70" s="375"/>
      <c r="H70" s="375"/>
      <c r="I70" s="376"/>
      <c r="J70" s="301" t="str">
        <f>IF(AND('Mapa final'!$K$37="Baja",'Mapa final'!$O$37="Leve"),CONCATENATE("R",'Mapa final'!$A$37),"")</f>
        <v/>
      </c>
      <c r="K70" s="302"/>
      <c r="L70" s="302" t="str">
        <f>IF(AND('Mapa final'!$K$40="Baja",'Mapa final'!$O$40="Leve"),CONCATENATE("R",'Mapa final'!$A$40),"")</f>
        <v/>
      </c>
      <c r="M70" s="302"/>
      <c r="N70" s="302" t="str">
        <f>IF(AND('Mapa final'!$K$43="Baja",'Mapa final'!$O$43="Leve"),CONCATENATE("R",'Mapa final'!$A$43),"")</f>
        <v/>
      </c>
      <c r="O70" s="302"/>
      <c r="P70" s="302" t="str">
        <f>IF(AND('Mapa final'!$K$46="Baja",'Mapa final'!$O$46="Leve"),CONCATENATE("R",'Mapa final'!$A$46),"")</f>
        <v/>
      </c>
      <c r="Q70" s="302"/>
      <c r="R70" s="302" t="str">
        <f>IF(AND('Mapa final'!$K$49="Baja",'Mapa final'!$O$49="Leve"),CONCATENATE("R",'Mapa final'!$A$49),"")</f>
        <v/>
      </c>
      <c r="S70" s="303"/>
      <c r="T70" s="309" t="str">
        <f>IF(AND('Mapa final'!$K$37="Baja",'Mapa final'!$O$37="Menor"),CONCATENATE("R",'Mapa final'!$A$37),"")</f>
        <v/>
      </c>
      <c r="U70" s="307"/>
      <c r="V70" s="307" t="str">
        <f>IF(AND('Mapa final'!$K$40="Baja",'Mapa final'!$O$40="Menor"),CONCATENATE("R",'Mapa final'!$A$40),"")</f>
        <v/>
      </c>
      <c r="W70" s="307"/>
      <c r="X70" s="307" t="str">
        <f>IF(AND('Mapa final'!$K$43="Baja",'Mapa final'!$O$43="Menor"),CONCATENATE("R",'Mapa final'!$A$43),"")</f>
        <v/>
      </c>
      <c r="Y70" s="307"/>
      <c r="Z70" s="307" t="str">
        <f>IF(AND('Mapa final'!$K$46="Baja",'Mapa final'!$O$46="Menor"),CONCATENATE("R",'Mapa final'!$A$46),"")</f>
        <v/>
      </c>
      <c r="AA70" s="307"/>
      <c r="AB70" s="307" t="str">
        <f>IF(AND('Mapa final'!$K$49="Baja",'Mapa final'!$O$49="Menor"),CONCATENATE("R",'Mapa final'!$A$49),"")</f>
        <v/>
      </c>
      <c r="AC70" s="308"/>
      <c r="AD70" s="309" t="str">
        <f>IF(AND('Mapa final'!$K$37="Baja",'Mapa final'!$O$37="Moderado"),CONCATENATE("R",'Mapa final'!$A$37),"")</f>
        <v/>
      </c>
      <c r="AE70" s="307"/>
      <c r="AF70" s="307" t="str">
        <f>IF(AND('Mapa final'!$K$40="Baja",'Mapa final'!$O$40="Moderado"),CONCATENATE("R",'Mapa final'!$A$40),"")</f>
        <v>R12</v>
      </c>
      <c r="AG70" s="307"/>
      <c r="AH70" s="307" t="str">
        <f>IF(AND('Mapa final'!$K$43="Baja",'Mapa final'!$O$43="Moderado"),CONCATENATE("R",'Mapa final'!$A$43),"")</f>
        <v/>
      </c>
      <c r="AI70" s="307"/>
      <c r="AJ70" s="307" t="str">
        <f>IF(AND('Mapa final'!$K$46="Baja",'Mapa final'!$O$46="Moderado"),CONCATENATE("R",'Mapa final'!$A$46),"")</f>
        <v>R14</v>
      </c>
      <c r="AK70" s="307"/>
      <c r="AL70" s="307" t="str">
        <f>IF(AND('Mapa final'!$K$49="Baja",'Mapa final'!$O$49="Moderado"),CONCATENATE("R",'Mapa final'!$A$49),"")</f>
        <v/>
      </c>
      <c r="AM70" s="308"/>
      <c r="AN70" s="312" t="str">
        <f>IF(AND('Mapa final'!$K$37="Baja",'Mapa final'!$O$37="Mayor"),CONCATENATE("R",'Mapa final'!$A$37),"")</f>
        <v/>
      </c>
      <c r="AO70" s="310"/>
      <c r="AP70" s="310" t="str">
        <f>IF(AND('Mapa final'!$K$40="Baja",'Mapa final'!$O$40="Mayor"),CONCATENATE("R",'Mapa final'!$A$40),"")</f>
        <v/>
      </c>
      <c r="AQ70" s="310"/>
      <c r="AR70" s="310" t="str">
        <f>IF(AND('Mapa final'!$K$43="Baja",'Mapa final'!$O$43="Mayor"),CONCATENATE("R",'Mapa final'!$A$43),"")</f>
        <v/>
      </c>
      <c r="AS70" s="310"/>
      <c r="AT70" s="310" t="str">
        <f>IF(AND('Mapa final'!$K$46="Baja",'Mapa final'!$O$46="Mayor"),CONCATENATE("R",'Mapa final'!$A$46),"")</f>
        <v/>
      </c>
      <c r="AU70" s="310"/>
      <c r="AV70" s="310" t="str">
        <f>IF(AND('Mapa final'!$K$49="Baja",'Mapa final'!$O$49="Mayor"),CONCATENATE("R",'Mapa final'!$A$49),"")</f>
        <v/>
      </c>
      <c r="AW70" s="311"/>
      <c r="AX70" s="306" t="str">
        <f>IF(AND('Mapa final'!$K$37="Baja",'Mapa final'!$O$37="Catastrófico"),CONCATENATE("R",'Mapa final'!$A$37),"")</f>
        <v/>
      </c>
      <c r="AY70" s="304"/>
      <c r="AZ70" s="304" t="str">
        <f>IF(AND('Mapa final'!$K$40="Baja",'Mapa final'!$O$40="Catastrófico"),CONCATENATE("R",'Mapa final'!$A$40),"")</f>
        <v/>
      </c>
      <c r="BA70" s="304"/>
      <c r="BB70" s="304" t="str">
        <f>IF(AND('Mapa final'!$K$43="Baja",'Mapa final'!$O$43="Catastrófico"),CONCATENATE("R",'Mapa final'!$A$43),"")</f>
        <v/>
      </c>
      <c r="BC70" s="304"/>
      <c r="BD70" s="304" t="str">
        <f>IF(AND('Mapa final'!$K$46="Baja",'Mapa final'!$O$46="Catastrófico"),CONCATENATE("R",'Mapa final'!$A$46),"")</f>
        <v/>
      </c>
      <c r="BE70" s="304"/>
      <c r="BF70" s="304" t="str">
        <f>IF(AND('Mapa final'!$K$49="Baja",'Mapa final'!$O$49="Catastrófico"),CONCATENATE("R",'Mapa final'!$A$49),"")</f>
        <v/>
      </c>
      <c r="BG70" s="305"/>
      <c r="BH70" s="58"/>
      <c r="BI70" s="357"/>
      <c r="BJ70" s="358"/>
      <c r="BK70" s="358"/>
      <c r="BL70" s="358"/>
      <c r="BM70" s="358"/>
      <c r="BN70" s="359"/>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row>
    <row r="71" spans="1:100" ht="15" customHeight="1" x14ac:dyDescent="0.25">
      <c r="A71" s="58"/>
      <c r="B71" s="390"/>
      <c r="C71" s="390"/>
      <c r="D71" s="391"/>
      <c r="E71" s="374"/>
      <c r="F71" s="375"/>
      <c r="G71" s="375"/>
      <c r="H71" s="375"/>
      <c r="I71" s="376"/>
      <c r="J71" s="301"/>
      <c r="K71" s="302"/>
      <c r="L71" s="302"/>
      <c r="M71" s="302"/>
      <c r="N71" s="302"/>
      <c r="O71" s="302"/>
      <c r="P71" s="302"/>
      <c r="Q71" s="302"/>
      <c r="R71" s="302"/>
      <c r="S71" s="303"/>
      <c r="T71" s="309"/>
      <c r="U71" s="307"/>
      <c r="V71" s="307"/>
      <c r="W71" s="307"/>
      <c r="X71" s="307"/>
      <c r="Y71" s="307"/>
      <c r="Z71" s="307"/>
      <c r="AA71" s="307"/>
      <c r="AB71" s="307"/>
      <c r="AC71" s="308"/>
      <c r="AD71" s="309"/>
      <c r="AE71" s="307"/>
      <c r="AF71" s="307"/>
      <c r="AG71" s="307"/>
      <c r="AH71" s="307"/>
      <c r="AI71" s="307"/>
      <c r="AJ71" s="307"/>
      <c r="AK71" s="307"/>
      <c r="AL71" s="307"/>
      <c r="AM71" s="308"/>
      <c r="AN71" s="312"/>
      <c r="AO71" s="310"/>
      <c r="AP71" s="310"/>
      <c r="AQ71" s="310"/>
      <c r="AR71" s="310"/>
      <c r="AS71" s="310"/>
      <c r="AT71" s="310"/>
      <c r="AU71" s="310"/>
      <c r="AV71" s="310"/>
      <c r="AW71" s="311"/>
      <c r="AX71" s="306"/>
      <c r="AY71" s="304"/>
      <c r="AZ71" s="304"/>
      <c r="BA71" s="304"/>
      <c r="BB71" s="304"/>
      <c r="BC71" s="304"/>
      <c r="BD71" s="304"/>
      <c r="BE71" s="304"/>
      <c r="BF71" s="304"/>
      <c r="BG71" s="305"/>
      <c r="BH71" s="58"/>
      <c r="BI71" s="357"/>
      <c r="BJ71" s="358"/>
      <c r="BK71" s="358"/>
      <c r="BL71" s="358"/>
      <c r="BM71" s="358"/>
      <c r="BN71" s="359"/>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row>
    <row r="72" spans="1:100" ht="15" customHeight="1" x14ac:dyDescent="0.25">
      <c r="A72" s="58"/>
      <c r="B72" s="390"/>
      <c r="C72" s="390"/>
      <c r="D72" s="391"/>
      <c r="E72" s="374"/>
      <c r="F72" s="375"/>
      <c r="G72" s="375"/>
      <c r="H72" s="375"/>
      <c r="I72" s="376"/>
      <c r="J72" s="301" t="str">
        <f>IF(AND('Mapa final'!$K$52="Baja",'Mapa final'!$O$52="Leve"),CONCATENATE("R",'Mapa final'!$A$52),"")</f>
        <v/>
      </c>
      <c r="K72" s="302"/>
      <c r="L72" s="302" t="str">
        <f>IF(AND('Mapa final'!$K$55="Baja",'Mapa final'!$O$55="Leve"),CONCATENATE("R",'Mapa final'!$A$55),"")</f>
        <v/>
      </c>
      <c r="M72" s="302"/>
      <c r="N72" s="302" t="str">
        <f>IF(AND('Mapa final'!$K$58="Baja",'Mapa final'!$O$58="Leve"),CONCATENATE("R",'Mapa final'!$A$58),"")</f>
        <v/>
      </c>
      <c r="O72" s="302"/>
      <c r="P72" s="302" t="str">
        <f>IF(AND('Mapa final'!$K$61="Baja",'Mapa final'!$O$61="Leve"),CONCATENATE("R",'Mapa final'!$A$61),"")</f>
        <v/>
      </c>
      <c r="Q72" s="302"/>
      <c r="R72" s="302" t="str">
        <f>IF(AND('Mapa final'!$K$64="Baja",'Mapa final'!$O$64="Leve"),CONCATENATE("R",'Mapa final'!$A$64),"")</f>
        <v/>
      </c>
      <c r="S72" s="303"/>
      <c r="T72" s="309" t="str">
        <f>IF(AND('Mapa final'!$K$52="Baja",'Mapa final'!$O$52="Menor"),CONCATENATE("R",'Mapa final'!$A$52),"")</f>
        <v/>
      </c>
      <c r="U72" s="307"/>
      <c r="V72" s="307" t="str">
        <f>IF(AND('Mapa final'!$K$55="Baja",'Mapa final'!$O$55="Menor"),CONCATENATE("R",'Mapa final'!$A$55),"")</f>
        <v/>
      </c>
      <c r="W72" s="307"/>
      <c r="X72" s="307" t="str">
        <f>IF(AND('Mapa final'!$K$58="Baja",'Mapa final'!$O$58="Menor"),CONCATENATE("R",'Mapa final'!$A$58),"")</f>
        <v/>
      </c>
      <c r="Y72" s="307"/>
      <c r="Z72" s="307" t="str">
        <f>IF(AND('Mapa final'!$K$61="Baja",'Mapa final'!$O$61="Menor"),CONCATENATE("R",'Mapa final'!$A$61),"")</f>
        <v/>
      </c>
      <c r="AA72" s="307"/>
      <c r="AB72" s="307" t="str">
        <f>IF(AND('Mapa final'!$K$64="Baja",'Mapa final'!$O$64="Menor"),CONCATENATE("R",'Mapa final'!$A$64),"")</f>
        <v/>
      </c>
      <c r="AC72" s="308"/>
      <c r="AD72" s="309" t="str">
        <f>IF(AND('Mapa final'!$K$52="Baja",'Mapa final'!$O$52="Moderado"),CONCATENATE("R",'Mapa final'!$A$52),"")</f>
        <v/>
      </c>
      <c r="AE72" s="307"/>
      <c r="AF72" s="307" t="str">
        <f>IF(AND('Mapa final'!$K$55="Baja",'Mapa final'!$O$55="Moderado"),CONCATENATE("R",'Mapa final'!$A$55),"")</f>
        <v/>
      </c>
      <c r="AG72" s="307"/>
      <c r="AH72" s="307" t="str">
        <f>IF(AND('Mapa final'!$K$58="Baja",'Mapa final'!$O$58="Moderado"),CONCATENATE("R",'Mapa final'!$A$58),"")</f>
        <v/>
      </c>
      <c r="AI72" s="307"/>
      <c r="AJ72" s="307" t="str">
        <f>IF(AND('Mapa final'!$K$61="Baja",'Mapa final'!$O$61="Moderado"),CONCATENATE("R",'Mapa final'!$A$61),"")</f>
        <v/>
      </c>
      <c r="AK72" s="307"/>
      <c r="AL72" s="307" t="str">
        <f>IF(AND('Mapa final'!$K$64="Baja",'Mapa final'!$O$64="Moderado"),CONCATENATE("R",'Mapa final'!$A$64),"")</f>
        <v/>
      </c>
      <c r="AM72" s="308"/>
      <c r="AN72" s="312" t="str">
        <f>IF(AND('Mapa final'!$K$52="Baja",'Mapa final'!$O$52="Mayor"),CONCATENATE("R",'Mapa final'!$A$52),"")</f>
        <v/>
      </c>
      <c r="AO72" s="310"/>
      <c r="AP72" s="310" t="str">
        <f>IF(AND('Mapa final'!$K$55="Baja",'Mapa final'!$O$55="Mayor"),CONCATENATE("R",'Mapa final'!$A$55),"")</f>
        <v/>
      </c>
      <c r="AQ72" s="310"/>
      <c r="AR72" s="310" t="str">
        <f>IF(AND('Mapa final'!$K$58="Baja",'Mapa final'!$O$58="Mayor"),CONCATENATE("R",'Mapa final'!$A$58),"")</f>
        <v/>
      </c>
      <c r="AS72" s="310"/>
      <c r="AT72" s="310" t="str">
        <f>IF(AND('Mapa final'!$K$61="Baja",'Mapa final'!$O$61="Mayor"),CONCATENATE("R",'Mapa final'!$A$61),"")</f>
        <v/>
      </c>
      <c r="AU72" s="310"/>
      <c r="AV72" s="310" t="str">
        <f>IF(AND('Mapa final'!$K$64="Baja",'Mapa final'!$O$64="Mayor"),CONCATENATE("R",'Mapa final'!$A$64),"")</f>
        <v/>
      </c>
      <c r="AW72" s="311"/>
      <c r="AX72" s="306" t="str">
        <f>IF(AND('Mapa final'!$K$52="Baja",'Mapa final'!$O$52="Catastrófico"),CONCATENATE("R",'Mapa final'!$A$52),"")</f>
        <v/>
      </c>
      <c r="AY72" s="304"/>
      <c r="AZ72" s="304" t="str">
        <f>IF(AND('Mapa final'!$K$55="Baja",'Mapa final'!$O$55="Catastrófico"),CONCATENATE("R",'Mapa final'!$A$55),"")</f>
        <v/>
      </c>
      <c r="BA72" s="304"/>
      <c r="BB72" s="304" t="str">
        <f>IF(AND('Mapa final'!$K$58="Baja",'Mapa final'!$O$58="Catastrófico"),CONCATENATE("R",'Mapa final'!$A$58),"")</f>
        <v/>
      </c>
      <c r="BC72" s="304"/>
      <c r="BD72" s="304" t="str">
        <f>IF(AND('Mapa final'!$K$61="Baja",'Mapa final'!$O$61="Catastrófico"),CONCATENATE("R",'Mapa final'!$A$61),"")</f>
        <v/>
      </c>
      <c r="BE72" s="304"/>
      <c r="BF72" s="304" t="str">
        <f>IF(AND('Mapa final'!$K$64="Baja",'Mapa final'!$O$64="Catastrófico"),CONCATENATE("R",'Mapa final'!$A$64),"")</f>
        <v/>
      </c>
      <c r="BG72" s="305"/>
      <c r="BH72" s="58"/>
      <c r="BI72" s="357"/>
      <c r="BJ72" s="358"/>
      <c r="BK72" s="358"/>
      <c r="BL72" s="358"/>
      <c r="BM72" s="358"/>
      <c r="BN72" s="359"/>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row>
    <row r="73" spans="1:100" ht="15" customHeight="1" thickBot="1" x14ac:dyDescent="0.3">
      <c r="A73" s="58"/>
      <c r="B73" s="390"/>
      <c r="C73" s="390"/>
      <c r="D73" s="391"/>
      <c r="E73" s="374"/>
      <c r="F73" s="375"/>
      <c r="G73" s="375"/>
      <c r="H73" s="375"/>
      <c r="I73" s="376"/>
      <c r="J73" s="301"/>
      <c r="K73" s="302"/>
      <c r="L73" s="302"/>
      <c r="M73" s="302"/>
      <c r="N73" s="302"/>
      <c r="O73" s="302"/>
      <c r="P73" s="302"/>
      <c r="Q73" s="302"/>
      <c r="R73" s="302"/>
      <c r="S73" s="303"/>
      <c r="T73" s="309"/>
      <c r="U73" s="307"/>
      <c r="V73" s="307"/>
      <c r="W73" s="307"/>
      <c r="X73" s="307"/>
      <c r="Y73" s="307"/>
      <c r="Z73" s="307"/>
      <c r="AA73" s="307"/>
      <c r="AB73" s="307"/>
      <c r="AC73" s="308"/>
      <c r="AD73" s="309"/>
      <c r="AE73" s="307"/>
      <c r="AF73" s="307"/>
      <c r="AG73" s="307"/>
      <c r="AH73" s="307"/>
      <c r="AI73" s="307"/>
      <c r="AJ73" s="307"/>
      <c r="AK73" s="307"/>
      <c r="AL73" s="307"/>
      <c r="AM73" s="308"/>
      <c r="AN73" s="312"/>
      <c r="AO73" s="310"/>
      <c r="AP73" s="310"/>
      <c r="AQ73" s="310"/>
      <c r="AR73" s="310"/>
      <c r="AS73" s="310"/>
      <c r="AT73" s="310"/>
      <c r="AU73" s="310"/>
      <c r="AV73" s="310"/>
      <c r="AW73" s="311"/>
      <c r="AX73" s="306"/>
      <c r="AY73" s="304"/>
      <c r="AZ73" s="304"/>
      <c r="BA73" s="304"/>
      <c r="BB73" s="304"/>
      <c r="BC73" s="304"/>
      <c r="BD73" s="304"/>
      <c r="BE73" s="304"/>
      <c r="BF73" s="304"/>
      <c r="BG73" s="305"/>
      <c r="BH73" s="58"/>
      <c r="BI73" s="360"/>
      <c r="BJ73" s="361"/>
      <c r="BK73" s="361"/>
      <c r="BL73" s="361"/>
      <c r="BM73" s="361"/>
      <c r="BN73" s="362"/>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row>
    <row r="74" spans="1:100" ht="15" customHeight="1" x14ac:dyDescent="0.25">
      <c r="A74" s="58"/>
      <c r="B74" s="390"/>
      <c r="C74" s="390"/>
      <c r="D74" s="391"/>
      <c r="E74" s="374"/>
      <c r="F74" s="375"/>
      <c r="G74" s="375"/>
      <c r="H74" s="375"/>
      <c r="I74" s="376"/>
      <c r="J74" s="301" t="str">
        <f>IF(AND('Mapa final'!$K$67="Baja",'Mapa final'!$O$67="Leve"),CONCATENATE("R",'Mapa final'!$A$67),"")</f>
        <v>R21</v>
      </c>
      <c r="K74" s="302"/>
      <c r="L74" s="302" t="str">
        <f>IF(AND('Mapa final'!$K$70="Baja",'Mapa final'!$O$70="Leve"),CONCATENATE("R",'Mapa final'!$A$70),"")</f>
        <v/>
      </c>
      <c r="M74" s="302"/>
      <c r="N74" s="302" t="str">
        <f>IF(AND('Mapa final'!$K$73="Baja",'Mapa final'!$O$73="Leve"),CONCATENATE("R",'Mapa final'!$A$73),"")</f>
        <v/>
      </c>
      <c r="O74" s="302"/>
      <c r="P74" s="302" t="str">
        <f>IF(AND('Mapa final'!$K$76="Baja",'Mapa final'!$O$76="Leve"),CONCATENATE("R",'Mapa final'!$A$76),"")</f>
        <v/>
      </c>
      <c r="Q74" s="302"/>
      <c r="R74" s="302" t="str">
        <f>IF(AND('Mapa final'!$K$79="Baja",'Mapa final'!$O$79="Leve"),CONCATENATE("R",'Mapa final'!$A$79),"")</f>
        <v/>
      </c>
      <c r="S74" s="303"/>
      <c r="T74" s="309" t="str">
        <f>IF(AND('Mapa final'!$K$67="Baja",'Mapa final'!$O$67="Menor"),CONCATENATE("R",'Mapa final'!$A$67),"")</f>
        <v/>
      </c>
      <c r="U74" s="307"/>
      <c r="V74" s="307" t="str">
        <f>IF(AND('Mapa final'!$K$70="Baja",'Mapa final'!$O$70="Menor"),CONCATENATE("R",'Mapa final'!$A$70),"")</f>
        <v/>
      </c>
      <c r="W74" s="307"/>
      <c r="X74" s="307" t="str">
        <f>IF(AND('Mapa final'!$K$73="Baja",'Mapa final'!$O$73="Menor"),CONCATENATE("R",'Mapa final'!$A$73),"")</f>
        <v/>
      </c>
      <c r="Y74" s="307"/>
      <c r="Z74" s="307" t="str">
        <f>IF(AND('Mapa final'!$K$76="Baja",'Mapa final'!$O$76="Menor"),CONCATENATE("R",'Mapa final'!$A$76),"")</f>
        <v/>
      </c>
      <c r="AA74" s="307"/>
      <c r="AB74" s="307" t="str">
        <f>IF(AND('Mapa final'!$K$79="Baja",'Mapa final'!$O$79="Menor"),CONCATENATE("R",'Mapa final'!$A$79),"")</f>
        <v/>
      </c>
      <c r="AC74" s="308"/>
      <c r="AD74" s="309" t="str">
        <f>IF(AND('Mapa final'!$K$67="Baja",'Mapa final'!$O$67="Moderado"),CONCATENATE("R",'Mapa final'!$A$67),"")</f>
        <v/>
      </c>
      <c r="AE74" s="307"/>
      <c r="AF74" s="307" t="str">
        <f>IF(AND('Mapa final'!$K$70="Baja",'Mapa final'!$O$70="Moderado"),CONCATENATE("R",'Mapa final'!$A$70),"")</f>
        <v/>
      </c>
      <c r="AG74" s="307"/>
      <c r="AH74" s="307" t="str">
        <f>IF(AND('Mapa final'!$K$73="Baja",'Mapa final'!$O$73="Moderado"),CONCATENATE("R",'Mapa final'!$A$73),"")</f>
        <v/>
      </c>
      <c r="AI74" s="307"/>
      <c r="AJ74" s="307" t="str">
        <f>IF(AND('Mapa final'!$K$76="Baja",'Mapa final'!$O$76="Moderado"),CONCATENATE("R",'Mapa final'!$A$76),"")</f>
        <v>R24</v>
      </c>
      <c r="AK74" s="307"/>
      <c r="AL74" s="307" t="str">
        <f>IF(AND('Mapa final'!$K$79="Baja",'Mapa final'!$O$79="Moderado"),CONCATENATE("R",'Mapa final'!$A$79),"")</f>
        <v>R25</v>
      </c>
      <c r="AM74" s="308"/>
      <c r="AN74" s="312" t="str">
        <f>IF(AND('Mapa final'!$K$67="Baja",'Mapa final'!$O$67="Mayor"),CONCATENATE("R",'Mapa final'!$A$67),"")</f>
        <v/>
      </c>
      <c r="AO74" s="310"/>
      <c r="AP74" s="310" t="str">
        <f>IF(AND('Mapa final'!$K$70="Baja",'Mapa final'!$O$70="Mayor"),CONCATENATE("R",'Mapa final'!$A$70),"")</f>
        <v/>
      </c>
      <c r="AQ74" s="310"/>
      <c r="AR74" s="310" t="str">
        <f>IF(AND('Mapa final'!$K$73="Baja",'Mapa final'!$O$73="Mayor"),CONCATENATE("R",'Mapa final'!$A$73),"")</f>
        <v/>
      </c>
      <c r="AS74" s="310"/>
      <c r="AT74" s="310" t="str">
        <f>IF(AND('Mapa final'!$K$76="Baja",'Mapa final'!$O$76="Mayor"),CONCATENATE("R",'Mapa final'!$A$76),"")</f>
        <v/>
      </c>
      <c r="AU74" s="310"/>
      <c r="AV74" s="310" t="str">
        <f>IF(AND('Mapa final'!$K$79="Baja",'Mapa final'!$O$79="Mayor"),CONCATENATE("R",'Mapa final'!$A$79),"")</f>
        <v/>
      </c>
      <c r="AW74" s="311"/>
      <c r="AX74" s="306" t="str">
        <f>IF(AND('Mapa final'!$K$67="Baja",'Mapa final'!$O$67="Catastrófico"),CONCATENATE("R",'Mapa final'!$A$67),"")</f>
        <v/>
      </c>
      <c r="AY74" s="304"/>
      <c r="AZ74" s="304" t="str">
        <f>IF(AND('Mapa final'!$K$70="Baja",'Mapa final'!$O$70="Catastrófico"),CONCATENATE("R",'Mapa final'!$A$70),"")</f>
        <v/>
      </c>
      <c r="BA74" s="304"/>
      <c r="BB74" s="304" t="str">
        <f>IF(AND('Mapa final'!$K$73="Baja",'Mapa final'!$O$73="Catastrófico"),CONCATENATE("R",'Mapa final'!$A$73),"")</f>
        <v/>
      </c>
      <c r="BC74" s="304"/>
      <c r="BD74" s="304" t="str">
        <f>IF(AND('Mapa final'!$K$76="Baja",'Mapa final'!$O$76="Catastrófico"),CONCATENATE("R",'Mapa final'!$A$76),"")</f>
        <v/>
      </c>
      <c r="BE74" s="304"/>
      <c r="BF74" s="304" t="str">
        <f>IF(AND('Mapa final'!$K$79="Baja",'Mapa final'!$O$79="Catastrófico"),CONCATENATE("R",'Mapa final'!$A$79),"")</f>
        <v/>
      </c>
      <c r="BG74" s="305"/>
      <c r="BH74" s="58"/>
      <c r="BI74" s="363" t="s">
        <v>76</v>
      </c>
      <c r="BJ74" s="364"/>
      <c r="BK74" s="364"/>
      <c r="BL74" s="364"/>
      <c r="BM74" s="364"/>
      <c r="BN74" s="365"/>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row>
    <row r="75" spans="1:100" ht="15" customHeight="1" x14ac:dyDescent="0.25">
      <c r="A75" s="58"/>
      <c r="B75" s="390"/>
      <c r="C75" s="390"/>
      <c r="D75" s="391"/>
      <c r="E75" s="374"/>
      <c r="F75" s="375"/>
      <c r="G75" s="375"/>
      <c r="H75" s="375"/>
      <c r="I75" s="376"/>
      <c r="J75" s="301"/>
      <c r="K75" s="302"/>
      <c r="L75" s="302"/>
      <c r="M75" s="302"/>
      <c r="N75" s="302"/>
      <c r="O75" s="302"/>
      <c r="P75" s="302"/>
      <c r="Q75" s="302"/>
      <c r="R75" s="302"/>
      <c r="S75" s="303"/>
      <c r="T75" s="309"/>
      <c r="U75" s="307"/>
      <c r="V75" s="307"/>
      <c r="W75" s="307"/>
      <c r="X75" s="307"/>
      <c r="Y75" s="307"/>
      <c r="Z75" s="307"/>
      <c r="AA75" s="307"/>
      <c r="AB75" s="307"/>
      <c r="AC75" s="308"/>
      <c r="AD75" s="309"/>
      <c r="AE75" s="307"/>
      <c r="AF75" s="307"/>
      <c r="AG75" s="307"/>
      <c r="AH75" s="307"/>
      <c r="AI75" s="307"/>
      <c r="AJ75" s="307"/>
      <c r="AK75" s="307"/>
      <c r="AL75" s="307"/>
      <c r="AM75" s="308"/>
      <c r="AN75" s="312"/>
      <c r="AO75" s="310"/>
      <c r="AP75" s="310"/>
      <c r="AQ75" s="310"/>
      <c r="AR75" s="310"/>
      <c r="AS75" s="310"/>
      <c r="AT75" s="310"/>
      <c r="AU75" s="310"/>
      <c r="AV75" s="310"/>
      <c r="AW75" s="311"/>
      <c r="AX75" s="306"/>
      <c r="AY75" s="304"/>
      <c r="AZ75" s="304"/>
      <c r="BA75" s="304"/>
      <c r="BB75" s="304"/>
      <c r="BC75" s="304"/>
      <c r="BD75" s="304"/>
      <c r="BE75" s="304"/>
      <c r="BF75" s="304"/>
      <c r="BG75" s="305"/>
      <c r="BH75" s="58"/>
      <c r="BI75" s="366"/>
      <c r="BJ75" s="367"/>
      <c r="BK75" s="367"/>
      <c r="BL75" s="367"/>
      <c r="BM75" s="367"/>
      <c r="BN75" s="36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row>
    <row r="76" spans="1:100" ht="15" customHeight="1" x14ac:dyDescent="0.25">
      <c r="A76" s="58"/>
      <c r="B76" s="390"/>
      <c r="C76" s="390"/>
      <c r="D76" s="391"/>
      <c r="E76" s="374"/>
      <c r="F76" s="375"/>
      <c r="G76" s="375"/>
      <c r="H76" s="375"/>
      <c r="I76" s="376"/>
      <c r="J76" s="301" t="str">
        <f>IF(AND('Mapa final'!$K$82="Baja",'Mapa final'!$O$82="Leve"),CONCATENATE("R",'Mapa final'!$A$82),"")</f>
        <v/>
      </c>
      <c r="K76" s="302"/>
      <c r="L76" s="302" t="str">
        <f>IF(AND('Mapa final'!$K$85="Baja",'Mapa final'!$O$85="Leve"),CONCATENATE("R",'Mapa final'!$A$85),"")</f>
        <v/>
      </c>
      <c r="M76" s="302"/>
      <c r="N76" s="302" t="str">
        <f>IF(AND('Mapa final'!$K$88="Baja",'Mapa final'!$O$88="Leve"),CONCATENATE("R",'Mapa final'!$A$88),"")</f>
        <v/>
      </c>
      <c r="O76" s="302"/>
      <c r="P76" s="302" t="str">
        <f>IF(AND('Mapa final'!$K$91="Baja",'Mapa final'!$O$91="Leve"),CONCATENATE("R",'Mapa final'!$A$91),"")</f>
        <v/>
      </c>
      <c r="Q76" s="302"/>
      <c r="R76" s="302" t="str">
        <f>IF(AND('Mapa final'!$K$94="Baja",'Mapa final'!$O$94="Leve"),CONCATENATE("R",'Mapa final'!$A$94),"")</f>
        <v/>
      </c>
      <c r="S76" s="303"/>
      <c r="T76" s="309" t="str">
        <f>IF(AND('Mapa final'!$K$82="Baja",'Mapa final'!$O$82="Menor"),CONCATENATE("R",'Mapa final'!$A$82),"")</f>
        <v/>
      </c>
      <c r="U76" s="307"/>
      <c r="V76" s="307" t="str">
        <f>IF(AND('Mapa final'!$K$85="Baja",'Mapa final'!$O$85="Menor"),CONCATENATE("R",'Mapa final'!$A$85),"")</f>
        <v/>
      </c>
      <c r="W76" s="307"/>
      <c r="X76" s="307" t="str">
        <f>IF(AND('Mapa final'!$K$88="Baja",'Mapa final'!$O$88="Menor"),CONCATENATE("R",'Mapa final'!$A$88),"")</f>
        <v/>
      </c>
      <c r="Y76" s="307"/>
      <c r="Z76" s="307" t="str">
        <f>IF(AND('Mapa final'!$K$91="Baja",'Mapa final'!$O$91="Menor"),CONCATENATE("R",'Mapa final'!$A$91),"")</f>
        <v/>
      </c>
      <c r="AA76" s="307"/>
      <c r="AB76" s="307" t="str">
        <f>IF(AND('Mapa final'!$K$94="Baja",'Mapa final'!$O$94="Menor"),CONCATENATE("R",'Mapa final'!$A$94),"")</f>
        <v/>
      </c>
      <c r="AC76" s="308"/>
      <c r="AD76" s="309" t="str">
        <f>IF(AND('Mapa final'!$K$82="Baja",'Mapa final'!$O$82="Moderado"),CONCATENATE("R",'Mapa final'!$A$82),"")</f>
        <v/>
      </c>
      <c r="AE76" s="307"/>
      <c r="AF76" s="307" t="str">
        <f>IF(AND('Mapa final'!$K$85="Baja",'Mapa final'!$O$85="Moderado"),CONCATENATE("R",'Mapa final'!$A$85),"")</f>
        <v/>
      </c>
      <c r="AG76" s="307"/>
      <c r="AH76" s="307" t="str">
        <f>IF(AND('Mapa final'!$K$88="Baja",'Mapa final'!$O$88="Moderado"),CONCATENATE("R",'Mapa final'!$A$88),"")</f>
        <v/>
      </c>
      <c r="AI76" s="307"/>
      <c r="AJ76" s="307" t="str">
        <f>IF(AND('Mapa final'!$K$91="Baja",'Mapa final'!$O$91="Moderado"),CONCATENATE("R",'Mapa final'!$A$91),"")</f>
        <v/>
      </c>
      <c r="AK76" s="307"/>
      <c r="AL76" s="307" t="str">
        <f>IF(AND('Mapa final'!$K$94="Baja",'Mapa final'!$O$94="Moderado"),CONCATENATE("R",'Mapa final'!$A$94),"")</f>
        <v>R30</v>
      </c>
      <c r="AM76" s="308"/>
      <c r="AN76" s="312" t="str">
        <f>IF(AND('Mapa final'!$K$82="Baja",'Mapa final'!$O$82="Mayor"),CONCATENATE("R",'Mapa final'!$A$82),"")</f>
        <v/>
      </c>
      <c r="AO76" s="310"/>
      <c r="AP76" s="310" t="str">
        <f>IF(AND('Mapa final'!$K$85="Baja",'Mapa final'!$O$85="Mayor"),CONCATENATE("R",'Mapa final'!$A$85),"")</f>
        <v/>
      </c>
      <c r="AQ76" s="310"/>
      <c r="AR76" s="310" t="str">
        <f>IF(AND('Mapa final'!$K$88="Baja",'Mapa final'!$O$88="Mayor"),CONCATENATE("R",'Mapa final'!$A$88),"")</f>
        <v/>
      </c>
      <c r="AS76" s="310"/>
      <c r="AT76" s="310" t="str">
        <f>IF(AND('Mapa final'!$K$91="Baja",'Mapa final'!$O$91="Mayor"),CONCATENATE("R",'Mapa final'!$A$91),"")</f>
        <v/>
      </c>
      <c r="AU76" s="310"/>
      <c r="AV76" s="310" t="str">
        <f>IF(AND('Mapa final'!$K$94="Baja",'Mapa final'!$O$94="Mayor"),CONCATENATE("R",'Mapa final'!$A$94),"")</f>
        <v/>
      </c>
      <c r="AW76" s="311"/>
      <c r="AX76" s="306" t="str">
        <f>IF(AND('Mapa final'!$K$82="Baja",'Mapa final'!$O$82="Catastrófico"),CONCATENATE("R",'Mapa final'!$A$82),"")</f>
        <v/>
      </c>
      <c r="AY76" s="304"/>
      <c r="AZ76" s="304" t="str">
        <f>IF(AND('Mapa final'!$K$85="Baja",'Mapa final'!$O$85="Catastrófico"),CONCATENATE("R",'Mapa final'!$A$85),"")</f>
        <v/>
      </c>
      <c r="BA76" s="304"/>
      <c r="BB76" s="304" t="str">
        <f>IF(AND('Mapa final'!$K$88="Baja",'Mapa final'!$O$88="Catastrófico"),CONCATENATE("R",'Mapa final'!$A$88),"")</f>
        <v/>
      </c>
      <c r="BC76" s="304"/>
      <c r="BD76" s="304" t="str">
        <f>IF(AND('Mapa final'!$K$91="Baja",'Mapa final'!$O$91="Catastrófico"),CONCATENATE("R",'Mapa final'!$A$91),"")</f>
        <v/>
      </c>
      <c r="BE76" s="304"/>
      <c r="BF76" s="304" t="str">
        <f>IF(AND('Mapa final'!$K$94="Baja",'Mapa final'!$O$94="Catastrófico"),CONCATENATE("R",'Mapa final'!$A$94),"")</f>
        <v/>
      </c>
      <c r="BG76" s="305"/>
      <c r="BH76" s="58"/>
      <c r="BI76" s="366"/>
      <c r="BJ76" s="367"/>
      <c r="BK76" s="367"/>
      <c r="BL76" s="367"/>
      <c r="BM76" s="367"/>
      <c r="BN76" s="36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row>
    <row r="77" spans="1:100" ht="15" customHeight="1" x14ac:dyDescent="0.25">
      <c r="A77" s="58"/>
      <c r="B77" s="390"/>
      <c r="C77" s="390"/>
      <c r="D77" s="391"/>
      <c r="E77" s="374"/>
      <c r="F77" s="375"/>
      <c r="G77" s="375"/>
      <c r="H77" s="375"/>
      <c r="I77" s="376"/>
      <c r="J77" s="301"/>
      <c r="K77" s="302"/>
      <c r="L77" s="302"/>
      <c r="M77" s="302"/>
      <c r="N77" s="302"/>
      <c r="O77" s="302"/>
      <c r="P77" s="302"/>
      <c r="Q77" s="302"/>
      <c r="R77" s="302"/>
      <c r="S77" s="303"/>
      <c r="T77" s="309"/>
      <c r="U77" s="307"/>
      <c r="V77" s="307"/>
      <c r="W77" s="307"/>
      <c r="X77" s="307"/>
      <c r="Y77" s="307"/>
      <c r="Z77" s="307"/>
      <c r="AA77" s="307"/>
      <c r="AB77" s="307"/>
      <c r="AC77" s="308"/>
      <c r="AD77" s="309"/>
      <c r="AE77" s="307"/>
      <c r="AF77" s="307"/>
      <c r="AG77" s="307"/>
      <c r="AH77" s="307"/>
      <c r="AI77" s="307"/>
      <c r="AJ77" s="307"/>
      <c r="AK77" s="307"/>
      <c r="AL77" s="307"/>
      <c r="AM77" s="308"/>
      <c r="AN77" s="312"/>
      <c r="AO77" s="310"/>
      <c r="AP77" s="310"/>
      <c r="AQ77" s="310"/>
      <c r="AR77" s="310"/>
      <c r="AS77" s="310"/>
      <c r="AT77" s="310"/>
      <c r="AU77" s="310"/>
      <c r="AV77" s="310"/>
      <c r="AW77" s="311"/>
      <c r="AX77" s="306"/>
      <c r="AY77" s="304"/>
      <c r="AZ77" s="304"/>
      <c r="BA77" s="304"/>
      <c r="BB77" s="304"/>
      <c r="BC77" s="304"/>
      <c r="BD77" s="304"/>
      <c r="BE77" s="304"/>
      <c r="BF77" s="304"/>
      <c r="BG77" s="305"/>
      <c r="BH77" s="58"/>
      <c r="BI77" s="366"/>
      <c r="BJ77" s="367"/>
      <c r="BK77" s="367"/>
      <c r="BL77" s="367"/>
      <c r="BM77" s="367"/>
      <c r="BN77" s="36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row>
    <row r="78" spans="1:100" ht="15" customHeight="1" x14ac:dyDescent="0.25">
      <c r="A78" s="58"/>
      <c r="B78" s="390"/>
      <c r="C78" s="390"/>
      <c r="D78" s="391"/>
      <c r="E78" s="374"/>
      <c r="F78" s="375"/>
      <c r="G78" s="375"/>
      <c r="H78" s="375"/>
      <c r="I78" s="376"/>
      <c r="J78" s="301" t="str">
        <f>IF(AND('Mapa final'!$K$97="Baja",'Mapa final'!$O$97="Leve"),CONCATENATE("R",'Mapa final'!$A$97),"")</f>
        <v/>
      </c>
      <c r="K78" s="302"/>
      <c r="L78" s="302" t="str">
        <f>IF(AND('Mapa final'!$K$100="Baja",'Mapa final'!$O$100="Leve"),CONCATENATE("R",'Mapa final'!$A$100),"")</f>
        <v/>
      </c>
      <c r="M78" s="302"/>
      <c r="N78" s="302" t="str">
        <f>IF(AND('Mapa final'!$K$103="Baja",'Mapa final'!$O$103="Leve"),CONCATENATE("R",'Mapa final'!$A$103),"")</f>
        <v/>
      </c>
      <c r="O78" s="302"/>
      <c r="P78" s="302" t="str">
        <f>IF(AND('Mapa final'!$K$106="Baja",'Mapa final'!$O$106="Leve"),CONCATENATE("R",'Mapa final'!$A$106),"")</f>
        <v/>
      </c>
      <c r="Q78" s="302"/>
      <c r="R78" s="302" t="str">
        <f>IF(AND('Mapa final'!$K$109="Baja",'Mapa final'!$O$109="Leve"),CONCATENATE("R",'Mapa final'!$A$109),"")</f>
        <v/>
      </c>
      <c r="S78" s="303"/>
      <c r="T78" s="309" t="str">
        <f>IF(AND('Mapa final'!$K$97="Baja",'Mapa final'!$O$97="Menor"),CONCATENATE("R",'Mapa final'!$A$97),"")</f>
        <v/>
      </c>
      <c r="U78" s="307"/>
      <c r="V78" s="307" t="str">
        <f>IF(AND('Mapa final'!$K$100="Baja",'Mapa final'!$O$100="Menor"),CONCATENATE("R",'Mapa final'!$A$100),"")</f>
        <v/>
      </c>
      <c r="W78" s="307"/>
      <c r="X78" s="307" t="str">
        <f>IF(AND('Mapa final'!$K$103="Baja",'Mapa final'!$O$103="Menor"),CONCATENATE("R",'Mapa final'!$A$103),"")</f>
        <v/>
      </c>
      <c r="Y78" s="307"/>
      <c r="Z78" s="307" t="str">
        <f>IF(AND('Mapa final'!$K$106="Baja",'Mapa final'!$O$106="Menor"),CONCATENATE("R",'Mapa final'!$A$106),"")</f>
        <v/>
      </c>
      <c r="AA78" s="307"/>
      <c r="AB78" s="307" t="str">
        <f>IF(AND('Mapa final'!$K$109="Baja",'Mapa final'!$O$109="Menor"),CONCATENATE("R",'Mapa final'!$A$109),"")</f>
        <v/>
      </c>
      <c r="AC78" s="308"/>
      <c r="AD78" s="309" t="str">
        <f>IF(AND('Mapa final'!$K$97="Baja",'Mapa final'!$O$97="Moderado"),CONCATENATE("R",'Mapa final'!$A$97),"")</f>
        <v/>
      </c>
      <c r="AE78" s="307"/>
      <c r="AF78" s="307" t="str">
        <f>IF(AND('Mapa final'!$K$100="Baja",'Mapa final'!$O$100="Moderado"),CONCATENATE("R",'Mapa final'!$A$100),"")</f>
        <v/>
      </c>
      <c r="AG78" s="307"/>
      <c r="AH78" s="307" t="str">
        <f>IF(AND('Mapa final'!$K$103="Baja",'Mapa final'!$O$103="Moderado"),CONCATENATE("R",'Mapa final'!$A$103),"")</f>
        <v/>
      </c>
      <c r="AI78" s="307"/>
      <c r="AJ78" s="307" t="str">
        <f>IF(AND('Mapa final'!$K$106="Baja",'Mapa final'!$O$106="Moderado"),CONCATENATE("R",'Mapa final'!$A$106),"")</f>
        <v/>
      </c>
      <c r="AK78" s="307"/>
      <c r="AL78" s="307" t="str">
        <f>IF(AND('Mapa final'!$K$109="Baja",'Mapa final'!$O$109="Moderado"),CONCATENATE("R",'Mapa final'!$A$109),"")</f>
        <v/>
      </c>
      <c r="AM78" s="308"/>
      <c r="AN78" s="312" t="str">
        <f>IF(AND('Mapa final'!$K$97="Baja",'Mapa final'!$O$97="Mayor"),CONCATENATE("R",'Mapa final'!$A$97),"")</f>
        <v/>
      </c>
      <c r="AO78" s="310"/>
      <c r="AP78" s="310" t="str">
        <f>IF(AND('Mapa final'!$K$100="Baja",'Mapa final'!$O$100="Mayor"),CONCATENATE("R",'Mapa final'!$A$100),"")</f>
        <v/>
      </c>
      <c r="AQ78" s="310"/>
      <c r="AR78" s="310" t="str">
        <f>IF(AND('Mapa final'!$K$103="Baja",'Mapa final'!$O$103="Mayor"),CONCATENATE("R",'Mapa final'!$A$103),"")</f>
        <v/>
      </c>
      <c r="AS78" s="310"/>
      <c r="AT78" s="310" t="str">
        <f>IF(AND('Mapa final'!$K$106="Baja",'Mapa final'!$O$106="Mayor"),CONCATENATE("R",'Mapa final'!$A$106),"")</f>
        <v/>
      </c>
      <c r="AU78" s="310"/>
      <c r="AV78" s="310" t="str">
        <f>IF(AND('Mapa final'!$K$109="Baja",'Mapa final'!$O$109="Mayor"),CONCATENATE("R",'Mapa final'!$A$109),"")</f>
        <v/>
      </c>
      <c r="AW78" s="311"/>
      <c r="AX78" s="306" t="str">
        <f>IF(AND('Mapa final'!$K$97="Baja",'Mapa final'!$O$97="Catastrófico"),CONCATENATE("R",'Mapa final'!$A$97),"")</f>
        <v/>
      </c>
      <c r="AY78" s="304"/>
      <c r="AZ78" s="304" t="str">
        <f>IF(AND('Mapa final'!$K$100="Baja",'Mapa final'!$O$100="Catastrófico"),CONCATENATE("R",'Mapa final'!$A$100),"")</f>
        <v/>
      </c>
      <c r="BA78" s="304"/>
      <c r="BB78" s="304" t="str">
        <f>IF(AND('Mapa final'!$K$103="Baja",'Mapa final'!$O$103="Catastrófico"),CONCATENATE("R",'Mapa final'!$A$103),"")</f>
        <v/>
      </c>
      <c r="BC78" s="304"/>
      <c r="BD78" s="304" t="str">
        <f>IF(AND('Mapa final'!$K$106="Baja",'Mapa final'!$O$106="Catastrófico"),CONCATENATE("R",'Mapa final'!$A$106),"")</f>
        <v/>
      </c>
      <c r="BE78" s="304"/>
      <c r="BF78" s="304" t="str">
        <f>IF(AND('Mapa final'!$K$109="Baja",'Mapa final'!$O$109="Catastrófico"),CONCATENATE("R",'Mapa final'!$A$109),"")</f>
        <v/>
      </c>
      <c r="BG78" s="305"/>
      <c r="BH78" s="58"/>
      <c r="BI78" s="366"/>
      <c r="BJ78" s="367"/>
      <c r="BK78" s="367"/>
      <c r="BL78" s="367"/>
      <c r="BM78" s="367"/>
      <c r="BN78" s="36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row>
    <row r="79" spans="1:100" ht="15" customHeight="1" x14ac:dyDescent="0.25">
      <c r="A79" s="58"/>
      <c r="B79" s="390"/>
      <c r="C79" s="390"/>
      <c r="D79" s="391"/>
      <c r="E79" s="374"/>
      <c r="F79" s="375"/>
      <c r="G79" s="375"/>
      <c r="H79" s="375"/>
      <c r="I79" s="376"/>
      <c r="J79" s="301"/>
      <c r="K79" s="302"/>
      <c r="L79" s="302"/>
      <c r="M79" s="302"/>
      <c r="N79" s="302"/>
      <c r="O79" s="302"/>
      <c r="P79" s="302"/>
      <c r="Q79" s="302"/>
      <c r="R79" s="302"/>
      <c r="S79" s="303"/>
      <c r="T79" s="309"/>
      <c r="U79" s="307"/>
      <c r="V79" s="307"/>
      <c r="W79" s="307"/>
      <c r="X79" s="307"/>
      <c r="Y79" s="307"/>
      <c r="Z79" s="307"/>
      <c r="AA79" s="307"/>
      <c r="AB79" s="307"/>
      <c r="AC79" s="308"/>
      <c r="AD79" s="309"/>
      <c r="AE79" s="307"/>
      <c r="AF79" s="307"/>
      <c r="AG79" s="307"/>
      <c r="AH79" s="307"/>
      <c r="AI79" s="307"/>
      <c r="AJ79" s="307"/>
      <c r="AK79" s="307"/>
      <c r="AL79" s="307"/>
      <c r="AM79" s="308"/>
      <c r="AN79" s="312"/>
      <c r="AO79" s="310"/>
      <c r="AP79" s="310"/>
      <c r="AQ79" s="310"/>
      <c r="AR79" s="310"/>
      <c r="AS79" s="310"/>
      <c r="AT79" s="310"/>
      <c r="AU79" s="310"/>
      <c r="AV79" s="310"/>
      <c r="AW79" s="311"/>
      <c r="AX79" s="306"/>
      <c r="AY79" s="304"/>
      <c r="AZ79" s="304"/>
      <c r="BA79" s="304"/>
      <c r="BB79" s="304"/>
      <c r="BC79" s="304"/>
      <c r="BD79" s="304"/>
      <c r="BE79" s="304"/>
      <c r="BF79" s="304"/>
      <c r="BG79" s="305"/>
      <c r="BH79" s="58"/>
      <c r="BI79" s="366"/>
      <c r="BJ79" s="367"/>
      <c r="BK79" s="367"/>
      <c r="BL79" s="367"/>
      <c r="BM79" s="367"/>
      <c r="BN79" s="36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row>
    <row r="80" spans="1:100" ht="15" customHeight="1" x14ac:dyDescent="0.25">
      <c r="A80" s="58"/>
      <c r="B80" s="390"/>
      <c r="C80" s="390"/>
      <c r="D80" s="391"/>
      <c r="E80" s="374"/>
      <c r="F80" s="375"/>
      <c r="G80" s="375"/>
      <c r="H80" s="375"/>
      <c r="I80" s="376"/>
      <c r="J80" s="301" t="str">
        <f>IF(AND('Mapa final'!$K$112="Baja",'Mapa final'!$O$112="Leve"),CONCATENATE("R",'Mapa final'!$A$112),"")</f>
        <v/>
      </c>
      <c r="K80" s="302"/>
      <c r="L80" s="302" t="str">
        <f>IF(AND('Mapa final'!$K$115="Baja",'Mapa final'!$O$115="Leve"),CONCATENATE("R",'Mapa final'!$A$115),"")</f>
        <v/>
      </c>
      <c r="M80" s="302"/>
      <c r="N80" s="302" t="str">
        <f>IF(AND('Mapa final'!$K$118="Baja",'Mapa final'!$O$118="Leve"),CONCATENATE("R",'Mapa final'!$A$118),"")</f>
        <v/>
      </c>
      <c r="O80" s="302"/>
      <c r="P80" s="302" t="str">
        <f>IF(AND('Mapa final'!$K$121="Baja",'Mapa final'!$O$121="Leve"),CONCATENATE("R",'Mapa final'!$A$121),"")</f>
        <v/>
      </c>
      <c r="Q80" s="302"/>
      <c r="R80" s="302" t="str">
        <f>IF(AND('Mapa final'!$K$124="Baja",'Mapa final'!$O$124="Leve"),CONCATENATE("R",'Mapa final'!$A$124),"")</f>
        <v/>
      </c>
      <c r="S80" s="303"/>
      <c r="T80" s="309" t="str">
        <f>IF(AND('Mapa final'!$K$112="Baja",'Mapa final'!$O$112="Menor"),CONCATENATE("R",'Mapa final'!$A$112),"")</f>
        <v/>
      </c>
      <c r="U80" s="307"/>
      <c r="V80" s="307" t="str">
        <f>IF(AND('Mapa final'!$K$115="Baja",'Mapa final'!$O$115="Menor"),CONCATENATE("R",'Mapa final'!$A$115),"")</f>
        <v/>
      </c>
      <c r="W80" s="307"/>
      <c r="X80" s="307" t="str">
        <f>IF(AND('Mapa final'!$K$118="Baja",'Mapa final'!$O$118="Menor"),CONCATENATE("R",'Mapa final'!$A$118),"")</f>
        <v/>
      </c>
      <c r="Y80" s="307"/>
      <c r="Z80" s="307" t="str">
        <f>IF(AND('Mapa final'!$K$121="Baja",'Mapa final'!$O$121="Menor"),CONCATENATE("R",'Mapa final'!$A$121),"")</f>
        <v/>
      </c>
      <c r="AA80" s="307"/>
      <c r="AB80" s="307" t="str">
        <f>IF(AND('Mapa final'!$K$124="Baja",'Mapa final'!$O$124="Menor"),CONCATENATE("R",'Mapa final'!$A$124),"")</f>
        <v/>
      </c>
      <c r="AC80" s="308"/>
      <c r="AD80" s="309" t="str">
        <f>IF(AND('Mapa final'!$K$112="Baja",'Mapa final'!$O$112="Moderado"),CONCATENATE("R",'Mapa final'!$A$112),"")</f>
        <v/>
      </c>
      <c r="AE80" s="307"/>
      <c r="AF80" s="307" t="str">
        <f>IF(AND('Mapa final'!$K$115="Baja",'Mapa final'!$O$115="Moderado"),CONCATENATE("R",'Mapa final'!$A$115),"")</f>
        <v/>
      </c>
      <c r="AG80" s="307"/>
      <c r="AH80" s="307" t="str">
        <f>IF(AND('Mapa final'!$K$118="Baja",'Mapa final'!$O$118="Moderado"),CONCATENATE("R",'Mapa final'!$A$118),"")</f>
        <v/>
      </c>
      <c r="AI80" s="307"/>
      <c r="AJ80" s="307" t="str">
        <f>IF(AND('Mapa final'!$K$121="Baja",'Mapa final'!$O$121="Moderado"),CONCATENATE("R",'Mapa final'!$A$121),"")</f>
        <v/>
      </c>
      <c r="AK80" s="307"/>
      <c r="AL80" s="307" t="str">
        <f>IF(AND('Mapa final'!$K$124="Baja",'Mapa final'!$O$124="Moderado"),CONCATENATE("R",'Mapa final'!$A$124),"")</f>
        <v/>
      </c>
      <c r="AM80" s="308"/>
      <c r="AN80" s="312" t="str">
        <f>IF(AND('Mapa final'!$K$112="Baja",'Mapa final'!$O$112="Mayor"),CONCATENATE("R",'Mapa final'!$A$112),"")</f>
        <v/>
      </c>
      <c r="AO80" s="310"/>
      <c r="AP80" s="310" t="str">
        <f>IF(AND('Mapa final'!$K$115="Baja",'Mapa final'!$O$115="Mayor"),CONCATENATE("R",'Mapa final'!$A$115),"")</f>
        <v/>
      </c>
      <c r="AQ80" s="310"/>
      <c r="AR80" s="310" t="str">
        <f>IF(AND('Mapa final'!$K$118="Baja",'Mapa final'!$O$118="Mayor"),CONCATENATE("R",'Mapa final'!$A$118),"")</f>
        <v/>
      </c>
      <c r="AS80" s="310"/>
      <c r="AT80" s="310" t="str">
        <f>IF(AND('Mapa final'!$K$121="Baja",'Mapa final'!$O$121="Mayor"),CONCATENATE("R",'Mapa final'!$A$121),"")</f>
        <v/>
      </c>
      <c r="AU80" s="310"/>
      <c r="AV80" s="310" t="str">
        <f>IF(AND('Mapa final'!$K$124="Baja",'Mapa final'!$O$124="Mayor"),CONCATENATE("R",'Mapa final'!$A$124),"")</f>
        <v/>
      </c>
      <c r="AW80" s="311"/>
      <c r="AX80" s="306" t="str">
        <f>IF(AND('Mapa final'!$K$112="Baja",'Mapa final'!$O$112="Catastrófico"),CONCATENATE("R",'Mapa final'!$A$112),"")</f>
        <v/>
      </c>
      <c r="AY80" s="304"/>
      <c r="AZ80" s="304" t="str">
        <f>IF(AND('Mapa final'!$K$115="Baja",'Mapa final'!$O$115="Catastrófico"),CONCATENATE("R",'Mapa final'!$A$115),"")</f>
        <v/>
      </c>
      <c r="BA80" s="304"/>
      <c r="BB80" s="304" t="str">
        <f>IF(AND('Mapa final'!$K$118="Baja",'Mapa final'!$O$118="Catastrófico"),CONCATENATE("R",'Mapa final'!$A$118),"")</f>
        <v/>
      </c>
      <c r="BC80" s="304"/>
      <c r="BD80" s="304" t="str">
        <f>IF(AND('Mapa final'!$K$121="Baja",'Mapa final'!$O$121="Catastrófico"),CONCATENATE("R",'Mapa final'!$A$121),"")</f>
        <v/>
      </c>
      <c r="BE80" s="304"/>
      <c r="BF80" s="304" t="str">
        <f>IF(AND('Mapa final'!$K$124="Baja",'Mapa final'!$O$124="Catastrófico"),CONCATENATE("R",'Mapa final'!$A$124),"")</f>
        <v/>
      </c>
      <c r="BG80" s="305"/>
      <c r="BH80" s="58"/>
      <c r="BI80" s="366"/>
      <c r="BJ80" s="367"/>
      <c r="BK80" s="367"/>
      <c r="BL80" s="367"/>
      <c r="BM80" s="367"/>
      <c r="BN80" s="36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row>
    <row r="81" spans="1:100" ht="15" customHeight="1" x14ac:dyDescent="0.25">
      <c r="A81" s="58"/>
      <c r="B81" s="390"/>
      <c r="C81" s="390"/>
      <c r="D81" s="391"/>
      <c r="E81" s="374"/>
      <c r="F81" s="375"/>
      <c r="G81" s="375"/>
      <c r="H81" s="375"/>
      <c r="I81" s="376"/>
      <c r="J81" s="301"/>
      <c r="K81" s="302"/>
      <c r="L81" s="302"/>
      <c r="M81" s="302"/>
      <c r="N81" s="302"/>
      <c r="O81" s="302"/>
      <c r="P81" s="302"/>
      <c r="Q81" s="302"/>
      <c r="R81" s="302"/>
      <c r="S81" s="303"/>
      <c r="T81" s="309"/>
      <c r="U81" s="307"/>
      <c r="V81" s="307"/>
      <c r="W81" s="307"/>
      <c r="X81" s="307"/>
      <c r="Y81" s="307"/>
      <c r="Z81" s="307"/>
      <c r="AA81" s="307"/>
      <c r="AB81" s="307"/>
      <c r="AC81" s="308"/>
      <c r="AD81" s="309"/>
      <c r="AE81" s="307"/>
      <c r="AF81" s="307"/>
      <c r="AG81" s="307"/>
      <c r="AH81" s="307"/>
      <c r="AI81" s="307"/>
      <c r="AJ81" s="307"/>
      <c r="AK81" s="307"/>
      <c r="AL81" s="307"/>
      <c r="AM81" s="308"/>
      <c r="AN81" s="312"/>
      <c r="AO81" s="310"/>
      <c r="AP81" s="310"/>
      <c r="AQ81" s="310"/>
      <c r="AR81" s="310"/>
      <c r="AS81" s="310"/>
      <c r="AT81" s="310"/>
      <c r="AU81" s="310"/>
      <c r="AV81" s="310"/>
      <c r="AW81" s="311"/>
      <c r="AX81" s="306"/>
      <c r="AY81" s="304"/>
      <c r="AZ81" s="304"/>
      <c r="BA81" s="304"/>
      <c r="BB81" s="304"/>
      <c r="BC81" s="304"/>
      <c r="BD81" s="304"/>
      <c r="BE81" s="304"/>
      <c r="BF81" s="304"/>
      <c r="BG81" s="305"/>
      <c r="BH81" s="58"/>
      <c r="BI81" s="366"/>
      <c r="BJ81" s="367"/>
      <c r="BK81" s="367"/>
      <c r="BL81" s="367"/>
      <c r="BM81" s="367"/>
      <c r="BN81" s="36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row>
    <row r="82" spans="1:100" ht="15" customHeight="1" x14ac:dyDescent="0.25">
      <c r="A82" s="58"/>
      <c r="B82" s="390"/>
      <c r="C82" s="390"/>
      <c r="D82" s="391"/>
      <c r="E82" s="374"/>
      <c r="F82" s="375"/>
      <c r="G82" s="375"/>
      <c r="H82" s="375"/>
      <c r="I82" s="376"/>
      <c r="J82" s="301" t="str">
        <f>IF(AND('Mapa final'!$K$127="Baja",'Mapa final'!$O$127="Leve"),CONCATENATE("R",'Mapa final'!$A$127),"")</f>
        <v/>
      </c>
      <c r="K82" s="302"/>
      <c r="L82" s="302" t="str">
        <f>IF(AND('Mapa final'!$K$130="Baja",'Mapa final'!$O$130="Leve"),CONCATENATE("R",'Mapa final'!$A$130),"")</f>
        <v/>
      </c>
      <c r="M82" s="302"/>
      <c r="N82" s="302" t="str">
        <f>IF(AND('Mapa final'!$K$133="Baja",'Mapa final'!$O$133="Leve"),CONCATENATE("R",'Mapa final'!$A$133),"")</f>
        <v/>
      </c>
      <c r="O82" s="302"/>
      <c r="P82" s="302" t="str">
        <f>IF(AND('Mapa final'!$K$136="Baja",'Mapa final'!$O$136="Leve"),CONCATENATE("R",'Mapa final'!$A$136),"")</f>
        <v/>
      </c>
      <c r="Q82" s="302"/>
      <c r="R82" s="302" t="str">
        <f>IF(AND('Mapa final'!$K$139="Baja",'Mapa final'!$O$139="Leve"),CONCATENATE("R",'Mapa final'!$A$139),"")</f>
        <v/>
      </c>
      <c r="S82" s="303"/>
      <c r="T82" s="309" t="str">
        <f>IF(AND('Mapa final'!$K$127="Baja",'Mapa final'!$O$127="Menor"),CONCATENATE("R",'Mapa final'!$A$127),"")</f>
        <v/>
      </c>
      <c r="U82" s="307"/>
      <c r="V82" s="307" t="str">
        <f>IF(AND('Mapa final'!$K$130="Baja",'Mapa final'!$O$130="Menor"),CONCATENATE("R",'Mapa final'!$A$130),"")</f>
        <v/>
      </c>
      <c r="W82" s="307"/>
      <c r="X82" s="307" t="str">
        <f>IF(AND('Mapa final'!$K$133="Baja",'Mapa final'!$O$133="Menor"),CONCATENATE("R",'Mapa final'!$A$133),"")</f>
        <v/>
      </c>
      <c r="Y82" s="307"/>
      <c r="Z82" s="307" t="str">
        <f>IF(AND('Mapa final'!$K$136="Baja",'Mapa final'!$O$136="Menor"),CONCATENATE("R",'Mapa final'!$A$136),"")</f>
        <v/>
      </c>
      <c r="AA82" s="307"/>
      <c r="AB82" s="307" t="str">
        <f>IF(AND('Mapa final'!$K$139="Baja",'Mapa final'!$O$139="Menor"),CONCATENATE("R",'Mapa final'!$A$139),"")</f>
        <v/>
      </c>
      <c r="AC82" s="308"/>
      <c r="AD82" s="309" t="str">
        <f>IF(AND('Mapa final'!$K$127="Baja",'Mapa final'!$O$127="Moderado"),CONCATENATE("R",'Mapa final'!$A$127),"")</f>
        <v/>
      </c>
      <c r="AE82" s="307"/>
      <c r="AF82" s="307" t="str">
        <f>IF(AND('Mapa final'!$K$130="Baja",'Mapa final'!$O$130="Moderado"),CONCATENATE("R",'Mapa final'!$A$130),"")</f>
        <v/>
      </c>
      <c r="AG82" s="307"/>
      <c r="AH82" s="307" t="str">
        <f>IF(AND('Mapa final'!$K$133="Baja",'Mapa final'!$O$133="Moderado"),CONCATENATE("R",'Mapa final'!$A$133),"")</f>
        <v/>
      </c>
      <c r="AI82" s="307"/>
      <c r="AJ82" s="307" t="str">
        <f>IF(AND('Mapa final'!$K$136="Baja",'Mapa final'!$O$136="Moderado"),CONCATENATE("R",'Mapa final'!$A$136),"")</f>
        <v/>
      </c>
      <c r="AK82" s="307"/>
      <c r="AL82" s="307" t="str">
        <f>IF(AND('Mapa final'!$K$139="Baja",'Mapa final'!$O$139="Moderado"),CONCATENATE("R",'Mapa final'!$A$139),"")</f>
        <v/>
      </c>
      <c r="AM82" s="308"/>
      <c r="AN82" s="312" t="str">
        <f>IF(AND('Mapa final'!$K$127="Baja",'Mapa final'!$O$127="Mayor"),CONCATENATE("R",'Mapa final'!$A$127),"")</f>
        <v/>
      </c>
      <c r="AO82" s="310"/>
      <c r="AP82" s="310" t="str">
        <f>IF(AND('Mapa final'!$K$130="Baja",'Mapa final'!$O$130="Mayor"),CONCATENATE("R",'Mapa final'!$A$130),"")</f>
        <v/>
      </c>
      <c r="AQ82" s="310"/>
      <c r="AR82" s="310" t="str">
        <f>IF(AND('Mapa final'!$K$133="Baja",'Mapa final'!$O$133="Mayor"),CONCATENATE("R",'Mapa final'!$A$133),"")</f>
        <v/>
      </c>
      <c r="AS82" s="310"/>
      <c r="AT82" s="310" t="str">
        <f>IF(AND('Mapa final'!$K$136="Baja",'Mapa final'!$O$136="Mayor"),CONCATENATE("R",'Mapa final'!$A$136),"")</f>
        <v/>
      </c>
      <c r="AU82" s="310"/>
      <c r="AV82" s="310" t="str">
        <f>IF(AND('Mapa final'!$K$139="Baja",'Mapa final'!$O$139="Mayor"),CONCATENATE("R",'Mapa final'!$A$139),"")</f>
        <v/>
      </c>
      <c r="AW82" s="311"/>
      <c r="AX82" s="306" t="str">
        <f>IF(AND('Mapa final'!$K$127="Baja",'Mapa final'!$O$127="Catastrófico"),CONCATENATE("R",'Mapa final'!$A$127),"")</f>
        <v/>
      </c>
      <c r="AY82" s="304"/>
      <c r="AZ82" s="304" t="str">
        <f>IF(AND('Mapa final'!$K$130="Baja",'Mapa final'!$O$130="Catastrófico"),CONCATENATE("R",'Mapa final'!$A$130),"")</f>
        <v/>
      </c>
      <c r="BA82" s="304"/>
      <c r="BB82" s="304" t="str">
        <f>IF(AND('Mapa final'!$K$133="Baja",'Mapa final'!$O$133="Catastrófico"),CONCATENATE("R",'Mapa final'!$A$133),"")</f>
        <v/>
      </c>
      <c r="BC82" s="304"/>
      <c r="BD82" s="304" t="str">
        <f>IF(AND('Mapa final'!$K$136="Baja",'Mapa final'!$O$136="Catastrófico"),CONCATENATE("R",'Mapa final'!$A$136),"")</f>
        <v/>
      </c>
      <c r="BE82" s="304"/>
      <c r="BF82" s="304" t="str">
        <f>IF(AND('Mapa final'!$K$139="Baja",'Mapa final'!$O$139="Catastrófico"),CONCATENATE("R",'Mapa final'!$A$139),"")</f>
        <v/>
      </c>
      <c r="BG82" s="305"/>
      <c r="BH82" s="58"/>
      <c r="BI82" s="366"/>
      <c r="BJ82" s="367"/>
      <c r="BK82" s="367"/>
      <c r="BL82" s="367"/>
      <c r="BM82" s="367"/>
      <c r="BN82" s="36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row>
    <row r="83" spans="1:100" ht="15" customHeight="1" x14ac:dyDescent="0.25">
      <c r="A83" s="58"/>
      <c r="B83" s="390"/>
      <c r="C83" s="390"/>
      <c r="D83" s="391"/>
      <c r="E83" s="374"/>
      <c r="F83" s="375"/>
      <c r="G83" s="375"/>
      <c r="H83" s="375"/>
      <c r="I83" s="376"/>
      <c r="J83" s="301"/>
      <c r="K83" s="302"/>
      <c r="L83" s="302"/>
      <c r="M83" s="302"/>
      <c r="N83" s="302"/>
      <c r="O83" s="302"/>
      <c r="P83" s="302"/>
      <c r="Q83" s="302"/>
      <c r="R83" s="302"/>
      <c r="S83" s="303"/>
      <c r="T83" s="309"/>
      <c r="U83" s="307"/>
      <c r="V83" s="307"/>
      <c r="W83" s="307"/>
      <c r="X83" s="307"/>
      <c r="Y83" s="307"/>
      <c r="Z83" s="307"/>
      <c r="AA83" s="307"/>
      <c r="AB83" s="307"/>
      <c r="AC83" s="308"/>
      <c r="AD83" s="309"/>
      <c r="AE83" s="307"/>
      <c r="AF83" s="307"/>
      <c r="AG83" s="307"/>
      <c r="AH83" s="307"/>
      <c r="AI83" s="307"/>
      <c r="AJ83" s="307"/>
      <c r="AK83" s="307"/>
      <c r="AL83" s="307"/>
      <c r="AM83" s="308"/>
      <c r="AN83" s="312"/>
      <c r="AO83" s="310"/>
      <c r="AP83" s="310"/>
      <c r="AQ83" s="310"/>
      <c r="AR83" s="310"/>
      <c r="AS83" s="310"/>
      <c r="AT83" s="310"/>
      <c r="AU83" s="310"/>
      <c r="AV83" s="310"/>
      <c r="AW83" s="311"/>
      <c r="AX83" s="306"/>
      <c r="AY83" s="304"/>
      <c r="AZ83" s="304"/>
      <c r="BA83" s="304"/>
      <c r="BB83" s="304"/>
      <c r="BC83" s="304"/>
      <c r="BD83" s="304"/>
      <c r="BE83" s="304"/>
      <c r="BF83" s="304"/>
      <c r="BG83" s="305"/>
      <c r="BH83" s="58"/>
      <c r="BI83" s="366"/>
      <c r="BJ83" s="367"/>
      <c r="BK83" s="367"/>
      <c r="BL83" s="367"/>
      <c r="BM83" s="367"/>
      <c r="BN83" s="36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58"/>
      <c r="CV83" s="58"/>
    </row>
    <row r="84" spans="1:100" ht="15" customHeight="1" x14ac:dyDescent="0.25">
      <c r="A84" s="58"/>
      <c r="B84" s="390"/>
      <c r="C84" s="390"/>
      <c r="D84" s="391"/>
      <c r="E84" s="374"/>
      <c r="F84" s="375"/>
      <c r="G84" s="375"/>
      <c r="H84" s="375"/>
      <c r="I84" s="376"/>
      <c r="J84" s="301" t="str">
        <f>IF(AND('Mapa final'!$K$142="Baja",'Mapa final'!$O$142="Leve"),CONCATENATE("R",'Mapa final'!$A$142),"")</f>
        <v/>
      </c>
      <c r="K84" s="302"/>
      <c r="L84" s="302" t="str">
        <f>IF(AND('Mapa final'!$K$145="Baja",'Mapa final'!$O$145="Leve"),CONCATENATE("R",'Mapa final'!$A$145),"")</f>
        <v/>
      </c>
      <c r="M84" s="302"/>
      <c r="N84" s="302" t="str">
        <f>IF(AND('Mapa final'!$K$148="Baja",'Mapa final'!$O$148="Leve"),CONCATENATE("R",'Mapa final'!$A$148),"")</f>
        <v/>
      </c>
      <c r="O84" s="302"/>
      <c r="P84" s="302" t="str">
        <f>IF(AND('Mapa final'!$K$151="Baja",'Mapa final'!$O$151="Leve"),CONCATENATE("R",'Mapa final'!$A$151),"")</f>
        <v/>
      </c>
      <c r="Q84" s="302"/>
      <c r="R84" s="302" t="str">
        <f>IF(AND('Mapa final'!$K$154="Baja",'Mapa final'!$O$154="Leve"),CONCATENATE("R",'Mapa final'!$A$154),"")</f>
        <v/>
      </c>
      <c r="S84" s="303"/>
      <c r="T84" s="309" t="str">
        <f>IF(AND('Mapa final'!$K$142="Baja",'Mapa final'!$O$142="Menor"),CONCATENATE("R",'Mapa final'!$A$142),"")</f>
        <v/>
      </c>
      <c r="U84" s="307"/>
      <c r="V84" s="307" t="str">
        <f>IF(AND('Mapa final'!$K$145="Baja",'Mapa final'!$O$145="Menor"),CONCATENATE("R",'Mapa final'!$A$145),"")</f>
        <v/>
      </c>
      <c r="W84" s="307"/>
      <c r="X84" s="307" t="str">
        <f>IF(AND('Mapa final'!$K$148="Baja",'Mapa final'!$O$148="Menor"),CONCATENATE("R",'Mapa final'!$A$148),"")</f>
        <v/>
      </c>
      <c r="Y84" s="307"/>
      <c r="Z84" s="307" t="str">
        <f>IF(AND('Mapa final'!$K$151="Baja",'Mapa final'!$O$151="Menor"),CONCATENATE("R",'Mapa final'!$A$151),"")</f>
        <v/>
      </c>
      <c r="AA84" s="307"/>
      <c r="AB84" s="307" t="str">
        <f>IF(AND('Mapa final'!$K$154="Baja",'Mapa final'!$O$154="Menor"),CONCATENATE("R",'Mapa final'!$A$154),"")</f>
        <v/>
      </c>
      <c r="AC84" s="308"/>
      <c r="AD84" s="309" t="str">
        <f>IF(AND('Mapa final'!$K$142="Baja",'Mapa final'!$O$142="Moderado"),CONCATENATE("R",'Mapa final'!$A$142),"")</f>
        <v/>
      </c>
      <c r="AE84" s="307"/>
      <c r="AF84" s="307" t="str">
        <f>IF(AND('Mapa final'!$K$145="Baja",'Mapa final'!$O$145="Moderado"),CONCATENATE("R",'Mapa final'!$A$145),"")</f>
        <v/>
      </c>
      <c r="AG84" s="307"/>
      <c r="AH84" s="307" t="str">
        <f>IF(AND('Mapa final'!$K$148="Baja",'Mapa final'!$O$148="Moderado"),CONCATENATE("R",'Mapa final'!$A$148),"")</f>
        <v/>
      </c>
      <c r="AI84" s="307"/>
      <c r="AJ84" s="307" t="str">
        <f>IF(AND('Mapa final'!$K$151="Baja",'Mapa final'!$O$151="Moderado"),CONCATENATE("R",'Mapa final'!$A$151),"")</f>
        <v/>
      </c>
      <c r="AK84" s="307"/>
      <c r="AL84" s="307" t="str">
        <f>IF(AND('Mapa final'!$K$154="Baja",'Mapa final'!$O$154="Moderado"),CONCATENATE("R",'Mapa final'!$A$14),"")</f>
        <v/>
      </c>
      <c r="AM84" s="308"/>
      <c r="AN84" s="312" t="str">
        <f>IF(AND('Mapa final'!$K$142="Baja",'Mapa final'!$O$142="Mayor"),CONCATENATE("R",'Mapa final'!$A$142),"")</f>
        <v/>
      </c>
      <c r="AO84" s="310"/>
      <c r="AP84" s="310" t="str">
        <f>IF(AND('Mapa final'!$K$145="Baja",'Mapa final'!$O$145="Mayor"),CONCATENATE("R",'Mapa final'!$A$145),"")</f>
        <v/>
      </c>
      <c r="AQ84" s="310"/>
      <c r="AR84" s="310" t="str">
        <f>IF(AND('Mapa final'!$K$148="Baja",'Mapa final'!$O$148="Mayor"),CONCATENATE("R",'Mapa final'!$A$148),"")</f>
        <v/>
      </c>
      <c r="AS84" s="310"/>
      <c r="AT84" s="310" t="str">
        <f>IF(AND('Mapa final'!$K$151="Baja",'Mapa final'!$O$151="Mayor"),CONCATENATE("R",'Mapa final'!$A$151),"")</f>
        <v/>
      </c>
      <c r="AU84" s="310"/>
      <c r="AV84" s="310" t="str">
        <f>IF(AND('Mapa final'!$K$154="Baja",'Mapa final'!$O$154="Mayor"),CONCATENATE("R",'Mapa final'!$A$154),"")</f>
        <v/>
      </c>
      <c r="AW84" s="311"/>
      <c r="AX84" s="306" t="str">
        <f>IF(AND('Mapa final'!$K$142="Baja",'Mapa final'!$O$142="Catastrófico"),CONCATENATE("R",'Mapa final'!$A$142),"")</f>
        <v/>
      </c>
      <c r="AY84" s="304"/>
      <c r="AZ84" s="304" t="str">
        <f>IF(AND('Mapa final'!$K$145="Baja",'Mapa final'!$O$145="Catastrófico"),CONCATENATE("R",'Mapa final'!$A$145),"")</f>
        <v/>
      </c>
      <c r="BA84" s="304"/>
      <c r="BB84" s="304" t="str">
        <f>IF(AND('Mapa final'!$K$148="Baja",'Mapa final'!$O$148="Catastrófico"),CONCATENATE("R",'Mapa final'!$A$148),"")</f>
        <v/>
      </c>
      <c r="BC84" s="304"/>
      <c r="BD84" s="304" t="str">
        <f>IF(AND('Mapa final'!$K$151="Baja",'Mapa final'!$O$151="Catastrófico"),CONCATENATE("R",'Mapa final'!$A$151),"")</f>
        <v/>
      </c>
      <c r="BE84" s="304"/>
      <c r="BF84" s="304" t="str">
        <f>IF(AND('Mapa final'!$K$154="Baja",'Mapa final'!$O$154="Catastrófico"),CONCATENATE("R",'Mapa final'!$A$154),"")</f>
        <v/>
      </c>
      <c r="BG84" s="305"/>
      <c r="BH84" s="58"/>
      <c r="BI84" s="366"/>
      <c r="BJ84" s="367"/>
      <c r="BK84" s="367"/>
      <c r="BL84" s="367"/>
      <c r="BM84" s="367"/>
      <c r="BN84" s="36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c r="CV84" s="58"/>
    </row>
    <row r="85" spans="1:100" ht="15.75" customHeight="1" thickBot="1" x14ac:dyDescent="0.3">
      <c r="A85" s="58"/>
      <c r="B85" s="390"/>
      <c r="C85" s="390"/>
      <c r="D85" s="391"/>
      <c r="E85" s="377"/>
      <c r="F85" s="378"/>
      <c r="G85" s="378"/>
      <c r="H85" s="378"/>
      <c r="I85" s="378"/>
      <c r="J85" s="331"/>
      <c r="K85" s="332"/>
      <c r="L85" s="332"/>
      <c r="M85" s="332"/>
      <c r="N85" s="332"/>
      <c r="O85" s="332"/>
      <c r="P85" s="332"/>
      <c r="Q85" s="332"/>
      <c r="R85" s="332"/>
      <c r="S85" s="334"/>
      <c r="T85" s="316"/>
      <c r="U85" s="317"/>
      <c r="V85" s="317"/>
      <c r="W85" s="317"/>
      <c r="X85" s="317"/>
      <c r="Y85" s="317"/>
      <c r="Z85" s="317"/>
      <c r="AA85" s="317"/>
      <c r="AB85" s="317"/>
      <c r="AC85" s="318"/>
      <c r="AD85" s="316"/>
      <c r="AE85" s="317"/>
      <c r="AF85" s="317"/>
      <c r="AG85" s="317"/>
      <c r="AH85" s="317"/>
      <c r="AI85" s="317"/>
      <c r="AJ85" s="317"/>
      <c r="AK85" s="317"/>
      <c r="AL85" s="317"/>
      <c r="AM85" s="318"/>
      <c r="AN85" s="324"/>
      <c r="AO85" s="321"/>
      <c r="AP85" s="321"/>
      <c r="AQ85" s="321"/>
      <c r="AR85" s="321"/>
      <c r="AS85" s="321"/>
      <c r="AT85" s="321"/>
      <c r="AU85" s="321"/>
      <c r="AV85" s="321"/>
      <c r="AW85" s="322"/>
      <c r="AX85" s="327"/>
      <c r="AY85" s="319"/>
      <c r="AZ85" s="319"/>
      <c r="BA85" s="319"/>
      <c r="BB85" s="319"/>
      <c r="BC85" s="319"/>
      <c r="BD85" s="319"/>
      <c r="BE85" s="319"/>
      <c r="BF85" s="319"/>
      <c r="BG85" s="328"/>
      <c r="BH85" s="58"/>
      <c r="BI85" s="366"/>
      <c r="BJ85" s="367"/>
      <c r="BK85" s="367"/>
      <c r="BL85" s="367"/>
      <c r="BM85" s="367"/>
      <c r="BN85" s="36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c r="CV85" s="58"/>
    </row>
    <row r="86" spans="1:100" ht="15" customHeight="1" x14ac:dyDescent="0.25">
      <c r="A86" s="58"/>
      <c r="B86" s="390"/>
      <c r="C86" s="390"/>
      <c r="D86" s="391"/>
      <c r="E86" s="372" t="s">
        <v>107</v>
      </c>
      <c r="F86" s="373"/>
      <c r="G86" s="373"/>
      <c r="H86" s="373"/>
      <c r="I86" s="379"/>
      <c r="J86" s="386" t="str">
        <f>IF(AND('Mapa final'!$K$7="Muy Baja",'Mapa final'!$O$7="Leve"),CONCATENATE("R",'Mapa final'!$A$7),"")</f>
        <v/>
      </c>
      <c r="K86" s="333"/>
      <c r="L86" s="333" t="str">
        <f>IF(AND('Mapa final'!$K$10="Muy Baja",'Mapa final'!$O$10="Leve"),CONCATENATE("R",'Mapa final'!$A$10),"")</f>
        <v/>
      </c>
      <c r="M86" s="333"/>
      <c r="N86" s="333" t="str">
        <f>IF(AND('Mapa final'!$K$13="Muy Baja",'Mapa final'!$O$13="Leve"),CONCATENATE("R",'Mapa final'!$A$13),"")</f>
        <v/>
      </c>
      <c r="O86" s="333"/>
      <c r="P86" s="333" t="str">
        <f>IF(AND('Mapa final'!$K$16="Muy Baja",'Mapa final'!$O$16="Leve"),CONCATENATE("R",'Mapa final'!$A$16),"")</f>
        <v/>
      </c>
      <c r="Q86" s="333"/>
      <c r="R86" s="333" t="str">
        <f>IF(AND('Mapa final'!$K$19="Muy Baja",'Mapa final'!$O$19="Leve"),CONCATENATE("R",'Mapa final'!$A$19),"")</f>
        <v/>
      </c>
      <c r="S86" s="335"/>
      <c r="T86" s="386" t="str">
        <f>IF(AND('Mapa final'!$K$7="Muy Baja",'Mapa final'!$O$7="Menor"),CONCATENATE("R",'Mapa final'!$A$7),"")</f>
        <v/>
      </c>
      <c r="U86" s="333"/>
      <c r="V86" s="333" t="str">
        <f>IF(AND('Mapa final'!$K$10="Muy Baja",'Mapa final'!$O$10="Menor"),CONCATENATE("R",'Mapa final'!$A$10),"")</f>
        <v/>
      </c>
      <c r="W86" s="333"/>
      <c r="X86" s="333" t="str">
        <f>IF(AND('Mapa final'!$K$13="Muy Baja",'Mapa final'!$O$13="Menor"),CONCATENATE("R",'Mapa final'!$A$13),"")</f>
        <v/>
      </c>
      <c r="Y86" s="333"/>
      <c r="Z86" s="333" t="str">
        <f>IF(AND('Mapa final'!$K$16="Muy Baja",'Mapa final'!$O$16="Menor"),CONCATENATE("R",'Mapa final'!$A$16),"")</f>
        <v/>
      </c>
      <c r="AA86" s="333"/>
      <c r="AB86" s="333" t="str">
        <f>IF(AND('Mapa final'!$K$19="Muy Baja",'Mapa final'!$O$19="Menor"),CONCATENATE("R",'Mapa final'!$A$19),"")</f>
        <v/>
      </c>
      <c r="AC86" s="335"/>
      <c r="AD86" s="313" t="str">
        <f>IF(AND('Mapa final'!$K$7="Muy Baja",'Mapa final'!$O$7="Moderado"),CONCATENATE("R",'Mapa final'!$A$7),"")</f>
        <v/>
      </c>
      <c r="AE86" s="314"/>
      <c r="AF86" s="314" t="str">
        <f>IF(AND('Mapa final'!$K$10="Muy Baja",'Mapa final'!$O$10="Moderado"),CONCATENATE("R",'Mapa final'!$A$10),"")</f>
        <v/>
      </c>
      <c r="AG86" s="314"/>
      <c r="AH86" s="314" t="str">
        <f>IF(AND('Mapa final'!$K$13="Muy Baja",'Mapa final'!$O$13="Moderado"),CONCATENATE("R",'Mapa final'!$A$13),"")</f>
        <v/>
      </c>
      <c r="AI86" s="314"/>
      <c r="AJ86" s="314" t="str">
        <f>IF(AND('Mapa final'!$K$16="Muy Baja",'Mapa final'!$O$16="Moderado"),CONCATENATE("R",'Mapa final'!$A$16),"")</f>
        <v/>
      </c>
      <c r="AK86" s="314"/>
      <c r="AL86" s="314" t="str">
        <f>IF(AND('Mapa final'!$K$19="Muy Baja",'Mapa final'!$O$19="Moderado"),CONCATENATE("R",'Mapa final'!$A$19),"")</f>
        <v/>
      </c>
      <c r="AM86" s="315"/>
      <c r="AN86" s="325" t="str">
        <f>IF(AND('Mapa final'!$K$7="Muy Baja",'Mapa final'!$O$7="Mayor"),CONCATENATE("R",'Mapa final'!$A$7),"")</f>
        <v/>
      </c>
      <c r="AO86" s="320"/>
      <c r="AP86" s="320" t="str">
        <f>IF(AND('Mapa final'!$K$10="Muy Baja",'Mapa final'!$O$10="Mayor"),CONCATENATE("R",'Mapa final'!$A$10),"")</f>
        <v/>
      </c>
      <c r="AQ86" s="320"/>
      <c r="AR86" s="320" t="str">
        <f>IF(AND('Mapa final'!$K$13="Muy Baja",'Mapa final'!$O$13="Mayor"),CONCATENATE("R",'Mapa final'!$A$13),"")</f>
        <v/>
      </c>
      <c r="AS86" s="320"/>
      <c r="AT86" s="320" t="str">
        <f>IF(AND('Mapa final'!$K$16="Muy Baja",'Mapa final'!$O$16="Mayor"),CONCATENATE("R",'Mapa final'!$A$16),"")</f>
        <v/>
      </c>
      <c r="AU86" s="320"/>
      <c r="AV86" s="320" t="str">
        <f>IF(AND('Mapa final'!$K$19="Muy Baja",'Mapa final'!$O$19="Mayor"),CONCATENATE("R",'Mapa final'!$A$19),"")</f>
        <v/>
      </c>
      <c r="AW86" s="326"/>
      <c r="AX86" s="330" t="str">
        <f>IF(AND('Mapa final'!$K$7="Muy Baja",'Mapa final'!$O$7="Catastrófico"),CONCATENATE("R",'Mapa final'!$A$7),"")</f>
        <v/>
      </c>
      <c r="AY86" s="329"/>
      <c r="AZ86" s="329" t="str">
        <f>IF(AND('Mapa final'!$K$10="Muy Baja",'Mapa final'!$O$10="Catastrófico"),CONCATENATE("R",'Mapa final'!$A$10),"")</f>
        <v/>
      </c>
      <c r="BA86" s="329"/>
      <c r="BB86" s="329" t="str">
        <f>IF(AND('Mapa final'!$K$13="Muy Baja",'Mapa final'!$O$13="Catastrófico"),CONCATENATE("R",'Mapa final'!$A$13),"")</f>
        <v/>
      </c>
      <c r="BC86" s="329"/>
      <c r="BD86" s="329" t="str">
        <f>IF(AND('Mapa final'!$K$16="Muy Baja",'Mapa final'!$O$16="Catastrófico"),CONCATENATE("R",'Mapa final'!$A$16),"")</f>
        <v/>
      </c>
      <c r="BE86" s="329"/>
      <c r="BF86" s="329" t="str">
        <f>IF(AND('Mapa final'!$K$19="Muy Baja",'Mapa final'!$O$19="Catastrófico"),CONCATENATE("R",'Mapa final'!$A$19),"")</f>
        <v/>
      </c>
      <c r="BG86" s="385"/>
      <c r="BH86" s="58"/>
      <c r="BI86" s="366"/>
      <c r="BJ86" s="367"/>
      <c r="BK86" s="367"/>
      <c r="BL86" s="367"/>
      <c r="BM86" s="367"/>
      <c r="BN86" s="36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row>
    <row r="87" spans="1:100" ht="15" customHeight="1" x14ac:dyDescent="0.25">
      <c r="A87" s="58"/>
      <c r="B87" s="390"/>
      <c r="C87" s="390"/>
      <c r="D87" s="391"/>
      <c r="E87" s="374"/>
      <c r="F87" s="375"/>
      <c r="G87" s="375"/>
      <c r="H87" s="375"/>
      <c r="I87" s="380"/>
      <c r="J87" s="301"/>
      <c r="K87" s="302"/>
      <c r="L87" s="302"/>
      <c r="M87" s="302"/>
      <c r="N87" s="302"/>
      <c r="O87" s="302"/>
      <c r="P87" s="302"/>
      <c r="Q87" s="302"/>
      <c r="R87" s="302"/>
      <c r="S87" s="303"/>
      <c r="T87" s="301"/>
      <c r="U87" s="302"/>
      <c r="V87" s="302"/>
      <c r="W87" s="302"/>
      <c r="X87" s="302"/>
      <c r="Y87" s="302"/>
      <c r="Z87" s="302"/>
      <c r="AA87" s="302"/>
      <c r="AB87" s="302"/>
      <c r="AC87" s="303"/>
      <c r="AD87" s="309"/>
      <c r="AE87" s="307"/>
      <c r="AF87" s="307"/>
      <c r="AG87" s="307"/>
      <c r="AH87" s="307"/>
      <c r="AI87" s="307"/>
      <c r="AJ87" s="307"/>
      <c r="AK87" s="307"/>
      <c r="AL87" s="307"/>
      <c r="AM87" s="308"/>
      <c r="AN87" s="312"/>
      <c r="AO87" s="310"/>
      <c r="AP87" s="310"/>
      <c r="AQ87" s="310"/>
      <c r="AR87" s="310"/>
      <c r="AS87" s="310"/>
      <c r="AT87" s="310"/>
      <c r="AU87" s="310"/>
      <c r="AV87" s="310"/>
      <c r="AW87" s="311"/>
      <c r="AX87" s="306"/>
      <c r="AY87" s="304"/>
      <c r="AZ87" s="304"/>
      <c r="BA87" s="304"/>
      <c r="BB87" s="304"/>
      <c r="BC87" s="304"/>
      <c r="BD87" s="304"/>
      <c r="BE87" s="304"/>
      <c r="BF87" s="304"/>
      <c r="BG87" s="305"/>
      <c r="BH87" s="58"/>
      <c r="BI87" s="366"/>
      <c r="BJ87" s="367"/>
      <c r="BK87" s="367"/>
      <c r="BL87" s="367"/>
      <c r="BM87" s="367"/>
      <c r="BN87" s="36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row>
    <row r="88" spans="1:100" ht="15" customHeight="1" x14ac:dyDescent="0.25">
      <c r="A88" s="58"/>
      <c r="B88" s="390"/>
      <c r="C88" s="390"/>
      <c r="D88" s="391"/>
      <c r="E88" s="374"/>
      <c r="F88" s="375"/>
      <c r="G88" s="375"/>
      <c r="H88" s="375"/>
      <c r="I88" s="380"/>
      <c r="J88" s="301" t="str">
        <f>IF(AND('Mapa final'!$K$22="Muy Baja",'Mapa final'!$O$22="Leve"),CONCATENATE("R",'Mapa final'!$A$22),"")</f>
        <v/>
      </c>
      <c r="K88" s="302"/>
      <c r="L88" s="302" t="str">
        <f>IF(AND('Mapa final'!$K$25="Muy Baja",'Mapa final'!$O$25="Leve"),CONCATENATE("R",'Mapa final'!$A$25),"")</f>
        <v/>
      </c>
      <c r="M88" s="302"/>
      <c r="N88" s="302" t="str">
        <f>IF(AND('Mapa final'!$K$28="Muy Baja",'Mapa final'!$O$28="Leve"),CONCATENATE("R",'Mapa final'!$A$28),"")</f>
        <v/>
      </c>
      <c r="O88" s="302"/>
      <c r="P88" s="302" t="str">
        <f>IF(AND('Mapa final'!$K$31="Muy Baja",'Mapa final'!$O$31="Leve"),CONCATENATE("R",'Mapa final'!$A$31),"")</f>
        <v/>
      </c>
      <c r="Q88" s="302"/>
      <c r="R88" s="302" t="str">
        <f>IF(AND('Mapa final'!$K$34="Muy Baja",'Mapa final'!$O$34="Leve"),CONCATENATE("R",'Mapa final'!$A$34),"")</f>
        <v/>
      </c>
      <c r="S88" s="303"/>
      <c r="T88" s="301" t="str">
        <f>IF(AND('Mapa final'!$K$22="Muy Baja",'Mapa final'!$O$22="Menor"),CONCATENATE("R",'Mapa final'!$A$22),"")</f>
        <v/>
      </c>
      <c r="U88" s="302"/>
      <c r="V88" s="302" t="str">
        <f>IF(AND('Mapa final'!$K$25="Muy Baja",'Mapa final'!$O$25="Menor"),CONCATENATE("R",'Mapa final'!$A$25),"")</f>
        <v/>
      </c>
      <c r="W88" s="302"/>
      <c r="X88" s="302" t="str">
        <f>IF(AND('Mapa final'!$K$28="Muy Baja",'Mapa final'!$O$28="Menor"),CONCATENATE("R",'Mapa final'!$A$28),"")</f>
        <v/>
      </c>
      <c r="Y88" s="302"/>
      <c r="Z88" s="302" t="str">
        <f>IF(AND('Mapa final'!$K$31="Muy Baja",'Mapa final'!$O$31="Menor"),CONCATENATE("R",'Mapa final'!$A$31),"")</f>
        <v/>
      </c>
      <c r="AA88" s="302"/>
      <c r="AB88" s="302" t="str">
        <f>IF(AND('Mapa final'!$K$34="Muy Baja",'Mapa final'!$O$34="Menor"),CONCATENATE("R",'Mapa final'!$A$34),"")</f>
        <v/>
      </c>
      <c r="AC88" s="303"/>
      <c r="AD88" s="309" t="str">
        <f>IF(AND('Mapa final'!$K$22="Muy Baja",'Mapa final'!$O$22="Moderado"),CONCATENATE("R",'Mapa final'!$A$22),"")</f>
        <v>R6</v>
      </c>
      <c r="AE88" s="307"/>
      <c r="AF88" s="307" t="str">
        <f>IF(AND('Mapa final'!$K$25="Muy Baja",'Mapa final'!$O$25="Moderado"),CONCATENATE("R",'Mapa final'!$A$25),"")</f>
        <v>R7</v>
      </c>
      <c r="AG88" s="307"/>
      <c r="AH88" s="307" t="str">
        <f>IF(AND('Mapa final'!$K$28="Muy Baja",'Mapa final'!$O$28="Moderado"),CONCATENATE("R",'Mapa final'!$A$28),"")</f>
        <v/>
      </c>
      <c r="AI88" s="307"/>
      <c r="AJ88" s="307" t="str">
        <f>IF(AND('Mapa final'!$K$31="Muy Baja",'Mapa final'!$O$31="Moderado"),CONCATENATE("R",'Mapa final'!$A$31),"")</f>
        <v/>
      </c>
      <c r="AK88" s="307"/>
      <c r="AL88" s="307" t="str">
        <f>IF(AND('Mapa final'!$K$34="Muy Baja",'Mapa final'!$O$34="Moderado"),CONCATENATE("R",'Mapa final'!$A$34),"")</f>
        <v/>
      </c>
      <c r="AM88" s="308"/>
      <c r="AN88" s="312" t="str">
        <f>IF(AND('Mapa final'!$K$22="Muy Baja",'Mapa final'!$O$22="Mayor"),CONCATENATE("R",'Mapa final'!$A$22),"")</f>
        <v/>
      </c>
      <c r="AO88" s="310"/>
      <c r="AP88" s="310" t="str">
        <f>IF(AND('Mapa final'!$K$25="Muy Baja",'Mapa final'!$O$25="Mayor"),CONCATENATE("R",'Mapa final'!$A$25),"")</f>
        <v/>
      </c>
      <c r="AQ88" s="310"/>
      <c r="AR88" s="310" t="str">
        <f>IF(AND('Mapa final'!$K$28="Muy Baja",'Mapa final'!$O$28="Mayor"),CONCATENATE("R",'Mapa final'!$A$28),"")</f>
        <v/>
      </c>
      <c r="AS88" s="310"/>
      <c r="AT88" s="310" t="str">
        <f>IF(AND('Mapa final'!$K$31="Muy Baja",'Mapa final'!$O$31="Mayor"),CONCATENATE("R",'Mapa final'!$A$31),"")</f>
        <v/>
      </c>
      <c r="AU88" s="310"/>
      <c r="AV88" s="310" t="str">
        <f>IF(AND('Mapa final'!$K$34="Muy Baja",'Mapa final'!$O$34="Mayor"),CONCATENATE("R",'Mapa final'!$A$34),"")</f>
        <v/>
      </c>
      <c r="AW88" s="311"/>
      <c r="AX88" s="306" t="str">
        <f>IF(AND('Mapa final'!$K$22="Muy Baja",'Mapa final'!$O$22="Catastrófico"),CONCATENATE("R",'Mapa final'!$A$22),"")</f>
        <v/>
      </c>
      <c r="AY88" s="304"/>
      <c r="AZ88" s="304" t="str">
        <f>IF(AND('Mapa final'!$K$25="Muy Baja",'Mapa final'!$O$25="Catastrófico"),CONCATENATE("R",'Mapa final'!$A$25),"")</f>
        <v/>
      </c>
      <c r="BA88" s="304"/>
      <c r="BB88" s="304" t="str">
        <f>IF(AND('Mapa final'!$K$28="Muy Baja",'Mapa final'!$O$28="Catastrófico"),CONCATENATE("R",'Mapa final'!$A$28),"")</f>
        <v/>
      </c>
      <c r="BC88" s="304"/>
      <c r="BD88" s="304" t="str">
        <f>IF(AND('Mapa final'!$K$31="Muy Baja",'Mapa final'!$O$31="Catastrófico"),CONCATENATE("R",'Mapa final'!$A$31),"")</f>
        <v/>
      </c>
      <c r="BE88" s="304"/>
      <c r="BF88" s="304" t="str">
        <f>IF(AND('Mapa final'!$K$34="Muy Baja",'Mapa final'!$O$34="Catastrófico"),CONCATENATE("R",'Mapa final'!$A$34),"")</f>
        <v/>
      </c>
      <c r="BG88" s="305"/>
      <c r="BH88" s="58"/>
      <c r="BI88" s="366"/>
      <c r="BJ88" s="367"/>
      <c r="BK88" s="367"/>
      <c r="BL88" s="367"/>
      <c r="BM88" s="367"/>
      <c r="BN88" s="36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58"/>
      <c r="CV88" s="58"/>
    </row>
    <row r="89" spans="1:100" ht="15" customHeight="1" x14ac:dyDescent="0.25">
      <c r="A89" s="58"/>
      <c r="B89" s="390"/>
      <c r="C89" s="390"/>
      <c r="D89" s="391"/>
      <c r="E89" s="374"/>
      <c r="F89" s="375"/>
      <c r="G89" s="375"/>
      <c r="H89" s="375"/>
      <c r="I89" s="380"/>
      <c r="J89" s="301"/>
      <c r="K89" s="302"/>
      <c r="L89" s="302"/>
      <c r="M89" s="302"/>
      <c r="N89" s="302"/>
      <c r="O89" s="302"/>
      <c r="P89" s="302"/>
      <c r="Q89" s="302"/>
      <c r="R89" s="302"/>
      <c r="S89" s="303"/>
      <c r="T89" s="301"/>
      <c r="U89" s="302"/>
      <c r="V89" s="302"/>
      <c r="W89" s="302"/>
      <c r="X89" s="302"/>
      <c r="Y89" s="302"/>
      <c r="Z89" s="302"/>
      <c r="AA89" s="302"/>
      <c r="AB89" s="302"/>
      <c r="AC89" s="303"/>
      <c r="AD89" s="309"/>
      <c r="AE89" s="307"/>
      <c r="AF89" s="307"/>
      <c r="AG89" s="307"/>
      <c r="AH89" s="307"/>
      <c r="AI89" s="307"/>
      <c r="AJ89" s="307"/>
      <c r="AK89" s="307"/>
      <c r="AL89" s="307"/>
      <c r="AM89" s="308"/>
      <c r="AN89" s="312"/>
      <c r="AO89" s="310"/>
      <c r="AP89" s="310"/>
      <c r="AQ89" s="310"/>
      <c r="AR89" s="310"/>
      <c r="AS89" s="310"/>
      <c r="AT89" s="310"/>
      <c r="AU89" s="310"/>
      <c r="AV89" s="310"/>
      <c r="AW89" s="311"/>
      <c r="AX89" s="306"/>
      <c r="AY89" s="304"/>
      <c r="AZ89" s="304"/>
      <c r="BA89" s="304"/>
      <c r="BB89" s="304"/>
      <c r="BC89" s="304"/>
      <c r="BD89" s="304"/>
      <c r="BE89" s="304"/>
      <c r="BF89" s="304"/>
      <c r="BG89" s="305"/>
      <c r="BH89" s="58"/>
      <c r="BI89" s="366"/>
      <c r="BJ89" s="367"/>
      <c r="BK89" s="367"/>
      <c r="BL89" s="367"/>
      <c r="BM89" s="367"/>
      <c r="BN89" s="36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c r="CV89" s="58"/>
    </row>
    <row r="90" spans="1:100" ht="15" customHeight="1" x14ac:dyDescent="0.25">
      <c r="A90" s="58"/>
      <c r="B90" s="390"/>
      <c r="C90" s="390"/>
      <c r="D90" s="391"/>
      <c r="E90" s="374"/>
      <c r="F90" s="375"/>
      <c r="G90" s="375"/>
      <c r="H90" s="375"/>
      <c r="I90" s="380"/>
      <c r="J90" s="301" t="str">
        <f>IF(AND('Mapa final'!$K$37="Muy Baja",'Mapa final'!$O$37="Leve"),CONCATENATE("R",'Mapa final'!$A$37),"")</f>
        <v/>
      </c>
      <c r="K90" s="302"/>
      <c r="L90" s="302" t="str">
        <f>IF(AND('Mapa final'!$K$40="Muy Baja",'Mapa final'!$O$40="Leve"),CONCATENATE("R",'Mapa final'!$A$40),"")</f>
        <v/>
      </c>
      <c r="M90" s="302"/>
      <c r="N90" s="302" t="str">
        <f>IF(AND('Mapa final'!$K$43="Muy Baja",'Mapa final'!$O$43="Leve"),CONCATENATE("R",'Mapa final'!$A$43),"")</f>
        <v/>
      </c>
      <c r="O90" s="302"/>
      <c r="P90" s="302" t="str">
        <f>IF(AND('Mapa final'!$K$46="Muy Baja",'Mapa final'!$O$46="Leve"),CONCATENATE("R",'Mapa final'!$A$46),"")</f>
        <v/>
      </c>
      <c r="Q90" s="302"/>
      <c r="R90" s="302" t="str">
        <f>IF(AND('Mapa final'!$K$49="Muy Baja",'Mapa final'!$O$49="Leve"),CONCATENATE("R",'Mapa final'!$A$49),"")</f>
        <v/>
      </c>
      <c r="S90" s="303"/>
      <c r="T90" s="301" t="str">
        <f>IF(AND('Mapa final'!$K$37="Muy Baja",'Mapa final'!$O$37="Menor"),CONCATENATE("R",'Mapa final'!$A$37),"")</f>
        <v/>
      </c>
      <c r="U90" s="302"/>
      <c r="V90" s="302" t="str">
        <f>IF(AND('Mapa final'!$K$40="Muy Baja",'Mapa final'!$O$40="Menor"),CONCATENATE("R",'Mapa final'!$A$40),"")</f>
        <v/>
      </c>
      <c r="W90" s="302"/>
      <c r="X90" s="302" t="str">
        <f>IF(AND('Mapa final'!$K$43="Muy Baja",'Mapa final'!$O$43="Menor"),CONCATENATE("R",'Mapa final'!$A$43),"")</f>
        <v/>
      </c>
      <c r="Y90" s="302"/>
      <c r="Z90" s="302" t="str">
        <f>IF(AND('Mapa final'!$K$46="Muy Baja",'Mapa final'!$O$46="Menor"),CONCATENATE("R",'Mapa final'!$A$46),"")</f>
        <v/>
      </c>
      <c r="AA90" s="302"/>
      <c r="AB90" s="302" t="str">
        <f>IF(AND('Mapa final'!$K$49="Muy Baja",'Mapa final'!$O$49="Menor"),CONCATENATE("R",'Mapa final'!$A$49),"")</f>
        <v/>
      </c>
      <c r="AC90" s="303"/>
      <c r="AD90" s="309" t="str">
        <f>IF(AND('Mapa final'!$K$37="Muy Baja",'Mapa final'!$O$37="Moderado"),CONCATENATE("R",'Mapa final'!$A$37),"")</f>
        <v/>
      </c>
      <c r="AE90" s="307"/>
      <c r="AF90" s="307" t="str">
        <f>IF(AND('Mapa final'!$K$40="Muy Baja",'Mapa final'!$O$40="Moderado"),CONCATENATE("R",'Mapa final'!$A$40),"")</f>
        <v/>
      </c>
      <c r="AG90" s="307"/>
      <c r="AH90" s="307" t="str">
        <f>IF(AND('Mapa final'!$K$43="Muy Baja",'Mapa final'!$O$43="Moderado"),CONCATENATE("R",'Mapa final'!$A$43),"")</f>
        <v>R13</v>
      </c>
      <c r="AI90" s="307"/>
      <c r="AJ90" s="307" t="str">
        <f>IF(AND('Mapa final'!$K$46="Muy Baja",'Mapa final'!$O$46="Moderado"),CONCATENATE("R",'Mapa final'!$A$46),"")</f>
        <v/>
      </c>
      <c r="AK90" s="307"/>
      <c r="AL90" s="307" t="str">
        <f>IF(AND('Mapa final'!$K$49="Muy Baja",'Mapa final'!$O$49="Moderado"),CONCATENATE("R",'Mapa final'!$A$49),"")</f>
        <v/>
      </c>
      <c r="AM90" s="308"/>
      <c r="AN90" s="312" t="str">
        <f>IF(AND('Mapa final'!$K$37="Muy Baja",'Mapa final'!$O$37="Mayor"),CONCATENATE("R",'Mapa final'!$A$37),"")</f>
        <v/>
      </c>
      <c r="AO90" s="310"/>
      <c r="AP90" s="310" t="str">
        <f>IF(AND('Mapa final'!$K$40="Muy Baja",'Mapa final'!$O$40="Mayor"),CONCATENATE("R",'Mapa final'!$A$40),"")</f>
        <v/>
      </c>
      <c r="AQ90" s="310"/>
      <c r="AR90" s="310" t="str">
        <f>IF(AND('Mapa final'!$K$43="Muy Baja",'Mapa final'!$O$43="Mayor"),CONCATENATE("R",'Mapa final'!$A$43),"")</f>
        <v/>
      </c>
      <c r="AS90" s="310"/>
      <c r="AT90" s="310" t="str">
        <f>IF(AND('Mapa final'!$K$46="Muy Baja",'Mapa final'!$O$46="Mayor"),CONCATENATE("R",'Mapa final'!$A$46),"")</f>
        <v/>
      </c>
      <c r="AU90" s="310"/>
      <c r="AV90" s="310" t="str">
        <f>IF(AND('Mapa final'!$K$49="Muy Baja",'Mapa final'!$O$49="Mayor"),CONCATENATE("R",'Mapa final'!$A$49),"")</f>
        <v/>
      </c>
      <c r="AW90" s="311"/>
      <c r="AX90" s="306" t="str">
        <f>IF(AND('Mapa final'!$K$37="Muy Baja",'Mapa final'!$O$37="Catastrófico"),CONCATENATE("R",'Mapa final'!$A$37),"")</f>
        <v/>
      </c>
      <c r="AY90" s="304"/>
      <c r="AZ90" s="304" t="str">
        <f>IF(AND('Mapa final'!$K$40="Muy Baja",'Mapa final'!$O$40="Catastrófico"),CONCATENATE("R",'Mapa final'!$A$40),"")</f>
        <v/>
      </c>
      <c r="BA90" s="304"/>
      <c r="BB90" s="304" t="str">
        <f>IF(AND('Mapa final'!$K$43="Muy Baja",'Mapa final'!$O$43="Catastrófico"),CONCATENATE("R",'Mapa final'!$A$43),"")</f>
        <v/>
      </c>
      <c r="BC90" s="304"/>
      <c r="BD90" s="304" t="str">
        <f>IF(AND('Mapa final'!$K$46="Muy Baja",'Mapa final'!$O$46="Catastrófico"),CONCATENATE("R",'Mapa final'!$A$46),"")</f>
        <v/>
      </c>
      <c r="BE90" s="304"/>
      <c r="BF90" s="304" t="str">
        <f>IF(AND('Mapa final'!$K$49="Muy Baja",'Mapa final'!$O$49="Catastrófico"),CONCATENATE("R",'Mapa final'!$A$49),"")</f>
        <v/>
      </c>
      <c r="BG90" s="305"/>
      <c r="BH90" s="58"/>
      <c r="BI90" s="366"/>
      <c r="BJ90" s="367"/>
      <c r="BK90" s="367"/>
      <c r="BL90" s="367"/>
      <c r="BM90" s="367"/>
      <c r="BN90" s="36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58"/>
      <c r="CV90" s="58"/>
    </row>
    <row r="91" spans="1:100" ht="15" customHeight="1" x14ac:dyDescent="0.25">
      <c r="A91" s="58"/>
      <c r="B91" s="390"/>
      <c r="C91" s="390"/>
      <c r="D91" s="391"/>
      <c r="E91" s="374"/>
      <c r="F91" s="375"/>
      <c r="G91" s="375"/>
      <c r="H91" s="375"/>
      <c r="I91" s="380"/>
      <c r="J91" s="301"/>
      <c r="K91" s="302"/>
      <c r="L91" s="302"/>
      <c r="M91" s="302"/>
      <c r="N91" s="302"/>
      <c r="O91" s="302"/>
      <c r="P91" s="302"/>
      <c r="Q91" s="302"/>
      <c r="R91" s="302"/>
      <c r="S91" s="303"/>
      <c r="T91" s="301"/>
      <c r="U91" s="302"/>
      <c r="V91" s="302"/>
      <c r="W91" s="302"/>
      <c r="X91" s="302"/>
      <c r="Y91" s="302"/>
      <c r="Z91" s="302"/>
      <c r="AA91" s="302"/>
      <c r="AB91" s="302"/>
      <c r="AC91" s="303"/>
      <c r="AD91" s="309"/>
      <c r="AE91" s="307"/>
      <c r="AF91" s="307"/>
      <c r="AG91" s="307"/>
      <c r="AH91" s="307"/>
      <c r="AI91" s="307"/>
      <c r="AJ91" s="307"/>
      <c r="AK91" s="307"/>
      <c r="AL91" s="307"/>
      <c r="AM91" s="308"/>
      <c r="AN91" s="312"/>
      <c r="AO91" s="310"/>
      <c r="AP91" s="310"/>
      <c r="AQ91" s="310"/>
      <c r="AR91" s="310"/>
      <c r="AS91" s="310"/>
      <c r="AT91" s="310"/>
      <c r="AU91" s="310"/>
      <c r="AV91" s="310"/>
      <c r="AW91" s="311"/>
      <c r="AX91" s="306"/>
      <c r="AY91" s="304"/>
      <c r="AZ91" s="304"/>
      <c r="BA91" s="304"/>
      <c r="BB91" s="304"/>
      <c r="BC91" s="304"/>
      <c r="BD91" s="304"/>
      <c r="BE91" s="304"/>
      <c r="BF91" s="304"/>
      <c r="BG91" s="305"/>
      <c r="BH91" s="58"/>
      <c r="BI91" s="366"/>
      <c r="BJ91" s="367"/>
      <c r="BK91" s="367"/>
      <c r="BL91" s="367"/>
      <c r="BM91" s="367"/>
      <c r="BN91" s="368"/>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58"/>
      <c r="CV91" s="58"/>
    </row>
    <row r="92" spans="1:100" ht="15" customHeight="1" x14ac:dyDescent="0.25">
      <c r="A92" s="58"/>
      <c r="B92" s="390"/>
      <c r="C92" s="390"/>
      <c r="D92" s="391"/>
      <c r="E92" s="374"/>
      <c r="F92" s="375"/>
      <c r="G92" s="375"/>
      <c r="H92" s="375"/>
      <c r="I92" s="380"/>
      <c r="J92" s="301" t="str">
        <f>IF(AND('Mapa final'!$K$52="Muy Baja",'Mapa final'!$O$52="Leve"),CONCATENATE("R",'Mapa final'!$A$52),"")</f>
        <v/>
      </c>
      <c r="K92" s="302"/>
      <c r="L92" s="302" t="str">
        <f>IF(AND('Mapa final'!$K$55="Muy Baja",'Mapa final'!$O$55="Leve"),CONCATENATE("R",'Mapa final'!$A$55),"")</f>
        <v/>
      </c>
      <c r="M92" s="302"/>
      <c r="N92" s="302" t="str">
        <f>IF(AND('Mapa final'!$K$58="Muy Baja",'Mapa final'!$O$58="Leve"),CONCATENATE("R",'Mapa final'!$A$58),"")</f>
        <v/>
      </c>
      <c r="O92" s="302"/>
      <c r="P92" s="302" t="str">
        <f>IF(AND('Mapa final'!$K$61="Muy Baja",'Mapa final'!$O$61="Leve"),CONCATENATE("R",'Mapa final'!$A$61),"")</f>
        <v/>
      </c>
      <c r="Q92" s="302"/>
      <c r="R92" s="302" t="str">
        <f>IF(AND('Mapa final'!$K$64="Muy Baja",'Mapa final'!$O$64="Leve"),CONCATENATE("R",'Mapa final'!$A$64),"")</f>
        <v/>
      </c>
      <c r="S92" s="303"/>
      <c r="T92" s="301" t="str">
        <f>IF(AND('Mapa final'!$K$52="Muy Baja",'Mapa final'!$O$52="Menor"),CONCATENATE("R",'Mapa final'!$A$52),"")</f>
        <v/>
      </c>
      <c r="U92" s="302"/>
      <c r="V92" s="302" t="str">
        <f>IF(AND('Mapa final'!$K$55="Muy Baja",'Mapa final'!$O$55="Menor"),CONCATENATE("R",'Mapa final'!$A$55),"")</f>
        <v/>
      </c>
      <c r="W92" s="302"/>
      <c r="X92" s="302" t="str">
        <f>IF(AND('Mapa final'!$K$58="Muy Baja",'Mapa final'!$O$58="Menor"),CONCATENATE("R",'Mapa final'!$A$58),"")</f>
        <v/>
      </c>
      <c r="Y92" s="302"/>
      <c r="Z92" s="302" t="str">
        <f>IF(AND('Mapa final'!$K$61="Muy Baja",'Mapa final'!$O$61="Menor"),CONCATENATE("R",'Mapa final'!$A$61),"")</f>
        <v/>
      </c>
      <c r="AA92" s="302"/>
      <c r="AB92" s="302" t="str">
        <f>IF(AND('Mapa final'!$K$64="Muy Baja",'Mapa final'!$O$64="Menor"),CONCATENATE("R",'Mapa final'!$A$64),"")</f>
        <v/>
      </c>
      <c r="AC92" s="303"/>
      <c r="AD92" s="309" t="str">
        <f>IF(AND('Mapa final'!$K$52="Muy Baja",'Mapa final'!$O$52="Moderado"),CONCATENATE("R",'Mapa final'!$A$52),"")</f>
        <v/>
      </c>
      <c r="AE92" s="307"/>
      <c r="AF92" s="307" t="str">
        <f>IF(AND('Mapa final'!$K$55="Muy Baja",'Mapa final'!$O$55="Moderado"),CONCATENATE("R",'Mapa final'!$A$55),"")</f>
        <v/>
      </c>
      <c r="AG92" s="307"/>
      <c r="AH92" s="307" t="str">
        <f>IF(AND('Mapa final'!$K$58="Muy Baja",'Mapa final'!$O$58="Moderado"),CONCATENATE("R",'Mapa final'!$A$58),"")</f>
        <v/>
      </c>
      <c r="AI92" s="307"/>
      <c r="AJ92" s="307" t="str">
        <f>IF(AND('Mapa final'!$K$61="Muy Baja",'Mapa final'!$O$61="Moderado"),CONCATENATE("R",'Mapa final'!$A$61),"")</f>
        <v/>
      </c>
      <c r="AK92" s="307"/>
      <c r="AL92" s="307" t="str">
        <f>IF(AND('Mapa final'!$K$64="Muy Baja",'Mapa final'!$O$64="Moderado"),CONCATENATE("R",'Mapa final'!$A$64),"")</f>
        <v/>
      </c>
      <c r="AM92" s="308"/>
      <c r="AN92" s="312" t="str">
        <f>IF(AND('Mapa final'!$K$52="Muy Baja",'Mapa final'!$O$52="Mayor"),CONCATENATE("R",'Mapa final'!$A$52),"")</f>
        <v/>
      </c>
      <c r="AO92" s="310"/>
      <c r="AP92" s="310" t="str">
        <f>IF(AND('Mapa final'!$K$55="Muy Baja",'Mapa final'!$O$55="Mayor"),CONCATENATE("R",'Mapa final'!$A$55),"")</f>
        <v/>
      </c>
      <c r="AQ92" s="310"/>
      <c r="AR92" s="310" t="str">
        <f>IF(AND('Mapa final'!$K$58="Muy Baja",'Mapa final'!$O$58="Mayor"),CONCATENATE("R",'Mapa final'!$A$58),"")</f>
        <v/>
      </c>
      <c r="AS92" s="310"/>
      <c r="AT92" s="310" t="str">
        <f>IF(AND('Mapa final'!$K$61="Muy Baja",'Mapa final'!$O$61="Mayor"),CONCATENATE("R",'Mapa final'!$A$61),"")</f>
        <v/>
      </c>
      <c r="AU92" s="310"/>
      <c r="AV92" s="310" t="str">
        <f>IF(AND('Mapa final'!$K$64="Muy Baja",'Mapa final'!$O$64="Mayor"),CONCATENATE("R",'Mapa final'!$A$64),"")</f>
        <v/>
      </c>
      <c r="AW92" s="311"/>
      <c r="AX92" s="306" t="str">
        <f>IF(AND('Mapa final'!$K$52="Muy Baja",'Mapa final'!$O$52="Catastrófico"),CONCATENATE("R",'Mapa final'!$A$52),"")</f>
        <v/>
      </c>
      <c r="AY92" s="304"/>
      <c r="AZ92" s="304" t="str">
        <f>IF(AND('Mapa final'!$K$55="Muy Baja",'Mapa final'!$O$55="Catastrófico"),CONCATENATE("R",'Mapa final'!$A$55),"")</f>
        <v/>
      </c>
      <c r="BA92" s="304"/>
      <c r="BB92" s="304" t="str">
        <f>IF(AND('Mapa final'!$K$58="Muy Baja",'Mapa final'!$O$58="Catastrófico"),CONCATENATE("R",'Mapa final'!$A$58),"")</f>
        <v/>
      </c>
      <c r="BC92" s="304"/>
      <c r="BD92" s="304" t="str">
        <f>IF(AND('Mapa final'!$K$61="Muy Baja",'Mapa final'!$O$61="Catastrófico"),CONCATENATE("R",'Mapa final'!$A$61),"")</f>
        <v/>
      </c>
      <c r="BE92" s="304"/>
      <c r="BF92" s="304" t="str">
        <f>IF(AND('Mapa final'!$K$64="Muy Baja",'Mapa final'!$O$64="Catastrófico"),CONCATENATE("R",'Mapa final'!$A$64),"")</f>
        <v/>
      </c>
      <c r="BG92" s="305"/>
      <c r="BH92" s="58"/>
      <c r="BI92" s="366"/>
      <c r="BJ92" s="367"/>
      <c r="BK92" s="367"/>
      <c r="BL92" s="367"/>
      <c r="BM92" s="367"/>
      <c r="BN92" s="368"/>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58"/>
      <c r="CV92" s="58"/>
    </row>
    <row r="93" spans="1:100" ht="15" customHeight="1" x14ac:dyDescent="0.25">
      <c r="A93" s="58"/>
      <c r="B93" s="390"/>
      <c r="C93" s="390"/>
      <c r="D93" s="391"/>
      <c r="E93" s="374"/>
      <c r="F93" s="375"/>
      <c r="G93" s="375"/>
      <c r="H93" s="375"/>
      <c r="I93" s="380"/>
      <c r="J93" s="301"/>
      <c r="K93" s="302"/>
      <c r="L93" s="302"/>
      <c r="M93" s="302"/>
      <c r="N93" s="302"/>
      <c r="O93" s="302"/>
      <c r="P93" s="302"/>
      <c r="Q93" s="302"/>
      <c r="R93" s="302"/>
      <c r="S93" s="303"/>
      <c r="T93" s="301"/>
      <c r="U93" s="302"/>
      <c r="V93" s="302"/>
      <c r="W93" s="302"/>
      <c r="X93" s="302"/>
      <c r="Y93" s="302"/>
      <c r="Z93" s="302"/>
      <c r="AA93" s="302"/>
      <c r="AB93" s="302"/>
      <c r="AC93" s="303"/>
      <c r="AD93" s="309"/>
      <c r="AE93" s="307"/>
      <c r="AF93" s="307"/>
      <c r="AG93" s="307"/>
      <c r="AH93" s="307"/>
      <c r="AI93" s="307"/>
      <c r="AJ93" s="307"/>
      <c r="AK93" s="307"/>
      <c r="AL93" s="307"/>
      <c r="AM93" s="308"/>
      <c r="AN93" s="312"/>
      <c r="AO93" s="310"/>
      <c r="AP93" s="310"/>
      <c r="AQ93" s="310"/>
      <c r="AR93" s="310"/>
      <c r="AS93" s="310"/>
      <c r="AT93" s="310"/>
      <c r="AU93" s="310"/>
      <c r="AV93" s="310"/>
      <c r="AW93" s="311"/>
      <c r="AX93" s="306"/>
      <c r="AY93" s="304"/>
      <c r="AZ93" s="304"/>
      <c r="BA93" s="304"/>
      <c r="BB93" s="304"/>
      <c r="BC93" s="304"/>
      <c r="BD93" s="304"/>
      <c r="BE93" s="304"/>
      <c r="BF93" s="304"/>
      <c r="BG93" s="305"/>
      <c r="BH93" s="58"/>
      <c r="BI93" s="366"/>
      <c r="BJ93" s="367"/>
      <c r="BK93" s="367"/>
      <c r="BL93" s="367"/>
      <c r="BM93" s="367"/>
      <c r="BN93" s="368"/>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58"/>
      <c r="CV93" s="58"/>
    </row>
    <row r="94" spans="1:100" ht="15" customHeight="1" x14ac:dyDescent="0.25">
      <c r="A94" s="58"/>
      <c r="B94" s="390"/>
      <c r="C94" s="390"/>
      <c r="D94" s="391"/>
      <c r="E94" s="374"/>
      <c r="F94" s="375"/>
      <c r="G94" s="375"/>
      <c r="H94" s="375"/>
      <c r="I94" s="380"/>
      <c r="J94" s="301" t="str">
        <f>IF(AND('Mapa final'!$K$67="Muy Baja",'Mapa final'!$O$67="Leve"),CONCATENATE("R",'Mapa final'!$A$67),"")</f>
        <v/>
      </c>
      <c r="K94" s="302"/>
      <c r="L94" s="302" t="str">
        <f>IF(AND('Mapa final'!$K$70="Muy Baja",'Mapa final'!$O$70="Leve"),CONCATENATE("R",'Mapa final'!$A$70),"")</f>
        <v/>
      </c>
      <c r="M94" s="302"/>
      <c r="N94" s="302" t="str">
        <f>IF(AND('Mapa final'!$K$73="Muy Baja",'Mapa final'!$O$73="Leve"),CONCATENATE("R",'Mapa final'!$A$73),"")</f>
        <v/>
      </c>
      <c r="O94" s="302"/>
      <c r="P94" s="302" t="str">
        <f>IF(AND('Mapa final'!$K$76="Muy Baja",'Mapa final'!$O$76="Leve"),CONCATENATE("R",'Mapa final'!$A$76),"")</f>
        <v/>
      </c>
      <c r="Q94" s="302"/>
      <c r="R94" s="302" t="str">
        <f>IF(AND('Mapa final'!$K$79="Muy Baja",'Mapa final'!$O$79="Leve"),CONCATENATE("R",'Mapa final'!$A$79),"")</f>
        <v/>
      </c>
      <c r="S94" s="303"/>
      <c r="T94" s="301" t="str">
        <f>IF(AND('Mapa final'!$K$67="Muy Baja",'Mapa final'!$O$67="Menor"),CONCATENATE("R",'Mapa final'!$A$67),"")</f>
        <v/>
      </c>
      <c r="U94" s="302"/>
      <c r="V94" s="302" t="str">
        <f>IF(AND('Mapa final'!$K$70="Muy Baja",'Mapa final'!$O$70="Menor"),CONCATENATE("R",'Mapa final'!$A$70),"")</f>
        <v/>
      </c>
      <c r="W94" s="302"/>
      <c r="X94" s="302" t="str">
        <f>IF(AND('Mapa final'!$K$73="Muy Baja",'Mapa final'!$O$73="Menor"),CONCATENATE("R",'Mapa final'!$A$73),"")</f>
        <v/>
      </c>
      <c r="Y94" s="302"/>
      <c r="Z94" s="302" t="str">
        <f>IF(AND('Mapa final'!$K$76="Muy Baja",'Mapa final'!$O$76="Menor"),CONCATENATE("R",'Mapa final'!$A$76),"")</f>
        <v/>
      </c>
      <c r="AA94" s="302"/>
      <c r="AB94" s="302" t="str">
        <f>IF(AND('Mapa final'!$K$79="Muy Baja",'Mapa final'!$O$79="Menor"),CONCATENATE("R",'Mapa final'!$A$79),"")</f>
        <v/>
      </c>
      <c r="AC94" s="303"/>
      <c r="AD94" s="309" t="str">
        <f>IF(AND('Mapa final'!$K$67="Muy Baja",'Mapa final'!$O$67="Moderado"),CONCATENATE("R",'Mapa final'!$A$67),"")</f>
        <v/>
      </c>
      <c r="AE94" s="307"/>
      <c r="AF94" s="307" t="str">
        <f>IF(AND('Mapa final'!$K$70="Muy Baja",'Mapa final'!$O$70="Moderado"),CONCATENATE("R",'Mapa final'!$A$70),"")</f>
        <v/>
      </c>
      <c r="AG94" s="307"/>
      <c r="AH94" s="307" t="str">
        <f>IF(AND('Mapa final'!$K$73="Muy Baja",'Mapa final'!$O$73="Moderado"),CONCATENATE("R",'Mapa final'!$A$73),"")</f>
        <v/>
      </c>
      <c r="AI94" s="307"/>
      <c r="AJ94" s="307" t="str">
        <f>IF(AND('Mapa final'!$K$76="Muy Baja",'Mapa final'!$O$76="Moderado"),CONCATENATE("R",'Mapa final'!$A$76),"")</f>
        <v/>
      </c>
      <c r="AK94" s="307"/>
      <c r="AL94" s="307" t="str">
        <f>IF(AND('Mapa final'!$K$79="Muy Baja",'Mapa final'!$O$79="Moderado"),CONCATENATE("R",'Mapa final'!$A$79),"")</f>
        <v/>
      </c>
      <c r="AM94" s="308"/>
      <c r="AN94" s="312" t="str">
        <f>IF(AND('Mapa final'!$K$67="Muy Baja",'Mapa final'!$O$67="Mayor"),CONCATENATE("R",'Mapa final'!$A$67),"")</f>
        <v/>
      </c>
      <c r="AO94" s="310"/>
      <c r="AP94" s="310" t="str">
        <f>IF(AND('Mapa final'!$K$70="Muy Baja",'Mapa final'!$O$70="Mayor"),CONCATENATE("R",'Mapa final'!$A$70),"")</f>
        <v/>
      </c>
      <c r="AQ94" s="310"/>
      <c r="AR94" s="310" t="str">
        <f>IF(AND('Mapa final'!$K$73="Muy Baja",'Mapa final'!$O$73="Mayor"),CONCATENATE("R",'Mapa final'!$A$73),"")</f>
        <v/>
      </c>
      <c r="AS94" s="310"/>
      <c r="AT94" s="310" t="str">
        <f>IF(AND('Mapa final'!$K$76="Muy Baja",'Mapa final'!$O$76="Mayor"),CONCATENATE("R",'Mapa final'!$A$76),"")</f>
        <v/>
      </c>
      <c r="AU94" s="310"/>
      <c r="AV94" s="310" t="str">
        <f>IF(AND('Mapa final'!$K$79="Muy Baja",'Mapa final'!$O$79="Mayor"),CONCATENATE("R",'Mapa final'!$A$79),"")</f>
        <v/>
      </c>
      <c r="AW94" s="311"/>
      <c r="AX94" s="306" t="str">
        <f>IF(AND('Mapa final'!$K$67="Muy Baja",'Mapa final'!$O$67="Catastrófico"),CONCATENATE("R",'Mapa final'!$A$67),"")</f>
        <v/>
      </c>
      <c r="AY94" s="304"/>
      <c r="AZ94" s="304" t="str">
        <f>IF(AND('Mapa final'!$K$70="Muy Baja",'Mapa final'!$O$70="Catastrófico"),CONCATENATE("R",'Mapa final'!$A$70),"")</f>
        <v/>
      </c>
      <c r="BA94" s="304"/>
      <c r="BB94" s="304" t="str">
        <f>IF(AND('Mapa final'!$K$73="Muy Baja",'Mapa final'!$O$73="Catastrófico"),CONCATENATE("R",'Mapa final'!$A$73),"")</f>
        <v/>
      </c>
      <c r="BC94" s="304"/>
      <c r="BD94" s="304" t="str">
        <f>IF(AND('Mapa final'!$K$76="Muy Baja",'Mapa final'!$O$76="Catastrófico"),CONCATENATE("R",'Mapa final'!$A$76),"")</f>
        <v/>
      </c>
      <c r="BE94" s="304"/>
      <c r="BF94" s="304" t="str">
        <f>IF(AND('Mapa final'!$K$79="Muy Baja",'Mapa final'!$O$79="Catastrófico"),CONCATENATE("R",'Mapa final'!$A$79),"")</f>
        <v/>
      </c>
      <c r="BG94" s="305"/>
      <c r="BH94" s="58"/>
      <c r="BI94" s="366"/>
      <c r="BJ94" s="367"/>
      <c r="BK94" s="367"/>
      <c r="BL94" s="367"/>
      <c r="BM94" s="367"/>
      <c r="BN94" s="368"/>
      <c r="BO94" s="58"/>
      <c r="BP94" s="58"/>
      <c r="BQ94" s="58"/>
      <c r="BR94" s="58"/>
      <c r="BS94" s="58"/>
      <c r="BT94" s="58"/>
      <c r="BU94" s="58"/>
      <c r="BV94" s="58"/>
      <c r="BW94" s="58"/>
      <c r="BX94" s="58"/>
      <c r="BY94" s="58"/>
      <c r="BZ94" s="58"/>
      <c r="CA94" s="58"/>
      <c r="CB94" s="58"/>
      <c r="CC94" s="58"/>
      <c r="CD94" s="58"/>
      <c r="CE94" s="58"/>
      <c r="CF94" s="58"/>
      <c r="CG94" s="58"/>
      <c r="CH94" s="58"/>
      <c r="CI94" s="58"/>
      <c r="CJ94" s="58"/>
      <c r="CK94" s="58"/>
      <c r="CL94" s="58"/>
      <c r="CM94" s="58"/>
      <c r="CN94" s="58"/>
      <c r="CO94" s="58"/>
      <c r="CP94" s="58"/>
      <c r="CQ94" s="58"/>
      <c r="CR94" s="58"/>
      <c r="CS94" s="58"/>
      <c r="CT94" s="58"/>
      <c r="CU94" s="58"/>
      <c r="CV94" s="58"/>
    </row>
    <row r="95" spans="1:100" ht="15" customHeight="1" x14ac:dyDescent="0.25">
      <c r="A95" s="58"/>
      <c r="B95" s="390"/>
      <c r="C95" s="390"/>
      <c r="D95" s="391"/>
      <c r="E95" s="374"/>
      <c r="F95" s="375"/>
      <c r="G95" s="375"/>
      <c r="H95" s="375"/>
      <c r="I95" s="380"/>
      <c r="J95" s="301"/>
      <c r="K95" s="302"/>
      <c r="L95" s="302"/>
      <c r="M95" s="302"/>
      <c r="N95" s="302"/>
      <c r="O95" s="302"/>
      <c r="P95" s="302"/>
      <c r="Q95" s="302"/>
      <c r="R95" s="302"/>
      <c r="S95" s="303"/>
      <c r="T95" s="301"/>
      <c r="U95" s="302"/>
      <c r="V95" s="302"/>
      <c r="W95" s="302"/>
      <c r="X95" s="302"/>
      <c r="Y95" s="302"/>
      <c r="Z95" s="302"/>
      <c r="AA95" s="302"/>
      <c r="AB95" s="302"/>
      <c r="AC95" s="303"/>
      <c r="AD95" s="309"/>
      <c r="AE95" s="307"/>
      <c r="AF95" s="307"/>
      <c r="AG95" s="307"/>
      <c r="AH95" s="307"/>
      <c r="AI95" s="307"/>
      <c r="AJ95" s="307"/>
      <c r="AK95" s="307"/>
      <c r="AL95" s="307"/>
      <c r="AM95" s="308"/>
      <c r="AN95" s="312"/>
      <c r="AO95" s="310"/>
      <c r="AP95" s="310"/>
      <c r="AQ95" s="310"/>
      <c r="AR95" s="310"/>
      <c r="AS95" s="310"/>
      <c r="AT95" s="310"/>
      <c r="AU95" s="310"/>
      <c r="AV95" s="310"/>
      <c r="AW95" s="311"/>
      <c r="AX95" s="306"/>
      <c r="AY95" s="304"/>
      <c r="AZ95" s="304"/>
      <c r="BA95" s="304"/>
      <c r="BB95" s="304"/>
      <c r="BC95" s="304"/>
      <c r="BD95" s="304"/>
      <c r="BE95" s="304"/>
      <c r="BF95" s="304"/>
      <c r="BG95" s="305"/>
      <c r="BH95" s="58"/>
      <c r="BI95" s="366"/>
      <c r="BJ95" s="367"/>
      <c r="BK95" s="367"/>
      <c r="BL95" s="367"/>
      <c r="BM95" s="367"/>
      <c r="BN95" s="368"/>
      <c r="BO95" s="58"/>
      <c r="BP95" s="58"/>
      <c r="BQ95" s="58"/>
      <c r="BR95" s="58"/>
      <c r="BS95" s="58"/>
      <c r="BT95" s="58"/>
      <c r="BU95" s="58"/>
      <c r="BV95" s="58"/>
      <c r="BW95" s="58"/>
      <c r="BX95" s="58"/>
      <c r="BY95" s="58"/>
      <c r="BZ95" s="58"/>
      <c r="CA95" s="58"/>
      <c r="CB95" s="58"/>
      <c r="CC95" s="58"/>
      <c r="CD95" s="58"/>
      <c r="CE95" s="58"/>
      <c r="CF95" s="58"/>
      <c r="CG95" s="58"/>
      <c r="CH95" s="58"/>
      <c r="CI95" s="58"/>
      <c r="CJ95" s="58"/>
      <c r="CK95" s="58"/>
      <c r="CL95" s="58"/>
      <c r="CM95" s="58"/>
      <c r="CN95" s="58"/>
      <c r="CO95" s="58"/>
      <c r="CP95" s="58"/>
      <c r="CQ95" s="58"/>
      <c r="CR95" s="58"/>
      <c r="CS95" s="58"/>
      <c r="CT95" s="58"/>
      <c r="CU95" s="58"/>
      <c r="CV95" s="58"/>
    </row>
    <row r="96" spans="1:100" ht="15" customHeight="1" x14ac:dyDescent="0.25">
      <c r="A96" s="58"/>
      <c r="B96" s="390"/>
      <c r="C96" s="390"/>
      <c r="D96" s="391"/>
      <c r="E96" s="374"/>
      <c r="F96" s="375"/>
      <c r="G96" s="375"/>
      <c r="H96" s="375"/>
      <c r="I96" s="380"/>
      <c r="J96" s="301" t="str">
        <f>IF(AND('Mapa final'!$K$82="Muy Baja",'Mapa final'!$O$82="Leve"),CONCATENATE("R",'Mapa final'!$A$82),"")</f>
        <v/>
      </c>
      <c r="K96" s="302"/>
      <c r="L96" s="302" t="str">
        <f>IF(AND('Mapa final'!$K$85="Muy Baja",'Mapa final'!$O$85="Leve"),CONCATENATE("R",'Mapa final'!$A$85),"")</f>
        <v/>
      </c>
      <c r="M96" s="302"/>
      <c r="N96" s="302" t="str">
        <f>IF(AND('Mapa final'!$K$88="Muy Baja",'Mapa final'!$O$88="Leve"),CONCATENATE("R",'Mapa final'!$A$88),"")</f>
        <v/>
      </c>
      <c r="O96" s="302"/>
      <c r="P96" s="302" t="str">
        <f>IF(AND('Mapa final'!$K$91="Muy Baja",'Mapa final'!$O$91="Leve"),CONCATENATE("R",'Mapa final'!$A$91),"")</f>
        <v/>
      </c>
      <c r="Q96" s="302"/>
      <c r="R96" s="302" t="str">
        <f>IF(AND('Mapa final'!$K$94="Muy Baja",'Mapa final'!$O$94="Leve"),CONCATENATE("R",'Mapa final'!$A$94),"")</f>
        <v/>
      </c>
      <c r="S96" s="303"/>
      <c r="T96" s="301" t="str">
        <f>IF(AND('Mapa final'!$K$82="Muy Baja",'Mapa final'!$O$82="Menor"),CONCATENATE("R",'Mapa final'!$A$82),"")</f>
        <v/>
      </c>
      <c r="U96" s="302"/>
      <c r="V96" s="302" t="str">
        <f>IF(AND('Mapa final'!$K$85="Muy Baja",'Mapa final'!$O$85="Menor"),CONCATENATE("R",'Mapa final'!$A$85),"")</f>
        <v/>
      </c>
      <c r="W96" s="302"/>
      <c r="X96" s="302" t="str">
        <f>IF(AND('Mapa final'!$K$88="Muy Baja",'Mapa final'!$O$88="Menor"),CONCATENATE("R",'Mapa final'!$A$88),"")</f>
        <v/>
      </c>
      <c r="Y96" s="302"/>
      <c r="Z96" s="302" t="str">
        <f>IF(AND('Mapa final'!$K$91="Muy Baja",'Mapa final'!$O$91="Menor"),CONCATENATE("R",'Mapa final'!$A$91),"")</f>
        <v/>
      </c>
      <c r="AA96" s="302"/>
      <c r="AB96" s="302" t="str">
        <f>IF(AND('Mapa final'!$K$94="Muy Baja",'Mapa final'!$O$94="Menor"),CONCATENATE("R",'Mapa final'!$A$94),"")</f>
        <v/>
      </c>
      <c r="AC96" s="303"/>
      <c r="AD96" s="309" t="str">
        <f>IF(AND('Mapa final'!$K$82="Muy Baja",'Mapa final'!$O$82="Moderado"),CONCATENATE("R",'Mapa final'!$A$82),"")</f>
        <v/>
      </c>
      <c r="AE96" s="307"/>
      <c r="AF96" s="307" t="str">
        <f>IF(AND('Mapa final'!$K$85="Muy Baja",'Mapa final'!$O$85="Moderado"),CONCATENATE("R",'Mapa final'!$A$85),"")</f>
        <v/>
      </c>
      <c r="AG96" s="307"/>
      <c r="AH96" s="307" t="str">
        <f>IF(AND('Mapa final'!$K$88="Muy Baja",'Mapa final'!$O$88="Moderado"),CONCATENATE("R",'Mapa final'!$A$88),"")</f>
        <v/>
      </c>
      <c r="AI96" s="307"/>
      <c r="AJ96" s="307" t="str">
        <f>IF(AND('Mapa final'!$K$91="Muy Baja",'Mapa final'!$O$91="Moderado"),CONCATENATE("R",'Mapa final'!$A$91),"")</f>
        <v/>
      </c>
      <c r="AK96" s="307"/>
      <c r="AL96" s="307" t="str">
        <f>IF(AND('Mapa final'!$K$94="Muy Baja",'Mapa final'!$O$94="Moderado"),CONCATENATE("R",'Mapa final'!$A$94),"")</f>
        <v/>
      </c>
      <c r="AM96" s="308"/>
      <c r="AN96" s="312" t="str">
        <f>IF(AND('Mapa final'!$K$82="Muy Baja",'Mapa final'!$O$82="Mayor"),CONCATENATE("R",'Mapa final'!$A$82),"")</f>
        <v/>
      </c>
      <c r="AO96" s="310"/>
      <c r="AP96" s="310" t="str">
        <f>IF(AND('Mapa final'!$K$85="Muy Baja",'Mapa final'!$O$85="Mayor"),CONCATENATE("R",'Mapa final'!$A$85),"")</f>
        <v/>
      </c>
      <c r="AQ96" s="310"/>
      <c r="AR96" s="310" t="str">
        <f>IF(AND('Mapa final'!$K$88="Muy Baja",'Mapa final'!$O$88="Mayor"),CONCATENATE("R",'Mapa final'!$A$88),"")</f>
        <v/>
      </c>
      <c r="AS96" s="310"/>
      <c r="AT96" s="310" t="str">
        <f>IF(AND('Mapa final'!$K$91="Muy Baja",'Mapa final'!$O$91="Mayor"),CONCATENATE("R",'Mapa final'!$A$91),"")</f>
        <v/>
      </c>
      <c r="AU96" s="310"/>
      <c r="AV96" s="310" t="str">
        <f>IF(AND('Mapa final'!$K$94="Muy Baja",'Mapa final'!$O$94="Mayor"),CONCATENATE("R",'Mapa final'!$A$94),"")</f>
        <v/>
      </c>
      <c r="AW96" s="311"/>
      <c r="AX96" s="306" t="str">
        <f>IF(AND('Mapa final'!$K$82="Muy Baja",'Mapa final'!$O$82="Catastrófico"),CONCATENATE("R",'Mapa final'!$A$82),"")</f>
        <v/>
      </c>
      <c r="AY96" s="304"/>
      <c r="AZ96" s="304" t="str">
        <f>IF(AND('Mapa final'!$K$85="Muy Baja",'Mapa final'!$O$85="Catastrófico"),CONCATENATE("R",'Mapa final'!$A$85),"")</f>
        <v/>
      </c>
      <c r="BA96" s="304"/>
      <c r="BB96" s="304" t="str">
        <f>IF(AND('Mapa final'!$K$88="Muy Baja",'Mapa final'!$O$88="Catastrófico"),CONCATENATE("R",'Mapa final'!$A$88),"")</f>
        <v/>
      </c>
      <c r="BC96" s="304"/>
      <c r="BD96" s="304" t="str">
        <f>IF(AND('Mapa final'!$K$91="Muy Baja",'Mapa final'!$O$91="Catastrófico"),CONCATENATE("R",'Mapa final'!$A$91),"")</f>
        <v/>
      </c>
      <c r="BE96" s="304"/>
      <c r="BF96" s="304" t="str">
        <f>IF(AND('Mapa final'!$K$94="Muy Baja",'Mapa final'!$O$94="Catastrófico"),CONCATENATE("R",'Mapa final'!$A$94),"")</f>
        <v/>
      </c>
      <c r="BG96" s="305"/>
      <c r="BH96" s="58"/>
      <c r="BI96" s="366"/>
      <c r="BJ96" s="367"/>
      <c r="BK96" s="367"/>
      <c r="BL96" s="367"/>
      <c r="BM96" s="367"/>
      <c r="BN96" s="368"/>
      <c r="BO96" s="58"/>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8"/>
      <c r="CR96" s="58"/>
      <c r="CS96" s="58"/>
      <c r="CT96" s="58"/>
      <c r="CU96" s="58"/>
      <c r="CV96" s="58"/>
    </row>
    <row r="97" spans="1:100" ht="15" customHeight="1" thickBot="1" x14ac:dyDescent="0.3">
      <c r="A97" s="58"/>
      <c r="B97" s="390"/>
      <c r="C97" s="390"/>
      <c r="D97" s="391"/>
      <c r="E97" s="374"/>
      <c r="F97" s="375"/>
      <c r="G97" s="375"/>
      <c r="H97" s="375"/>
      <c r="I97" s="380"/>
      <c r="J97" s="301"/>
      <c r="K97" s="302"/>
      <c r="L97" s="302"/>
      <c r="M97" s="302"/>
      <c r="N97" s="302"/>
      <c r="O97" s="302"/>
      <c r="P97" s="302"/>
      <c r="Q97" s="302"/>
      <c r="R97" s="302"/>
      <c r="S97" s="303"/>
      <c r="T97" s="301"/>
      <c r="U97" s="302"/>
      <c r="V97" s="302"/>
      <c r="W97" s="302"/>
      <c r="X97" s="302"/>
      <c r="Y97" s="302"/>
      <c r="Z97" s="302"/>
      <c r="AA97" s="302"/>
      <c r="AB97" s="302"/>
      <c r="AC97" s="303"/>
      <c r="AD97" s="309"/>
      <c r="AE97" s="307"/>
      <c r="AF97" s="307"/>
      <c r="AG97" s="307"/>
      <c r="AH97" s="307"/>
      <c r="AI97" s="307"/>
      <c r="AJ97" s="307"/>
      <c r="AK97" s="307"/>
      <c r="AL97" s="307"/>
      <c r="AM97" s="308"/>
      <c r="AN97" s="312"/>
      <c r="AO97" s="310"/>
      <c r="AP97" s="310"/>
      <c r="AQ97" s="310"/>
      <c r="AR97" s="310"/>
      <c r="AS97" s="310"/>
      <c r="AT97" s="310"/>
      <c r="AU97" s="310"/>
      <c r="AV97" s="310"/>
      <c r="AW97" s="311"/>
      <c r="AX97" s="306"/>
      <c r="AY97" s="304"/>
      <c r="AZ97" s="304"/>
      <c r="BA97" s="304"/>
      <c r="BB97" s="304"/>
      <c r="BC97" s="304"/>
      <c r="BD97" s="304"/>
      <c r="BE97" s="304"/>
      <c r="BF97" s="304"/>
      <c r="BG97" s="305"/>
      <c r="BH97" s="58"/>
      <c r="BI97" s="369"/>
      <c r="BJ97" s="370"/>
      <c r="BK97" s="370"/>
      <c r="BL97" s="370"/>
      <c r="BM97" s="370"/>
      <c r="BN97" s="371"/>
      <c r="BO97" s="58"/>
      <c r="BP97" s="58"/>
      <c r="BQ97" s="58"/>
      <c r="BR97" s="58"/>
      <c r="BS97" s="58"/>
      <c r="BT97" s="58"/>
      <c r="BU97" s="58"/>
      <c r="BV97" s="58"/>
      <c r="BW97" s="58"/>
      <c r="BX97" s="58"/>
      <c r="BY97" s="58"/>
      <c r="BZ97" s="58"/>
      <c r="CA97" s="58"/>
      <c r="CB97" s="58"/>
      <c r="CC97" s="58"/>
      <c r="CD97" s="58"/>
      <c r="CE97" s="58"/>
      <c r="CF97" s="58"/>
      <c r="CG97" s="58"/>
      <c r="CH97" s="58"/>
      <c r="CI97" s="58"/>
      <c r="CJ97" s="58"/>
      <c r="CK97" s="58"/>
      <c r="CL97" s="58"/>
      <c r="CM97" s="58"/>
      <c r="CN97" s="58"/>
      <c r="CO97" s="58"/>
      <c r="CP97" s="58"/>
      <c r="CQ97" s="58"/>
      <c r="CR97" s="58"/>
      <c r="CS97" s="58"/>
      <c r="CT97" s="58"/>
      <c r="CU97" s="58"/>
      <c r="CV97" s="58"/>
    </row>
    <row r="98" spans="1:100" ht="15" customHeight="1" x14ac:dyDescent="0.25">
      <c r="A98" s="58"/>
      <c r="B98" s="390"/>
      <c r="C98" s="390"/>
      <c r="D98" s="391"/>
      <c r="E98" s="374"/>
      <c r="F98" s="375"/>
      <c r="G98" s="375"/>
      <c r="H98" s="375"/>
      <c r="I98" s="380"/>
      <c r="J98" s="301" t="str">
        <f>IF(AND('Mapa final'!$K$97="Muy Baja",'Mapa final'!$O$97="Leve"),CONCATENATE("R",'Mapa final'!$A$97),"")</f>
        <v/>
      </c>
      <c r="K98" s="302"/>
      <c r="L98" s="302" t="str">
        <f>IF(AND('Mapa final'!$K$100="Muy Baja",'Mapa final'!$O$100="Leve"),CONCATENATE("R",'Mapa final'!$A$100),"")</f>
        <v/>
      </c>
      <c r="M98" s="302"/>
      <c r="N98" s="302" t="str">
        <f>IF(AND('Mapa final'!$K$103="Muy Baja",'Mapa final'!$O$103="Leve"),CONCATENATE("R",'Mapa final'!$A$103),"")</f>
        <v/>
      </c>
      <c r="O98" s="302"/>
      <c r="P98" s="302" t="str">
        <f>IF(AND('Mapa final'!$K$106="Muy Baja",'Mapa final'!$O$106="Leve"),CONCATENATE("R",'Mapa final'!$A$106),"")</f>
        <v/>
      </c>
      <c r="Q98" s="302"/>
      <c r="R98" s="302" t="str">
        <f>IF(AND('Mapa final'!$K$109="Muy Baja",'Mapa final'!$O$109="Leve"),CONCATENATE("R",'Mapa final'!$A$109),"")</f>
        <v/>
      </c>
      <c r="S98" s="303"/>
      <c r="T98" s="301" t="str">
        <f>IF(AND('Mapa final'!$K$97="Muy Baja",'Mapa final'!$O$97="Menor"),CONCATENATE("R",'Mapa final'!$A$97),"")</f>
        <v/>
      </c>
      <c r="U98" s="302"/>
      <c r="V98" s="302" t="str">
        <f>IF(AND('Mapa final'!$K$100="Muy Baja",'Mapa final'!$O$100="Menor"),CONCATENATE("R",'Mapa final'!$A$100),"")</f>
        <v/>
      </c>
      <c r="W98" s="302"/>
      <c r="X98" s="302" t="str">
        <f>IF(AND('Mapa final'!$K$103="Muy Baja",'Mapa final'!$O$103="Menor"),CONCATENATE("R",'Mapa final'!$A$103),"")</f>
        <v/>
      </c>
      <c r="Y98" s="302"/>
      <c r="Z98" s="302" t="str">
        <f>IF(AND('Mapa final'!$K$106="Muy Baja",'Mapa final'!$O$106="Menor"),CONCATENATE("R",'Mapa final'!$A$106),"")</f>
        <v/>
      </c>
      <c r="AA98" s="302"/>
      <c r="AB98" s="302" t="str">
        <f>IF(AND('Mapa final'!$K$109="Muy Baja",'Mapa final'!$O$109="Menor"),CONCATENATE("R",'Mapa final'!$A$109),"")</f>
        <v/>
      </c>
      <c r="AC98" s="303"/>
      <c r="AD98" s="309" t="str">
        <f>IF(AND('Mapa final'!$K$97="Muy Baja",'Mapa final'!$O$97="Moderado"),CONCATENATE("R",'Mapa final'!$A$97),"")</f>
        <v/>
      </c>
      <c r="AE98" s="307"/>
      <c r="AF98" s="307" t="str">
        <f>IF(AND('Mapa final'!$K$100="Muy Baja",'Mapa final'!$O$100="Moderado"),CONCATENATE("R",'Mapa final'!$A$100),"")</f>
        <v/>
      </c>
      <c r="AG98" s="307"/>
      <c r="AH98" s="307" t="str">
        <f>IF(AND('Mapa final'!$K$103="Muy Baja",'Mapa final'!$O$103="Moderado"),CONCATENATE("R",'Mapa final'!$A$103),"")</f>
        <v/>
      </c>
      <c r="AI98" s="307"/>
      <c r="AJ98" s="307" t="str">
        <f>IF(AND('Mapa final'!$K$106="Muy Baja",'Mapa final'!$O$106="Moderado"),CONCATENATE("R",'Mapa final'!$A$106),"")</f>
        <v/>
      </c>
      <c r="AK98" s="307"/>
      <c r="AL98" s="307" t="str">
        <f>IF(AND('Mapa final'!$K$109="Muy Baja",'Mapa final'!$O$109="Moderado"),CONCATENATE("R",'Mapa final'!$A$109),"")</f>
        <v/>
      </c>
      <c r="AM98" s="308"/>
      <c r="AN98" s="312" t="str">
        <f>IF(AND('Mapa final'!$K$97="Muy Baja",'Mapa final'!$O$97="Mayor"),CONCATENATE("R",'Mapa final'!$A$97),"")</f>
        <v/>
      </c>
      <c r="AO98" s="310"/>
      <c r="AP98" s="310" t="str">
        <f>IF(AND('Mapa final'!$K$100="Muy Baja",'Mapa final'!$O$100="Mayor"),CONCATENATE("R",'Mapa final'!$A$100),"")</f>
        <v/>
      </c>
      <c r="AQ98" s="310"/>
      <c r="AR98" s="310" t="str">
        <f>IF(AND('Mapa final'!$K$103="Muy Baja",'Mapa final'!$O$103="Mayor"),CONCATENATE("R",'Mapa final'!$A$103),"")</f>
        <v/>
      </c>
      <c r="AS98" s="310"/>
      <c r="AT98" s="310" t="str">
        <f>IF(AND('Mapa final'!$K$106="Muy Baja",'Mapa final'!$O$106="Mayor"),CONCATENATE("R",'Mapa final'!$A$106),"")</f>
        <v/>
      </c>
      <c r="AU98" s="310"/>
      <c r="AV98" s="310" t="str">
        <f>IF(AND('Mapa final'!$K$109="Muy Baja",'Mapa final'!$O$109="Mayor"),CONCATENATE("R",'Mapa final'!$A$109),"")</f>
        <v/>
      </c>
      <c r="AW98" s="311"/>
      <c r="AX98" s="306" t="str">
        <f>IF(AND('Mapa final'!$K$97="Muy Baja",'Mapa final'!$O$97="Catastrófico"),CONCATENATE("R",'Mapa final'!$A$97),"")</f>
        <v/>
      </c>
      <c r="AY98" s="304"/>
      <c r="AZ98" s="304" t="str">
        <f>IF(AND('Mapa final'!$K$100="Muy Baja",'Mapa final'!$O$100="Catastrófico"),CONCATENATE("R",'Mapa final'!$A$100),"")</f>
        <v/>
      </c>
      <c r="BA98" s="304"/>
      <c r="BB98" s="304" t="str">
        <f>IF(AND('Mapa final'!$K$103="Muy Baja",'Mapa final'!$O$103="Catastrófico"),CONCATENATE("R",'Mapa final'!$A$103),"")</f>
        <v/>
      </c>
      <c r="BC98" s="304"/>
      <c r="BD98" s="304" t="str">
        <f>IF(AND('Mapa final'!$K$106="Muy Baja",'Mapa final'!$O$106="Catastrófico"),CONCATENATE("R",'Mapa final'!$A$106),"")</f>
        <v/>
      </c>
      <c r="BE98" s="304"/>
      <c r="BF98" s="304" t="str">
        <f>IF(AND('Mapa final'!$K$109="Muy Baja",'Mapa final'!$O$109="Catastrófico"),CONCATENATE("R",'Mapa final'!$A$109),"")</f>
        <v/>
      </c>
      <c r="BG98" s="305"/>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8"/>
      <c r="CR98" s="58"/>
      <c r="CS98" s="58"/>
      <c r="CT98" s="58"/>
      <c r="CU98" s="58"/>
      <c r="CV98" s="58"/>
    </row>
    <row r="99" spans="1:100" ht="15" customHeight="1" x14ac:dyDescent="0.25">
      <c r="A99" s="58"/>
      <c r="B99" s="390"/>
      <c r="C99" s="390"/>
      <c r="D99" s="391"/>
      <c r="E99" s="374"/>
      <c r="F99" s="375"/>
      <c r="G99" s="375"/>
      <c r="H99" s="375"/>
      <c r="I99" s="380"/>
      <c r="J99" s="301"/>
      <c r="K99" s="302"/>
      <c r="L99" s="302"/>
      <c r="M99" s="302"/>
      <c r="N99" s="302"/>
      <c r="O99" s="302"/>
      <c r="P99" s="302"/>
      <c r="Q99" s="302"/>
      <c r="R99" s="302"/>
      <c r="S99" s="303"/>
      <c r="T99" s="301"/>
      <c r="U99" s="302"/>
      <c r="V99" s="302"/>
      <c r="W99" s="302"/>
      <c r="X99" s="302"/>
      <c r="Y99" s="302"/>
      <c r="Z99" s="302"/>
      <c r="AA99" s="302"/>
      <c r="AB99" s="302"/>
      <c r="AC99" s="303"/>
      <c r="AD99" s="309"/>
      <c r="AE99" s="307"/>
      <c r="AF99" s="307"/>
      <c r="AG99" s="307"/>
      <c r="AH99" s="307"/>
      <c r="AI99" s="307"/>
      <c r="AJ99" s="307"/>
      <c r="AK99" s="307"/>
      <c r="AL99" s="307"/>
      <c r="AM99" s="308"/>
      <c r="AN99" s="312"/>
      <c r="AO99" s="310"/>
      <c r="AP99" s="310"/>
      <c r="AQ99" s="310"/>
      <c r="AR99" s="310"/>
      <c r="AS99" s="310"/>
      <c r="AT99" s="310"/>
      <c r="AU99" s="310"/>
      <c r="AV99" s="310"/>
      <c r="AW99" s="311"/>
      <c r="AX99" s="306"/>
      <c r="AY99" s="304"/>
      <c r="AZ99" s="304"/>
      <c r="BA99" s="304"/>
      <c r="BB99" s="304"/>
      <c r="BC99" s="304"/>
      <c r="BD99" s="304"/>
      <c r="BE99" s="304"/>
      <c r="BF99" s="304"/>
      <c r="BG99" s="305"/>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row>
    <row r="100" spans="1:100" ht="15" customHeight="1" x14ac:dyDescent="0.25">
      <c r="A100" s="58"/>
      <c r="B100" s="390"/>
      <c r="C100" s="390"/>
      <c r="D100" s="391"/>
      <c r="E100" s="374"/>
      <c r="F100" s="375"/>
      <c r="G100" s="375"/>
      <c r="H100" s="375"/>
      <c r="I100" s="380"/>
      <c r="J100" s="301" t="str">
        <f>IF(AND('Mapa final'!$K$112="Muy Baja",'Mapa final'!$O$112="Leve"),CONCATENATE("R",'Mapa final'!$A$112),"")</f>
        <v/>
      </c>
      <c r="K100" s="302"/>
      <c r="L100" s="302" t="str">
        <f>IF(AND('Mapa final'!$K$115="Muy Baja",'Mapa final'!$O$115="Leve"),CONCATENATE("R",'Mapa final'!$A$115),"")</f>
        <v/>
      </c>
      <c r="M100" s="302"/>
      <c r="N100" s="302" t="str">
        <f>IF(AND('Mapa final'!$K$118="Muy Baja",'Mapa final'!$O$118="Leve"),CONCATENATE("R",'Mapa final'!$A$118),"")</f>
        <v/>
      </c>
      <c r="O100" s="302"/>
      <c r="P100" s="302" t="str">
        <f>IF(AND('Mapa final'!$K$121="Muy Baja",'Mapa final'!$O$121="Leve"),CONCATENATE("R",'Mapa final'!$A$121),"")</f>
        <v/>
      </c>
      <c r="Q100" s="302"/>
      <c r="R100" s="302" t="str">
        <f>IF(AND('Mapa final'!$K$124="Muy Baja",'Mapa final'!$O$124="Leve"),CONCATENATE("R",'Mapa final'!$A$124),"")</f>
        <v/>
      </c>
      <c r="S100" s="303"/>
      <c r="T100" s="301" t="str">
        <f>IF(AND('Mapa final'!$K$112="Muy Baja",'Mapa final'!$O$112="Menor"),CONCATENATE("R",'Mapa final'!$A$112),"")</f>
        <v/>
      </c>
      <c r="U100" s="302"/>
      <c r="V100" s="302" t="str">
        <f>IF(AND('Mapa final'!$K$115="Muy Baja",'Mapa final'!$O$115="Menor"),CONCATENATE("R",'Mapa final'!$A$115),"")</f>
        <v/>
      </c>
      <c r="W100" s="302"/>
      <c r="X100" s="302" t="str">
        <f>IF(AND('Mapa final'!$K$118="Muy Baja",'Mapa final'!$O$118="Menor"),CONCATENATE("R",'Mapa final'!$A$118),"")</f>
        <v/>
      </c>
      <c r="Y100" s="302"/>
      <c r="Z100" s="302" t="str">
        <f>IF(AND('Mapa final'!$K$121="Muy Baja",'Mapa final'!$O$121="Menor"),CONCATENATE("R",'Mapa final'!$A$121),"")</f>
        <v/>
      </c>
      <c r="AA100" s="302"/>
      <c r="AB100" s="302" t="str">
        <f>IF(AND('Mapa final'!$K$124="Muy Baja",'Mapa final'!$O$124="Menor"),CONCATENATE("R",'Mapa final'!$A$124),"")</f>
        <v/>
      </c>
      <c r="AC100" s="303"/>
      <c r="AD100" s="309" t="str">
        <f>IF(AND('Mapa final'!$K$112="Muy Baja",'Mapa final'!$O$112="Moderado"),CONCATENATE("R",'Mapa final'!$A$112),"")</f>
        <v/>
      </c>
      <c r="AE100" s="307"/>
      <c r="AF100" s="307" t="str">
        <f>IF(AND('Mapa final'!$K$115="Muy Baja",'Mapa final'!$O$115="Moderado"),CONCATENATE("R",'Mapa final'!$A$115),"")</f>
        <v/>
      </c>
      <c r="AG100" s="307"/>
      <c r="AH100" s="307" t="str">
        <f>IF(AND('Mapa final'!$K$118="Muy Baja",'Mapa final'!$O$118="Moderado"),CONCATENATE("R",'Mapa final'!$A$118),"")</f>
        <v/>
      </c>
      <c r="AI100" s="307"/>
      <c r="AJ100" s="307" t="str">
        <f>IF(AND('Mapa final'!$K$121="Muy Baja",'Mapa final'!$O$121="Moderado"),CONCATENATE("R",'Mapa final'!$A$121),"")</f>
        <v/>
      </c>
      <c r="AK100" s="307"/>
      <c r="AL100" s="307" t="str">
        <f>IF(AND('Mapa final'!$K$124="Muy Baja",'Mapa final'!$O$124="Moderado"),CONCATENATE("R",'Mapa final'!$A$124),"")</f>
        <v/>
      </c>
      <c r="AM100" s="308"/>
      <c r="AN100" s="312" t="str">
        <f>IF(AND('Mapa final'!$K$112="Muy Baja",'Mapa final'!$O$112="Mayor"),CONCATENATE("R",'Mapa final'!$A$112),"")</f>
        <v/>
      </c>
      <c r="AO100" s="310"/>
      <c r="AP100" s="310" t="str">
        <f>IF(AND('Mapa final'!$K$115="Muy Baja",'Mapa final'!$O$115="Mayor"),CONCATENATE("R",'Mapa final'!$A$115),"")</f>
        <v/>
      </c>
      <c r="AQ100" s="310"/>
      <c r="AR100" s="310" t="str">
        <f>IF(AND('Mapa final'!$K$118="Muy Baja",'Mapa final'!$O$118="Mayor"),CONCATENATE("R",'Mapa final'!$A$118),"")</f>
        <v/>
      </c>
      <c r="AS100" s="310"/>
      <c r="AT100" s="310" t="str">
        <f>IF(AND('Mapa final'!$K$121="Muy Baja",'Mapa final'!$O$121="Mayor"),CONCATENATE("R",'Mapa final'!$A$121),"")</f>
        <v/>
      </c>
      <c r="AU100" s="310"/>
      <c r="AV100" s="310" t="str">
        <f>IF(AND('Mapa final'!$K$124="Muy Baja",'Mapa final'!$O$124="Mayor"),CONCATENATE("R",'Mapa final'!$A$124),"")</f>
        <v/>
      </c>
      <c r="AW100" s="311"/>
      <c r="AX100" s="306" t="str">
        <f>IF(AND('Mapa final'!$K$112="Muy Baja",'Mapa final'!$O$112="Catastrófico"),CONCATENATE("R",'Mapa final'!$A$112),"")</f>
        <v/>
      </c>
      <c r="AY100" s="304"/>
      <c r="AZ100" s="304" t="str">
        <f>IF(AND('Mapa final'!$K$115="Muy Baja",'Mapa final'!$O$115="Catastrófico"),CONCATENATE("R",'Mapa final'!$A$115),"")</f>
        <v/>
      </c>
      <c r="BA100" s="304"/>
      <c r="BB100" s="304" t="str">
        <f>IF(AND('Mapa final'!$K$118="Muy Baja",'Mapa final'!$O$118="Catastrófico"),CONCATENATE("R",'Mapa final'!$A$118),"")</f>
        <v/>
      </c>
      <c r="BC100" s="304"/>
      <c r="BD100" s="304" t="str">
        <f>IF(AND('Mapa final'!$K$121="Muy Baja",'Mapa final'!$O$121="Catastrófico"),CONCATENATE("R",'Mapa final'!$A$121),"")</f>
        <v/>
      </c>
      <c r="BE100" s="304"/>
      <c r="BF100" s="304" t="str">
        <f>IF(AND('Mapa final'!$K$124="Muy Baja",'Mapa final'!$O$124="Catastrófico"),CONCATENATE("R",'Mapa final'!$A$124),"")</f>
        <v/>
      </c>
      <c r="BG100" s="305"/>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row>
    <row r="101" spans="1:100" ht="15" customHeight="1" x14ac:dyDescent="0.25">
      <c r="A101" s="58"/>
      <c r="B101" s="390"/>
      <c r="C101" s="390"/>
      <c r="D101" s="391"/>
      <c r="E101" s="374"/>
      <c r="F101" s="375"/>
      <c r="G101" s="375"/>
      <c r="H101" s="375"/>
      <c r="I101" s="380"/>
      <c r="J101" s="301"/>
      <c r="K101" s="302"/>
      <c r="L101" s="302"/>
      <c r="M101" s="302"/>
      <c r="N101" s="302"/>
      <c r="O101" s="302"/>
      <c r="P101" s="302"/>
      <c r="Q101" s="302"/>
      <c r="R101" s="302"/>
      <c r="S101" s="303"/>
      <c r="T101" s="301"/>
      <c r="U101" s="302"/>
      <c r="V101" s="302"/>
      <c r="W101" s="302"/>
      <c r="X101" s="302"/>
      <c r="Y101" s="302"/>
      <c r="Z101" s="302"/>
      <c r="AA101" s="302"/>
      <c r="AB101" s="302"/>
      <c r="AC101" s="303"/>
      <c r="AD101" s="309"/>
      <c r="AE101" s="307"/>
      <c r="AF101" s="307"/>
      <c r="AG101" s="307"/>
      <c r="AH101" s="307"/>
      <c r="AI101" s="307"/>
      <c r="AJ101" s="307"/>
      <c r="AK101" s="307"/>
      <c r="AL101" s="307"/>
      <c r="AM101" s="308"/>
      <c r="AN101" s="312"/>
      <c r="AO101" s="310"/>
      <c r="AP101" s="310"/>
      <c r="AQ101" s="310"/>
      <c r="AR101" s="310"/>
      <c r="AS101" s="310"/>
      <c r="AT101" s="310"/>
      <c r="AU101" s="310"/>
      <c r="AV101" s="310"/>
      <c r="AW101" s="311"/>
      <c r="AX101" s="306"/>
      <c r="AY101" s="304"/>
      <c r="AZ101" s="304"/>
      <c r="BA101" s="304"/>
      <c r="BB101" s="304"/>
      <c r="BC101" s="304"/>
      <c r="BD101" s="304"/>
      <c r="BE101" s="304"/>
      <c r="BF101" s="304"/>
      <c r="BG101" s="305"/>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c r="CL101" s="58"/>
      <c r="CM101" s="58"/>
      <c r="CN101" s="58"/>
      <c r="CO101" s="58"/>
      <c r="CP101" s="58"/>
      <c r="CQ101" s="58"/>
      <c r="CR101" s="58"/>
      <c r="CS101" s="58"/>
      <c r="CT101" s="58"/>
      <c r="CU101" s="58"/>
      <c r="CV101" s="58"/>
    </row>
    <row r="102" spans="1:100" ht="15" customHeight="1" x14ac:dyDescent="0.25">
      <c r="A102" s="58"/>
      <c r="B102" s="390"/>
      <c r="C102" s="390"/>
      <c r="D102" s="391"/>
      <c r="E102" s="374"/>
      <c r="F102" s="375"/>
      <c r="G102" s="375"/>
      <c r="H102" s="375"/>
      <c r="I102" s="380"/>
      <c r="J102" s="301" t="str">
        <f>IF(AND('Mapa final'!$K$127="Muy Baja",'Mapa final'!$O$127="Leve"),CONCATENATE("R",'Mapa final'!$A$127),"")</f>
        <v/>
      </c>
      <c r="K102" s="302"/>
      <c r="L102" s="302" t="str">
        <f>IF(AND('Mapa final'!$K$130="Muy Baja",'Mapa final'!$O$130="Leve"),CONCATENATE("R",'Mapa final'!$A$130),"")</f>
        <v/>
      </c>
      <c r="M102" s="302"/>
      <c r="N102" s="302" t="str">
        <f>IF(AND('Mapa final'!$K$133="Muy Baja",'Mapa final'!$O$133="Leve"),CONCATENATE("R",'Mapa final'!$A$133),"")</f>
        <v/>
      </c>
      <c r="O102" s="302"/>
      <c r="P102" s="302" t="str">
        <f>IF(AND('Mapa final'!$K$136="Muy Baja",'Mapa final'!$O$136="Leve"),CONCATENATE("R",'Mapa final'!$A$136),"")</f>
        <v/>
      </c>
      <c r="Q102" s="302"/>
      <c r="R102" s="302" t="str">
        <f>IF(AND('Mapa final'!$K$139="Muy Baja",'Mapa final'!$O$139="Leve"),CONCATENATE("R",'Mapa final'!$A$139),"")</f>
        <v/>
      </c>
      <c r="S102" s="303"/>
      <c r="T102" s="301" t="str">
        <f>IF(AND('Mapa final'!$K$127="Muy Baja",'Mapa final'!$O$127="Menor"),CONCATENATE("R",'Mapa final'!$A$127),"")</f>
        <v/>
      </c>
      <c r="U102" s="302"/>
      <c r="V102" s="302" t="str">
        <f>IF(AND('Mapa final'!$K$130="Muy Baja",'Mapa final'!$O$130="Menor"),CONCATENATE("R",'Mapa final'!$A$130),"")</f>
        <v/>
      </c>
      <c r="W102" s="302"/>
      <c r="X102" s="302" t="str">
        <f>IF(AND('Mapa final'!$K$133="Muy Baja",'Mapa final'!$O$133="Menor"),CONCATENATE("R",'Mapa final'!$A$133),"")</f>
        <v/>
      </c>
      <c r="Y102" s="302"/>
      <c r="Z102" s="302" t="str">
        <f>IF(AND('Mapa final'!$K$136="Muy Baja",'Mapa final'!$O$136="Menor"),CONCATENATE("R",'Mapa final'!$A$136),"")</f>
        <v/>
      </c>
      <c r="AA102" s="302"/>
      <c r="AB102" s="302" t="str">
        <f>IF(AND('Mapa final'!$K$139="Muy Baja",'Mapa final'!$O$139="Menor"),CONCATENATE("R",'Mapa final'!$A$139),"")</f>
        <v/>
      </c>
      <c r="AC102" s="303"/>
      <c r="AD102" s="309" t="str">
        <f>IF(AND('Mapa final'!$K$127="Muy Baja",'Mapa final'!$O$127="Moderado"),CONCATENATE("R",'Mapa final'!$A$127),"")</f>
        <v/>
      </c>
      <c r="AE102" s="307"/>
      <c r="AF102" s="307" t="str">
        <f>IF(AND('Mapa final'!$K$130="Muy Baja",'Mapa final'!$O$130="Moderado"),CONCATENATE("R",'Mapa final'!$A$130),"")</f>
        <v/>
      </c>
      <c r="AG102" s="307"/>
      <c r="AH102" s="307" t="str">
        <f>IF(AND('Mapa final'!$K$133="Muy Baja",'Mapa final'!$O$133="Moderado"),CONCATENATE("R",'Mapa final'!$A$133),"")</f>
        <v/>
      </c>
      <c r="AI102" s="307"/>
      <c r="AJ102" s="307" t="str">
        <f>IF(AND('Mapa final'!$K$136="Muy Baja",'Mapa final'!$O$136="Moderado"),CONCATENATE("R",'Mapa final'!$A$136),"")</f>
        <v/>
      </c>
      <c r="AK102" s="307"/>
      <c r="AL102" s="307" t="str">
        <f>IF(AND('Mapa final'!$K$139="Muy Baja",'Mapa final'!$O$139="Moderado"),CONCATENATE("R",'Mapa final'!$A$139),"")</f>
        <v/>
      </c>
      <c r="AM102" s="308"/>
      <c r="AN102" s="312" t="str">
        <f>IF(AND('Mapa final'!$K$127="Muy Baja",'Mapa final'!$O$127="Mayor"),CONCATENATE("R",'Mapa final'!$A$127),"")</f>
        <v/>
      </c>
      <c r="AO102" s="310"/>
      <c r="AP102" s="310" t="str">
        <f>IF(AND('Mapa final'!$K$130="Muy Baja",'Mapa final'!$O$130="Mayor"),CONCATENATE("R",'Mapa final'!$A$130),"")</f>
        <v/>
      </c>
      <c r="AQ102" s="310"/>
      <c r="AR102" s="310" t="str">
        <f>IF(AND('Mapa final'!$K$133="Muy Baja",'Mapa final'!$O$133="Mayor"),CONCATENATE("R",'Mapa final'!$A$133),"")</f>
        <v/>
      </c>
      <c r="AS102" s="310"/>
      <c r="AT102" s="310" t="str">
        <f>IF(AND('Mapa final'!$K$136="Muy Baja",'Mapa final'!$O$136="Mayor"),CONCATENATE("R",'Mapa final'!$A$136),"")</f>
        <v/>
      </c>
      <c r="AU102" s="310"/>
      <c r="AV102" s="310" t="str">
        <f>IF(AND('Mapa final'!$K$139="Muy Baja",'Mapa final'!$O$139="Mayor"),CONCATENATE("R",'Mapa final'!$A$139),"")</f>
        <v/>
      </c>
      <c r="AW102" s="311"/>
      <c r="AX102" s="306" t="str">
        <f>IF(AND('Mapa final'!$K$127="Muy Baja",'Mapa final'!$O$127="Catastrófico"),CONCATENATE("R",'Mapa final'!$A$127),"")</f>
        <v/>
      </c>
      <c r="AY102" s="304"/>
      <c r="AZ102" s="304" t="str">
        <f>IF(AND('Mapa final'!$K$130="Muy Baja",'Mapa final'!$O$130="Catastrófico"),CONCATENATE("R",'Mapa final'!$A$130),"")</f>
        <v/>
      </c>
      <c r="BA102" s="304"/>
      <c r="BB102" s="304" t="str">
        <f>IF(AND('Mapa final'!$K$133="Muy Baja",'Mapa final'!$O$133="Catastrófico"),CONCATENATE("R",'Mapa final'!$A$133),"")</f>
        <v/>
      </c>
      <c r="BC102" s="304"/>
      <c r="BD102" s="304" t="str">
        <f>IF(AND('Mapa final'!$K$136="Muy Baja",'Mapa final'!$O$136="Catastrófico"),CONCATENATE("R",'Mapa final'!$A$136),"")</f>
        <v/>
      </c>
      <c r="BE102" s="304"/>
      <c r="BF102" s="304" t="str">
        <f>IF(AND('Mapa final'!$K$139="Muy Baja",'Mapa final'!$O$139="Catastrófico"),CONCATENATE("R",'Mapa final'!$A$139),"")</f>
        <v/>
      </c>
      <c r="BG102" s="305"/>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8"/>
      <c r="CL102" s="58"/>
      <c r="CM102" s="58"/>
      <c r="CN102" s="58"/>
      <c r="CO102" s="58"/>
      <c r="CP102" s="58"/>
      <c r="CQ102" s="58"/>
      <c r="CR102" s="58"/>
      <c r="CS102" s="58"/>
      <c r="CT102" s="58"/>
      <c r="CU102" s="58"/>
      <c r="CV102" s="58"/>
    </row>
    <row r="103" spans="1:100" ht="15" customHeight="1" x14ac:dyDescent="0.25">
      <c r="A103" s="58"/>
      <c r="B103" s="390"/>
      <c r="C103" s="390"/>
      <c r="D103" s="391"/>
      <c r="E103" s="374"/>
      <c r="F103" s="375"/>
      <c r="G103" s="375"/>
      <c r="H103" s="375"/>
      <c r="I103" s="380"/>
      <c r="J103" s="301"/>
      <c r="K103" s="302"/>
      <c r="L103" s="302"/>
      <c r="M103" s="302"/>
      <c r="N103" s="302"/>
      <c r="O103" s="302"/>
      <c r="P103" s="302"/>
      <c r="Q103" s="302"/>
      <c r="R103" s="302"/>
      <c r="S103" s="303"/>
      <c r="T103" s="301"/>
      <c r="U103" s="302"/>
      <c r="V103" s="302"/>
      <c r="W103" s="302"/>
      <c r="X103" s="302"/>
      <c r="Y103" s="302"/>
      <c r="Z103" s="302"/>
      <c r="AA103" s="302"/>
      <c r="AB103" s="302"/>
      <c r="AC103" s="303"/>
      <c r="AD103" s="309"/>
      <c r="AE103" s="307"/>
      <c r="AF103" s="307"/>
      <c r="AG103" s="307"/>
      <c r="AH103" s="307"/>
      <c r="AI103" s="307"/>
      <c r="AJ103" s="307"/>
      <c r="AK103" s="307"/>
      <c r="AL103" s="307"/>
      <c r="AM103" s="308"/>
      <c r="AN103" s="312"/>
      <c r="AO103" s="310"/>
      <c r="AP103" s="310"/>
      <c r="AQ103" s="310"/>
      <c r="AR103" s="310"/>
      <c r="AS103" s="310"/>
      <c r="AT103" s="310"/>
      <c r="AU103" s="310"/>
      <c r="AV103" s="310"/>
      <c r="AW103" s="311"/>
      <c r="AX103" s="306"/>
      <c r="AY103" s="304"/>
      <c r="AZ103" s="304"/>
      <c r="BA103" s="304"/>
      <c r="BB103" s="304"/>
      <c r="BC103" s="304"/>
      <c r="BD103" s="304"/>
      <c r="BE103" s="304"/>
      <c r="BF103" s="304"/>
      <c r="BG103" s="305"/>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8"/>
      <c r="CL103" s="58"/>
      <c r="CM103" s="58"/>
      <c r="CN103" s="58"/>
      <c r="CO103" s="58"/>
      <c r="CP103" s="58"/>
      <c r="CQ103" s="58"/>
      <c r="CR103" s="58"/>
      <c r="CS103" s="58"/>
      <c r="CT103" s="58"/>
      <c r="CU103" s="58"/>
      <c r="CV103" s="58"/>
    </row>
    <row r="104" spans="1:100" ht="15" customHeight="1" x14ac:dyDescent="0.25">
      <c r="A104" s="58"/>
      <c r="B104" s="390"/>
      <c r="C104" s="390"/>
      <c r="D104" s="391"/>
      <c r="E104" s="374"/>
      <c r="F104" s="375"/>
      <c r="G104" s="375"/>
      <c r="H104" s="375"/>
      <c r="I104" s="380"/>
      <c r="J104" s="301" t="str">
        <f>IF(AND('Mapa final'!$K$142="Muy Baja",'Mapa final'!$O$142="Leve"),CONCATENATE("R",'Mapa final'!$A$142),"")</f>
        <v/>
      </c>
      <c r="K104" s="302"/>
      <c r="L104" s="302" t="str">
        <f>IF(AND('Mapa final'!$K$145="Muy Baja",'Mapa final'!$O$145="Leve"),CONCATENATE("R",'Mapa final'!$A$145),"")</f>
        <v/>
      </c>
      <c r="M104" s="302"/>
      <c r="N104" s="302" t="str">
        <f>IF(AND('Mapa final'!$K$148="Muy Baja",'Mapa final'!$O$148="Leve"),CONCATENATE("R",'Mapa final'!$A$148),"")</f>
        <v/>
      </c>
      <c r="O104" s="302"/>
      <c r="P104" s="302" t="str">
        <f>IF(AND('Mapa final'!$K$151="Muy Baja",'Mapa final'!$O$151="Leve"),CONCATENATE("R",'Mapa final'!$A$151),"")</f>
        <v/>
      </c>
      <c r="Q104" s="302"/>
      <c r="R104" s="302" t="str">
        <f>IF(AND('Mapa final'!$K$154="Muy Baja",'Mapa final'!$O$154="Leve"),CONCATENATE("R",'Mapa final'!$A$154),"")</f>
        <v/>
      </c>
      <c r="S104" s="303"/>
      <c r="T104" s="301" t="str">
        <f>IF(AND('Mapa final'!$K$142="Muy Baja",'Mapa final'!$O$142="Menor"),CONCATENATE("R",'Mapa final'!$A$142),"")</f>
        <v/>
      </c>
      <c r="U104" s="302"/>
      <c r="V104" s="302" t="str">
        <f>IF(AND('Mapa final'!$K$145="Muy Baja",'Mapa final'!$O$145="Menor"),CONCATENATE("R",'Mapa final'!$A$145),"")</f>
        <v/>
      </c>
      <c r="W104" s="302"/>
      <c r="X104" s="302" t="str">
        <f>IF(AND('Mapa final'!$K$148="Muy Baja",'Mapa final'!$O$148="Menor"),CONCATENATE("R",'Mapa final'!$A$148),"")</f>
        <v/>
      </c>
      <c r="Y104" s="302"/>
      <c r="Z104" s="302" t="str">
        <f>IF(AND('Mapa final'!$K$151="Muy Baja",'Mapa final'!$O$151="Menor"),CONCATENATE("R",'Mapa final'!$A$151),"")</f>
        <v/>
      </c>
      <c r="AA104" s="302"/>
      <c r="AB104" s="302" t="str">
        <f>IF(AND('Mapa final'!$K$154="Muy Baja",'Mapa final'!$O$154="Menor"),CONCATENATE("R",'Mapa final'!$A$154),"")</f>
        <v/>
      </c>
      <c r="AC104" s="303"/>
      <c r="AD104" s="309" t="str">
        <f>IF(AND('Mapa final'!$K$142="Muy Baja",'Mapa final'!$O$142="Moderado"),CONCATENATE("R",'Mapa final'!$A$142),"")</f>
        <v/>
      </c>
      <c r="AE104" s="307"/>
      <c r="AF104" s="307" t="str">
        <f>IF(AND('Mapa final'!$K$145="Muy Baja",'Mapa final'!$O$145="Moderado"),CONCATENATE("R",'Mapa final'!$A$145),"")</f>
        <v/>
      </c>
      <c r="AG104" s="307"/>
      <c r="AH104" s="307" t="str">
        <f>IF(AND('Mapa final'!$K$148="Muy Baja",'Mapa final'!$O$148="Moderado"),CONCATENATE("R",'Mapa final'!$A$148),"")</f>
        <v/>
      </c>
      <c r="AI104" s="307"/>
      <c r="AJ104" s="307" t="str">
        <f>IF(AND('Mapa final'!$K$151="Muy Baja",'Mapa final'!$O$151="Moderado"),CONCATENATE("R",'Mapa final'!$A$151),"")</f>
        <v/>
      </c>
      <c r="AK104" s="307"/>
      <c r="AL104" s="307" t="str">
        <f>IF(AND('Mapa final'!$K$154="Muy Baja",'Mapa final'!$O$154="Moderado"),CONCATENATE("R",'Mapa final'!$A$154),"")</f>
        <v/>
      </c>
      <c r="AM104" s="308"/>
      <c r="AN104" s="312" t="str">
        <f>IF(AND('Mapa final'!$K$142="Muy Baja",'Mapa final'!$O$142="Mayor"),CONCATENATE("R",'Mapa final'!$A$142),"")</f>
        <v/>
      </c>
      <c r="AO104" s="310"/>
      <c r="AP104" s="310" t="str">
        <f>IF(AND('Mapa final'!$K$145="Muy Baja",'Mapa final'!$O$145="Mayor"),CONCATENATE("R",'Mapa final'!$A$145),"")</f>
        <v/>
      </c>
      <c r="AQ104" s="310"/>
      <c r="AR104" s="310" t="str">
        <f>IF(AND('Mapa final'!$K$148="Muy Baja",'Mapa final'!$O$148="Mayor"),CONCATENATE("R",'Mapa final'!$A$148),"")</f>
        <v/>
      </c>
      <c r="AS104" s="310"/>
      <c r="AT104" s="310" t="str">
        <f>IF(AND('Mapa final'!$K$151="Muy Baja",'Mapa final'!$O$151="Mayor"),CONCATENATE("R",'Mapa final'!$A$151),"")</f>
        <v/>
      </c>
      <c r="AU104" s="310"/>
      <c r="AV104" s="310" t="str">
        <f>IF(AND('Mapa final'!$K$154="Muy Baja",'Mapa final'!$O$154="Mayor"),CONCATENATE("R",'Mapa final'!$A$154),"")</f>
        <v/>
      </c>
      <c r="AW104" s="311"/>
      <c r="AX104" s="306" t="str">
        <f>IF(AND('Mapa final'!$K$142="Muy Baja",'Mapa final'!$O$142="Catastrófico"),CONCATENATE("R",'Mapa final'!$A$142),"")</f>
        <v/>
      </c>
      <c r="AY104" s="304"/>
      <c r="AZ104" s="304" t="str">
        <f>IF(AND('Mapa final'!$K$145="Muy Baja",'Mapa final'!$O$145="Catastrófico"),CONCATENATE("R",'Mapa final'!$A$145),"")</f>
        <v/>
      </c>
      <c r="BA104" s="304"/>
      <c r="BB104" s="304" t="str">
        <f>IF(AND('Mapa final'!$K$148="Muy Baja",'Mapa final'!$O$148="Catastrófico"),CONCATENATE("R",'Mapa final'!$A$148),"")</f>
        <v/>
      </c>
      <c r="BC104" s="304"/>
      <c r="BD104" s="304" t="str">
        <f>IF(AND('Mapa final'!$K$151="Muy Baja",'Mapa final'!$O$151="Catastrófico"),CONCATENATE("R",'Mapa final'!$A$151),"")</f>
        <v/>
      </c>
      <c r="BE104" s="304"/>
      <c r="BF104" s="304" t="str">
        <f>IF(AND('Mapa final'!$K$154="Muy Baja",'Mapa final'!$O$154="Catastrófico"),CONCATENATE("R",'Mapa final'!$A$154),"")</f>
        <v/>
      </c>
      <c r="BG104" s="305"/>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8"/>
      <c r="CL104" s="58"/>
      <c r="CM104" s="58"/>
      <c r="CN104" s="58"/>
      <c r="CO104" s="58"/>
      <c r="CP104" s="58"/>
      <c r="CQ104" s="58"/>
      <c r="CR104" s="58"/>
      <c r="CS104" s="58"/>
      <c r="CT104" s="58"/>
      <c r="CU104" s="58"/>
      <c r="CV104" s="58"/>
    </row>
    <row r="105" spans="1:100" ht="15.75" customHeight="1" thickBot="1" x14ac:dyDescent="0.3">
      <c r="A105" s="58"/>
      <c r="B105" s="390"/>
      <c r="C105" s="390"/>
      <c r="D105" s="391"/>
      <c r="E105" s="377"/>
      <c r="F105" s="378"/>
      <c r="G105" s="378"/>
      <c r="H105" s="378"/>
      <c r="I105" s="381"/>
      <c r="J105" s="331"/>
      <c r="K105" s="332"/>
      <c r="L105" s="332"/>
      <c r="M105" s="332"/>
      <c r="N105" s="332"/>
      <c r="O105" s="332"/>
      <c r="P105" s="332"/>
      <c r="Q105" s="332"/>
      <c r="R105" s="332"/>
      <c r="S105" s="334"/>
      <c r="T105" s="331"/>
      <c r="U105" s="332"/>
      <c r="V105" s="332"/>
      <c r="W105" s="332"/>
      <c r="X105" s="332"/>
      <c r="Y105" s="332"/>
      <c r="Z105" s="332"/>
      <c r="AA105" s="332"/>
      <c r="AB105" s="332"/>
      <c r="AC105" s="334"/>
      <c r="AD105" s="316"/>
      <c r="AE105" s="317"/>
      <c r="AF105" s="317"/>
      <c r="AG105" s="317"/>
      <c r="AH105" s="317"/>
      <c r="AI105" s="317"/>
      <c r="AJ105" s="317"/>
      <c r="AK105" s="317"/>
      <c r="AL105" s="317"/>
      <c r="AM105" s="318"/>
      <c r="AN105" s="324"/>
      <c r="AO105" s="321"/>
      <c r="AP105" s="321"/>
      <c r="AQ105" s="321"/>
      <c r="AR105" s="321"/>
      <c r="AS105" s="321"/>
      <c r="AT105" s="321"/>
      <c r="AU105" s="321"/>
      <c r="AV105" s="321"/>
      <c r="AW105" s="322"/>
      <c r="AX105" s="327"/>
      <c r="AY105" s="319"/>
      <c r="AZ105" s="319"/>
      <c r="BA105" s="319"/>
      <c r="BB105" s="319"/>
      <c r="BC105" s="319"/>
      <c r="BD105" s="319"/>
      <c r="BE105" s="319"/>
      <c r="BF105" s="319"/>
      <c r="BG105" s="328"/>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row>
    <row r="106" spans="1:100" x14ac:dyDescent="0.25">
      <c r="A106" s="58"/>
      <c r="B106" s="58"/>
      <c r="C106" s="58"/>
      <c r="D106" s="58"/>
      <c r="E106" s="58"/>
      <c r="F106" s="58"/>
      <c r="G106" s="58"/>
      <c r="H106" s="58"/>
      <c r="I106" s="58"/>
      <c r="J106" s="382" t="s">
        <v>106</v>
      </c>
      <c r="K106" s="376"/>
      <c r="L106" s="376"/>
      <c r="M106" s="376"/>
      <c r="N106" s="376"/>
      <c r="O106" s="376"/>
      <c r="P106" s="376"/>
      <c r="Q106" s="376"/>
      <c r="R106" s="376"/>
      <c r="S106" s="380"/>
      <c r="T106" s="382" t="s">
        <v>105</v>
      </c>
      <c r="U106" s="376"/>
      <c r="V106" s="376"/>
      <c r="W106" s="376"/>
      <c r="X106" s="376"/>
      <c r="Y106" s="376"/>
      <c r="Z106" s="376"/>
      <c r="AA106" s="376"/>
      <c r="AB106" s="376"/>
      <c r="AC106" s="380"/>
      <c r="AD106" s="382" t="s">
        <v>104</v>
      </c>
      <c r="AE106" s="376"/>
      <c r="AF106" s="376"/>
      <c r="AG106" s="376"/>
      <c r="AH106" s="376"/>
      <c r="AI106" s="376"/>
      <c r="AJ106" s="376"/>
      <c r="AK106" s="376"/>
      <c r="AL106" s="376"/>
      <c r="AM106" s="380"/>
      <c r="AN106" s="382" t="s">
        <v>103</v>
      </c>
      <c r="AO106" s="383"/>
      <c r="AP106" s="383"/>
      <c r="AQ106" s="383"/>
      <c r="AR106" s="383"/>
      <c r="AS106" s="383"/>
      <c r="AT106" s="376"/>
      <c r="AU106" s="376"/>
      <c r="AV106" s="376"/>
      <c r="AW106" s="380"/>
      <c r="AX106" s="382" t="s">
        <v>102</v>
      </c>
      <c r="AY106" s="376"/>
      <c r="AZ106" s="376"/>
      <c r="BA106" s="376"/>
      <c r="BB106" s="376"/>
      <c r="BC106" s="376"/>
      <c r="BD106" s="376"/>
      <c r="BE106" s="376"/>
      <c r="BF106" s="376"/>
      <c r="BG106" s="380"/>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8"/>
      <c r="CL106" s="58"/>
      <c r="CM106" s="58"/>
      <c r="CN106" s="58"/>
      <c r="CO106" s="58"/>
      <c r="CP106" s="58"/>
      <c r="CQ106" s="58"/>
      <c r="CR106" s="58"/>
      <c r="CS106" s="58"/>
      <c r="CT106" s="58"/>
      <c r="CU106" s="58"/>
      <c r="CV106" s="58"/>
    </row>
    <row r="107" spans="1:100" x14ac:dyDescent="0.25">
      <c r="A107" s="58"/>
      <c r="B107" s="58"/>
      <c r="C107" s="58"/>
      <c r="D107" s="58"/>
      <c r="E107" s="58"/>
      <c r="F107" s="58"/>
      <c r="G107" s="58"/>
      <c r="H107" s="58"/>
      <c r="I107" s="58"/>
      <c r="J107" s="374"/>
      <c r="K107" s="375"/>
      <c r="L107" s="375"/>
      <c r="M107" s="375"/>
      <c r="N107" s="375"/>
      <c r="O107" s="375"/>
      <c r="P107" s="375"/>
      <c r="Q107" s="375"/>
      <c r="R107" s="375"/>
      <c r="S107" s="380"/>
      <c r="T107" s="374"/>
      <c r="U107" s="375"/>
      <c r="V107" s="375"/>
      <c r="W107" s="375"/>
      <c r="X107" s="375"/>
      <c r="Y107" s="375"/>
      <c r="Z107" s="375"/>
      <c r="AA107" s="375"/>
      <c r="AB107" s="375"/>
      <c r="AC107" s="380"/>
      <c r="AD107" s="374"/>
      <c r="AE107" s="375"/>
      <c r="AF107" s="375"/>
      <c r="AG107" s="375"/>
      <c r="AH107" s="375"/>
      <c r="AI107" s="375"/>
      <c r="AJ107" s="375"/>
      <c r="AK107" s="375"/>
      <c r="AL107" s="375"/>
      <c r="AM107" s="380"/>
      <c r="AN107" s="374"/>
      <c r="AO107" s="375"/>
      <c r="AP107" s="375"/>
      <c r="AQ107" s="375"/>
      <c r="AR107" s="375"/>
      <c r="AS107" s="375"/>
      <c r="AT107" s="375"/>
      <c r="AU107" s="375"/>
      <c r="AV107" s="375"/>
      <c r="AW107" s="380"/>
      <c r="AX107" s="374"/>
      <c r="AY107" s="375"/>
      <c r="AZ107" s="375"/>
      <c r="BA107" s="375"/>
      <c r="BB107" s="375"/>
      <c r="BC107" s="375"/>
      <c r="BD107" s="375"/>
      <c r="BE107" s="375"/>
      <c r="BF107" s="375"/>
      <c r="BG107" s="380"/>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8"/>
      <c r="CL107" s="58"/>
      <c r="CM107" s="58"/>
      <c r="CN107" s="58"/>
      <c r="CO107" s="58"/>
      <c r="CP107" s="58"/>
      <c r="CQ107" s="58"/>
      <c r="CR107" s="58"/>
      <c r="CS107" s="58"/>
      <c r="CT107" s="58"/>
      <c r="CU107" s="58"/>
      <c r="CV107" s="58"/>
    </row>
    <row r="108" spans="1:100" x14ac:dyDescent="0.25">
      <c r="A108" s="58"/>
      <c r="B108" s="58"/>
      <c r="C108" s="58"/>
      <c r="D108" s="58"/>
      <c r="E108" s="58"/>
      <c r="F108" s="58"/>
      <c r="G108" s="58"/>
      <c r="H108" s="58"/>
      <c r="I108" s="58"/>
      <c r="J108" s="374"/>
      <c r="K108" s="375"/>
      <c r="L108" s="375"/>
      <c r="M108" s="375"/>
      <c r="N108" s="375"/>
      <c r="O108" s="375"/>
      <c r="P108" s="375"/>
      <c r="Q108" s="375"/>
      <c r="R108" s="375"/>
      <c r="S108" s="380"/>
      <c r="T108" s="374"/>
      <c r="U108" s="375"/>
      <c r="V108" s="375"/>
      <c r="W108" s="375"/>
      <c r="X108" s="375"/>
      <c r="Y108" s="375"/>
      <c r="Z108" s="375"/>
      <c r="AA108" s="375"/>
      <c r="AB108" s="375"/>
      <c r="AC108" s="380"/>
      <c r="AD108" s="374"/>
      <c r="AE108" s="375"/>
      <c r="AF108" s="375"/>
      <c r="AG108" s="375"/>
      <c r="AH108" s="375"/>
      <c r="AI108" s="375"/>
      <c r="AJ108" s="375"/>
      <c r="AK108" s="375"/>
      <c r="AL108" s="375"/>
      <c r="AM108" s="380"/>
      <c r="AN108" s="374"/>
      <c r="AO108" s="375"/>
      <c r="AP108" s="375"/>
      <c r="AQ108" s="375"/>
      <c r="AR108" s="375"/>
      <c r="AS108" s="375"/>
      <c r="AT108" s="375"/>
      <c r="AU108" s="375"/>
      <c r="AV108" s="375"/>
      <c r="AW108" s="380"/>
      <c r="AX108" s="374"/>
      <c r="AY108" s="375"/>
      <c r="AZ108" s="375"/>
      <c r="BA108" s="375"/>
      <c r="BB108" s="375"/>
      <c r="BC108" s="375"/>
      <c r="BD108" s="375"/>
      <c r="BE108" s="375"/>
      <c r="BF108" s="375"/>
      <c r="BG108" s="380"/>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8"/>
      <c r="CL108" s="58"/>
      <c r="CM108" s="58"/>
      <c r="CN108" s="58"/>
      <c r="CO108" s="58"/>
      <c r="CP108" s="58"/>
      <c r="CQ108" s="58"/>
      <c r="CR108" s="58"/>
      <c r="CS108" s="58"/>
      <c r="CT108" s="58"/>
      <c r="CU108" s="58"/>
      <c r="CV108" s="58"/>
    </row>
    <row r="109" spans="1:100" x14ac:dyDescent="0.25">
      <c r="A109" s="58"/>
      <c r="B109" s="58"/>
      <c r="C109" s="58"/>
      <c r="D109" s="58"/>
      <c r="E109" s="58"/>
      <c r="F109" s="58"/>
      <c r="G109" s="58"/>
      <c r="H109" s="58"/>
      <c r="I109" s="58"/>
      <c r="J109" s="374"/>
      <c r="K109" s="375"/>
      <c r="L109" s="375"/>
      <c r="M109" s="375"/>
      <c r="N109" s="375"/>
      <c r="O109" s="375"/>
      <c r="P109" s="375"/>
      <c r="Q109" s="375"/>
      <c r="R109" s="375"/>
      <c r="S109" s="380"/>
      <c r="T109" s="374"/>
      <c r="U109" s="375"/>
      <c r="V109" s="375"/>
      <c r="W109" s="375"/>
      <c r="X109" s="375"/>
      <c r="Y109" s="375"/>
      <c r="Z109" s="375"/>
      <c r="AA109" s="375"/>
      <c r="AB109" s="375"/>
      <c r="AC109" s="380"/>
      <c r="AD109" s="374"/>
      <c r="AE109" s="375"/>
      <c r="AF109" s="375"/>
      <c r="AG109" s="375"/>
      <c r="AH109" s="375"/>
      <c r="AI109" s="375"/>
      <c r="AJ109" s="375"/>
      <c r="AK109" s="375"/>
      <c r="AL109" s="375"/>
      <c r="AM109" s="380"/>
      <c r="AN109" s="374"/>
      <c r="AO109" s="375"/>
      <c r="AP109" s="375"/>
      <c r="AQ109" s="375"/>
      <c r="AR109" s="375"/>
      <c r="AS109" s="375"/>
      <c r="AT109" s="375"/>
      <c r="AU109" s="375"/>
      <c r="AV109" s="375"/>
      <c r="AW109" s="380"/>
      <c r="AX109" s="374"/>
      <c r="AY109" s="375"/>
      <c r="AZ109" s="375"/>
      <c r="BA109" s="375"/>
      <c r="BB109" s="375"/>
      <c r="BC109" s="375"/>
      <c r="BD109" s="375"/>
      <c r="BE109" s="375"/>
      <c r="BF109" s="375"/>
      <c r="BG109" s="380"/>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8"/>
      <c r="CL109" s="58"/>
      <c r="CM109" s="58"/>
      <c r="CN109" s="58"/>
      <c r="CO109" s="58"/>
      <c r="CP109" s="58"/>
      <c r="CQ109" s="58"/>
      <c r="CR109" s="58"/>
      <c r="CS109" s="58"/>
      <c r="CT109" s="58"/>
      <c r="CU109" s="58"/>
      <c r="CV109" s="58"/>
    </row>
    <row r="110" spans="1:100" x14ac:dyDescent="0.25">
      <c r="A110" s="58"/>
      <c r="B110" s="58"/>
      <c r="C110" s="58"/>
      <c r="D110" s="58"/>
      <c r="E110" s="58"/>
      <c r="F110" s="58"/>
      <c r="G110" s="58"/>
      <c r="H110" s="58"/>
      <c r="I110" s="58"/>
      <c r="J110" s="374"/>
      <c r="K110" s="375"/>
      <c r="L110" s="375"/>
      <c r="M110" s="375"/>
      <c r="N110" s="375"/>
      <c r="O110" s="375"/>
      <c r="P110" s="375"/>
      <c r="Q110" s="375"/>
      <c r="R110" s="375"/>
      <c r="S110" s="380"/>
      <c r="T110" s="374"/>
      <c r="U110" s="375"/>
      <c r="V110" s="375"/>
      <c r="W110" s="375"/>
      <c r="X110" s="375"/>
      <c r="Y110" s="375"/>
      <c r="Z110" s="375"/>
      <c r="AA110" s="375"/>
      <c r="AB110" s="375"/>
      <c r="AC110" s="380"/>
      <c r="AD110" s="374"/>
      <c r="AE110" s="375"/>
      <c r="AF110" s="375"/>
      <c r="AG110" s="375"/>
      <c r="AH110" s="375"/>
      <c r="AI110" s="375"/>
      <c r="AJ110" s="375"/>
      <c r="AK110" s="375"/>
      <c r="AL110" s="375"/>
      <c r="AM110" s="380"/>
      <c r="AN110" s="374"/>
      <c r="AO110" s="375"/>
      <c r="AP110" s="375"/>
      <c r="AQ110" s="375"/>
      <c r="AR110" s="375"/>
      <c r="AS110" s="375"/>
      <c r="AT110" s="375"/>
      <c r="AU110" s="375"/>
      <c r="AV110" s="375"/>
      <c r="AW110" s="380"/>
      <c r="AX110" s="374"/>
      <c r="AY110" s="375"/>
      <c r="AZ110" s="375"/>
      <c r="BA110" s="375"/>
      <c r="BB110" s="375"/>
      <c r="BC110" s="375"/>
      <c r="BD110" s="375"/>
      <c r="BE110" s="375"/>
      <c r="BF110" s="375"/>
      <c r="BG110" s="380"/>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8"/>
      <c r="CV110" s="58"/>
    </row>
    <row r="111" spans="1:100" ht="15.75" thickBot="1" x14ac:dyDescent="0.3">
      <c r="A111" s="58"/>
      <c r="B111" s="58"/>
      <c r="C111" s="58"/>
      <c r="D111" s="58"/>
      <c r="E111" s="58"/>
      <c r="F111" s="58"/>
      <c r="G111" s="58"/>
      <c r="H111" s="58"/>
      <c r="I111" s="58"/>
      <c r="J111" s="377"/>
      <c r="K111" s="378"/>
      <c r="L111" s="378"/>
      <c r="M111" s="378"/>
      <c r="N111" s="378"/>
      <c r="O111" s="378"/>
      <c r="P111" s="378"/>
      <c r="Q111" s="378"/>
      <c r="R111" s="378"/>
      <c r="S111" s="381"/>
      <c r="T111" s="377"/>
      <c r="U111" s="378"/>
      <c r="V111" s="378"/>
      <c r="W111" s="378"/>
      <c r="X111" s="378"/>
      <c r="Y111" s="378"/>
      <c r="Z111" s="378"/>
      <c r="AA111" s="378"/>
      <c r="AB111" s="378"/>
      <c r="AC111" s="381"/>
      <c r="AD111" s="377"/>
      <c r="AE111" s="378"/>
      <c r="AF111" s="378"/>
      <c r="AG111" s="378"/>
      <c r="AH111" s="378"/>
      <c r="AI111" s="378"/>
      <c r="AJ111" s="378"/>
      <c r="AK111" s="378"/>
      <c r="AL111" s="378"/>
      <c r="AM111" s="381"/>
      <c r="AN111" s="377"/>
      <c r="AO111" s="378"/>
      <c r="AP111" s="378"/>
      <c r="AQ111" s="378"/>
      <c r="AR111" s="378"/>
      <c r="AS111" s="378"/>
      <c r="AT111" s="378"/>
      <c r="AU111" s="378"/>
      <c r="AV111" s="378"/>
      <c r="AW111" s="381"/>
      <c r="AX111" s="377"/>
      <c r="AY111" s="378"/>
      <c r="AZ111" s="378"/>
      <c r="BA111" s="378"/>
      <c r="BB111" s="378"/>
      <c r="BC111" s="378"/>
      <c r="BD111" s="378"/>
      <c r="BE111" s="378"/>
      <c r="BF111" s="378"/>
      <c r="BG111" s="381"/>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c r="CH111" s="58"/>
      <c r="CI111" s="58"/>
      <c r="CJ111" s="58"/>
      <c r="CK111" s="58"/>
      <c r="CL111" s="58"/>
      <c r="CM111" s="58"/>
      <c r="CN111" s="58"/>
      <c r="CO111" s="58"/>
      <c r="CP111" s="58"/>
      <c r="CQ111" s="58"/>
      <c r="CR111" s="58"/>
      <c r="CS111" s="58"/>
      <c r="CT111" s="58"/>
      <c r="CU111" s="58"/>
      <c r="CV111" s="58"/>
    </row>
    <row r="112" spans="1:100" x14ac:dyDescent="0.2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58"/>
      <c r="CR112" s="58"/>
      <c r="CS112" s="58"/>
      <c r="CT112" s="58"/>
      <c r="CU112" s="58"/>
      <c r="CV112" s="58"/>
    </row>
    <row r="113" spans="1:100" ht="15" customHeight="1" x14ac:dyDescent="0.25">
      <c r="A113" s="58"/>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c r="CH113" s="58"/>
      <c r="CI113" s="58"/>
      <c r="CJ113" s="58"/>
      <c r="CK113" s="58"/>
      <c r="CL113" s="58"/>
      <c r="CM113" s="58"/>
      <c r="CN113" s="58"/>
      <c r="CO113" s="58"/>
      <c r="CP113" s="58"/>
      <c r="CQ113" s="58"/>
      <c r="CR113" s="58"/>
      <c r="CS113" s="58"/>
      <c r="CT113" s="58"/>
      <c r="CU113" s="58"/>
      <c r="CV113" s="58"/>
    </row>
    <row r="114" spans="1:100" ht="15" customHeight="1" x14ac:dyDescent="0.25">
      <c r="A114" s="58"/>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58"/>
      <c r="CG114" s="58"/>
      <c r="CH114" s="58"/>
      <c r="CI114" s="58"/>
      <c r="CJ114" s="58"/>
      <c r="CK114" s="58"/>
      <c r="CL114" s="58"/>
      <c r="CM114" s="58"/>
      <c r="CN114" s="58"/>
      <c r="CO114" s="58"/>
      <c r="CP114" s="58"/>
      <c r="CQ114" s="58"/>
      <c r="CR114" s="58"/>
      <c r="CS114" s="58"/>
      <c r="CT114" s="58"/>
      <c r="CU114" s="58"/>
      <c r="CV114" s="58"/>
    </row>
    <row r="115" spans="1:100" x14ac:dyDescent="0.2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row>
    <row r="116" spans="1:100" x14ac:dyDescent="0.25">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c r="CH116" s="58"/>
      <c r="CI116" s="58"/>
      <c r="CJ116" s="58"/>
      <c r="CK116" s="58"/>
      <c r="CL116" s="58"/>
      <c r="CM116" s="58"/>
      <c r="CN116" s="58"/>
      <c r="CO116" s="58"/>
      <c r="CP116" s="58"/>
      <c r="CQ116" s="58"/>
      <c r="CR116" s="58"/>
      <c r="CS116" s="58"/>
      <c r="CT116" s="58"/>
      <c r="CU116" s="58"/>
      <c r="CV116" s="58"/>
    </row>
    <row r="117" spans="1:100" x14ac:dyDescent="0.25">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58"/>
      <c r="CG117" s="58"/>
      <c r="CH117" s="58"/>
      <c r="CI117" s="58"/>
      <c r="CJ117" s="58"/>
      <c r="CK117" s="58"/>
      <c r="CL117" s="58"/>
      <c r="CM117" s="58"/>
      <c r="CN117" s="58"/>
      <c r="CO117" s="58"/>
      <c r="CP117" s="58"/>
      <c r="CQ117" s="58"/>
      <c r="CR117" s="58"/>
      <c r="CS117" s="58"/>
      <c r="CT117" s="58"/>
      <c r="CU117" s="58"/>
      <c r="CV117" s="58"/>
    </row>
    <row r="118" spans="1:100" x14ac:dyDescent="0.25">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58"/>
      <c r="CG118" s="58"/>
      <c r="CH118" s="58"/>
      <c r="CI118" s="58"/>
      <c r="CJ118" s="58"/>
      <c r="CK118" s="58"/>
      <c r="CL118" s="58"/>
      <c r="CM118" s="58"/>
      <c r="CN118" s="58"/>
      <c r="CO118" s="58"/>
      <c r="CP118" s="58"/>
      <c r="CQ118" s="58"/>
      <c r="CR118" s="58"/>
      <c r="CS118" s="58"/>
      <c r="CT118" s="58"/>
      <c r="CU118" s="58"/>
      <c r="CV118" s="58"/>
    </row>
    <row r="119" spans="1:100" x14ac:dyDescent="0.25">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c r="BO119" s="58"/>
      <c r="BP119" s="58"/>
      <c r="BQ119" s="58"/>
      <c r="BR119" s="58"/>
      <c r="BS119" s="58"/>
      <c r="BT119" s="58"/>
      <c r="BU119" s="58"/>
      <c r="BV119" s="58"/>
      <c r="BW119" s="58"/>
      <c r="BX119" s="58"/>
      <c r="BY119" s="58"/>
      <c r="BZ119" s="58"/>
      <c r="CA119" s="58"/>
      <c r="CB119" s="58"/>
      <c r="CC119" s="58"/>
      <c r="CD119" s="58"/>
      <c r="CE119" s="58"/>
      <c r="CF119" s="58"/>
      <c r="CG119" s="58"/>
      <c r="CH119" s="58"/>
      <c r="CI119" s="58"/>
      <c r="CJ119" s="58"/>
      <c r="CK119" s="58"/>
      <c r="CL119" s="58"/>
      <c r="CM119" s="58"/>
      <c r="CN119" s="58"/>
      <c r="CO119" s="58"/>
      <c r="CP119" s="58"/>
      <c r="CQ119" s="58"/>
      <c r="CR119" s="58"/>
      <c r="CS119" s="58"/>
      <c r="CT119" s="58"/>
      <c r="CU119" s="58"/>
      <c r="CV119" s="58"/>
    </row>
    <row r="120" spans="1:100" x14ac:dyDescent="0.25">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c r="CH120" s="58"/>
      <c r="CI120" s="58"/>
      <c r="CJ120" s="58"/>
      <c r="CK120" s="58"/>
      <c r="CL120" s="58"/>
      <c r="CM120" s="58"/>
      <c r="CN120" s="58"/>
      <c r="CO120" s="58"/>
      <c r="CP120" s="58"/>
      <c r="CQ120" s="58"/>
      <c r="CR120" s="58"/>
      <c r="CS120" s="58"/>
      <c r="CT120" s="58"/>
      <c r="CU120" s="58"/>
      <c r="CV120" s="58"/>
    </row>
    <row r="121" spans="1:100" ht="21" x14ac:dyDescent="0.25">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62"/>
      <c r="BJ121" s="62"/>
      <c r="BK121" s="62"/>
      <c r="BL121" s="62"/>
      <c r="BM121" s="62"/>
      <c r="BN121" s="62"/>
      <c r="BO121" s="58"/>
      <c r="BP121" s="58"/>
      <c r="BQ121" s="58"/>
      <c r="BR121" s="58"/>
      <c r="BS121" s="58"/>
      <c r="BT121" s="58"/>
      <c r="BU121" s="58"/>
      <c r="BV121" s="58"/>
      <c r="BW121" s="58"/>
      <c r="BX121" s="58"/>
      <c r="BY121" s="58"/>
      <c r="BZ121" s="58"/>
      <c r="CA121" s="58"/>
      <c r="CB121" s="58"/>
      <c r="CC121" s="58"/>
      <c r="CD121" s="58"/>
      <c r="CE121" s="58"/>
      <c r="CF121" s="58"/>
      <c r="CG121" s="58"/>
      <c r="CH121" s="58"/>
      <c r="CI121" s="58"/>
      <c r="CJ121" s="58"/>
      <c r="CK121" s="58"/>
      <c r="CL121" s="58"/>
      <c r="CM121" s="58"/>
      <c r="CN121" s="58"/>
      <c r="CO121" s="58"/>
      <c r="CP121" s="58"/>
      <c r="CQ121" s="58"/>
      <c r="CR121" s="58"/>
      <c r="CS121" s="58"/>
      <c r="CT121" s="58"/>
      <c r="CU121" s="58"/>
      <c r="CV121" s="58"/>
    </row>
    <row r="122" spans="1:100" ht="21" x14ac:dyDescent="0.25">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62"/>
      <c r="BJ122" s="62"/>
      <c r="BK122" s="62"/>
      <c r="BL122" s="62"/>
      <c r="BM122" s="62"/>
      <c r="BN122" s="62"/>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58"/>
      <c r="CR122" s="58"/>
      <c r="CS122" s="58"/>
      <c r="CT122" s="58"/>
      <c r="CU122" s="58"/>
      <c r="CV122" s="58"/>
    </row>
    <row r="123" spans="1:100" x14ac:dyDescent="0.25">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c r="CH123" s="58"/>
      <c r="CI123" s="58"/>
      <c r="CJ123" s="58"/>
      <c r="CK123" s="58"/>
      <c r="CL123" s="58"/>
      <c r="CM123" s="58"/>
      <c r="CN123" s="58"/>
      <c r="CO123" s="58"/>
      <c r="CP123" s="58"/>
      <c r="CQ123" s="58"/>
      <c r="CR123" s="58"/>
      <c r="CS123" s="58"/>
      <c r="CT123" s="58"/>
      <c r="CU123" s="58"/>
      <c r="CV123" s="58"/>
    </row>
    <row r="124" spans="1:100" x14ac:dyDescent="0.25">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58"/>
      <c r="CG124" s="58"/>
      <c r="CH124" s="58"/>
      <c r="CI124" s="58"/>
      <c r="CJ124" s="58"/>
      <c r="CK124" s="58"/>
      <c r="CL124" s="58"/>
      <c r="CM124" s="58"/>
      <c r="CN124" s="58"/>
      <c r="CO124" s="58"/>
      <c r="CP124" s="58"/>
      <c r="CQ124" s="58"/>
      <c r="CR124" s="58"/>
      <c r="CS124" s="58"/>
      <c r="CT124" s="58"/>
      <c r="CU124" s="58"/>
      <c r="CV124" s="58"/>
    </row>
    <row r="125" spans="1:100" x14ac:dyDescent="0.25">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58"/>
      <c r="CG125" s="58"/>
      <c r="CH125" s="58"/>
      <c r="CI125" s="58"/>
      <c r="CJ125" s="58"/>
      <c r="CK125" s="58"/>
      <c r="CL125" s="58"/>
      <c r="CM125" s="58"/>
      <c r="CN125" s="58"/>
      <c r="CO125" s="58"/>
      <c r="CP125" s="58"/>
      <c r="CQ125" s="58"/>
      <c r="CR125" s="58"/>
      <c r="CS125" s="58"/>
      <c r="CT125" s="58"/>
      <c r="CU125" s="58"/>
      <c r="CV125" s="58"/>
    </row>
    <row r="126" spans="1:100" x14ac:dyDescent="0.25">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c r="CH126" s="58"/>
      <c r="CI126" s="58"/>
      <c r="CJ126" s="58"/>
      <c r="CK126" s="58"/>
      <c r="CL126" s="58"/>
      <c r="CM126" s="58"/>
      <c r="CN126" s="58"/>
      <c r="CO126" s="58"/>
      <c r="CP126" s="58"/>
      <c r="CQ126" s="58"/>
      <c r="CR126" s="58"/>
      <c r="CS126" s="58"/>
      <c r="CT126" s="58"/>
      <c r="CU126" s="58"/>
      <c r="CV126" s="58"/>
    </row>
    <row r="127" spans="1:100" x14ac:dyDescent="0.25">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58"/>
      <c r="CG127" s="58"/>
      <c r="CH127" s="58"/>
      <c r="CI127" s="58"/>
      <c r="CJ127" s="58"/>
      <c r="CK127" s="58"/>
      <c r="CL127" s="58"/>
      <c r="CM127" s="58"/>
      <c r="CN127" s="58"/>
      <c r="CO127" s="58"/>
      <c r="CP127" s="58"/>
      <c r="CQ127" s="58"/>
      <c r="CR127" s="58"/>
      <c r="CS127" s="58"/>
      <c r="CT127" s="58"/>
      <c r="CU127" s="58"/>
      <c r="CV127" s="58"/>
    </row>
    <row r="128" spans="1:100" x14ac:dyDescent="0.25">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c r="CO128" s="58"/>
      <c r="CP128" s="58"/>
      <c r="CQ128" s="58"/>
      <c r="CR128" s="58"/>
      <c r="CS128" s="58"/>
      <c r="CT128" s="58"/>
      <c r="CU128" s="58"/>
      <c r="CV128" s="58"/>
    </row>
    <row r="129" spans="1:100" x14ac:dyDescent="0.25">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c r="CH129" s="58"/>
      <c r="CI129" s="58"/>
      <c r="CJ129" s="58"/>
      <c r="CK129" s="58"/>
      <c r="CL129" s="58"/>
      <c r="CM129" s="58"/>
      <c r="CN129" s="58"/>
      <c r="CO129" s="58"/>
      <c r="CP129" s="58"/>
      <c r="CQ129" s="58"/>
      <c r="CR129" s="58"/>
      <c r="CS129" s="58"/>
      <c r="CT129" s="58"/>
      <c r="CU129" s="58"/>
      <c r="CV129" s="58"/>
    </row>
    <row r="130" spans="1:100" x14ac:dyDescent="0.25">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c r="BO130" s="58"/>
      <c r="BP130" s="58"/>
      <c r="BQ130" s="58"/>
      <c r="BR130" s="58"/>
      <c r="BS130" s="58"/>
      <c r="BT130" s="58"/>
      <c r="BU130" s="58"/>
      <c r="BV130" s="58"/>
      <c r="BW130" s="58"/>
      <c r="BX130" s="58"/>
      <c r="BY130" s="58"/>
      <c r="BZ130" s="58"/>
      <c r="CA130" s="58"/>
      <c r="CB130" s="58"/>
      <c r="CC130" s="58"/>
      <c r="CD130" s="58"/>
      <c r="CE130" s="58"/>
      <c r="CF130" s="58"/>
      <c r="CG130" s="58"/>
      <c r="CH130" s="58"/>
      <c r="CI130" s="58"/>
      <c r="CJ130" s="58"/>
      <c r="CK130" s="58"/>
      <c r="CL130" s="58"/>
      <c r="CM130" s="58"/>
      <c r="CN130" s="58"/>
      <c r="CO130" s="58"/>
      <c r="CP130" s="58"/>
      <c r="CQ130" s="58"/>
      <c r="CR130" s="58"/>
      <c r="CS130" s="58"/>
      <c r="CT130" s="58"/>
      <c r="CU130" s="58"/>
      <c r="CV130" s="58"/>
    </row>
    <row r="131" spans="1:100" x14ac:dyDescent="0.25">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c r="BO131" s="58"/>
      <c r="BP131" s="58"/>
      <c r="BQ131" s="58"/>
      <c r="BR131" s="58"/>
      <c r="BS131" s="58"/>
      <c r="BT131" s="58"/>
      <c r="BU131" s="58"/>
      <c r="BV131" s="58"/>
      <c r="BW131" s="58"/>
      <c r="BX131" s="58"/>
      <c r="BY131" s="58"/>
      <c r="BZ131" s="58"/>
      <c r="CA131" s="58"/>
      <c r="CB131" s="58"/>
      <c r="CC131" s="58"/>
      <c r="CD131" s="58"/>
      <c r="CE131" s="58"/>
      <c r="CF131" s="58"/>
      <c r="CG131" s="58"/>
      <c r="CH131" s="58"/>
      <c r="CI131" s="58"/>
      <c r="CJ131" s="58"/>
      <c r="CK131" s="58"/>
      <c r="CL131" s="58"/>
      <c r="CM131" s="58"/>
      <c r="CN131" s="58"/>
      <c r="CO131" s="58"/>
      <c r="CP131" s="58"/>
      <c r="CQ131" s="58"/>
      <c r="CR131" s="58"/>
      <c r="CS131" s="58"/>
      <c r="CT131" s="58"/>
      <c r="CU131" s="58"/>
      <c r="CV131" s="58"/>
    </row>
    <row r="132" spans="1:100" x14ac:dyDescent="0.25">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58"/>
      <c r="CG132" s="58"/>
      <c r="CH132" s="58"/>
      <c r="CI132" s="58"/>
      <c r="CJ132" s="58"/>
      <c r="CK132" s="58"/>
      <c r="CL132" s="58"/>
      <c r="CM132" s="58"/>
      <c r="CN132" s="58"/>
      <c r="CO132" s="58"/>
      <c r="CP132" s="58"/>
      <c r="CQ132" s="58"/>
      <c r="CR132" s="58"/>
      <c r="CS132" s="58"/>
      <c r="CT132" s="58"/>
      <c r="CU132" s="58"/>
      <c r="CV132" s="58"/>
    </row>
    <row r="133" spans="1:100" x14ac:dyDescent="0.25">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c r="CH133" s="58"/>
      <c r="CI133" s="58"/>
      <c r="CJ133" s="58"/>
      <c r="CK133" s="58"/>
      <c r="CL133" s="58"/>
      <c r="CM133" s="58"/>
      <c r="CN133" s="58"/>
      <c r="CO133" s="58"/>
      <c r="CP133" s="58"/>
      <c r="CQ133" s="58"/>
      <c r="CR133" s="58"/>
      <c r="CS133" s="58"/>
      <c r="CT133" s="58"/>
      <c r="CU133" s="58"/>
      <c r="CV133" s="58"/>
    </row>
    <row r="134" spans="1:100" x14ac:dyDescent="0.25">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c r="CH134" s="58"/>
      <c r="CI134" s="58"/>
      <c r="CJ134" s="58"/>
      <c r="CK134" s="58"/>
      <c r="CL134" s="58"/>
      <c r="CM134" s="58"/>
      <c r="CN134" s="58"/>
      <c r="CO134" s="58"/>
      <c r="CP134" s="58"/>
      <c r="CQ134" s="58"/>
      <c r="CR134" s="58"/>
      <c r="CS134" s="58"/>
      <c r="CT134" s="58"/>
      <c r="CU134" s="58"/>
      <c r="CV134" s="58"/>
    </row>
    <row r="135" spans="1:100" x14ac:dyDescent="0.25">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8"/>
      <c r="BS135" s="58"/>
      <c r="BT135" s="58"/>
      <c r="BU135" s="58"/>
      <c r="BV135" s="58"/>
      <c r="BW135" s="58"/>
      <c r="BX135" s="58"/>
      <c r="BY135" s="58"/>
      <c r="BZ135" s="58"/>
      <c r="CA135" s="58"/>
      <c r="CB135" s="58"/>
      <c r="CC135" s="58"/>
      <c r="CD135" s="58"/>
      <c r="CE135" s="58"/>
      <c r="CF135" s="58"/>
      <c r="CG135" s="58"/>
      <c r="CH135" s="58"/>
      <c r="CI135" s="58"/>
      <c r="CJ135" s="58"/>
      <c r="CK135" s="58"/>
      <c r="CL135" s="58"/>
      <c r="CM135" s="58"/>
      <c r="CN135" s="58"/>
      <c r="CO135" s="58"/>
      <c r="CP135" s="58"/>
      <c r="CQ135" s="58"/>
      <c r="CR135" s="58"/>
      <c r="CS135" s="58"/>
      <c r="CT135" s="58"/>
      <c r="CU135" s="58"/>
      <c r="CV135" s="58"/>
    </row>
    <row r="136" spans="1:100" x14ac:dyDescent="0.25">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58"/>
      <c r="CG136" s="58"/>
      <c r="CH136" s="58"/>
      <c r="CI136" s="58"/>
      <c r="CJ136" s="58"/>
      <c r="CK136" s="58"/>
      <c r="CL136" s="58"/>
      <c r="CM136" s="58"/>
      <c r="CN136" s="58"/>
      <c r="CO136" s="58"/>
      <c r="CP136" s="58"/>
      <c r="CQ136" s="58"/>
      <c r="CR136" s="58"/>
      <c r="CS136" s="58"/>
      <c r="CT136" s="58"/>
      <c r="CU136" s="58"/>
      <c r="CV136" s="58"/>
    </row>
    <row r="137" spans="1:100" x14ac:dyDescent="0.25">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58"/>
      <c r="BQ137" s="58"/>
      <c r="BR137" s="58"/>
      <c r="BS137" s="58"/>
      <c r="BT137" s="58"/>
      <c r="BU137" s="58"/>
      <c r="BV137" s="58"/>
      <c r="BW137" s="58"/>
      <c r="BX137" s="58"/>
      <c r="BY137" s="58"/>
      <c r="BZ137" s="58"/>
      <c r="CA137" s="58"/>
      <c r="CB137" s="58"/>
      <c r="CC137" s="58"/>
      <c r="CD137" s="58"/>
      <c r="CE137" s="58"/>
      <c r="CF137" s="58"/>
      <c r="CG137" s="58"/>
      <c r="CH137" s="58"/>
      <c r="CI137" s="58"/>
      <c r="CJ137" s="58"/>
      <c r="CK137" s="58"/>
      <c r="CL137" s="58"/>
      <c r="CM137" s="58"/>
      <c r="CN137" s="58"/>
      <c r="CO137" s="58"/>
      <c r="CP137" s="58"/>
      <c r="CQ137" s="58"/>
      <c r="CR137" s="58"/>
      <c r="CS137" s="58"/>
      <c r="CT137" s="58"/>
      <c r="CU137" s="58"/>
      <c r="CV137" s="58"/>
    </row>
    <row r="138" spans="1:100" x14ac:dyDescent="0.25">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c r="BO138" s="58"/>
      <c r="BP138" s="58"/>
      <c r="BQ138" s="58"/>
      <c r="BR138" s="58"/>
      <c r="BS138" s="58"/>
      <c r="BT138" s="58"/>
      <c r="BU138" s="58"/>
      <c r="BV138" s="58"/>
      <c r="BW138" s="58"/>
      <c r="BX138" s="58"/>
      <c r="BY138" s="58"/>
      <c r="BZ138" s="58"/>
      <c r="CA138" s="58"/>
      <c r="CB138" s="58"/>
      <c r="CC138" s="58"/>
      <c r="CD138" s="58"/>
      <c r="CE138" s="58"/>
      <c r="CF138" s="58"/>
      <c r="CG138" s="58"/>
      <c r="CH138" s="58"/>
      <c r="CI138" s="58"/>
      <c r="CJ138" s="58"/>
      <c r="CK138" s="58"/>
      <c r="CL138" s="58"/>
      <c r="CM138" s="58"/>
      <c r="CN138" s="58"/>
      <c r="CO138" s="58"/>
      <c r="CP138" s="58"/>
      <c r="CQ138" s="58"/>
      <c r="CR138" s="58"/>
      <c r="CS138" s="58"/>
      <c r="CT138" s="58"/>
      <c r="CU138" s="58"/>
      <c r="CV138" s="58"/>
    </row>
    <row r="139" spans="1:100" x14ac:dyDescent="0.25">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c r="BO139" s="58"/>
      <c r="BP139" s="58"/>
      <c r="BQ139" s="58"/>
      <c r="BR139" s="58"/>
      <c r="BS139" s="58"/>
      <c r="BT139" s="58"/>
      <c r="BU139" s="58"/>
      <c r="BV139" s="58"/>
      <c r="BW139" s="58"/>
      <c r="BX139" s="58"/>
      <c r="BY139" s="58"/>
      <c r="BZ139" s="58"/>
      <c r="CA139" s="58"/>
      <c r="CB139" s="58"/>
      <c r="CC139" s="58"/>
      <c r="CD139" s="58"/>
      <c r="CE139" s="58"/>
    </row>
    <row r="140" spans="1:100" x14ac:dyDescent="0.25">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row>
    <row r="141" spans="1:100" x14ac:dyDescent="0.25">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row>
    <row r="142" spans="1:100" x14ac:dyDescent="0.25">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c r="BO142" s="58"/>
      <c r="BP142" s="58"/>
      <c r="BQ142" s="58"/>
      <c r="BR142" s="58"/>
      <c r="BS142" s="58"/>
      <c r="BT142" s="58"/>
      <c r="BU142" s="58"/>
      <c r="BV142" s="58"/>
      <c r="BW142" s="58"/>
      <c r="BX142" s="58"/>
      <c r="BY142" s="58"/>
      <c r="BZ142" s="58"/>
      <c r="CA142" s="58"/>
      <c r="CB142" s="58"/>
      <c r="CC142" s="58"/>
      <c r="CD142" s="58"/>
      <c r="CE142" s="58"/>
    </row>
    <row r="143" spans="1:100" x14ac:dyDescent="0.25">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c r="BO143" s="58"/>
      <c r="BP143" s="58"/>
      <c r="BQ143" s="58"/>
      <c r="BR143" s="58"/>
      <c r="BS143" s="58"/>
      <c r="BT143" s="58"/>
      <c r="BU143" s="58"/>
      <c r="BV143" s="58"/>
      <c r="BW143" s="58"/>
      <c r="BX143" s="58"/>
      <c r="BY143" s="58"/>
      <c r="BZ143" s="58"/>
      <c r="CA143" s="58"/>
      <c r="CB143" s="58"/>
      <c r="CC143" s="58"/>
      <c r="CD143" s="58"/>
      <c r="CE143" s="58"/>
    </row>
    <row r="144" spans="1:100" x14ac:dyDescent="0.25">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c r="BO144" s="58"/>
      <c r="BP144" s="58"/>
      <c r="BQ144" s="58"/>
      <c r="BR144" s="58"/>
      <c r="BS144" s="58"/>
      <c r="BT144" s="58"/>
      <c r="BU144" s="58"/>
      <c r="BV144" s="58"/>
      <c r="BW144" s="58"/>
      <c r="BX144" s="58"/>
      <c r="BY144" s="58"/>
      <c r="BZ144" s="58"/>
      <c r="CA144" s="58"/>
      <c r="CB144" s="58"/>
      <c r="CC144" s="58"/>
      <c r="CD144" s="58"/>
      <c r="CE144" s="58"/>
    </row>
    <row r="145" spans="1:83" x14ac:dyDescent="0.25">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c r="BO145" s="58"/>
      <c r="BP145" s="58"/>
      <c r="BQ145" s="58"/>
      <c r="BR145" s="58"/>
      <c r="BS145" s="58"/>
      <c r="BT145" s="58"/>
      <c r="BU145" s="58"/>
      <c r="BV145" s="58"/>
      <c r="BW145" s="58"/>
      <c r="BX145" s="58"/>
      <c r="BY145" s="58"/>
      <c r="BZ145" s="58"/>
      <c r="CA145" s="58"/>
      <c r="CB145" s="58"/>
      <c r="CC145" s="58"/>
      <c r="CD145" s="58"/>
      <c r="CE145" s="58"/>
    </row>
    <row r="146" spans="1:83" x14ac:dyDescent="0.25">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c r="BO146" s="58"/>
      <c r="BP146" s="58"/>
      <c r="BQ146" s="58"/>
      <c r="BR146" s="58"/>
      <c r="BS146" s="58"/>
      <c r="BT146" s="58"/>
      <c r="BU146" s="58"/>
      <c r="BV146" s="58"/>
      <c r="BW146" s="58"/>
      <c r="BX146" s="58"/>
      <c r="BY146" s="58"/>
      <c r="BZ146" s="58"/>
      <c r="CA146" s="58"/>
      <c r="CB146" s="58"/>
      <c r="CC146" s="58"/>
      <c r="CD146" s="58"/>
      <c r="CE146" s="58"/>
    </row>
    <row r="147" spans="1:83" x14ac:dyDescent="0.25">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c r="BO147" s="58"/>
      <c r="BP147" s="58"/>
      <c r="BQ147" s="58"/>
      <c r="BR147" s="58"/>
      <c r="BS147" s="58"/>
      <c r="BT147" s="58"/>
      <c r="BU147" s="58"/>
      <c r="BV147" s="58"/>
      <c r="BW147" s="58"/>
      <c r="BX147" s="58"/>
      <c r="BY147" s="58"/>
      <c r="BZ147" s="58"/>
      <c r="CA147" s="58"/>
      <c r="CB147" s="58"/>
      <c r="CC147" s="58"/>
      <c r="CD147" s="58"/>
      <c r="CE147" s="58"/>
    </row>
    <row r="148" spans="1:83" x14ac:dyDescent="0.25">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c r="BO148" s="58"/>
      <c r="BP148" s="58"/>
      <c r="BQ148" s="58"/>
      <c r="BR148" s="58"/>
      <c r="BS148" s="58"/>
      <c r="BT148" s="58"/>
      <c r="BU148" s="58"/>
      <c r="BV148" s="58"/>
      <c r="BW148" s="58"/>
      <c r="BX148" s="58"/>
      <c r="BY148" s="58"/>
      <c r="BZ148" s="58"/>
      <c r="CA148" s="58"/>
      <c r="CB148" s="58"/>
      <c r="CC148" s="58"/>
      <c r="CD148" s="58"/>
      <c r="CE148" s="58"/>
    </row>
    <row r="149" spans="1:83" x14ac:dyDescent="0.25">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c r="BO149" s="58"/>
      <c r="BP149" s="58"/>
      <c r="BQ149" s="58"/>
      <c r="BR149" s="58"/>
      <c r="BS149" s="58"/>
      <c r="BT149" s="58"/>
      <c r="BU149" s="58"/>
      <c r="BV149" s="58"/>
      <c r="BW149" s="58"/>
      <c r="BX149" s="58"/>
      <c r="BY149" s="58"/>
      <c r="BZ149" s="58"/>
      <c r="CA149" s="58"/>
      <c r="CB149" s="58"/>
      <c r="CC149" s="58"/>
      <c r="CD149" s="58"/>
      <c r="CE149" s="58"/>
    </row>
    <row r="150" spans="1:83" x14ac:dyDescent="0.25">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row>
    <row r="151" spans="1:83" x14ac:dyDescent="0.25">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8"/>
      <c r="BR151" s="58"/>
      <c r="BS151" s="58"/>
      <c r="BT151" s="58"/>
      <c r="BU151" s="58"/>
      <c r="BV151" s="58"/>
      <c r="BW151" s="58"/>
      <c r="BX151" s="58"/>
      <c r="BY151" s="58"/>
      <c r="BZ151" s="58"/>
      <c r="CA151" s="58"/>
      <c r="CB151" s="58"/>
      <c r="CC151" s="58"/>
      <c r="CD151" s="58"/>
      <c r="CE151" s="58"/>
    </row>
    <row r="152" spans="1:83" x14ac:dyDescent="0.25">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row>
    <row r="153" spans="1:83" x14ac:dyDescent="0.25">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c r="BO153" s="58"/>
      <c r="BP153" s="58"/>
      <c r="BQ153" s="58"/>
      <c r="BR153" s="58"/>
      <c r="BS153" s="58"/>
      <c r="BT153" s="58"/>
      <c r="BU153" s="58"/>
      <c r="BV153" s="58"/>
      <c r="BW153" s="58"/>
      <c r="BX153" s="58"/>
      <c r="BY153" s="58"/>
      <c r="BZ153" s="58"/>
      <c r="CA153" s="58"/>
      <c r="CB153" s="58"/>
      <c r="CC153" s="58"/>
      <c r="CD153" s="58"/>
      <c r="CE153" s="58"/>
    </row>
    <row r="154" spans="1:83" x14ac:dyDescent="0.25">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c r="BO154" s="58"/>
      <c r="BP154" s="58"/>
      <c r="BQ154" s="58"/>
      <c r="BR154" s="58"/>
      <c r="BS154" s="58"/>
      <c r="BT154" s="58"/>
      <c r="BU154" s="58"/>
      <c r="BV154" s="58"/>
      <c r="BW154" s="58"/>
      <c r="BX154" s="58"/>
      <c r="BY154" s="58"/>
      <c r="BZ154" s="58"/>
      <c r="CA154" s="58"/>
      <c r="CB154" s="58"/>
      <c r="CC154" s="58"/>
      <c r="CD154" s="58"/>
      <c r="CE154" s="58"/>
    </row>
    <row r="155" spans="1:83" x14ac:dyDescent="0.25">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row>
    <row r="156" spans="1:83" x14ac:dyDescent="0.25">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row>
    <row r="157" spans="1:83" x14ac:dyDescent="0.25">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c r="BO157" s="58"/>
      <c r="BP157" s="58"/>
      <c r="BQ157" s="58"/>
      <c r="BR157" s="58"/>
      <c r="BS157" s="58"/>
      <c r="BT157" s="58"/>
      <c r="BU157" s="58"/>
      <c r="BV157" s="58"/>
      <c r="BW157" s="58"/>
      <c r="BX157" s="58"/>
      <c r="BY157" s="58"/>
      <c r="BZ157" s="58"/>
      <c r="CA157" s="58"/>
      <c r="CB157" s="58"/>
      <c r="CC157" s="58"/>
      <c r="CD157" s="58"/>
      <c r="CE157" s="58"/>
    </row>
    <row r="158" spans="1:83" x14ac:dyDescent="0.25">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c r="BO158" s="58"/>
      <c r="BP158" s="58"/>
      <c r="BQ158" s="58"/>
      <c r="BR158" s="58"/>
      <c r="BS158" s="58"/>
      <c r="BT158" s="58"/>
      <c r="BU158" s="58"/>
      <c r="BV158" s="58"/>
      <c r="BW158" s="58"/>
      <c r="BX158" s="58"/>
      <c r="BY158" s="58"/>
      <c r="BZ158" s="58"/>
      <c r="CA158" s="58"/>
      <c r="CB158" s="58"/>
      <c r="CC158" s="58"/>
      <c r="CD158" s="58"/>
      <c r="CE158" s="58"/>
    </row>
    <row r="159" spans="1:83" x14ac:dyDescent="0.25">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c r="BO159" s="58"/>
      <c r="BP159" s="58"/>
      <c r="BQ159" s="58"/>
      <c r="BR159" s="58"/>
      <c r="BS159" s="58"/>
      <c r="BT159" s="58"/>
      <c r="BU159" s="58"/>
      <c r="BV159" s="58"/>
      <c r="BW159" s="58"/>
      <c r="BX159" s="58"/>
      <c r="BY159" s="58"/>
      <c r="BZ159" s="58"/>
      <c r="CA159" s="58"/>
      <c r="CB159" s="58"/>
      <c r="CC159" s="58"/>
      <c r="CD159" s="58"/>
      <c r="CE159" s="58"/>
    </row>
    <row r="160" spans="1:83" x14ac:dyDescent="0.25">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c r="BO160" s="58"/>
      <c r="BP160" s="58"/>
      <c r="BQ160" s="58"/>
      <c r="BR160" s="58"/>
      <c r="BS160" s="58"/>
      <c r="BT160" s="58"/>
      <c r="BU160" s="58"/>
      <c r="BV160" s="58"/>
      <c r="BW160" s="58"/>
      <c r="BX160" s="58"/>
      <c r="BY160" s="58"/>
      <c r="BZ160" s="58"/>
      <c r="CA160" s="58"/>
      <c r="CB160" s="58"/>
      <c r="CC160" s="58"/>
      <c r="CD160" s="58"/>
      <c r="CE160" s="58"/>
    </row>
    <row r="161" spans="1:83" x14ac:dyDescent="0.25">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c r="BO161" s="58"/>
      <c r="BP161" s="58"/>
      <c r="BQ161" s="58"/>
      <c r="BR161" s="58"/>
      <c r="BS161" s="58"/>
      <c r="BT161" s="58"/>
      <c r="BU161" s="58"/>
      <c r="BV161" s="58"/>
      <c r="BW161" s="58"/>
      <c r="BX161" s="58"/>
      <c r="BY161" s="58"/>
      <c r="BZ161" s="58"/>
      <c r="CA161" s="58"/>
      <c r="CB161" s="58"/>
      <c r="CC161" s="58"/>
      <c r="CD161" s="58"/>
      <c r="CE161" s="58"/>
    </row>
    <row r="162" spans="1:83" x14ac:dyDescent="0.25">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c r="BJ162" s="58"/>
      <c r="BK162" s="58"/>
      <c r="BL162" s="58"/>
      <c r="BM162" s="58"/>
      <c r="BN162" s="58"/>
      <c r="BO162" s="58"/>
      <c r="BP162" s="58"/>
      <c r="BQ162" s="58"/>
      <c r="BR162" s="58"/>
      <c r="BS162" s="58"/>
      <c r="BT162" s="58"/>
      <c r="BU162" s="58"/>
      <c r="BV162" s="58"/>
      <c r="BW162" s="58"/>
      <c r="BX162" s="58"/>
      <c r="BY162" s="58"/>
      <c r="BZ162" s="58"/>
      <c r="CA162" s="58"/>
      <c r="CB162" s="58"/>
      <c r="CC162" s="58"/>
      <c r="CD162" s="58"/>
      <c r="CE162" s="58"/>
    </row>
    <row r="163" spans="1:83" x14ac:dyDescent="0.25">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c r="BN163" s="58"/>
      <c r="BO163" s="58"/>
      <c r="BP163" s="58"/>
      <c r="BQ163" s="58"/>
      <c r="BR163" s="58"/>
      <c r="BS163" s="58"/>
      <c r="BT163" s="58"/>
      <c r="BU163" s="58"/>
      <c r="BV163" s="58"/>
      <c r="BW163" s="58"/>
      <c r="BX163" s="58"/>
      <c r="BY163" s="58"/>
      <c r="BZ163" s="58"/>
      <c r="CA163" s="58"/>
      <c r="CB163" s="58"/>
      <c r="CC163" s="58"/>
      <c r="CD163" s="58"/>
      <c r="CE163" s="58"/>
    </row>
    <row r="164" spans="1:83" x14ac:dyDescent="0.25">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c r="BO164" s="58"/>
      <c r="BP164" s="58"/>
      <c r="BQ164" s="58"/>
      <c r="BR164" s="58"/>
      <c r="BS164" s="58"/>
      <c r="BT164" s="58"/>
      <c r="BU164" s="58"/>
      <c r="BV164" s="58"/>
      <c r="BW164" s="58"/>
      <c r="BX164" s="58"/>
      <c r="BY164" s="58"/>
      <c r="BZ164" s="58"/>
      <c r="CA164" s="58"/>
      <c r="CB164" s="58"/>
      <c r="CC164" s="58"/>
      <c r="CD164" s="58"/>
      <c r="CE164" s="58"/>
    </row>
    <row r="165" spans="1:83" x14ac:dyDescent="0.25">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58"/>
      <c r="BN165" s="58"/>
      <c r="BO165" s="58"/>
      <c r="BP165" s="58"/>
      <c r="BQ165" s="58"/>
      <c r="BR165" s="58"/>
      <c r="BS165" s="58"/>
      <c r="BT165" s="58"/>
      <c r="BU165" s="58"/>
      <c r="BV165" s="58"/>
      <c r="BW165" s="58"/>
      <c r="BX165" s="58"/>
      <c r="BY165" s="58"/>
      <c r="BZ165" s="58"/>
      <c r="CA165" s="58"/>
      <c r="CB165" s="58"/>
      <c r="CC165" s="58"/>
      <c r="CD165" s="58"/>
      <c r="CE165" s="58"/>
    </row>
    <row r="166" spans="1:83" x14ac:dyDescent="0.25">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c r="BN166" s="58"/>
      <c r="BO166" s="58"/>
      <c r="BP166" s="58"/>
      <c r="BQ166" s="58"/>
      <c r="BR166" s="58"/>
      <c r="BS166" s="58"/>
      <c r="BT166" s="58"/>
      <c r="BU166" s="58"/>
      <c r="BV166" s="58"/>
      <c r="BW166" s="58"/>
      <c r="BX166" s="58"/>
      <c r="BY166" s="58"/>
      <c r="BZ166" s="58"/>
      <c r="CA166" s="58"/>
      <c r="CB166" s="58"/>
      <c r="CC166" s="58"/>
      <c r="CD166" s="58"/>
      <c r="CE166" s="58"/>
    </row>
    <row r="167" spans="1:83" x14ac:dyDescent="0.25">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c r="BN167" s="58"/>
      <c r="BO167" s="58"/>
      <c r="BP167" s="58"/>
      <c r="BQ167" s="58"/>
      <c r="BR167" s="58"/>
      <c r="BS167" s="58"/>
      <c r="BT167" s="58"/>
      <c r="BU167" s="58"/>
      <c r="BV167" s="58"/>
      <c r="BW167" s="58"/>
      <c r="BX167" s="58"/>
      <c r="BY167" s="58"/>
      <c r="BZ167" s="58"/>
      <c r="CA167" s="58"/>
      <c r="CB167" s="58"/>
      <c r="CC167" s="58"/>
      <c r="CD167" s="58"/>
      <c r="CE167" s="58"/>
    </row>
    <row r="168" spans="1:83" x14ac:dyDescent="0.25">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58"/>
      <c r="BN168" s="58"/>
      <c r="BO168" s="58"/>
      <c r="BP168" s="58"/>
      <c r="BQ168" s="58"/>
      <c r="BR168" s="58"/>
      <c r="BS168" s="58"/>
      <c r="BT168" s="58"/>
      <c r="BU168" s="58"/>
      <c r="BV168" s="58"/>
      <c r="BW168" s="58"/>
      <c r="BX168" s="58"/>
      <c r="BY168" s="58"/>
      <c r="BZ168" s="58"/>
      <c r="CA168" s="58"/>
      <c r="CB168" s="58"/>
      <c r="CC168" s="58"/>
      <c r="CD168" s="58"/>
      <c r="CE168" s="58"/>
    </row>
    <row r="169" spans="1:83" x14ac:dyDescent="0.25">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c r="BJ169" s="58"/>
      <c r="BK169" s="58"/>
      <c r="BL169" s="58"/>
      <c r="BM169" s="58"/>
      <c r="BN169" s="58"/>
      <c r="BO169" s="58"/>
      <c r="BP169" s="58"/>
      <c r="BQ169" s="58"/>
      <c r="BR169" s="58"/>
      <c r="BS169" s="58"/>
      <c r="BT169" s="58"/>
      <c r="BU169" s="58"/>
      <c r="BV169" s="58"/>
      <c r="BW169" s="58"/>
      <c r="BX169" s="58"/>
      <c r="BY169" s="58"/>
      <c r="BZ169" s="58"/>
      <c r="CA169" s="58"/>
      <c r="CB169" s="58"/>
      <c r="CC169" s="58"/>
      <c r="CD169" s="58"/>
      <c r="CE169" s="58"/>
    </row>
    <row r="170" spans="1:83" x14ac:dyDescent="0.25">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c r="BJ170" s="58"/>
      <c r="BK170" s="58"/>
      <c r="BL170" s="58"/>
      <c r="BM170" s="58"/>
      <c r="BN170" s="58"/>
      <c r="BO170" s="58"/>
      <c r="BP170" s="58"/>
      <c r="BQ170" s="58"/>
      <c r="BR170" s="58"/>
      <c r="BS170" s="58"/>
      <c r="BT170" s="58"/>
      <c r="BU170" s="58"/>
      <c r="BV170" s="58"/>
      <c r="BW170" s="58"/>
      <c r="BX170" s="58"/>
      <c r="BY170" s="58"/>
      <c r="BZ170" s="58"/>
      <c r="CA170" s="58"/>
      <c r="CB170" s="58"/>
      <c r="CC170" s="58"/>
      <c r="CD170" s="58"/>
      <c r="CE170" s="58"/>
    </row>
    <row r="171" spans="1:83" x14ac:dyDescent="0.25">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c r="BJ171" s="58"/>
      <c r="BK171" s="58"/>
      <c r="BL171" s="58"/>
      <c r="BM171" s="58"/>
      <c r="BN171" s="58"/>
      <c r="BO171" s="58"/>
      <c r="BP171" s="58"/>
      <c r="BQ171" s="58"/>
      <c r="BR171" s="58"/>
      <c r="BS171" s="58"/>
      <c r="BT171" s="58"/>
      <c r="BU171" s="58"/>
      <c r="BV171" s="58"/>
      <c r="BW171" s="58"/>
      <c r="BX171" s="58"/>
      <c r="BY171" s="58"/>
      <c r="BZ171" s="58"/>
      <c r="CA171" s="58"/>
      <c r="CB171" s="58"/>
      <c r="CC171" s="58"/>
      <c r="CD171" s="58"/>
      <c r="CE171" s="58"/>
    </row>
    <row r="172" spans="1:83" x14ac:dyDescent="0.25">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c r="BJ172" s="58"/>
      <c r="BK172" s="58"/>
      <c r="BL172" s="58"/>
      <c r="BM172" s="58"/>
      <c r="BN172" s="58"/>
      <c r="BO172" s="58"/>
      <c r="BP172" s="58"/>
      <c r="BQ172" s="58"/>
      <c r="BR172" s="58"/>
      <c r="BS172" s="58"/>
      <c r="BT172" s="58"/>
      <c r="BU172" s="58"/>
      <c r="BV172" s="58"/>
      <c r="BW172" s="58"/>
      <c r="BX172" s="58"/>
      <c r="BY172" s="58"/>
      <c r="BZ172" s="58"/>
      <c r="CA172" s="58"/>
      <c r="CB172" s="58"/>
      <c r="CC172" s="58"/>
      <c r="CD172" s="58"/>
      <c r="CE172" s="58"/>
    </row>
    <row r="173" spans="1:83" x14ac:dyDescent="0.25">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c r="BJ173" s="58"/>
      <c r="BK173" s="58"/>
      <c r="BL173" s="58"/>
      <c r="BM173" s="58"/>
      <c r="BN173" s="58"/>
      <c r="BO173" s="58"/>
      <c r="BP173" s="58"/>
      <c r="BQ173" s="58"/>
      <c r="BR173" s="58"/>
      <c r="BS173" s="58"/>
      <c r="BT173" s="58"/>
      <c r="BU173" s="58"/>
      <c r="BV173" s="58"/>
      <c r="BW173" s="58"/>
      <c r="BX173" s="58"/>
      <c r="BY173" s="58"/>
      <c r="BZ173" s="58"/>
      <c r="CA173" s="58"/>
      <c r="CB173" s="58"/>
      <c r="CC173" s="58"/>
      <c r="CD173" s="58"/>
      <c r="CE173" s="58"/>
    </row>
    <row r="174" spans="1:83" x14ac:dyDescent="0.25">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c r="BN174" s="58"/>
      <c r="BO174" s="58"/>
      <c r="BP174" s="58"/>
      <c r="BQ174" s="58"/>
      <c r="BR174" s="58"/>
      <c r="BS174" s="58"/>
      <c r="BT174" s="58"/>
      <c r="BU174" s="58"/>
      <c r="BV174" s="58"/>
      <c r="BW174" s="58"/>
      <c r="BX174" s="58"/>
      <c r="BY174" s="58"/>
      <c r="BZ174" s="58"/>
      <c r="CA174" s="58"/>
      <c r="CB174" s="58"/>
      <c r="CC174" s="58"/>
      <c r="CD174" s="58"/>
      <c r="CE174" s="58"/>
    </row>
    <row r="175" spans="1:83" x14ac:dyDescent="0.25">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c r="BO175" s="58"/>
      <c r="BP175" s="58"/>
      <c r="BQ175" s="58"/>
      <c r="BR175" s="58"/>
      <c r="BS175" s="58"/>
      <c r="BT175" s="58"/>
      <c r="BU175" s="58"/>
      <c r="BV175" s="58"/>
      <c r="BW175" s="58"/>
      <c r="BX175" s="58"/>
      <c r="BY175" s="58"/>
      <c r="BZ175" s="58"/>
      <c r="CA175" s="58"/>
      <c r="CB175" s="58"/>
      <c r="CC175" s="58"/>
      <c r="CD175" s="58"/>
      <c r="CE175" s="58"/>
    </row>
    <row r="176" spans="1:83" x14ac:dyDescent="0.25">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c r="BN176" s="58"/>
      <c r="BO176" s="58"/>
      <c r="BP176" s="58"/>
      <c r="BQ176" s="58"/>
      <c r="BR176" s="58"/>
      <c r="BS176" s="58"/>
      <c r="BT176" s="58"/>
      <c r="BU176" s="58"/>
      <c r="BV176" s="58"/>
      <c r="BW176" s="58"/>
      <c r="BX176" s="58"/>
      <c r="BY176" s="58"/>
      <c r="BZ176" s="58"/>
      <c r="CA176" s="58"/>
      <c r="CB176" s="58"/>
      <c r="CC176" s="58"/>
      <c r="CD176" s="58"/>
      <c r="CE176" s="58"/>
    </row>
    <row r="177" spans="1:83" x14ac:dyDescent="0.25">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c r="BJ177" s="58"/>
      <c r="BK177" s="58"/>
      <c r="BL177" s="58"/>
      <c r="BM177" s="58"/>
      <c r="BN177" s="58"/>
      <c r="BO177" s="58"/>
      <c r="BP177" s="58"/>
      <c r="BQ177" s="58"/>
      <c r="BR177" s="58"/>
      <c r="BS177" s="58"/>
      <c r="BT177" s="58"/>
      <c r="BU177" s="58"/>
      <c r="BV177" s="58"/>
      <c r="BW177" s="58"/>
      <c r="BX177" s="58"/>
      <c r="BY177" s="58"/>
      <c r="BZ177" s="58"/>
      <c r="CA177" s="58"/>
      <c r="CB177" s="58"/>
      <c r="CC177" s="58"/>
      <c r="CD177" s="58"/>
      <c r="CE177" s="58"/>
    </row>
    <row r="178" spans="1:83" x14ac:dyDescent="0.25">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c r="BM178" s="58"/>
      <c r="BN178" s="58"/>
      <c r="BO178" s="58"/>
      <c r="BP178" s="58"/>
      <c r="BQ178" s="58"/>
      <c r="BR178" s="58"/>
      <c r="BS178" s="58"/>
      <c r="BT178" s="58"/>
      <c r="BU178" s="58"/>
      <c r="BV178" s="58"/>
      <c r="BW178" s="58"/>
      <c r="BX178" s="58"/>
      <c r="BY178" s="58"/>
      <c r="BZ178" s="58"/>
      <c r="CA178" s="58"/>
      <c r="CB178" s="58"/>
      <c r="CC178" s="58"/>
      <c r="CD178" s="58"/>
      <c r="CE178" s="58"/>
    </row>
    <row r="179" spans="1:83" x14ac:dyDescent="0.25">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c r="BJ179" s="58"/>
      <c r="BK179" s="58"/>
      <c r="BL179" s="58"/>
      <c r="BM179" s="58"/>
      <c r="BN179" s="58"/>
      <c r="BO179" s="58"/>
      <c r="BP179" s="58"/>
      <c r="BQ179" s="58"/>
      <c r="BR179" s="58"/>
      <c r="BS179" s="58"/>
      <c r="BT179" s="58"/>
      <c r="BU179" s="58"/>
      <c r="BV179" s="58"/>
      <c r="BW179" s="58"/>
      <c r="BX179" s="58"/>
      <c r="BY179" s="58"/>
      <c r="BZ179" s="58"/>
      <c r="CA179" s="58"/>
      <c r="CB179" s="58"/>
      <c r="CC179" s="58"/>
      <c r="CD179" s="58"/>
      <c r="CE179" s="58"/>
    </row>
    <row r="180" spans="1:83" x14ac:dyDescent="0.25">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c r="BJ180" s="58"/>
      <c r="BK180" s="58"/>
      <c r="BL180" s="58"/>
      <c r="BM180" s="58"/>
      <c r="BN180" s="58"/>
      <c r="BO180" s="58"/>
      <c r="BP180" s="58"/>
      <c r="BQ180" s="58"/>
      <c r="BR180" s="58"/>
      <c r="BS180" s="58"/>
      <c r="BT180" s="58"/>
      <c r="BU180" s="58"/>
      <c r="BV180" s="58"/>
      <c r="BW180" s="58"/>
      <c r="BX180" s="58"/>
      <c r="BY180" s="58"/>
      <c r="BZ180" s="58"/>
      <c r="CA180" s="58"/>
      <c r="CB180" s="58"/>
      <c r="CC180" s="58"/>
      <c r="CD180" s="58"/>
      <c r="CE180" s="58"/>
    </row>
    <row r="181" spans="1:83" x14ac:dyDescent="0.25">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c r="BJ181" s="58"/>
      <c r="BK181" s="58"/>
      <c r="BL181" s="58"/>
      <c r="BM181" s="58"/>
      <c r="BN181" s="58"/>
      <c r="BO181" s="58"/>
      <c r="BP181" s="58"/>
      <c r="BQ181" s="58"/>
      <c r="BR181" s="58"/>
      <c r="BS181" s="58"/>
      <c r="BT181" s="58"/>
      <c r="BU181" s="58"/>
      <c r="BV181" s="58"/>
      <c r="BW181" s="58"/>
      <c r="BX181" s="58"/>
      <c r="BY181" s="58"/>
      <c r="BZ181" s="58"/>
      <c r="CA181" s="58"/>
      <c r="CB181" s="58"/>
      <c r="CC181" s="58"/>
      <c r="CD181" s="58"/>
      <c r="CE181" s="58"/>
    </row>
    <row r="182" spans="1:83" x14ac:dyDescent="0.25">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c r="BJ182" s="58"/>
      <c r="BK182" s="58"/>
      <c r="BL182" s="58"/>
      <c r="BM182" s="58"/>
      <c r="BN182" s="58"/>
      <c r="BO182" s="58"/>
      <c r="BP182" s="58"/>
      <c r="BQ182" s="58"/>
      <c r="BR182" s="58"/>
      <c r="BS182" s="58"/>
      <c r="BT182" s="58"/>
      <c r="BU182" s="58"/>
      <c r="BV182" s="58"/>
      <c r="BW182" s="58"/>
      <c r="BX182" s="58"/>
      <c r="BY182" s="58"/>
      <c r="BZ182" s="58"/>
      <c r="CA182" s="58"/>
      <c r="CB182" s="58"/>
      <c r="CC182" s="58"/>
      <c r="CD182" s="58"/>
      <c r="CE182" s="58"/>
    </row>
    <row r="183" spans="1:83" x14ac:dyDescent="0.25">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c r="BJ183" s="58"/>
      <c r="BK183" s="58"/>
      <c r="BL183" s="58"/>
      <c r="BM183" s="58"/>
      <c r="BN183" s="58"/>
      <c r="BO183" s="58"/>
      <c r="BP183" s="58"/>
      <c r="BQ183" s="58"/>
      <c r="BR183" s="58"/>
      <c r="BS183" s="58"/>
      <c r="BT183" s="58"/>
      <c r="BU183" s="58"/>
      <c r="BV183" s="58"/>
      <c r="BW183" s="58"/>
      <c r="BX183" s="58"/>
      <c r="BY183" s="58"/>
      <c r="BZ183" s="58"/>
      <c r="CA183" s="58"/>
      <c r="CB183" s="58"/>
      <c r="CC183" s="58"/>
      <c r="CD183" s="58"/>
      <c r="CE183" s="58"/>
    </row>
    <row r="184" spans="1:83" x14ac:dyDescent="0.25">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c r="BM184" s="58"/>
      <c r="BN184" s="58"/>
      <c r="BO184" s="58"/>
      <c r="BP184" s="58"/>
      <c r="BQ184" s="58"/>
      <c r="BR184" s="58"/>
      <c r="BS184" s="58"/>
      <c r="BT184" s="58"/>
      <c r="BU184" s="58"/>
      <c r="BV184" s="58"/>
      <c r="BW184" s="58"/>
      <c r="BX184" s="58"/>
      <c r="BY184" s="58"/>
      <c r="BZ184" s="58"/>
      <c r="CA184" s="58"/>
      <c r="CB184" s="58"/>
      <c r="CC184" s="58"/>
      <c r="CD184" s="58"/>
      <c r="CE184" s="58"/>
    </row>
    <row r="185" spans="1:83" x14ac:dyDescent="0.25">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c r="BJ185" s="58"/>
      <c r="BK185" s="58"/>
      <c r="BL185" s="58"/>
      <c r="BM185" s="58"/>
      <c r="BN185" s="58"/>
      <c r="BO185" s="58"/>
      <c r="BP185" s="58"/>
      <c r="BQ185" s="58"/>
      <c r="BR185" s="58"/>
      <c r="BS185" s="58"/>
      <c r="BT185" s="58"/>
      <c r="BU185" s="58"/>
      <c r="BV185" s="58"/>
      <c r="BW185" s="58"/>
      <c r="BX185" s="58"/>
      <c r="BY185" s="58"/>
      <c r="BZ185" s="58"/>
      <c r="CA185" s="58"/>
      <c r="CB185" s="58"/>
      <c r="CC185" s="58"/>
      <c r="CD185" s="58"/>
      <c r="CE185" s="58"/>
    </row>
    <row r="186" spans="1:83" x14ac:dyDescent="0.25">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c r="BN186" s="58"/>
      <c r="BO186" s="58"/>
      <c r="BP186" s="58"/>
      <c r="BQ186" s="58"/>
      <c r="BR186" s="58"/>
      <c r="BS186" s="58"/>
      <c r="BT186" s="58"/>
      <c r="BU186" s="58"/>
      <c r="BV186" s="58"/>
      <c r="BW186" s="58"/>
      <c r="BX186" s="58"/>
      <c r="BY186" s="58"/>
      <c r="BZ186" s="58"/>
      <c r="CA186" s="58"/>
      <c r="CB186" s="58"/>
      <c r="CC186" s="58"/>
      <c r="CD186" s="58"/>
      <c r="CE186" s="58"/>
    </row>
    <row r="187" spans="1:83" x14ac:dyDescent="0.25">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c r="BJ187" s="58"/>
      <c r="BK187" s="58"/>
      <c r="BL187" s="58"/>
      <c r="BM187" s="58"/>
      <c r="BN187" s="58"/>
      <c r="BO187" s="58"/>
      <c r="BP187" s="58"/>
      <c r="BQ187" s="58"/>
      <c r="BR187" s="58"/>
      <c r="BS187" s="58"/>
      <c r="BT187" s="58"/>
      <c r="BU187" s="58"/>
      <c r="BV187" s="58"/>
      <c r="BW187" s="58"/>
      <c r="BX187" s="58"/>
      <c r="BY187" s="58"/>
      <c r="BZ187" s="58"/>
      <c r="CA187" s="58"/>
      <c r="CB187" s="58"/>
      <c r="CC187" s="58"/>
      <c r="CD187" s="58"/>
      <c r="CE187" s="58"/>
    </row>
    <row r="188" spans="1:83" x14ac:dyDescent="0.25">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8"/>
      <c r="BS188" s="58"/>
      <c r="BT188" s="58"/>
      <c r="BU188" s="58"/>
      <c r="BV188" s="58"/>
      <c r="BW188" s="58"/>
      <c r="BX188" s="58"/>
      <c r="BY188" s="58"/>
      <c r="BZ188" s="58"/>
      <c r="CA188" s="58"/>
      <c r="CB188" s="58"/>
      <c r="CC188" s="58"/>
      <c r="CD188" s="58"/>
      <c r="CE188" s="58"/>
    </row>
    <row r="189" spans="1:83" x14ac:dyDescent="0.25">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c r="BJ189" s="58"/>
      <c r="BK189" s="58"/>
      <c r="BL189" s="58"/>
      <c r="BM189" s="58"/>
      <c r="BN189" s="58"/>
      <c r="BO189" s="58"/>
      <c r="BP189" s="58"/>
      <c r="BQ189" s="58"/>
      <c r="BR189" s="58"/>
      <c r="BS189" s="58"/>
      <c r="BT189" s="58"/>
      <c r="BU189" s="58"/>
      <c r="BV189" s="58"/>
      <c r="BW189" s="58"/>
      <c r="BX189" s="58"/>
      <c r="BY189" s="58"/>
      <c r="BZ189" s="58"/>
      <c r="CA189" s="58"/>
      <c r="CB189" s="58"/>
      <c r="CC189" s="58"/>
      <c r="CD189" s="58"/>
      <c r="CE189" s="58"/>
    </row>
    <row r="190" spans="1:83" x14ac:dyDescent="0.25">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c r="BJ190" s="58"/>
      <c r="BK190" s="58"/>
      <c r="BL190" s="58"/>
      <c r="BM190" s="58"/>
      <c r="BN190" s="58"/>
      <c r="BO190" s="58"/>
      <c r="BP190" s="58"/>
      <c r="BQ190" s="58"/>
      <c r="BR190" s="58"/>
      <c r="BS190" s="58"/>
      <c r="BT190" s="58"/>
      <c r="BU190" s="58"/>
      <c r="BV190" s="58"/>
      <c r="BW190" s="58"/>
      <c r="BX190" s="58"/>
      <c r="BY190" s="58"/>
      <c r="BZ190" s="58"/>
      <c r="CA190" s="58"/>
      <c r="CB190" s="58"/>
      <c r="CC190" s="58"/>
      <c r="CD190" s="58"/>
      <c r="CE190" s="58"/>
    </row>
    <row r="191" spans="1:83" x14ac:dyDescent="0.25">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c r="BJ191" s="58"/>
      <c r="BK191" s="58"/>
      <c r="BL191" s="58"/>
      <c r="BM191" s="58"/>
      <c r="BN191" s="58"/>
      <c r="BO191" s="58"/>
      <c r="BP191" s="58"/>
      <c r="BQ191" s="58"/>
      <c r="BR191" s="58"/>
      <c r="BS191" s="58"/>
      <c r="BT191" s="58"/>
      <c r="BU191" s="58"/>
      <c r="BV191" s="58"/>
      <c r="BW191" s="58"/>
      <c r="BX191" s="58"/>
      <c r="BY191" s="58"/>
      <c r="BZ191" s="58"/>
      <c r="CA191" s="58"/>
      <c r="CB191" s="58"/>
      <c r="CC191" s="58"/>
      <c r="CD191" s="58"/>
      <c r="CE191" s="58"/>
    </row>
    <row r="192" spans="1:83" x14ac:dyDescent="0.25">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c r="BJ192" s="58"/>
      <c r="BK192" s="58"/>
      <c r="BL192" s="58"/>
      <c r="BM192" s="58"/>
      <c r="BN192" s="58"/>
      <c r="BO192" s="58"/>
      <c r="BP192" s="58"/>
      <c r="BQ192" s="58"/>
      <c r="BR192" s="58"/>
      <c r="BS192" s="58"/>
      <c r="BT192" s="58"/>
      <c r="BU192" s="58"/>
      <c r="BV192" s="58"/>
      <c r="BW192" s="58"/>
      <c r="BX192" s="58"/>
      <c r="BY192" s="58"/>
      <c r="BZ192" s="58"/>
      <c r="CA192" s="58"/>
      <c r="CB192" s="58"/>
      <c r="CC192" s="58"/>
      <c r="CD192" s="58"/>
      <c r="CE192" s="58"/>
    </row>
    <row r="193" spans="2:83" x14ac:dyDescent="0.25">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c r="BJ193" s="58"/>
      <c r="BK193" s="58"/>
      <c r="BL193" s="58"/>
      <c r="BM193" s="58"/>
      <c r="BN193" s="58"/>
      <c r="BO193" s="58"/>
      <c r="BP193" s="58"/>
      <c r="BQ193" s="58"/>
      <c r="BR193" s="58"/>
      <c r="BS193" s="58"/>
      <c r="BT193" s="58"/>
      <c r="BU193" s="58"/>
      <c r="BV193" s="58"/>
      <c r="BW193" s="58"/>
      <c r="BX193" s="58"/>
      <c r="BY193" s="58"/>
      <c r="BZ193" s="58"/>
      <c r="CA193" s="58"/>
      <c r="CB193" s="58"/>
      <c r="CC193" s="58"/>
      <c r="CD193" s="58"/>
      <c r="CE193" s="58"/>
    </row>
    <row r="194" spans="2:83" x14ac:dyDescent="0.25">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c r="BJ194" s="58"/>
      <c r="BK194" s="58"/>
      <c r="BL194" s="58"/>
      <c r="BM194" s="58"/>
      <c r="BN194" s="58"/>
      <c r="BO194" s="58"/>
      <c r="BP194" s="58"/>
      <c r="BQ194" s="58"/>
      <c r="BR194" s="58"/>
      <c r="BS194" s="58"/>
      <c r="BT194" s="58"/>
      <c r="BU194" s="58"/>
      <c r="BV194" s="58"/>
      <c r="BW194" s="58"/>
      <c r="BX194" s="58"/>
      <c r="BY194" s="58"/>
      <c r="BZ194" s="58"/>
      <c r="CA194" s="58"/>
      <c r="CB194" s="58"/>
      <c r="CC194" s="58"/>
      <c r="CD194" s="58"/>
      <c r="CE194" s="58"/>
    </row>
    <row r="195" spans="2:83" x14ac:dyDescent="0.25">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c r="BJ195" s="58"/>
      <c r="BK195" s="58"/>
      <c r="BL195" s="58"/>
      <c r="BM195" s="58"/>
      <c r="BN195" s="58"/>
      <c r="BO195" s="58"/>
      <c r="BP195" s="58"/>
      <c r="BQ195" s="58"/>
      <c r="BR195" s="58"/>
      <c r="BS195" s="58"/>
      <c r="BT195" s="58"/>
      <c r="BU195" s="58"/>
      <c r="BV195" s="58"/>
      <c r="BW195" s="58"/>
      <c r="BX195" s="58"/>
      <c r="BY195" s="58"/>
      <c r="BZ195" s="58"/>
      <c r="CA195" s="58"/>
      <c r="CB195" s="58"/>
      <c r="CC195" s="58"/>
      <c r="CD195" s="58"/>
      <c r="CE195" s="58"/>
    </row>
    <row r="196" spans="2:83" x14ac:dyDescent="0.25">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c r="BJ196" s="58"/>
      <c r="BK196" s="58"/>
      <c r="BL196" s="58"/>
      <c r="BM196" s="58"/>
      <c r="BN196" s="58"/>
      <c r="BO196" s="58"/>
      <c r="BP196" s="58"/>
      <c r="BQ196" s="58"/>
      <c r="BR196" s="58"/>
      <c r="BS196" s="58"/>
      <c r="BT196" s="58"/>
      <c r="BU196" s="58"/>
      <c r="BV196" s="58"/>
      <c r="BW196" s="58"/>
      <c r="BX196" s="58"/>
      <c r="BY196" s="58"/>
      <c r="BZ196" s="58"/>
      <c r="CA196" s="58"/>
      <c r="CB196" s="58"/>
      <c r="CC196" s="58"/>
      <c r="CD196" s="58"/>
      <c r="CE196" s="58"/>
    </row>
    <row r="197" spans="2:83" x14ac:dyDescent="0.25">
      <c r="B197" s="58"/>
      <c r="C197" s="58"/>
      <c r="D197" s="58"/>
      <c r="E197" s="58"/>
      <c r="F197" s="58"/>
      <c r="G197" s="58"/>
      <c r="H197" s="58"/>
      <c r="I197" s="58"/>
      <c r="BI197" s="58"/>
      <c r="BJ197" s="58"/>
      <c r="BK197" s="58"/>
      <c r="BL197" s="58"/>
      <c r="BM197" s="58"/>
      <c r="BN197" s="58"/>
    </row>
    <row r="198" spans="2:83" x14ac:dyDescent="0.25">
      <c r="B198" s="58"/>
      <c r="C198" s="58"/>
      <c r="D198" s="58"/>
      <c r="E198" s="58"/>
      <c r="F198" s="58"/>
      <c r="G198" s="58"/>
      <c r="H198" s="58"/>
      <c r="I198" s="58"/>
      <c r="BI198" s="58"/>
      <c r="BJ198" s="58"/>
      <c r="BK198" s="58"/>
      <c r="BL198" s="58"/>
      <c r="BM198" s="58"/>
      <c r="BN198" s="58"/>
    </row>
    <row r="199" spans="2:83" x14ac:dyDescent="0.25">
      <c r="B199" s="58"/>
      <c r="C199" s="58"/>
      <c r="D199" s="58"/>
      <c r="E199" s="58"/>
      <c r="F199" s="58"/>
      <c r="G199" s="58"/>
      <c r="H199" s="58"/>
      <c r="I199" s="58"/>
      <c r="BI199" s="58"/>
      <c r="BJ199" s="58"/>
      <c r="BK199" s="58"/>
      <c r="BL199" s="58"/>
      <c r="BM199" s="58"/>
      <c r="BN199" s="58"/>
    </row>
    <row r="200" spans="2:83" x14ac:dyDescent="0.25">
      <c r="B200" s="58"/>
      <c r="C200" s="58"/>
      <c r="D200" s="58"/>
      <c r="E200" s="58"/>
      <c r="F200" s="58"/>
      <c r="G200" s="58"/>
      <c r="H200" s="58"/>
      <c r="I200" s="58"/>
      <c r="BI200" s="58"/>
      <c r="BJ200" s="58"/>
      <c r="BK200" s="58"/>
      <c r="BL200" s="58"/>
      <c r="BM200" s="58"/>
      <c r="BN200" s="58"/>
    </row>
    <row r="201" spans="2:83" x14ac:dyDescent="0.25">
      <c r="BI201" s="58"/>
      <c r="BJ201" s="58"/>
      <c r="BK201" s="58"/>
      <c r="BL201" s="58"/>
      <c r="BM201" s="58"/>
      <c r="BN201" s="58"/>
    </row>
    <row r="202" spans="2:83" x14ac:dyDescent="0.25">
      <c r="BI202" s="58"/>
      <c r="BJ202" s="58"/>
      <c r="BK202" s="58"/>
      <c r="BL202" s="58"/>
      <c r="BM202" s="58"/>
      <c r="BN202" s="58"/>
    </row>
    <row r="203" spans="2:83" x14ac:dyDescent="0.25">
      <c r="BI203" s="58"/>
      <c r="BJ203" s="58"/>
      <c r="BK203" s="58"/>
      <c r="BL203" s="58"/>
      <c r="BM203" s="58"/>
      <c r="BN203" s="58"/>
    </row>
    <row r="204" spans="2:83" x14ac:dyDescent="0.25">
      <c r="BI204" s="58"/>
      <c r="BJ204" s="58"/>
      <c r="BK204" s="58"/>
      <c r="BL204" s="58"/>
      <c r="BM204" s="58"/>
      <c r="BN204" s="58"/>
    </row>
  </sheetData>
  <mergeCells count="1267">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448"/>
  <sheetViews>
    <sheetView topLeftCell="A239" zoomScale="48" zoomScaleNormal="48" workbookViewId="0">
      <selection activeCell="V256" sqref="V256:X261"/>
    </sheetView>
  </sheetViews>
  <sheetFormatPr baseColWidth="10" defaultRowHeight="15" x14ac:dyDescent="0.25"/>
  <cols>
    <col min="2" max="9" width="5.7109375" customWidth="1"/>
    <col min="10" max="10" width="11.42578125" customWidth="1"/>
    <col min="11" max="12" width="12" bestFit="1" customWidth="1"/>
    <col min="13" max="13" width="13.5703125" customWidth="1"/>
    <col min="14" max="14" width="13" customWidth="1"/>
    <col min="15" max="15" width="10.85546875" customWidth="1"/>
    <col min="16" max="16" width="14.140625" customWidth="1"/>
    <col min="17" max="17" width="10.28515625" bestFit="1" customWidth="1"/>
    <col min="18" max="18" width="9.7109375" customWidth="1"/>
    <col min="19" max="19" width="11.42578125" customWidth="1"/>
    <col min="20" max="21" width="9.7109375" customWidth="1"/>
    <col min="22" max="22" width="10.85546875" bestFit="1" customWidth="1"/>
    <col min="23" max="24" width="9.7109375" customWidth="1"/>
    <col min="26" max="31" width="5.7109375" customWidth="1"/>
  </cols>
  <sheetData>
    <row r="1" spans="1:76"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row>
    <row r="2" spans="1:76" ht="18" customHeight="1" x14ac:dyDescent="0.25">
      <c r="A2" s="58"/>
      <c r="B2" s="418" t="s">
        <v>151</v>
      </c>
      <c r="C2" s="419"/>
      <c r="D2" s="419"/>
      <c r="E2" s="419"/>
      <c r="F2" s="419"/>
      <c r="G2" s="419"/>
      <c r="H2" s="419"/>
      <c r="I2" s="419"/>
      <c r="J2" s="388" t="s">
        <v>2</v>
      </c>
      <c r="K2" s="388"/>
      <c r="L2" s="388"/>
      <c r="M2" s="388"/>
      <c r="N2" s="388"/>
      <c r="O2" s="388"/>
      <c r="P2" s="388"/>
      <c r="Q2" s="388"/>
      <c r="R2" s="388"/>
      <c r="S2" s="388"/>
      <c r="T2" s="388"/>
      <c r="U2" s="388"/>
      <c r="V2" s="388"/>
      <c r="W2" s="388"/>
      <c r="X2" s="38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row>
    <row r="3" spans="1:76" ht="18.75" customHeight="1" x14ac:dyDescent="0.25">
      <c r="A3" s="58"/>
      <c r="B3" s="419"/>
      <c r="C3" s="419"/>
      <c r="D3" s="419"/>
      <c r="E3" s="419"/>
      <c r="F3" s="419"/>
      <c r="G3" s="419"/>
      <c r="H3" s="419"/>
      <c r="I3" s="419"/>
      <c r="J3" s="388"/>
      <c r="K3" s="388"/>
      <c r="L3" s="388"/>
      <c r="M3" s="388"/>
      <c r="N3" s="388"/>
      <c r="O3" s="388"/>
      <c r="P3" s="388"/>
      <c r="Q3" s="388"/>
      <c r="R3" s="388"/>
      <c r="S3" s="388"/>
      <c r="T3" s="388"/>
      <c r="U3" s="388"/>
      <c r="V3" s="388"/>
      <c r="W3" s="388"/>
      <c r="X3" s="38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row>
    <row r="4" spans="1:76" ht="15" customHeight="1" x14ac:dyDescent="0.25">
      <c r="A4" s="58"/>
      <c r="B4" s="419"/>
      <c r="C4" s="419"/>
      <c r="D4" s="419"/>
      <c r="E4" s="419"/>
      <c r="F4" s="419"/>
      <c r="G4" s="419"/>
      <c r="H4" s="419"/>
      <c r="I4" s="419"/>
      <c r="J4" s="388"/>
      <c r="K4" s="388"/>
      <c r="L4" s="388"/>
      <c r="M4" s="388"/>
      <c r="N4" s="388"/>
      <c r="O4" s="388"/>
      <c r="P4" s="388"/>
      <c r="Q4" s="388"/>
      <c r="R4" s="388"/>
      <c r="S4" s="388"/>
      <c r="T4" s="388"/>
      <c r="U4" s="388"/>
      <c r="V4" s="388"/>
      <c r="W4" s="388"/>
      <c r="X4" s="38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row>
    <row r="5" spans="1:76" ht="15.75" thickBot="1" x14ac:dyDescent="0.3">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row>
    <row r="6" spans="1:76" ht="15" customHeight="1" x14ac:dyDescent="0.25">
      <c r="A6" s="58"/>
      <c r="B6" s="390" t="s">
        <v>4</v>
      </c>
      <c r="C6" s="390"/>
      <c r="D6" s="391"/>
      <c r="E6" s="401" t="s">
        <v>110</v>
      </c>
      <c r="F6" s="402"/>
      <c r="G6" s="402"/>
      <c r="H6" s="402"/>
      <c r="I6" s="402"/>
      <c r="J6" s="116" t="str">
        <f>IF(AND('Mapa final'!$AB$7="Muy Alta",'Mapa final'!$AD$7="Leve"),CONCATENATE("R1C",'Mapa final'!$R$7),"")</f>
        <v/>
      </c>
      <c r="K6" s="117" t="str">
        <f>IF(AND('Mapa final'!$AB$8="Muy Alta",'Mapa final'!$AD$8="Leve"),CONCATENATE("R1C",'Mapa final'!$R$8),"")</f>
        <v/>
      </c>
      <c r="L6" s="118" t="str">
        <f>IF(AND('Mapa final'!$AB$9="Muy Alta",'Mapa final'!$AD$9="Leve"),CONCATENATE("R1C",'Mapa final'!$R$9),"")</f>
        <v/>
      </c>
      <c r="M6" s="116" t="str">
        <f>IF(AND('Mapa final'!$AB$7="Muy Alta",'Mapa final'!$AD$7="Menor"),CONCATENATE("R1C",'Mapa final'!$R$7),"")</f>
        <v/>
      </c>
      <c r="N6" s="117" t="str">
        <f>IF(AND('Mapa final'!$AB$8="Muy Alta",'Mapa final'!$AD$8="Menor"),CONCATENATE("R1C",'Mapa final'!$R$8),"")</f>
        <v/>
      </c>
      <c r="O6" s="118" t="str">
        <f>IF(AND('Mapa final'!$AB$9="Muy Alta",'Mapa final'!$AD$9="Menor"),CONCATENATE("R1C",'Mapa final'!$R$9),"")</f>
        <v/>
      </c>
      <c r="P6" s="116" t="str">
        <f>IF(AND('Mapa final'!$AB$7="Muy Alta",'Mapa final'!$AD$7="Moderado"),CONCATENATE("R1C",'Mapa final'!$R$7),"")</f>
        <v/>
      </c>
      <c r="Q6" s="117" t="str">
        <f>IF(AND('Mapa final'!$AB$8="Muy Alta",'Mapa final'!$AD$8="Moderado"),CONCATENATE("R1C",'Mapa final'!$R$8),"")</f>
        <v/>
      </c>
      <c r="R6" s="118" t="str">
        <f>IF(AND('Mapa final'!$AB$9="Muy Alta",'Mapa final'!$AD$9="Moderado"),CONCATENATE("R1C",'Mapa final'!$R$9),"")</f>
        <v/>
      </c>
      <c r="S6" s="116" t="str">
        <f>IF(AND('Mapa final'!$AB$7="Muy Alta",'Mapa final'!$AD$7="Mayor"),CONCATENATE("R1C",'Mapa final'!$R$7),"")</f>
        <v/>
      </c>
      <c r="T6" s="117" t="str">
        <f>IF(AND('Mapa final'!$AB$8="Muy Alta",'Mapa final'!$AD$8="Mayor"),CONCATENATE("R1C",'Mapa final'!$R$8),"")</f>
        <v/>
      </c>
      <c r="U6" s="118" t="str">
        <f>IF(AND('Mapa final'!$AB$9="Muy Alta",'Mapa final'!$AD$9="Mayor"),CONCATENATE("R1C",'Mapa final'!$R$9),"")</f>
        <v/>
      </c>
      <c r="V6" s="42" t="str">
        <f>IF(AND('Mapa final'!$AB$7="Muy Alta",'Mapa final'!$AD$7="Catastrófico"),CONCATENATE("R1C",'Mapa final'!$R$7),"")</f>
        <v/>
      </c>
      <c r="W6" s="43" t="str">
        <f>IF(AND('Mapa final'!$AB$8="Muy Alta",'Mapa final'!$AD$8="Catastrófico"),CONCATENATE("R1C",'Mapa final'!$R$8),"")</f>
        <v/>
      </c>
      <c r="X6" s="113" t="str">
        <f>IF(AND('Mapa final'!$AB$9="Muy Alta",'Mapa final'!$AD$9="Catastrófico"),CONCATENATE("R1C",'Mapa final'!$R$9),"")</f>
        <v/>
      </c>
      <c r="Y6" s="58"/>
      <c r="Z6" s="409" t="s">
        <v>73</v>
      </c>
      <c r="AA6" s="410"/>
      <c r="AB6" s="410"/>
      <c r="AC6" s="410"/>
      <c r="AD6" s="410"/>
      <c r="AE6" s="411"/>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row>
    <row r="7" spans="1:76" ht="15" customHeight="1" x14ac:dyDescent="0.25">
      <c r="A7" s="58"/>
      <c r="B7" s="390"/>
      <c r="C7" s="390"/>
      <c r="D7" s="391"/>
      <c r="E7" s="405"/>
      <c r="F7" s="406"/>
      <c r="G7" s="406"/>
      <c r="H7" s="406"/>
      <c r="I7" s="404"/>
      <c r="J7" s="119" t="str">
        <f>IF(AND('Mapa final'!$AB$10="Muy Alta",'Mapa final'!$AD$10="Leve"),CONCATENATE("R2C",'Mapa final'!$R$10),"")</f>
        <v/>
      </c>
      <c r="K7" s="44" t="str">
        <f>IF(AND('Mapa final'!$AB$11="Muy Alta",'Mapa final'!$AD$11="Leve"),CONCATENATE("R2C",'Mapa final'!$R$11),"")</f>
        <v/>
      </c>
      <c r="L7" s="120" t="str">
        <f>IF(AND('Mapa final'!$AB$12="Muy Alta",'Mapa final'!$AD$12="Leve"),CONCATENATE("R2C",'Mapa final'!$R$12),"")</f>
        <v/>
      </c>
      <c r="M7" s="119" t="str">
        <f>IF(AND('Mapa final'!$AB$10="Muy Alta",'Mapa final'!$AD$10="Menor"),CONCATENATE("R2C",'Mapa final'!$R$10),"")</f>
        <v/>
      </c>
      <c r="N7" s="44" t="str">
        <f>IF(AND('Mapa final'!$AB$11="Muy Alta",'Mapa final'!$AD$11="Menor"),CONCATENATE("R2C",'Mapa final'!$R$11),"")</f>
        <v/>
      </c>
      <c r="O7" s="120" t="str">
        <f>IF(AND('Mapa final'!$AB$12="Muy Alta",'Mapa final'!$AD$12="Menor"),CONCATENATE("R2C",'Mapa final'!$R$12),"")</f>
        <v/>
      </c>
      <c r="P7" s="119" t="str">
        <f>IF(AND('Mapa final'!$AB$10="Muy Alta",'Mapa final'!$AD$10="Moderado"),CONCATENATE("R2C",'Mapa final'!$R$10),"")</f>
        <v/>
      </c>
      <c r="Q7" s="44" t="str">
        <f>IF(AND('Mapa final'!$AB$11="Muy Alta",'Mapa final'!$AD$11="Moderado"),CONCATENATE("R2C",'Mapa final'!$R$11),"")</f>
        <v/>
      </c>
      <c r="R7" s="120" t="str">
        <f>IF(AND('Mapa final'!$AB$12="Muy Alta",'Mapa final'!$AD$12="Moderado"),CONCATENATE("R2C",'Mapa final'!$R$12),"")</f>
        <v/>
      </c>
      <c r="S7" s="119" t="str">
        <f>IF(AND('Mapa final'!$AB$10="Muy Alta",'Mapa final'!$AD$10="Mayor"),CONCATENATE("R2C",'Mapa final'!$R$10),"")</f>
        <v/>
      </c>
      <c r="T7" s="44" t="str">
        <f>IF(AND('Mapa final'!$AB$11="Muy Alta",'Mapa final'!$AD$11="Mayor"),CONCATENATE("R2C",'Mapa final'!$R$11),"")</f>
        <v/>
      </c>
      <c r="U7" s="120" t="str">
        <f>IF(AND('Mapa final'!$AB$12="Muy Alta",'Mapa final'!$AD$12="Mayor"),CONCATENATE("R2C",'Mapa final'!$R$12),"")</f>
        <v/>
      </c>
      <c r="V7" s="45" t="str">
        <f>IF(AND('Mapa final'!$AB$10="Muy Alta",'Mapa final'!$AD$10="Catastrófico"),CONCATENATE("R2C",'Mapa final'!$R$10),"")</f>
        <v/>
      </c>
      <c r="W7" s="46" t="str">
        <f>IF(AND('Mapa final'!$AB$11="Muy Alta",'Mapa final'!$AD$11="Catastrófico"),CONCATENATE("R2C",'Mapa final'!$R$11),"")</f>
        <v/>
      </c>
      <c r="X7" s="114" t="str">
        <f>IF(AND('Mapa final'!$AB$12="Muy Alta",'Mapa final'!$AD$12="Catastrófico"),CONCATENATE("R2C",'Mapa final'!$R$12),"")</f>
        <v/>
      </c>
      <c r="Y7" s="58"/>
      <c r="Z7" s="412"/>
      <c r="AA7" s="413"/>
      <c r="AB7" s="413"/>
      <c r="AC7" s="413"/>
      <c r="AD7" s="413"/>
      <c r="AE7" s="414"/>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row>
    <row r="8" spans="1:76" ht="15" customHeight="1" x14ac:dyDescent="0.25">
      <c r="A8" s="58"/>
      <c r="B8" s="390"/>
      <c r="C8" s="390"/>
      <c r="D8" s="391"/>
      <c r="E8" s="405"/>
      <c r="F8" s="406"/>
      <c r="G8" s="406"/>
      <c r="H8" s="406"/>
      <c r="I8" s="404"/>
      <c r="J8" s="119" t="str">
        <f>IF(AND('Mapa final'!$AB$13="Muy Alta",'Mapa final'!$AD$13="Leve"),CONCATENATE("R3C",'Mapa final'!$R$13),"")</f>
        <v/>
      </c>
      <c r="K8" s="44" t="str">
        <f>IF(AND('Mapa final'!$AB$14="Muy Alta",'Mapa final'!$AD$14="Leve"),CONCATENATE("R3C",'Mapa final'!$R$14),"")</f>
        <v/>
      </c>
      <c r="L8" s="120" t="str">
        <f>IF(AND('Mapa final'!$AB$15="Muy Alta",'Mapa final'!$AD$15="Leve"),CONCATENATE("R3C",'Mapa final'!$R$15),"")</f>
        <v/>
      </c>
      <c r="M8" s="119" t="str">
        <f>IF(AND('Mapa final'!$AB$13="Muy Alta",'Mapa final'!$AD$13="Menor"),CONCATENATE("R3C",'Mapa final'!$R$13),"")</f>
        <v/>
      </c>
      <c r="N8" s="44" t="str">
        <f>IF(AND('Mapa final'!$AB$14="Muy Alta",'Mapa final'!$AD$14="Menor"),CONCATENATE("R3C",'Mapa final'!$R$14),"")</f>
        <v/>
      </c>
      <c r="O8" s="120" t="str">
        <f>IF(AND('Mapa final'!$AB$15="Muy Alta",'Mapa final'!$AD$15="Menor"),CONCATENATE("R3C",'Mapa final'!$R$15),"")</f>
        <v/>
      </c>
      <c r="P8" s="119" t="str">
        <f>IF(AND('Mapa final'!$AB$13="Muy Alta",'Mapa final'!$AD$13="Moderado"),CONCATENATE("R3C",'Mapa final'!$R$13),"")</f>
        <v/>
      </c>
      <c r="Q8" s="44" t="str">
        <f>IF(AND('Mapa final'!$AB$14="Muy Alta",'Mapa final'!$AD$14="Moderado"),CONCATENATE("R3C",'Mapa final'!$R$14),"")</f>
        <v/>
      </c>
      <c r="R8" s="120" t="str">
        <f>IF(AND('Mapa final'!$AB$15="Muy Alta",'Mapa final'!$AD$15="Moderado"),CONCATENATE("R3C",'Mapa final'!$R$15),"")</f>
        <v/>
      </c>
      <c r="S8" s="119" t="str">
        <f>IF(AND('Mapa final'!$AB$13="Muy Alta",'Mapa final'!$AD$13="Mayor"),CONCATENATE("R3C",'Mapa final'!$R$13),"")</f>
        <v/>
      </c>
      <c r="T8" s="44" t="str">
        <f>IF(AND('Mapa final'!$AB$14="Muy Alta",'Mapa final'!$AD$14="Mayor"),CONCATENATE("R3C",'Mapa final'!$R$14),"")</f>
        <v/>
      </c>
      <c r="U8" s="120" t="str">
        <f>IF(AND('Mapa final'!$AB$15="Muy Alta",'Mapa final'!$AD$15="Mayor"),CONCATENATE("R3C",'Mapa final'!$R$15),"")</f>
        <v/>
      </c>
      <c r="V8" s="45" t="str">
        <f>IF(AND('Mapa final'!$AB$13="Muy Alta",'Mapa final'!$AD$13="Catastrófico"),CONCATENATE("R3C",'Mapa final'!$R$13),"")</f>
        <v/>
      </c>
      <c r="W8" s="46" t="str">
        <f>IF(AND('Mapa final'!$AB$14="Muy Alta",'Mapa final'!$AD$14="Catastrófico"),CONCATENATE("R3C",'Mapa final'!$R$14),"")</f>
        <v/>
      </c>
      <c r="X8" s="114" t="str">
        <f>IF(AND('Mapa final'!$AB$15="Muy Alta",'Mapa final'!$AD$15="Catastrófico"),CONCATENATE("R3C",'Mapa final'!$R$15),"")</f>
        <v/>
      </c>
      <c r="Y8" s="58"/>
      <c r="Z8" s="412"/>
      <c r="AA8" s="413"/>
      <c r="AB8" s="413"/>
      <c r="AC8" s="413"/>
      <c r="AD8" s="413"/>
      <c r="AE8" s="414"/>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row>
    <row r="9" spans="1:76" ht="15" customHeight="1" x14ac:dyDescent="0.25">
      <c r="A9" s="58"/>
      <c r="B9" s="390"/>
      <c r="C9" s="390"/>
      <c r="D9" s="391"/>
      <c r="E9" s="405"/>
      <c r="F9" s="406"/>
      <c r="G9" s="406"/>
      <c r="H9" s="406"/>
      <c r="I9" s="404"/>
      <c r="J9" s="119" t="str">
        <f>IF(AND('Mapa final'!$AB$16="Muy Alta",'Mapa final'!$AD$16="Leve"),CONCATENATE("R4C",'Mapa final'!$R$16),"")</f>
        <v/>
      </c>
      <c r="K9" s="44" t="str">
        <f>IF(AND('Mapa final'!$AB$17="Muy Alta",'Mapa final'!$AD$17="Leve"),CONCATENATE("R4C",'Mapa final'!$R$17),"")</f>
        <v/>
      </c>
      <c r="L9" s="120" t="str">
        <f>IF(AND('Mapa final'!$AB$18="Muy Alta",'Mapa final'!$AD$18="Leve"),CONCATENATE("R4C",'Mapa final'!$R$18),"")</f>
        <v/>
      </c>
      <c r="M9" s="119" t="str">
        <f>IF(AND('Mapa final'!$AB$16="Muy Alta",'Mapa final'!$AD$16="Menor"),CONCATENATE("R4C",'Mapa final'!$R$16),"")</f>
        <v/>
      </c>
      <c r="N9" s="44" t="str">
        <f>IF(AND('Mapa final'!$AB$17="Muy Alta",'Mapa final'!$AD$17="Menor"),CONCATENATE("R4C",'Mapa final'!$R$17),"")</f>
        <v/>
      </c>
      <c r="O9" s="120" t="str">
        <f>IF(AND('Mapa final'!$AB$18="Muy Alta",'Mapa final'!$AD$18="Menor"),CONCATENATE("R4C",'Mapa final'!$R$18),"")</f>
        <v/>
      </c>
      <c r="P9" s="119" t="str">
        <f>IF(AND('Mapa final'!$AB$16="Muy Alta",'Mapa final'!$AD$16="Moderado"),CONCATENATE("R4C",'Mapa final'!$R$16),"")</f>
        <v/>
      </c>
      <c r="Q9" s="44" t="str">
        <f>IF(AND('Mapa final'!$AB$17="Muy Alta",'Mapa final'!$AD$17="Moderado"),CONCATENATE("R4C",'Mapa final'!$R$17),"")</f>
        <v/>
      </c>
      <c r="R9" s="120" t="str">
        <f>IF(AND('Mapa final'!$AB$18="Muy Alta",'Mapa final'!$AD$18="Moderado"),CONCATENATE("R4C",'Mapa final'!$R$18),"")</f>
        <v/>
      </c>
      <c r="S9" s="119" t="str">
        <f>IF(AND('Mapa final'!$AB$16="Muy Alta",'Mapa final'!$AD$16="Mayor"),CONCATENATE("R4C",'Mapa final'!$R$16),"")</f>
        <v/>
      </c>
      <c r="T9" s="44" t="str">
        <f>IF(AND('Mapa final'!$AB$17="Muy Alta",'Mapa final'!$AD$17="Mayor"),CONCATENATE("R4C",'Mapa final'!$R$17),"")</f>
        <v/>
      </c>
      <c r="U9" s="120" t="str">
        <f>IF(AND('Mapa final'!$AB$18="Muy Alta",'Mapa final'!$AD$18="Mayor"),CONCATENATE("R4C",'Mapa final'!$R$18),"")</f>
        <v/>
      </c>
      <c r="V9" s="45" t="str">
        <f>IF(AND('Mapa final'!$AB$16="Muy Alta",'Mapa final'!$AD$16="Catastrófico"),CONCATENATE("R4C",'Mapa final'!$R$16),"")</f>
        <v/>
      </c>
      <c r="W9" s="46" t="str">
        <f>IF(AND('Mapa final'!$AB$17="Muy Alta",'Mapa final'!$AD$17="Catastrófico"),CONCATENATE("R4C",'Mapa final'!$R$17),"")</f>
        <v/>
      </c>
      <c r="X9" s="114" t="str">
        <f>IF(AND('Mapa final'!$AB$18="Muy Alta",'Mapa final'!$AD$18="Catastrófico"),CONCATENATE("R4C",'Mapa final'!$R$18),"")</f>
        <v/>
      </c>
      <c r="Y9" s="58"/>
      <c r="Z9" s="412"/>
      <c r="AA9" s="413"/>
      <c r="AB9" s="413"/>
      <c r="AC9" s="413"/>
      <c r="AD9" s="413"/>
      <c r="AE9" s="414"/>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row>
    <row r="10" spans="1:76" ht="15" customHeight="1" x14ac:dyDescent="0.25">
      <c r="A10" s="58"/>
      <c r="B10" s="390"/>
      <c r="C10" s="390"/>
      <c r="D10" s="391"/>
      <c r="E10" s="405"/>
      <c r="F10" s="406"/>
      <c r="G10" s="406"/>
      <c r="H10" s="406"/>
      <c r="I10" s="404"/>
      <c r="J10" s="119" t="str">
        <f>IF(AND('Mapa final'!$AB$19="Muy Alta",'Mapa final'!$AD$19="Leve"),CONCATENATE("R5C",'Mapa final'!$R$19),"")</f>
        <v/>
      </c>
      <c r="K10" s="44" t="str">
        <f>IF(AND('Mapa final'!$AB$20="Muy Alta",'Mapa final'!$AD$20="Leve"),CONCATENATE("R5C",'Mapa final'!$R$20),"")</f>
        <v/>
      </c>
      <c r="L10" s="120" t="str">
        <f>IF(AND('Mapa final'!$AB$21="Muy Alta",'Mapa final'!$AD$21="Leve"),CONCATENATE("R5C",'Mapa final'!$R$21),"")</f>
        <v/>
      </c>
      <c r="M10" s="119" t="str">
        <f>IF(AND('Mapa final'!$AB$19="Muy Alta",'Mapa final'!$AD$19="Menor"),CONCATENATE("R5C",'Mapa final'!$R$19),"")</f>
        <v/>
      </c>
      <c r="N10" s="44" t="str">
        <f>IF(AND('Mapa final'!$AB$20="Muy Alta",'Mapa final'!$AD$20="Menor"),CONCATENATE("R5C",'Mapa final'!$R$20),"")</f>
        <v/>
      </c>
      <c r="O10" s="120" t="str">
        <f>IF(AND('Mapa final'!$AB$21="Muy Alta",'Mapa final'!$AD$21="Menor"),CONCATENATE("R5C",'Mapa final'!$R$21),"")</f>
        <v/>
      </c>
      <c r="P10" s="119" t="str">
        <f>IF(AND('Mapa final'!$AB$19="Muy Alta",'Mapa final'!$AD$19="Moderado"),CONCATENATE("R5C",'Mapa final'!$R$19),"")</f>
        <v/>
      </c>
      <c r="Q10" s="44" t="str">
        <f>IF(AND('Mapa final'!$AB$20="Muy Alta",'Mapa final'!$AD$20="Moderado"),CONCATENATE("R5C",'Mapa final'!$R$20),"")</f>
        <v/>
      </c>
      <c r="R10" s="120" t="str">
        <f>IF(AND('Mapa final'!$AB$21="Muy Alta",'Mapa final'!$AD$21="Moderado"),CONCATENATE("R5C",'Mapa final'!$R$21),"")</f>
        <v/>
      </c>
      <c r="S10" s="119" t="str">
        <f>IF(AND('Mapa final'!$AB$19="Muy Alta",'Mapa final'!$AD$19="Mayor"),CONCATENATE("R5C",'Mapa final'!$R$19),"")</f>
        <v/>
      </c>
      <c r="T10" s="44" t="str">
        <f>IF(AND('Mapa final'!$AB$20="Muy Alta",'Mapa final'!$AD$20="Mayor"),CONCATENATE("R5C",'Mapa final'!$R$20),"")</f>
        <v/>
      </c>
      <c r="U10" s="120" t="str">
        <f>IF(AND('Mapa final'!$AB$21="Muy Alta",'Mapa final'!$AD$21="Mayor"),CONCATENATE("R5C",'Mapa final'!$R$21),"")</f>
        <v/>
      </c>
      <c r="V10" s="45" t="str">
        <f>IF(AND('Mapa final'!$AB$19="Muy Alta",'Mapa final'!$AD$19="Catastrófico"),CONCATENATE("R5C",'Mapa final'!$R$19),"")</f>
        <v/>
      </c>
      <c r="W10" s="46" t="str">
        <f>IF(AND('Mapa final'!$AB$20="Muy Alta",'Mapa final'!$AD$20="Catastrófico"),CONCATENATE("R5C",'Mapa final'!$R$20),"")</f>
        <v/>
      </c>
      <c r="X10" s="114" t="str">
        <f>IF(AND('Mapa final'!$AB$21="Muy Alta",'Mapa final'!$AD$21="Catastrófico"),CONCATENATE("R5C",'Mapa final'!$R$21),"")</f>
        <v/>
      </c>
      <c r="Y10" s="58"/>
      <c r="Z10" s="412"/>
      <c r="AA10" s="413"/>
      <c r="AB10" s="413"/>
      <c r="AC10" s="413"/>
      <c r="AD10" s="413"/>
      <c r="AE10" s="414"/>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row>
    <row r="11" spans="1:76" ht="15" customHeight="1" x14ac:dyDescent="0.25">
      <c r="A11" s="58"/>
      <c r="B11" s="390"/>
      <c r="C11" s="390"/>
      <c r="D11" s="391"/>
      <c r="E11" s="405"/>
      <c r="F11" s="406"/>
      <c r="G11" s="406"/>
      <c r="H11" s="406"/>
      <c r="I11" s="404"/>
      <c r="J11" s="119" t="str">
        <f>IF(AND('Mapa final'!$AB$22="Muy Alta",'Mapa final'!$AD$22="Leve"),CONCATENATE("R6C",'Mapa final'!$R$22),"")</f>
        <v/>
      </c>
      <c r="K11" s="44" t="str">
        <f>IF(AND('Mapa final'!$AB$23="Muy Alta",'Mapa final'!$AD$23="Leve"),CONCATENATE("R6C",'Mapa final'!$R$23),"")</f>
        <v/>
      </c>
      <c r="L11" s="120" t="str">
        <f>IF(AND('Mapa final'!$AB$24="Muy Alta",'Mapa final'!$AD$24="Leve"),CONCATENATE("R6C",'Mapa final'!$R$24),"")</f>
        <v/>
      </c>
      <c r="M11" s="119" t="str">
        <f>IF(AND('Mapa final'!$AB$22="Muy Alta",'Mapa final'!$AD$22="Menor"),CONCATENATE("R6C",'Mapa final'!$R$22),"")</f>
        <v/>
      </c>
      <c r="N11" s="44" t="str">
        <f>IF(AND('Mapa final'!$AB$23="Muy Alta",'Mapa final'!$AD$23="Menor"),CONCATENATE("R6C",'Mapa final'!$R$23),"")</f>
        <v/>
      </c>
      <c r="O11" s="120" t="str">
        <f>IF(AND('Mapa final'!$AB$24="Muy Alta",'Mapa final'!$AD$24="Menor"),CONCATENATE("R6C",'Mapa final'!$R$24),"")</f>
        <v/>
      </c>
      <c r="P11" s="119" t="str">
        <f>IF(AND('Mapa final'!$AB$22="Muy Alta",'Mapa final'!$AD$22="Moderado"),CONCATENATE("R6C",'Mapa final'!$R$22),"")</f>
        <v/>
      </c>
      <c r="Q11" s="44" t="str">
        <f>IF(AND('Mapa final'!$AB$23="Muy Alta",'Mapa final'!$AD$23="Moderado"),CONCATENATE("R6C",'Mapa final'!$R$23),"")</f>
        <v/>
      </c>
      <c r="R11" s="120" t="str">
        <f>IF(AND('Mapa final'!$AB$24="Muy Alta",'Mapa final'!$AD$24="Moderado"),CONCATENATE("R6C",'Mapa final'!$R$24),"")</f>
        <v/>
      </c>
      <c r="S11" s="119" t="str">
        <f>IF(AND('Mapa final'!$AB$22="Muy Alta",'Mapa final'!$AD$22="Mayor"),CONCATENATE("R6C",'Mapa final'!$R$22),"")</f>
        <v/>
      </c>
      <c r="T11" s="44" t="str">
        <f>IF(AND('Mapa final'!$AB$23="Muy Alta",'Mapa final'!$AD$23="Mayor"),CONCATENATE("R6C",'Mapa final'!$R$23),"")</f>
        <v/>
      </c>
      <c r="U11" s="120" t="str">
        <f>IF(AND('Mapa final'!$AB$24="Muy Alta",'Mapa final'!$AD$24="Mayor"),CONCATENATE("R6C",'Mapa final'!$R$24),"")</f>
        <v/>
      </c>
      <c r="V11" s="45" t="str">
        <f>IF(AND('Mapa final'!$AB$22="Muy Alta",'Mapa final'!$AD$22="Catastrófico"),CONCATENATE("R6C",'Mapa final'!$R$22),"")</f>
        <v/>
      </c>
      <c r="W11" s="46" t="str">
        <f>IF(AND('Mapa final'!$AB$23="Muy Alta",'Mapa final'!$AD$23="Catastrófico"),CONCATENATE("R6C",'Mapa final'!$R$23),"")</f>
        <v/>
      </c>
      <c r="X11" s="114" t="str">
        <f>IF(AND('Mapa final'!$AB$24="Muy Alta",'Mapa final'!$AD$24="Catastrófico"),CONCATENATE("R6C",'Mapa final'!$R$24),"")</f>
        <v/>
      </c>
      <c r="Y11" s="58"/>
      <c r="Z11" s="412"/>
      <c r="AA11" s="413"/>
      <c r="AB11" s="413"/>
      <c r="AC11" s="413"/>
      <c r="AD11" s="413"/>
      <c r="AE11" s="414"/>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row>
    <row r="12" spans="1:76" ht="15" customHeight="1" x14ac:dyDescent="0.25">
      <c r="A12" s="58"/>
      <c r="B12" s="390"/>
      <c r="C12" s="390"/>
      <c r="D12" s="391"/>
      <c r="E12" s="405"/>
      <c r="F12" s="406"/>
      <c r="G12" s="406"/>
      <c r="H12" s="406"/>
      <c r="I12" s="404"/>
      <c r="J12" s="119" t="str">
        <f>IF(AND('Mapa final'!$AB$25="Muy Alta",'Mapa final'!$AD$25="Leve"),CONCATENATE("R7C",'Mapa final'!$R$25),"")</f>
        <v/>
      </c>
      <c r="K12" s="44" t="str">
        <f>IF(AND('Mapa final'!$AB$26="Muy Alta",'Mapa final'!$AD$26="Leve"),CONCATENATE("R7C",'Mapa final'!$R$26),"")</f>
        <v/>
      </c>
      <c r="L12" s="120" t="str">
        <f>IF(AND('Mapa final'!$AB$27="Muy Alta",'Mapa final'!$AD$27="Leve"),CONCATENATE("R7C",'Mapa final'!$R$27),"")</f>
        <v/>
      </c>
      <c r="M12" s="119" t="str">
        <f>IF(AND('Mapa final'!$AB$25="Muy Alta",'Mapa final'!$AD$25="Menor"),CONCATENATE("R7C",'Mapa final'!$R$25),"")</f>
        <v/>
      </c>
      <c r="N12" s="44" t="str">
        <f>IF(AND('Mapa final'!$AB$26="Muy Alta",'Mapa final'!$AD$26="Menor"),CONCATENATE("R7C",'Mapa final'!$R$26),"")</f>
        <v/>
      </c>
      <c r="O12" s="120" t="str">
        <f>IF(AND('Mapa final'!$AB$27="Muy Alta",'Mapa final'!$AD$27="Menor"),CONCATENATE("R7C",'Mapa final'!$R$27),"")</f>
        <v/>
      </c>
      <c r="P12" s="119" t="str">
        <f>IF(AND('Mapa final'!$AB$25="Muy Alta",'Mapa final'!$AD$25="Moderado"),CONCATENATE("R7C",'Mapa final'!$R$25),"")</f>
        <v/>
      </c>
      <c r="Q12" s="44" t="str">
        <f>IF(AND('Mapa final'!$AB$26="Muy Alta",'Mapa final'!$AD$26="Moderado"),CONCATENATE("R7C",'Mapa final'!$R$26),"")</f>
        <v/>
      </c>
      <c r="R12" s="120" t="str">
        <f>IF(AND('Mapa final'!$AB$27="Muy Alta",'Mapa final'!$AD$27="Moderado"),CONCATENATE("R7C",'Mapa final'!$R$27),"")</f>
        <v/>
      </c>
      <c r="S12" s="119" t="str">
        <f>IF(AND('Mapa final'!$AB$25="Muy Alta",'Mapa final'!$AD$25="Mayor"),CONCATENATE("R7C",'Mapa final'!$R$25),"")</f>
        <v/>
      </c>
      <c r="T12" s="44" t="str">
        <f>IF(AND('Mapa final'!$AB$26="Muy Alta",'Mapa final'!$AD$26="Mayor"),CONCATENATE("R7C",'Mapa final'!$R$26),"")</f>
        <v/>
      </c>
      <c r="U12" s="120" t="str">
        <f>IF(AND('Mapa final'!$AB$27="Muy Alta",'Mapa final'!$AD$27="Mayor"),CONCATENATE("R7C",'Mapa final'!$R$27),"")</f>
        <v/>
      </c>
      <c r="V12" s="45" t="str">
        <f>IF(AND('Mapa final'!$AB$25="Muy Alta",'Mapa final'!$AD$25="Catastrófico"),CONCATENATE("R7C",'Mapa final'!$R$25),"")</f>
        <v/>
      </c>
      <c r="W12" s="46" t="str">
        <f>IF(AND('Mapa final'!$AB$26="Muy Alta",'Mapa final'!$AD$26="Catastrófico"),CONCATENATE("R7C",'Mapa final'!$R$26),"")</f>
        <v/>
      </c>
      <c r="X12" s="114" t="str">
        <f>IF(AND('Mapa final'!$AB$27="Muy Alta",'Mapa final'!$AD$27="Catastrófico"),CONCATENATE("R7C",'Mapa final'!$R$27),"")</f>
        <v/>
      </c>
      <c r="Y12" s="58"/>
      <c r="Z12" s="412"/>
      <c r="AA12" s="413"/>
      <c r="AB12" s="413"/>
      <c r="AC12" s="413"/>
      <c r="AD12" s="413"/>
      <c r="AE12" s="414"/>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row>
    <row r="13" spans="1:76" ht="15" customHeight="1" x14ac:dyDescent="0.25">
      <c r="A13" s="58"/>
      <c r="B13" s="390"/>
      <c r="C13" s="390"/>
      <c r="D13" s="391"/>
      <c r="E13" s="405"/>
      <c r="F13" s="406"/>
      <c r="G13" s="406"/>
      <c r="H13" s="406"/>
      <c r="I13" s="404"/>
      <c r="J13" s="119" t="str">
        <f>IF(AND('Mapa final'!$AB$28="Muy Alta",'Mapa final'!$AD$28="Leve"),CONCATENATE("R8C",'Mapa final'!$R$28),"")</f>
        <v/>
      </c>
      <c r="K13" s="44" t="str">
        <f>IF(AND('Mapa final'!$AB$29="Muy Alta",'Mapa final'!$AD$29="Leve"),CONCATENATE("R8C",'Mapa final'!$R$29),"")</f>
        <v/>
      </c>
      <c r="L13" s="120" t="str">
        <f>IF(AND('Mapa final'!$AB$30="Muy Alta",'Mapa final'!$AD$30="Leve"),CONCATENATE("R8C",'Mapa final'!$R$30),"")</f>
        <v/>
      </c>
      <c r="M13" s="119" t="str">
        <f>IF(AND('Mapa final'!$AB$28="Muy Alta",'Mapa final'!$AD$28="Menor"),CONCATENATE("R8C",'Mapa final'!$R$28),"")</f>
        <v/>
      </c>
      <c r="N13" s="44" t="str">
        <f>IF(AND('Mapa final'!$AB$29="Muy Alta",'Mapa final'!$AD$29="Menor"),CONCATENATE("R8C",'Mapa final'!$R$29),"")</f>
        <v/>
      </c>
      <c r="O13" s="120" t="str">
        <f>IF(AND('Mapa final'!$AB$30="Muy Alta",'Mapa final'!$AD$30="Menor"),CONCATENATE("R8C",'Mapa final'!$R$30),"")</f>
        <v/>
      </c>
      <c r="P13" s="119" t="str">
        <f>IF(AND('Mapa final'!$AB$28="Muy Alta",'Mapa final'!$AD$28="Moderado"),CONCATENATE("R8C",'Mapa final'!$R$28),"")</f>
        <v/>
      </c>
      <c r="Q13" s="44" t="str">
        <f>IF(AND('Mapa final'!$AB$29="Muy Alta",'Mapa final'!$AD$29="Moderado"),CONCATENATE("R8C",'Mapa final'!$R$29),"")</f>
        <v/>
      </c>
      <c r="R13" s="120" t="str">
        <f>IF(AND('Mapa final'!$AB$30="Muy Alta",'Mapa final'!$AD$30="Moderado"),CONCATENATE("R8C",'Mapa final'!$R$30),"")</f>
        <v/>
      </c>
      <c r="S13" s="119" t="str">
        <f>IF(AND('Mapa final'!$AB$28="Muy Alta",'Mapa final'!$AD$28="Mayor"),CONCATENATE("R8C",'Mapa final'!$R$28),"")</f>
        <v/>
      </c>
      <c r="T13" s="44" t="str">
        <f>IF(AND('Mapa final'!$AB$29="Muy Alta",'Mapa final'!$AD$29="Mayor"),CONCATENATE("R8C",'Mapa final'!$R$29),"")</f>
        <v/>
      </c>
      <c r="U13" s="120" t="str">
        <f>IF(AND('Mapa final'!$AB$30="Muy Alta",'Mapa final'!$AD$30="Mayor"),CONCATENATE("R8C",'Mapa final'!$R$30),"")</f>
        <v/>
      </c>
      <c r="V13" s="45" t="str">
        <f>IF(AND('Mapa final'!$AB$28="Muy Alta",'Mapa final'!$AD$28="Catastrófico"),CONCATENATE("R8C",'Mapa final'!$R$28),"")</f>
        <v/>
      </c>
      <c r="W13" s="46" t="str">
        <f>IF(AND('Mapa final'!$AB$29="Muy Alta",'Mapa final'!$AD$29="Catastrófico"),CONCATENATE("R8C",'Mapa final'!$R$29),"")</f>
        <v/>
      </c>
      <c r="X13" s="114" t="str">
        <f>IF(AND('Mapa final'!$AB$30="Muy Alta",'Mapa final'!$AD$30="Catastrófico"),CONCATENATE("R8C",'Mapa final'!$R$30),"")</f>
        <v/>
      </c>
      <c r="Y13" s="58"/>
      <c r="Z13" s="412"/>
      <c r="AA13" s="413"/>
      <c r="AB13" s="413"/>
      <c r="AC13" s="413"/>
      <c r="AD13" s="413"/>
      <c r="AE13" s="414"/>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row>
    <row r="14" spans="1:76" ht="15" customHeight="1" x14ac:dyDescent="0.25">
      <c r="A14" s="58"/>
      <c r="B14" s="390"/>
      <c r="C14" s="390"/>
      <c r="D14" s="391"/>
      <c r="E14" s="405"/>
      <c r="F14" s="406"/>
      <c r="G14" s="406"/>
      <c r="H14" s="406"/>
      <c r="I14" s="404"/>
      <c r="J14" s="119" t="str">
        <f>IF(AND('Mapa final'!$AB$31="Muy Alta",'Mapa final'!$AD$31="Leve"),CONCATENATE("R9C",'Mapa final'!$R$31),"")</f>
        <v/>
      </c>
      <c r="K14" s="44" t="str">
        <f>IF(AND('Mapa final'!$AB$32="Muy Alta",'Mapa final'!$AD$32="Leve"),CONCATENATE("R9C",'Mapa final'!$R$32),"")</f>
        <v/>
      </c>
      <c r="L14" s="120" t="str">
        <f>IF(AND('Mapa final'!$AB$33="Muy Alta",'Mapa final'!$AD$33="Leve"),CONCATENATE("R9C",'Mapa final'!$R$33),"")</f>
        <v/>
      </c>
      <c r="M14" s="119" t="str">
        <f>IF(AND('Mapa final'!$AB$31="Muy Alta",'Mapa final'!$AD$31="Menor"),CONCATENATE("R9C",'Mapa final'!$R$31),"")</f>
        <v/>
      </c>
      <c r="N14" s="44" t="str">
        <f>IF(AND('Mapa final'!$AB$32="Muy Alta",'Mapa final'!$AD$32="Menor"),CONCATENATE("R9C",'Mapa final'!$R$32),"")</f>
        <v/>
      </c>
      <c r="O14" s="120" t="str">
        <f>IF(AND('Mapa final'!$AB$33="Muy Alta",'Mapa final'!$AD$33="Menor"),CONCATENATE("R9C",'Mapa final'!$R$33),"")</f>
        <v/>
      </c>
      <c r="P14" s="119" t="str">
        <f>IF(AND('Mapa final'!$AB$31="Muy Alta",'Mapa final'!$AD$31="Moderado"),CONCATENATE("R9C",'Mapa final'!$R$31),"")</f>
        <v/>
      </c>
      <c r="Q14" s="44" t="str">
        <f>IF(AND('Mapa final'!$AB$32="Muy Alta",'Mapa final'!$AD$32="Moderado"),CONCATENATE("R9C",'Mapa final'!$R$32),"")</f>
        <v/>
      </c>
      <c r="R14" s="120" t="str">
        <f>IF(AND('Mapa final'!$AB$33="Muy Alta",'Mapa final'!$AD$33="Moderado"),CONCATENATE("R9C",'Mapa final'!$R$33),"")</f>
        <v/>
      </c>
      <c r="S14" s="119" t="str">
        <f>IF(AND('Mapa final'!$AB$31="Muy Alta",'Mapa final'!$AD$31="Mayor"),CONCATENATE("R9C",'Mapa final'!$R$31),"")</f>
        <v/>
      </c>
      <c r="T14" s="44" t="str">
        <f>IF(AND('Mapa final'!$AB$32="Muy Alta",'Mapa final'!$AD$32="Mayor"),CONCATENATE("R9C",'Mapa final'!$R$32),"")</f>
        <v/>
      </c>
      <c r="U14" s="120" t="str">
        <f>IF(AND('Mapa final'!$AB$33="Muy Alta",'Mapa final'!$AD$33="Mayor"),CONCATENATE("R9C",'Mapa final'!$R$33),"")</f>
        <v/>
      </c>
      <c r="V14" s="45" t="str">
        <f>IF(AND('Mapa final'!$AB$31="Muy Alta",'Mapa final'!$AD$31="Catastrófico"),CONCATENATE("R9C",'Mapa final'!$R$31),"")</f>
        <v/>
      </c>
      <c r="W14" s="46" t="str">
        <f>IF(AND('Mapa final'!$AB$32="Muy Alta",'Mapa final'!$AD$32="Catastrófico"),CONCATENATE("R9C",'Mapa final'!$R$32),"")</f>
        <v/>
      </c>
      <c r="X14" s="114" t="str">
        <f>IF(AND('Mapa final'!$AB$33="Muy Alta",'Mapa final'!$AD$33="Catastrófico"),CONCATENATE("R9C",'Mapa final'!$R$33),"")</f>
        <v/>
      </c>
      <c r="Y14" s="58"/>
      <c r="Z14" s="412"/>
      <c r="AA14" s="413"/>
      <c r="AB14" s="413"/>
      <c r="AC14" s="413"/>
      <c r="AD14" s="413"/>
      <c r="AE14" s="414"/>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row>
    <row r="15" spans="1:76" ht="15" customHeight="1" x14ac:dyDescent="0.25">
      <c r="A15" s="58"/>
      <c r="B15" s="390"/>
      <c r="C15" s="390"/>
      <c r="D15" s="391"/>
      <c r="E15" s="405"/>
      <c r="F15" s="406"/>
      <c r="G15" s="406"/>
      <c r="H15" s="406"/>
      <c r="I15" s="404"/>
      <c r="J15" s="119" t="str">
        <f>IF(AND('Mapa final'!$AB$34="Muy Alta",'Mapa final'!$AD$34="Leve"),CONCATENATE("R10C",'Mapa final'!$R$34),"")</f>
        <v/>
      </c>
      <c r="K15" s="44" t="str">
        <f>IF(AND('Mapa final'!$AB$35="Muy Alta",'Mapa final'!$AD$35="Leve"),CONCATENATE("R10C",'Mapa final'!$R$35),"")</f>
        <v/>
      </c>
      <c r="L15" s="120" t="str">
        <f>IF(AND('Mapa final'!$AB$36="Muy Alta",'Mapa final'!$AD$36="Leve"),CONCATENATE("R10C",'Mapa final'!$R$36),"")</f>
        <v/>
      </c>
      <c r="M15" s="119" t="str">
        <f>IF(AND('Mapa final'!$AB$34="Muy Alta",'Mapa final'!$AD$34="Menor"),CONCATENATE("R10C",'Mapa final'!$R$34),"")</f>
        <v/>
      </c>
      <c r="N15" s="44" t="str">
        <f>IF(AND('Mapa final'!$AB$35="Muy Alta",'Mapa final'!$AD$35="Menor"),CONCATENATE("R10C",'Mapa final'!$R$35),"")</f>
        <v/>
      </c>
      <c r="O15" s="120" t="str">
        <f>IF(AND('Mapa final'!$AB$36="Muy Alta",'Mapa final'!$AD$36="Menor"),CONCATENATE("R10C",'Mapa final'!$R$36),"")</f>
        <v/>
      </c>
      <c r="P15" s="119" t="str">
        <f>IF(AND('Mapa final'!$AB$34="Muy Alta",'Mapa final'!$AD$34="Moderado"),CONCATENATE("R10C",'Mapa final'!$R$34),"")</f>
        <v/>
      </c>
      <c r="Q15" s="44" t="str">
        <f>IF(AND('Mapa final'!$AB$35="Muy Alta",'Mapa final'!$AD$35="Moderado"),CONCATENATE("R10C",'Mapa final'!$R$35),"")</f>
        <v/>
      </c>
      <c r="R15" s="120" t="str">
        <f>IF(AND('Mapa final'!$AB$36="Muy Alta",'Mapa final'!$AD$36="Moderado"),CONCATENATE("R10C",'Mapa final'!$R$36),"")</f>
        <v/>
      </c>
      <c r="S15" s="119" t="str">
        <f>IF(AND('Mapa final'!$AB$34="Muy Alta",'Mapa final'!$AD$34="Mayor"),CONCATENATE("R10C",'Mapa final'!$R$34),"")</f>
        <v/>
      </c>
      <c r="T15" s="44" t="str">
        <f>IF(AND('Mapa final'!$AB$35="Muy Alta",'Mapa final'!$AD$35="Mayor"),CONCATENATE("R10C",'Mapa final'!$R$35),"")</f>
        <v/>
      </c>
      <c r="U15" s="120" t="str">
        <f>IF(AND('Mapa final'!$AB$36="Muy Alta",'Mapa final'!$AD$36="Mayor"),CONCATENATE("R10C",'Mapa final'!$R$36),"")</f>
        <v/>
      </c>
      <c r="V15" s="45" t="str">
        <f>IF(AND('Mapa final'!$AB$34="Muy Alta",'Mapa final'!$AD$34="Catastrófico"),CONCATENATE("R10C",'Mapa final'!$R$34),"")</f>
        <v/>
      </c>
      <c r="W15" s="46" t="str">
        <f>IF(AND('Mapa final'!$AB$35="Muy Alta",'Mapa final'!$AD$35="Catastrófico"),CONCATENATE("R10C",'Mapa final'!$R$35),"")</f>
        <v/>
      </c>
      <c r="X15" s="114" t="str">
        <f>IF(AND('Mapa final'!$AB$36="Muy Alta",'Mapa final'!$AD$36="Catastrófico"),CONCATENATE("R10C",'Mapa final'!$R$36),"")</f>
        <v/>
      </c>
      <c r="Y15" s="58"/>
      <c r="Z15" s="412"/>
      <c r="AA15" s="413"/>
      <c r="AB15" s="413"/>
      <c r="AC15" s="413"/>
      <c r="AD15" s="413"/>
      <c r="AE15" s="414"/>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row>
    <row r="16" spans="1:76" ht="15" customHeight="1" x14ac:dyDescent="0.25">
      <c r="A16" s="58"/>
      <c r="B16" s="390"/>
      <c r="C16" s="390"/>
      <c r="D16" s="391"/>
      <c r="E16" s="405"/>
      <c r="F16" s="406"/>
      <c r="G16" s="406"/>
      <c r="H16" s="406"/>
      <c r="I16" s="404"/>
      <c r="J16" s="119" t="str">
        <f>IF(AND('Mapa final'!$AB$37="Muy Alta",'Mapa final'!$AD$37="Leve"),CONCATENATE("R11C",'Mapa final'!$R$37),"")</f>
        <v/>
      </c>
      <c r="K16" s="44" t="str">
        <f>IF(AND('Mapa final'!$AB$38="Muy Alta",'Mapa final'!$AD$38="Leve"),CONCATENATE("R11C",'Mapa final'!$R$38),"")</f>
        <v/>
      </c>
      <c r="L16" s="120" t="str">
        <f>IF(AND('Mapa final'!$AB$39="Muy Alta",'Mapa final'!$AD$39="Leve"),CONCATENATE("R11C",'Mapa final'!$R$39),"")</f>
        <v/>
      </c>
      <c r="M16" s="119" t="str">
        <f>IF(AND('Mapa final'!$AB$37="Muy Alta",'Mapa final'!$AD$37="Menor"),CONCATENATE("R11C",'Mapa final'!$R$37),"")</f>
        <v/>
      </c>
      <c r="N16" s="44" t="str">
        <f>IF(AND('Mapa final'!$AB$38="Muy Alta",'Mapa final'!$AD$38="Menor"),CONCATENATE("R11C",'Mapa final'!$R$38),"")</f>
        <v/>
      </c>
      <c r="O16" s="120" t="str">
        <f>IF(AND('Mapa final'!$AB$39="Muy Alta",'Mapa final'!$AD$39="Menor"),CONCATENATE("R11C",'Mapa final'!$R$39),"")</f>
        <v/>
      </c>
      <c r="P16" s="119" t="str">
        <f>IF(AND('Mapa final'!$AB$37="Muy Alta",'Mapa final'!$AD$37="Moderado"),CONCATENATE("R11C",'Mapa final'!$R$37),"")</f>
        <v/>
      </c>
      <c r="Q16" s="44" t="str">
        <f>IF(AND('Mapa final'!$AB$38="Muy Alta",'Mapa final'!$AD$38="Moderado"),CONCATENATE("R11C",'Mapa final'!$R$38),"")</f>
        <v/>
      </c>
      <c r="R16" s="120" t="str">
        <f>IF(AND('Mapa final'!$AB$39="Muy Alta",'Mapa final'!$AD$39="Moderado"),CONCATENATE("R11C",'Mapa final'!$R$39),"")</f>
        <v/>
      </c>
      <c r="S16" s="119" t="str">
        <f>IF(AND('Mapa final'!$AB$37="Muy Alta",'Mapa final'!$AD$37="Mayor"),CONCATENATE("R11C",'Mapa final'!$R$37),"")</f>
        <v/>
      </c>
      <c r="T16" s="44" t="str">
        <f>IF(AND('Mapa final'!$AB$38="Muy Alta",'Mapa final'!$AD$38="Mayor"),CONCATENATE("R11C",'Mapa final'!$R$38),"")</f>
        <v/>
      </c>
      <c r="U16" s="120" t="str">
        <f>IF(AND('Mapa final'!$AB$39="Muy Alta",'Mapa final'!$AD$39="Mayor"),CONCATENATE("R11C",'Mapa final'!$R$39),"")</f>
        <v/>
      </c>
      <c r="V16" s="45" t="str">
        <f>IF(AND('Mapa final'!$AB$37="Muy Alta",'Mapa final'!$AD$37="Catastrófico"),CONCATENATE("R11C",'Mapa final'!$R$37),"")</f>
        <v/>
      </c>
      <c r="W16" s="46" t="str">
        <f>IF(AND('Mapa final'!$AB$38="Muy Alta",'Mapa final'!$AD$38="Catastrófico"),CONCATENATE("R11C",'Mapa final'!$R$38),"")</f>
        <v/>
      </c>
      <c r="X16" s="114" t="str">
        <f>IF(AND('Mapa final'!$AB$39="Muy Alta",'Mapa final'!$AD$39="Catastrófico"),CONCATENATE("R11C",'Mapa final'!$R$39),"")</f>
        <v/>
      </c>
      <c r="Y16" s="58"/>
      <c r="Z16" s="412"/>
      <c r="AA16" s="413"/>
      <c r="AB16" s="413"/>
      <c r="AC16" s="413"/>
      <c r="AD16" s="413"/>
      <c r="AE16" s="414"/>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row>
    <row r="17" spans="1:61" ht="15" customHeight="1" x14ac:dyDescent="0.25">
      <c r="A17" s="58"/>
      <c r="B17" s="390"/>
      <c r="C17" s="390"/>
      <c r="D17" s="391"/>
      <c r="E17" s="405"/>
      <c r="F17" s="406"/>
      <c r="G17" s="406"/>
      <c r="H17" s="406"/>
      <c r="I17" s="404"/>
      <c r="J17" s="119" t="str">
        <f>IF(AND('Mapa final'!$AB$40="Muy Alta",'Mapa final'!$AD$40="Leve"),CONCATENATE("R12C",'Mapa final'!$R$40),"")</f>
        <v/>
      </c>
      <c r="K17" s="44" t="str">
        <f>IF(AND('Mapa final'!$AB$41="Muy Alta",'Mapa final'!$AD$41="Leve"),CONCATENATE("R12C",'Mapa final'!$R$41),"")</f>
        <v/>
      </c>
      <c r="L17" s="120" t="str">
        <f>IF(AND('Mapa final'!$AB$42="Muy Alta",'Mapa final'!$AD$42="Leve"),CONCATENATE("R12C",'Mapa final'!$R$42),"")</f>
        <v/>
      </c>
      <c r="M17" s="119" t="str">
        <f>IF(AND('Mapa final'!$AB$40="Muy Alta",'Mapa final'!$AD$40="Menor"),CONCATENATE("R12C",'Mapa final'!$R$40),"")</f>
        <v/>
      </c>
      <c r="N17" s="44" t="str">
        <f>IF(AND('Mapa final'!$AB$41="Muy Alta",'Mapa final'!$AD$41="Menor"),CONCATENATE("R12C",'Mapa final'!$R$41),"")</f>
        <v/>
      </c>
      <c r="O17" s="120" t="str">
        <f>IF(AND('Mapa final'!$AB$42="Muy Alta",'Mapa final'!$AD$42="Menor"),CONCATENATE("R12C",'Mapa final'!$R$42),"")</f>
        <v/>
      </c>
      <c r="P17" s="119" t="str">
        <f>IF(AND('Mapa final'!$AB$40="Muy Alta",'Mapa final'!$AD$40="Moderado"),CONCATENATE("R12C",'Mapa final'!$R$40),"")</f>
        <v/>
      </c>
      <c r="Q17" s="44" t="str">
        <f>IF(AND('Mapa final'!$AB$41="Muy Alta",'Mapa final'!$AD$41="Moderado"),CONCATENATE("R12C",'Mapa final'!$R$41),"")</f>
        <v/>
      </c>
      <c r="R17" s="120" t="str">
        <f>IF(AND('Mapa final'!$AB$42="Muy Alta",'Mapa final'!$AD$42="Moderado"),CONCATENATE("R12C",'Mapa final'!$R$42),"")</f>
        <v/>
      </c>
      <c r="S17" s="119" t="str">
        <f>IF(AND('Mapa final'!$AB$40="Muy Alta",'Mapa final'!$AD$40="Mayor"),CONCATENATE("R12C",'Mapa final'!$R$40),"")</f>
        <v/>
      </c>
      <c r="T17" s="44" t="str">
        <f>IF(AND('Mapa final'!$AB$41="Muy Alta",'Mapa final'!$AD$41="Mayor"),CONCATENATE("R12C",'Mapa final'!$R$41),"")</f>
        <v/>
      </c>
      <c r="U17" s="120" t="str">
        <f>IF(AND('Mapa final'!$AB$42="Muy Alta",'Mapa final'!$AD$42="Mayor"),CONCATENATE("R12C",'Mapa final'!$R$42),"")</f>
        <v/>
      </c>
      <c r="V17" s="45" t="str">
        <f>IF(AND('Mapa final'!$AB$40="Muy Alta",'Mapa final'!$AD$40="Catastrófico"),CONCATENATE("R12C",'Mapa final'!$R$40),"")</f>
        <v/>
      </c>
      <c r="W17" s="46" t="str">
        <f>IF(AND('Mapa final'!$AB$41="Muy Alta",'Mapa final'!$AD$41="Catastrófico"),CONCATENATE("R12C",'Mapa final'!$R$41),"")</f>
        <v/>
      </c>
      <c r="X17" s="114" t="str">
        <f>IF(AND('Mapa final'!$AB$42="Muy Alta",'Mapa final'!$AD$42="Catastrófico"),CONCATENATE("R12C",'Mapa final'!$R$42),"")</f>
        <v/>
      </c>
      <c r="Y17" s="58"/>
      <c r="Z17" s="412"/>
      <c r="AA17" s="413"/>
      <c r="AB17" s="413"/>
      <c r="AC17" s="413"/>
      <c r="AD17" s="413"/>
      <c r="AE17" s="414"/>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row>
    <row r="18" spans="1:61" ht="15" customHeight="1" x14ac:dyDescent="0.25">
      <c r="A18" s="58"/>
      <c r="B18" s="390"/>
      <c r="C18" s="390"/>
      <c r="D18" s="391"/>
      <c r="E18" s="405"/>
      <c r="F18" s="406"/>
      <c r="G18" s="406"/>
      <c r="H18" s="406"/>
      <c r="I18" s="404"/>
      <c r="J18" s="119" t="str">
        <f>IF(AND('Mapa final'!$AB$43="Muy Alta",'Mapa final'!$AD$43="Leve"),CONCATENATE("R13C",'Mapa final'!$R$43),"")</f>
        <v/>
      </c>
      <c r="K18" s="44" t="str">
        <f>IF(AND('Mapa final'!$AB$44="Muy Alta",'Mapa final'!$AD$44="Leve"),CONCATENATE("R13C",'Mapa final'!$R$44),"")</f>
        <v/>
      </c>
      <c r="L18" s="120" t="str">
        <f>IF(AND('Mapa final'!$AB$45="Muy Alta",'Mapa final'!$AD$45="Leve"),CONCATENATE("R13C",'Mapa final'!$R$45),"")</f>
        <v/>
      </c>
      <c r="M18" s="119" t="str">
        <f>IF(AND('Mapa final'!$AB$43="Muy Alta",'Mapa final'!$AD$43="Menor"),CONCATENATE("R13C",'Mapa final'!$R$43),"")</f>
        <v/>
      </c>
      <c r="N18" s="44" t="str">
        <f>IF(AND('Mapa final'!$AB$44="Muy Alta",'Mapa final'!$AD$44="Menor"),CONCATENATE("R13C",'Mapa final'!$R$44),"")</f>
        <v/>
      </c>
      <c r="O18" s="120" t="str">
        <f>IF(AND('Mapa final'!$AB$45="Muy Alta",'Mapa final'!$AD$45="Menor"),CONCATENATE("R13C",'Mapa final'!$R$45),"")</f>
        <v/>
      </c>
      <c r="P18" s="119" t="str">
        <f>IF(AND('Mapa final'!$AB$43="Muy Alta",'Mapa final'!$AD$43="Moderado"),CONCATENATE("R13C",'Mapa final'!$R$43),"")</f>
        <v/>
      </c>
      <c r="Q18" s="44" t="str">
        <f>IF(AND('Mapa final'!$AB$44="Muy Alta",'Mapa final'!$AD$44="Moderado"),CONCATENATE("R13C",'Mapa final'!$R$44),"")</f>
        <v/>
      </c>
      <c r="R18" s="120" t="str">
        <f>IF(AND('Mapa final'!$AB$45="Muy Alta",'Mapa final'!$AD$45="Moderado"),CONCATENATE("R13C",'Mapa final'!$R$45),"")</f>
        <v/>
      </c>
      <c r="S18" s="119" t="str">
        <f>IF(AND('Mapa final'!$AB$43="Muy Alta",'Mapa final'!$AD$43="Mayor"),CONCATENATE("R13C",'Mapa final'!$R$43),"")</f>
        <v/>
      </c>
      <c r="T18" s="44" t="str">
        <f>IF(AND('Mapa final'!$AB$44="Muy Alta",'Mapa final'!$AD$44="Mayor"),CONCATENATE("R13C",'Mapa final'!$R$44),"")</f>
        <v/>
      </c>
      <c r="U18" s="120" t="str">
        <f>IF(AND('Mapa final'!$AB$45="Muy Alta",'Mapa final'!$AD$45="Mayor"),CONCATENATE("R13C",'Mapa final'!$R$45),"")</f>
        <v/>
      </c>
      <c r="V18" s="45" t="str">
        <f>IF(AND('Mapa final'!$AB$43="Muy Alta",'Mapa final'!$AD$43="Catastrófico"),CONCATENATE("R13C",'Mapa final'!$R$43),"")</f>
        <v/>
      </c>
      <c r="W18" s="46" t="str">
        <f>IF(AND('Mapa final'!$AB$44="Muy Alta",'Mapa final'!$AD$44="Catastrófico"),CONCATENATE("R13C",'Mapa final'!$R$44),"")</f>
        <v/>
      </c>
      <c r="X18" s="114" t="str">
        <f>IF(AND('Mapa final'!$AB$45="Muy Alta",'Mapa final'!$AD$45="Catastrófico"),CONCATENATE("R13C",'Mapa final'!$R$45),"")</f>
        <v/>
      </c>
      <c r="Y18" s="58"/>
      <c r="Z18" s="412"/>
      <c r="AA18" s="413"/>
      <c r="AB18" s="413"/>
      <c r="AC18" s="413"/>
      <c r="AD18" s="413"/>
      <c r="AE18" s="414"/>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row>
    <row r="19" spans="1:61" ht="15" customHeight="1" x14ac:dyDescent="0.25">
      <c r="A19" s="58"/>
      <c r="B19" s="390"/>
      <c r="C19" s="390"/>
      <c r="D19" s="391"/>
      <c r="E19" s="405"/>
      <c r="F19" s="406"/>
      <c r="G19" s="406"/>
      <c r="H19" s="406"/>
      <c r="I19" s="404"/>
      <c r="J19" s="119" t="str">
        <f>IF(AND('Mapa final'!$AB$46="Muy Alta",'Mapa final'!$AD$46="Leve"),CONCATENATE("R15C",'Mapa final'!$R$46),"")</f>
        <v/>
      </c>
      <c r="K19" s="44" t="str">
        <f>IF(AND('Mapa final'!$AB$47="Muy Alta",'Mapa final'!$AD$47="Leve"),CONCATENATE("R15C",'Mapa final'!$R$47),"")</f>
        <v/>
      </c>
      <c r="L19" s="120" t="str">
        <f>IF(AND('Mapa final'!$AB$48="Muy Alta",'Mapa final'!$AD$48="Leve"),CONCATENATE("R15C",'Mapa final'!$R$48),"")</f>
        <v/>
      </c>
      <c r="M19" s="119" t="str">
        <f>IF(AND('Mapa final'!$AB$46="Muy Alta",'Mapa final'!$AD$46="Menor"),CONCATENATE("R15C",'Mapa final'!$R$46),"")</f>
        <v/>
      </c>
      <c r="N19" s="44" t="str">
        <f>IF(AND('Mapa final'!$AB$47="Muy Alta",'Mapa final'!$AD$47="Menor"),CONCATENATE("R15C",'Mapa final'!$R$47),"")</f>
        <v/>
      </c>
      <c r="O19" s="120" t="str">
        <f>IF(AND('Mapa final'!$AB$48="Muy Alta",'Mapa final'!$AD$48="Menor"),CONCATENATE("R15C",'Mapa final'!$R$48),"")</f>
        <v/>
      </c>
      <c r="P19" s="119" t="str">
        <f>IF(AND('Mapa final'!$AB$46="Muy Alta",'Mapa final'!$AD$46="Moderado"),CONCATENATE("R15C",'Mapa final'!$R$46),"")</f>
        <v/>
      </c>
      <c r="Q19" s="44" t="str">
        <f>IF(AND('Mapa final'!$AB$47="Muy Alta",'Mapa final'!$AD$47="Moderado"),CONCATENATE("R15C",'Mapa final'!$R$47),"")</f>
        <v/>
      </c>
      <c r="R19" s="120" t="str">
        <f>IF(AND('Mapa final'!$AB$48="Muy Alta",'Mapa final'!$AD$48="Moderado"),CONCATENATE("R15C",'Mapa final'!$R$48),"")</f>
        <v/>
      </c>
      <c r="S19" s="119" t="str">
        <f>IF(AND('Mapa final'!$AB$46="Muy Alta",'Mapa final'!$AD$46="Mayor"),CONCATENATE("R15C",'Mapa final'!$R$46),"")</f>
        <v/>
      </c>
      <c r="T19" s="44" t="str">
        <f>IF(AND('Mapa final'!$AB$47="Muy Alta",'Mapa final'!$AD$47="Mayor"),CONCATENATE("R15C",'Mapa final'!$R$47),"")</f>
        <v/>
      </c>
      <c r="U19" s="120" t="str">
        <f>IF(AND('Mapa final'!$AB$48="Muy Alta",'Mapa final'!$AD$48="Mayor"),CONCATENATE("R15C",'Mapa final'!$R$48),"")</f>
        <v/>
      </c>
      <c r="V19" s="45" t="str">
        <f>IF(AND('Mapa final'!$AB$46="Muy Alta",'Mapa final'!$AD$46="Catastrófico"),CONCATENATE("R15C",'Mapa final'!$R$46),"")</f>
        <v/>
      </c>
      <c r="W19" s="46" t="str">
        <f>IF(AND('Mapa final'!$AB$47="Muy Alta",'Mapa final'!$AD$47="Catastrófico"),CONCATENATE("R15C",'Mapa final'!$R$47),"")</f>
        <v/>
      </c>
      <c r="X19" s="114" t="str">
        <f>IF(AND('Mapa final'!$AB$48="Muy Alta",'Mapa final'!$AD$48="Catastrófico"),CONCATENATE("R15C",'Mapa final'!$R$48),"")</f>
        <v/>
      </c>
      <c r="Y19" s="58"/>
      <c r="Z19" s="412"/>
      <c r="AA19" s="413"/>
      <c r="AB19" s="413"/>
      <c r="AC19" s="413"/>
      <c r="AD19" s="413"/>
      <c r="AE19" s="414"/>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row>
    <row r="20" spans="1:61" ht="15" customHeight="1" x14ac:dyDescent="0.25">
      <c r="A20" s="58"/>
      <c r="B20" s="390"/>
      <c r="C20" s="390"/>
      <c r="D20" s="391"/>
      <c r="E20" s="405"/>
      <c r="F20" s="406"/>
      <c r="G20" s="406"/>
      <c r="H20" s="406"/>
      <c r="I20" s="404"/>
      <c r="J20" s="119" t="str">
        <f>IF(AND('Mapa final'!$AB$49="Muy Alta",'Mapa final'!$AD$49="Leve"),CONCATENATE("R16C",'Mapa final'!$R$49),"")</f>
        <v/>
      </c>
      <c r="K20" s="44" t="str">
        <f>IF(AND('Mapa final'!$AB$50="Muy Alta",'Mapa final'!$AD$50="Leve"),CONCATENATE("R16C",'Mapa final'!$R$50),"")</f>
        <v/>
      </c>
      <c r="L20" s="120" t="str">
        <f>IF(AND('Mapa final'!$AB$51="Muy Alta",'Mapa final'!$AD$51="Leve"),CONCATENATE("R16C",'Mapa final'!$R$51),"")</f>
        <v/>
      </c>
      <c r="M20" s="119" t="str">
        <f>IF(AND('Mapa final'!$AB$49="Muy Alta",'Mapa final'!$AD$49="Menor"),CONCATENATE("R16C",'Mapa final'!$R$49),"")</f>
        <v/>
      </c>
      <c r="N20" s="44" t="str">
        <f>IF(AND('Mapa final'!$AB$50="Muy Alta",'Mapa final'!$AD$50="Menor"),CONCATENATE("R16C",'Mapa final'!$R$50),"")</f>
        <v/>
      </c>
      <c r="O20" s="120" t="str">
        <f>IF(AND('Mapa final'!$AB$51="Muy Alta",'Mapa final'!$AD$51="Menor"),CONCATENATE("R16C",'Mapa final'!$R$51),"")</f>
        <v/>
      </c>
      <c r="P20" s="119" t="str">
        <f>IF(AND('Mapa final'!$AB$49="Muy Alta",'Mapa final'!$AD$49="Moderado"),CONCATENATE("R16C",'Mapa final'!$R$49),"")</f>
        <v/>
      </c>
      <c r="Q20" s="44" t="str">
        <f>IF(AND('Mapa final'!$AB$50="Muy Alta",'Mapa final'!$AD$50="Moderado"),CONCATENATE("R16C",'Mapa final'!$R$50),"")</f>
        <v/>
      </c>
      <c r="R20" s="120" t="str">
        <f>IF(AND('Mapa final'!$AB$51="Muy Alta",'Mapa final'!$AD$51="Moderado"),CONCATENATE("R16C",'Mapa final'!$R$51),"")</f>
        <v/>
      </c>
      <c r="S20" s="119" t="str">
        <f>IF(AND('Mapa final'!$AB$49="Muy Alta",'Mapa final'!$AD$49="Mayor"),CONCATENATE("R16C",'Mapa final'!$R$49),"")</f>
        <v/>
      </c>
      <c r="T20" s="44" t="str">
        <f>IF(AND('Mapa final'!$AB$50="Muy Alta",'Mapa final'!$AD$50="Mayor"),CONCATENATE("R16C",'Mapa final'!$R$50),"")</f>
        <v/>
      </c>
      <c r="U20" s="120" t="str">
        <f>IF(AND('Mapa final'!$AB$51="Muy Alta",'Mapa final'!$AD$51="Mayor"),CONCATENATE("R16C",'Mapa final'!$R$51),"")</f>
        <v/>
      </c>
      <c r="V20" s="45" t="str">
        <f>IF(AND('Mapa final'!$AB$49="Muy Alta",'Mapa final'!$AD$49="Catastrófico"),CONCATENATE("R16C",'Mapa final'!$R$49),"")</f>
        <v/>
      </c>
      <c r="W20" s="46" t="str">
        <f>IF(AND('Mapa final'!$AB$50="Muy Alta",'Mapa final'!$AD$50="Catastrófico"),CONCATENATE("R16C",'Mapa final'!$R$50),"")</f>
        <v/>
      </c>
      <c r="X20" s="114" t="str">
        <f>IF(AND('Mapa final'!$AB$51="Muy Alta",'Mapa final'!$AD$51="Catastrófico"),CONCATENATE("R16C",'Mapa final'!$R$51),"")</f>
        <v/>
      </c>
      <c r="Y20" s="58"/>
      <c r="Z20" s="412"/>
      <c r="AA20" s="413"/>
      <c r="AB20" s="413"/>
      <c r="AC20" s="413"/>
      <c r="AD20" s="413"/>
      <c r="AE20" s="414"/>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row>
    <row r="21" spans="1:61" ht="15" customHeight="1" x14ac:dyDescent="0.25">
      <c r="A21" s="58"/>
      <c r="B21" s="390"/>
      <c r="C21" s="390"/>
      <c r="D21" s="391"/>
      <c r="E21" s="405"/>
      <c r="F21" s="406"/>
      <c r="G21" s="406"/>
      <c r="H21" s="406"/>
      <c r="I21" s="404"/>
      <c r="J21" s="119" t="str">
        <f>IF(AND('Mapa final'!$AB$52="Muy Alta",'Mapa final'!$AD$52="Leve"),CONCATENATE("R17C",'Mapa final'!$R$52),"")</f>
        <v/>
      </c>
      <c r="K21" s="44" t="str">
        <f>IF(AND('Mapa final'!$AB$53="Muy Alta",'Mapa final'!$AD$53="Leve"),CONCATENATE("R17C",'Mapa final'!$R$53),"")</f>
        <v/>
      </c>
      <c r="L21" s="120" t="str">
        <f>IF(AND('Mapa final'!$AB$54="Muy Alta",'Mapa final'!$AD$54="Leve"),CONCATENATE("R17C",'Mapa final'!$R$54),"")</f>
        <v/>
      </c>
      <c r="M21" s="119" t="str">
        <f>IF(AND('Mapa final'!$AB$52="Muy Alta",'Mapa final'!$AD$52="Menor"),CONCATENATE("R17C",'Mapa final'!$R$52),"")</f>
        <v/>
      </c>
      <c r="N21" s="44" t="str">
        <f>IF(AND('Mapa final'!$AB$53="Muy Alta",'Mapa final'!$AD$53="Menor"),CONCATENATE("R17C",'Mapa final'!$R$53),"")</f>
        <v/>
      </c>
      <c r="O21" s="120" t="str">
        <f>IF(AND('Mapa final'!$AB$54="Muy Alta",'Mapa final'!$AD$54="Menor"),CONCATENATE("R17C",'Mapa final'!$R$54),"")</f>
        <v/>
      </c>
      <c r="P21" s="119" t="str">
        <f>IF(AND('Mapa final'!$AB$52="Muy Alta",'Mapa final'!$AD$52="Moderado"),CONCATENATE("R17C",'Mapa final'!$R$52),"")</f>
        <v/>
      </c>
      <c r="Q21" s="44" t="str">
        <f>IF(AND('Mapa final'!$AB$53="Muy Alta",'Mapa final'!$AD$53="Moderado"),CONCATENATE("R17C",'Mapa final'!$R$53),"")</f>
        <v/>
      </c>
      <c r="R21" s="120" t="str">
        <f>IF(AND('Mapa final'!$AB$54="Muy Alta",'Mapa final'!$AD$54="Moderado"),CONCATENATE("R17C",'Mapa final'!$R$54),"")</f>
        <v/>
      </c>
      <c r="S21" s="119" t="str">
        <f>IF(AND('Mapa final'!$AB$52="Muy Alta",'Mapa final'!$AD$52="Mayor"),CONCATENATE("R17C",'Mapa final'!$R$52),"")</f>
        <v/>
      </c>
      <c r="T21" s="44" t="str">
        <f>IF(AND('Mapa final'!$AB$53="Muy Alta",'Mapa final'!$AD$53="Mayor"),CONCATENATE("R17C",'Mapa final'!$R$53),"")</f>
        <v/>
      </c>
      <c r="U21" s="120" t="str">
        <f>IF(AND('Mapa final'!$AB$54="Muy Alta",'Mapa final'!$AD$54="Mayor"),CONCATENATE("R17C",'Mapa final'!$R$54),"")</f>
        <v/>
      </c>
      <c r="V21" s="45" t="str">
        <f>IF(AND('Mapa final'!$AB$52="Muy Alta",'Mapa final'!$AD$52="Catastrófico"),CONCATENATE("R17C",'Mapa final'!$R$52),"")</f>
        <v/>
      </c>
      <c r="W21" s="46" t="str">
        <f>IF(AND('Mapa final'!$AB$53="Muy Alta",'Mapa final'!$AD$53="Catastrófico"),CONCATENATE("R17C",'Mapa final'!$R$53),"")</f>
        <v/>
      </c>
      <c r="X21" s="114" t="str">
        <f>IF(AND('Mapa final'!$AB$54="Muy Alta",'Mapa final'!$AD$54="Catastrófico"),CONCATENATE("R17C",'Mapa final'!$R$54),"")</f>
        <v/>
      </c>
      <c r="Y21" s="58"/>
      <c r="Z21" s="412"/>
      <c r="AA21" s="413"/>
      <c r="AB21" s="413"/>
      <c r="AC21" s="413"/>
      <c r="AD21" s="413"/>
      <c r="AE21" s="414"/>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row>
    <row r="22" spans="1:61" ht="15" customHeight="1" x14ac:dyDescent="0.25">
      <c r="A22" s="58"/>
      <c r="B22" s="390"/>
      <c r="C22" s="390"/>
      <c r="D22" s="391"/>
      <c r="E22" s="405"/>
      <c r="F22" s="406"/>
      <c r="G22" s="406"/>
      <c r="H22" s="406"/>
      <c r="I22" s="404"/>
      <c r="J22" s="119" t="str">
        <f>IF(AND('Mapa final'!$AB$55="Muy Alta",'Mapa final'!$AD$55="Leve"),CONCATENATE("R18C",'Mapa final'!$R$55),"")</f>
        <v/>
      </c>
      <c r="K22" s="44" t="str">
        <f>IF(AND('Mapa final'!$AB$56="Muy Alta",'Mapa final'!$AD$56="Leve"),CONCATENATE("R18C",'Mapa final'!$R$56),"")</f>
        <v/>
      </c>
      <c r="L22" s="120" t="str">
        <f>IF(AND('Mapa final'!$AB$57="Muy Alta",'Mapa final'!$AD$57="Leve"),CONCATENATE("R18C",'Mapa final'!$R$57),"")</f>
        <v/>
      </c>
      <c r="M22" s="119" t="str">
        <f>IF(AND('Mapa final'!$AB$55="Muy Alta",'Mapa final'!$AD$55="Menor"),CONCATENATE("R18C",'Mapa final'!$R$55),"")</f>
        <v/>
      </c>
      <c r="N22" s="44" t="str">
        <f>IF(AND('Mapa final'!$AB$56="Muy Alta",'Mapa final'!$AD$56="Menor"),CONCATENATE("R18C",'Mapa final'!$R$56),"")</f>
        <v/>
      </c>
      <c r="O22" s="120" t="str">
        <f>IF(AND('Mapa final'!$AB$57="Muy Alta",'Mapa final'!$AD$57="Menor"),CONCATENATE("R18C",'Mapa final'!$R$57),"")</f>
        <v/>
      </c>
      <c r="P22" s="119" t="str">
        <f>IF(AND('Mapa final'!$AB$55="Muy Alta",'Mapa final'!$AD$55="Moderado"),CONCATENATE("R18C",'Mapa final'!$R$55),"")</f>
        <v/>
      </c>
      <c r="Q22" s="44" t="str">
        <f>IF(AND('Mapa final'!$AB$56="Muy Alta",'Mapa final'!$AD$56="Moderado"),CONCATENATE("R18C",'Mapa final'!$R$56),"")</f>
        <v/>
      </c>
      <c r="R22" s="120" t="str">
        <f>IF(AND('Mapa final'!$AB$57="Muy Alta",'Mapa final'!$AD$57="Moderado"),CONCATENATE("R18C",'Mapa final'!$R$57),"")</f>
        <v/>
      </c>
      <c r="S22" s="119" t="str">
        <f>IF(AND('Mapa final'!$AB$55="Muy Alta",'Mapa final'!$AD$55="Mayor"),CONCATENATE("R18C",'Mapa final'!$R$55),"")</f>
        <v/>
      </c>
      <c r="T22" s="44" t="str">
        <f>IF(AND('Mapa final'!$AB$56="Muy Alta",'Mapa final'!$AD$56="Mayor"),CONCATENATE("R18C",'Mapa final'!$R$56),"")</f>
        <v/>
      </c>
      <c r="U22" s="120" t="str">
        <f>IF(AND('Mapa final'!$AB$57="Muy Alta",'Mapa final'!$AD$57="Mayor"),CONCATENATE("R18C",'Mapa final'!$R$57),"")</f>
        <v/>
      </c>
      <c r="V22" s="45" t="str">
        <f>IF(AND('Mapa final'!$AB$55="Muy Alta",'Mapa final'!$AD$55="Catastrófico"),CONCATENATE("R18C",'Mapa final'!$R$55),"")</f>
        <v/>
      </c>
      <c r="W22" s="46" t="str">
        <f>IF(AND('Mapa final'!$AB$56="Muy Alta",'Mapa final'!$AD$56="Catastrófico"),CONCATENATE("R18C",'Mapa final'!$R$56),"")</f>
        <v/>
      </c>
      <c r="X22" s="114" t="str">
        <f>IF(AND('Mapa final'!$AB$57="Muy Alta",'Mapa final'!$AD$57="Catastrófico"),CONCATENATE("R18C",'Mapa final'!$R$57),"")</f>
        <v/>
      </c>
      <c r="Y22" s="58"/>
      <c r="Z22" s="412"/>
      <c r="AA22" s="413"/>
      <c r="AB22" s="413"/>
      <c r="AC22" s="413"/>
      <c r="AD22" s="413"/>
      <c r="AE22" s="414"/>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row>
    <row r="23" spans="1:61" ht="15" customHeight="1" x14ac:dyDescent="0.25">
      <c r="A23" s="58"/>
      <c r="B23" s="390"/>
      <c r="C23" s="390"/>
      <c r="D23" s="391"/>
      <c r="E23" s="405"/>
      <c r="F23" s="406"/>
      <c r="G23" s="406"/>
      <c r="H23" s="406"/>
      <c r="I23" s="404"/>
      <c r="J23" s="119" t="str">
        <f>IF(AND('Mapa final'!$AB$58="Muy Alta",'Mapa final'!$AD$58="Leve"),CONCATENATE("R19C",'Mapa final'!$R$58),"")</f>
        <v/>
      </c>
      <c r="K23" s="44" t="str">
        <f>IF(AND('Mapa final'!$AB$59="Muy Alta",'Mapa final'!$AD$59="Leve"),CONCATENATE("R19C",'Mapa final'!$R$59),"")</f>
        <v/>
      </c>
      <c r="L23" s="120" t="str">
        <f>IF(AND('Mapa final'!$AB$60="Muy Alta",'Mapa final'!$AD$60="Leve"),CONCATENATE("R19C",'Mapa final'!$R$60),"")</f>
        <v/>
      </c>
      <c r="M23" s="119" t="str">
        <f>IF(AND('Mapa final'!$AB$58="Muy Alta",'Mapa final'!$AD$58="Menor"),CONCATENATE("R19C",'Mapa final'!$R$58),"")</f>
        <v/>
      </c>
      <c r="N23" s="44" t="str">
        <f>IF(AND('Mapa final'!$AB$59="Muy Alta",'Mapa final'!$AD$59="Menor"),CONCATENATE("R19C",'Mapa final'!$R$59),"")</f>
        <v/>
      </c>
      <c r="O23" s="120" t="str">
        <f>IF(AND('Mapa final'!$AB$60="Muy Alta",'Mapa final'!$AD$60="Menor"),CONCATENATE("R19C",'Mapa final'!$R$60),"")</f>
        <v/>
      </c>
      <c r="P23" s="119" t="str">
        <f>IF(AND('Mapa final'!$AB$58="Muy Alta",'Mapa final'!$AD$58="Moderado"),CONCATENATE("R19C",'Mapa final'!$R$58),"")</f>
        <v/>
      </c>
      <c r="Q23" s="44" t="str">
        <f>IF(AND('Mapa final'!$AB$59="Muy Alta",'Mapa final'!$AD$59="Moderado"),CONCATENATE("R19C",'Mapa final'!$R$59),"")</f>
        <v/>
      </c>
      <c r="R23" s="120" t="str">
        <f>IF(AND('Mapa final'!$AB$60="Muy Alta",'Mapa final'!$AD$60="Moderado"),CONCATENATE("R19C",'Mapa final'!$R$60),"")</f>
        <v/>
      </c>
      <c r="S23" s="119" t="str">
        <f>IF(AND('Mapa final'!$AB$58="Muy Alta",'Mapa final'!$AD$58="Mayor"),CONCATENATE("R19C",'Mapa final'!$R$58),"")</f>
        <v/>
      </c>
      <c r="T23" s="44" t="str">
        <f>IF(AND('Mapa final'!$AB$59="Muy Alta",'Mapa final'!$AD$59="Mayor"),CONCATENATE("R19C",'Mapa final'!$R$59),"")</f>
        <v/>
      </c>
      <c r="U23" s="120" t="str">
        <f>IF(AND('Mapa final'!$AB$60="Muy Alta",'Mapa final'!$AD$60="Mayor"),CONCATENATE("R19C",'Mapa final'!$R$60),"")</f>
        <v/>
      </c>
      <c r="V23" s="45" t="str">
        <f>IF(AND('Mapa final'!$AB$58="Muy Alta",'Mapa final'!$AD$58="Catastrófico"),CONCATENATE("R19C",'Mapa final'!$R$58),"")</f>
        <v/>
      </c>
      <c r="W23" s="46" t="str">
        <f>IF(AND('Mapa final'!$AB$59="Muy Alta",'Mapa final'!$AD$59="Catastrófico"),CONCATENATE("R19C",'Mapa final'!$R$59),"")</f>
        <v/>
      </c>
      <c r="X23" s="114" t="str">
        <f>IF(AND('Mapa final'!$AB$60="Muy Alta",'Mapa final'!$AD$60="Catastrófico"),CONCATENATE("R19C",'Mapa final'!$R$60),"")</f>
        <v/>
      </c>
      <c r="Y23" s="58"/>
      <c r="Z23" s="412"/>
      <c r="AA23" s="413"/>
      <c r="AB23" s="413"/>
      <c r="AC23" s="413"/>
      <c r="AD23" s="413"/>
      <c r="AE23" s="414"/>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row>
    <row r="24" spans="1:61" ht="15" customHeight="1" x14ac:dyDescent="0.25">
      <c r="A24" s="58"/>
      <c r="B24" s="390"/>
      <c r="C24" s="390"/>
      <c r="D24" s="391"/>
      <c r="E24" s="405"/>
      <c r="F24" s="406"/>
      <c r="G24" s="406"/>
      <c r="H24" s="406"/>
      <c r="I24" s="404"/>
      <c r="J24" s="119" t="str">
        <f>IF(AND('Mapa final'!$AB$61="Muy Alta",'Mapa final'!$AD$61="Leve"),CONCATENATE("R20C",'Mapa final'!$R$61),"")</f>
        <v/>
      </c>
      <c r="K24" s="44" t="str">
        <f>IF(AND('Mapa final'!$AB$62="Muy Alta",'Mapa final'!$AD$62="Leve"),CONCATENATE("R20C",'Mapa final'!$R$62),"")</f>
        <v/>
      </c>
      <c r="L24" s="120" t="str">
        <f>IF(AND('Mapa final'!$AB$63="Muy Alta",'Mapa final'!$AD$63="Leve"),CONCATENATE("R20C",'Mapa final'!$R$63),"")</f>
        <v/>
      </c>
      <c r="M24" s="119" t="str">
        <f>IF(AND('Mapa final'!$AB$61="Muy Alta",'Mapa final'!$AD$61="Menor"),CONCATENATE("R20C",'Mapa final'!$R$61),"")</f>
        <v/>
      </c>
      <c r="N24" s="44" t="str">
        <f>IF(AND('Mapa final'!$AB$62="Muy Alta",'Mapa final'!$AD$62="Menor"),CONCATENATE("R20C",'Mapa final'!$R$62),"")</f>
        <v/>
      </c>
      <c r="O24" s="120" t="str">
        <f>IF(AND('Mapa final'!$AB$63="Muy Alta",'Mapa final'!$AD$63="Menor"),CONCATENATE("R20C",'Mapa final'!$R$63),"")</f>
        <v/>
      </c>
      <c r="P24" s="119" t="str">
        <f>IF(AND('Mapa final'!$AB$61="Muy Alta",'Mapa final'!$AD$61="Moderado"),CONCATENATE("R20C",'Mapa final'!$R$61),"")</f>
        <v/>
      </c>
      <c r="Q24" s="44" t="str">
        <f>IF(AND('Mapa final'!$AB$62="Muy Alta",'Mapa final'!$AD$62="Moderado"),CONCATENATE("R20C",'Mapa final'!$R$62),"")</f>
        <v/>
      </c>
      <c r="R24" s="120" t="str">
        <f>IF(AND('Mapa final'!$AB$63="Muy Alta",'Mapa final'!$AD$63="Moderado"),CONCATENATE("R20C",'Mapa final'!$R$63),"")</f>
        <v/>
      </c>
      <c r="S24" s="119" t="str">
        <f>IF(AND('Mapa final'!$AB$61="Muy Alta",'Mapa final'!$AD$61="Mayor"),CONCATENATE("R20C",'Mapa final'!$R$61),"")</f>
        <v/>
      </c>
      <c r="T24" s="44" t="str">
        <f>IF(AND('Mapa final'!$AB$62="Muy Alta",'Mapa final'!$AD$62="Mayor"),CONCATENATE("R20C",'Mapa final'!$R$62),"")</f>
        <v/>
      </c>
      <c r="U24" s="120" t="str">
        <f>IF(AND('Mapa final'!$AB$63="Muy Alta",'Mapa final'!$AD$63="Mayor"),CONCATENATE("R20C",'Mapa final'!$R$63),"")</f>
        <v/>
      </c>
      <c r="V24" s="45" t="str">
        <f>IF(AND('Mapa final'!$AB$61="Muy Alta",'Mapa final'!$AD$61="Catastrófico"),CONCATENATE("R20C",'Mapa final'!$R$61),"")</f>
        <v/>
      </c>
      <c r="W24" s="46" t="str">
        <f>IF(AND('Mapa final'!$AB$62="Muy Alta",'Mapa final'!$AD$62="Catastrófico"),CONCATENATE("R20C",'Mapa final'!$R$62),"")</f>
        <v/>
      </c>
      <c r="X24" s="114" t="str">
        <f>IF(AND('Mapa final'!$AB$63="Muy Alta",'Mapa final'!$AD$63="Catastrófico"),CONCATENATE("R20C",'Mapa final'!$R$63),"")</f>
        <v/>
      </c>
      <c r="Y24" s="58"/>
      <c r="Z24" s="412"/>
      <c r="AA24" s="413"/>
      <c r="AB24" s="413"/>
      <c r="AC24" s="413"/>
      <c r="AD24" s="413"/>
      <c r="AE24" s="414"/>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row>
    <row r="25" spans="1:61" ht="15" customHeight="1" x14ac:dyDescent="0.25">
      <c r="A25" s="58"/>
      <c r="B25" s="390"/>
      <c r="C25" s="390"/>
      <c r="D25" s="391"/>
      <c r="E25" s="405"/>
      <c r="F25" s="406"/>
      <c r="G25" s="406"/>
      <c r="H25" s="406"/>
      <c r="I25" s="404"/>
      <c r="J25" s="119" t="str">
        <f>IF(AND('Mapa final'!$AB$64="Muy Alta",'Mapa final'!$AD$64="Leve"),CONCATENATE("R21C",'Mapa final'!$R$64),"")</f>
        <v/>
      </c>
      <c r="K25" s="44" t="str">
        <f>IF(AND('Mapa final'!$AB$65="Muy Alta",'Mapa final'!$AD$65="Leve"),CONCATENATE("R21C",'Mapa final'!$R$65),"")</f>
        <v/>
      </c>
      <c r="L25" s="120" t="str">
        <f>IF(AND('Mapa final'!$AB$66="Muy Alta",'Mapa final'!$AD$66="Leve"),CONCATENATE("R21C",'Mapa final'!$R$66),"")</f>
        <v/>
      </c>
      <c r="M25" s="119" t="str">
        <f>IF(AND('Mapa final'!$AB$64="Muy Alta",'Mapa final'!$AD$64="Menor"),CONCATENATE("R21C",'Mapa final'!$R$64),"")</f>
        <v/>
      </c>
      <c r="N25" s="44" t="str">
        <f>IF(AND('Mapa final'!$AB$65="Muy Alta",'Mapa final'!$AD$65="Menor"),CONCATENATE("R21C",'Mapa final'!$R$65),"")</f>
        <v/>
      </c>
      <c r="O25" s="120" t="str">
        <f>IF(AND('Mapa final'!$AB$66="Muy Alta",'Mapa final'!$AD$66="Menor"),CONCATENATE("R21C",'Mapa final'!$R$66),"")</f>
        <v/>
      </c>
      <c r="P25" s="119" t="str">
        <f>IF(AND('Mapa final'!$AB$64="Muy Alta",'Mapa final'!$AD$64="Moderado"),CONCATENATE("R21C",'Mapa final'!$R$64),"")</f>
        <v/>
      </c>
      <c r="Q25" s="44" t="str">
        <f>IF(AND('Mapa final'!$AB$65="Muy Alta",'Mapa final'!$AD$65="Moderado"),CONCATENATE("R21C",'Mapa final'!$R$65),"")</f>
        <v/>
      </c>
      <c r="R25" s="120" t="str">
        <f>IF(AND('Mapa final'!$AB$66="Muy Alta",'Mapa final'!$AD$66="Moderado"),CONCATENATE("R21C",'Mapa final'!$R$66),"")</f>
        <v/>
      </c>
      <c r="S25" s="119" t="str">
        <f>IF(AND('Mapa final'!$AB$64="Muy Alta",'Mapa final'!$AD$64="Mayor"),CONCATENATE("R21C",'Mapa final'!$R$64),"")</f>
        <v/>
      </c>
      <c r="T25" s="44" t="str">
        <f>IF(AND('Mapa final'!$AB$65="Muy Alta",'Mapa final'!$AD$65="Mayor"),CONCATENATE("R21C",'Mapa final'!$R$65),"")</f>
        <v/>
      </c>
      <c r="U25" s="120" t="str">
        <f>IF(AND('Mapa final'!$AB$66="Muy Alta",'Mapa final'!$AD$66="Mayor"),CONCATENATE("R21C",'Mapa final'!$R$66),"")</f>
        <v/>
      </c>
      <c r="V25" s="45" t="str">
        <f>IF(AND('Mapa final'!$AB$64="Muy Alta",'Mapa final'!$AD$64="Catastrófico"),CONCATENATE("R21C",'Mapa final'!$R$64),"")</f>
        <v/>
      </c>
      <c r="W25" s="46" t="str">
        <f>IF(AND('Mapa final'!$AB$65="Muy Alta",'Mapa final'!$AD$65="Catastrófico"),CONCATENATE("R21C",'Mapa final'!$R$65),"")</f>
        <v/>
      </c>
      <c r="X25" s="114" t="str">
        <f>IF(AND('Mapa final'!$AB$66="Muy Alta",'Mapa final'!$AD$66="Catastrófico"),CONCATENATE("R21C",'Mapa final'!$R$66),"")</f>
        <v/>
      </c>
      <c r="Y25" s="58"/>
      <c r="Z25" s="412"/>
      <c r="AA25" s="413"/>
      <c r="AB25" s="413"/>
      <c r="AC25" s="413"/>
      <c r="AD25" s="413"/>
      <c r="AE25" s="414"/>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row>
    <row r="26" spans="1:61" ht="15" customHeight="1" x14ac:dyDescent="0.25">
      <c r="A26" s="58"/>
      <c r="B26" s="390"/>
      <c r="C26" s="390"/>
      <c r="D26" s="391"/>
      <c r="E26" s="405"/>
      <c r="F26" s="406"/>
      <c r="G26" s="406"/>
      <c r="H26" s="406"/>
      <c r="I26" s="404"/>
      <c r="J26" s="119" t="str">
        <f>IF(AND('Mapa final'!$AB$67="Muy Alta",'Mapa final'!$AD$67="Leve"),CONCATENATE("R22C",'Mapa final'!$R$67),"")</f>
        <v/>
      </c>
      <c r="K26" s="44" t="str">
        <f>IF(AND('Mapa final'!$AB$68="Muy Alta",'Mapa final'!$AD$68="Leve"),CONCATENATE("R22C",'Mapa final'!$R$68),"")</f>
        <v/>
      </c>
      <c r="L26" s="120" t="str">
        <f>IF(AND('Mapa final'!$AB$69="Muy Alta",'Mapa final'!$AD$69="Leve"),CONCATENATE("R22C",'Mapa final'!$R$69),"")</f>
        <v/>
      </c>
      <c r="M26" s="119" t="str">
        <f>IF(AND('Mapa final'!$AB$67="Muy Alta",'Mapa final'!$AD$67="Menor"),CONCATENATE("R22C",'Mapa final'!$R$67),"")</f>
        <v/>
      </c>
      <c r="N26" s="44" t="str">
        <f>IF(AND('Mapa final'!$AB$68="Muy Alta",'Mapa final'!$AD$68="Menor"),CONCATENATE("R22C",'Mapa final'!$R$68),"")</f>
        <v/>
      </c>
      <c r="O26" s="120" t="str">
        <f>IF(AND('Mapa final'!$AB$69="Muy Alta",'Mapa final'!$AD$69="Menor"),CONCATENATE("R22C",'Mapa final'!$R$69),"")</f>
        <v/>
      </c>
      <c r="P26" s="119" t="str">
        <f>IF(AND('Mapa final'!$AB$67="Muy Alta",'Mapa final'!$AD$67="Moderado"),CONCATENATE("R22C",'Mapa final'!$R$67),"")</f>
        <v/>
      </c>
      <c r="Q26" s="44" t="str">
        <f>IF(AND('Mapa final'!$AB$68="Muy Alta",'Mapa final'!$AD$68="Moderado"),CONCATENATE("R22C",'Mapa final'!$R$68),"")</f>
        <v/>
      </c>
      <c r="R26" s="120" t="str">
        <f>IF(AND('Mapa final'!$AB$69="Muy Alta",'Mapa final'!$AD$69="Moderado"),CONCATENATE("R22C",'Mapa final'!$R$69),"")</f>
        <v/>
      </c>
      <c r="S26" s="119" t="str">
        <f>IF(AND('Mapa final'!$AB$67="Muy Alta",'Mapa final'!$AD$67="Mayor"),CONCATENATE("R22C",'Mapa final'!$R$67),"")</f>
        <v/>
      </c>
      <c r="T26" s="44" t="str">
        <f>IF(AND('Mapa final'!$AB$68="Muy Alta",'Mapa final'!$AD$68="Mayor"),CONCATENATE("R22C",'Mapa final'!$R$68),"")</f>
        <v/>
      </c>
      <c r="U26" s="120" t="str">
        <f>IF(AND('Mapa final'!$AB$69="Muy Alta",'Mapa final'!$AD$69="Mayor"),CONCATENATE("R22C",'Mapa final'!$R$69),"")</f>
        <v/>
      </c>
      <c r="V26" s="45" t="str">
        <f>IF(AND('Mapa final'!$AB$67="Muy Alta",'Mapa final'!$AD$67="Catastrófico"),CONCATENATE("R22C",'Mapa final'!$R$67),"")</f>
        <v/>
      </c>
      <c r="W26" s="46" t="str">
        <f>IF(AND('Mapa final'!$AB$68="Muy Alta",'Mapa final'!$AD$68="Catastrófico"),CONCATENATE("R22C",'Mapa final'!$R$68),"")</f>
        <v/>
      </c>
      <c r="X26" s="114" t="str">
        <f>IF(AND('Mapa final'!$AB$69="Muy Alta",'Mapa final'!$AD$69="Catastrófico"),CONCATENATE("R22C",'Mapa final'!$R$69),"")</f>
        <v/>
      </c>
      <c r="Y26" s="58"/>
      <c r="Z26" s="412"/>
      <c r="AA26" s="413"/>
      <c r="AB26" s="413"/>
      <c r="AC26" s="413"/>
      <c r="AD26" s="413"/>
      <c r="AE26" s="414"/>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row>
    <row r="27" spans="1:61" ht="15" customHeight="1" x14ac:dyDescent="0.25">
      <c r="A27" s="58"/>
      <c r="B27" s="390"/>
      <c r="C27" s="390"/>
      <c r="D27" s="391"/>
      <c r="E27" s="405"/>
      <c r="F27" s="406"/>
      <c r="G27" s="406"/>
      <c r="H27" s="406"/>
      <c r="I27" s="404"/>
      <c r="J27" s="119" t="str">
        <f>IF(AND('Mapa final'!$AB$70="Muy Alta",'Mapa final'!$AD$70="Leve"),CONCATENATE("R23C",'Mapa final'!$R$70),"")</f>
        <v/>
      </c>
      <c r="K27" s="44" t="str">
        <f>IF(AND('Mapa final'!$AB$71="Muy Alta",'Mapa final'!$AD$71="Leve"),CONCATENATE("R23C",'Mapa final'!$R$71),"")</f>
        <v/>
      </c>
      <c r="L27" s="120" t="str">
        <f>IF(AND('Mapa final'!$AB$72="Muy Alta",'Mapa final'!$AD$72="Leve"),CONCATENATE("R23C",'Mapa final'!$R$72),"")</f>
        <v/>
      </c>
      <c r="M27" s="119" t="str">
        <f>IF(AND('Mapa final'!$AB$70="Muy Alta",'Mapa final'!$AD$70="Menor"),CONCATENATE("R23C",'Mapa final'!$R$70),"")</f>
        <v/>
      </c>
      <c r="N27" s="44" t="str">
        <f>IF(AND('Mapa final'!$AB$71="Muy Alta",'Mapa final'!$AD$71="Menor"),CONCATENATE("R23C",'Mapa final'!$R$71),"")</f>
        <v/>
      </c>
      <c r="O27" s="120" t="str">
        <f>IF(AND('Mapa final'!$AB$72="Muy Alta",'Mapa final'!$AD$72="Menor"),CONCATENATE("R23C",'Mapa final'!$R$72),"")</f>
        <v/>
      </c>
      <c r="P27" s="119" t="str">
        <f>IF(AND('Mapa final'!$AB$70="Muy Alta",'Mapa final'!$AD$70="Moderado"),CONCATENATE("R23C",'Mapa final'!$R$70),"")</f>
        <v/>
      </c>
      <c r="Q27" s="44" t="str">
        <f>IF(AND('Mapa final'!$AB$71="Muy Alta",'Mapa final'!$AD$71="Moderado"),CONCATENATE("R23C",'Mapa final'!$R$71),"")</f>
        <v/>
      </c>
      <c r="R27" s="120" t="str">
        <f>IF(AND('Mapa final'!$AB$72="Muy Alta",'Mapa final'!$AD$72="Moderado"),CONCATENATE("R23C",'Mapa final'!$R$72),"")</f>
        <v/>
      </c>
      <c r="S27" s="119" t="str">
        <f>IF(AND('Mapa final'!$AB$70="Muy Alta",'Mapa final'!$AD$70="Mayor"),CONCATENATE("R23C",'Mapa final'!$R$70),"")</f>
        <v/>
      </c>
      <c r="T27" s="44" t="str">
        <f>IF(AND('Mapa final'!$AB$71="Muy Alta",'Mapa final'!$AD$71="Mayor"),CONCATENATE("R23C",'Mapa final'!$R$71),"")</f>
        <v/>
      </c>
      <c r="U27" s="120" t="str">
        <f>IF(AND('Mapa final'!$AB$72="Muy Alta",'Mapa final'!$AD$72="Mayor"),CONCATENATE("R23C",'Mapa final'!$R$72),"")</f>
        <v/>
      </c>
      <c r="V27" s="45" t="str">
        <f>IF(AND('Mapa final'!$AB$70="Muy Alta",'Mapa final'!$AD$70="Catastrófico"),CONCATENATE("R23C",'Mapa final'!$R$70),"")</f>
        <v/>
      </c>
      <c r="W27" s="46" t="str">
        <f>IF(AND('Mapa final'!$AB$71="Muy Alta",'Mapa final'!$AD$71="Catastrófico"),CONCATENATE("R23C",'Mapa final'!$R$71),"")</f>
        <v/>
      </c>
      <c r="X27" s="114" t="str">
        <f>IF(AND('Mapa final'!$AB$72="Muy Alta",'Mapa final'!$AD$72="Catastrófico"),CONCATENATE("R23C",'Mapa final'!$R$72),"")</f>
        <v/>
      </c>
      <c r="Y27" s="58"/>
      <c r="Z27" s="412"/>
      <c r="AA27" s="413"/>
      <c r="AB27" s="413"/>
      <c r="AC27" s="413"/>
      <c r="AD27" s="413"/>
      <c r="AE27" s="414"/>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row>
    <row r="28" spans="1:61" ht="15" customHeight="1" x14ac:dyDescent="0.25">
      <c r="A28" s="58"/>
      <c r="B28" s="390"/>
      <c r="C28" s="390"/>
      <c r="D28" s="391"/>
      <c r="E28" s="405"/>
      <c r="F28" s="406"/>
      <c r="G28" s="406"/>
      <c r="H28" s="406"/>
      <c r="I28" s="404"/>
      <c r="J28" s="119" t="str">
        <f>IF(AND('Mapa final'!$AB$73="Muy Alta",'Mapa final'!$AD$73="Leve"),CONCATENATE("R24C",'Mapa final'!$R$73),"")</f>
        <v/>
      </c>
      <c r="K28" s="44" t="str">
        <f>IF(AND('Mapa final'!$AB$74="Muy Alta",'Mapa final'!$AD$74="Leve"),CONCATENATE("R24C",'Mapa final'!$R$74),"")</f>
        <v/>
      </c>
      <c r="L28" s="120" t="str">
        <f>IF(AND('Mapa final'!$AB$75="Muy Alta",'Mapa final'!$AD$75="Leve"),CONCATENATE("R24C",'Mapa final'!$R$75),"")</f>
        <v/>
      </c>
      <c r="M28" s="119" t="str">
        <f>IF(AND('Mapa final'!$AB$73="Muy Alta",'Mapa final'!$AD$73="Menor"),CONCATENATE("R24C",'Mapa final'!$R$73),"")</f>
        <v/>
      </c>
      <c r="N28" s="44" t="str">
        <f>IF(AND('Mapa final'!$AB$74="Muy Alta",'Mapa final'!$AD$74="Menor"),CONCATENATE("R24C",'Mapa final'!$R$74),"")</f>
        <v/>
      </c>
      <c r="O28" s="120" t="str">
        <f>IF(AND('Mapa final'!$AB$75="Muy Alta",'Mapa final'!$AD$75="Menor"),CONCATENATE("R24C",'Mapa final'!$R$75),"")</f>
        <v/>
      </c>
      <c r="P28" s="119" t="str">
        <f>IF(AND('Mapa final'!$AB$73="Muy Alta",'Mapa final'!$AD$73="Moderado"),CONCATENATE("R24C",'Mapa final'!$R$73),"")</f>
        <v/>
      </c>
      <c r="Q28" s="44" t="str">
        <f>IF(AND('Mapa final'!$AB$74="Muy Alta",'Mapa final'!$AD$74="Moderado"),CONCATENATE("R24C",'Mapa final'!$R$74),"")</f>
        <v/>
      </c>
      <c r="R28" s="120" t="str">
        <f>IF(AND('Mapa final'!$AB$75="Muy Alta",'Mapa final'!$AD$75="Moderado"),CONCATENATE("R24C",'Mapa final'!$R$75),"")</f>
        <v/>
      </c>
      <c r="S28" s="119" t="str">
        <f>IF(AND('Mapa final'!$AB$73="Muy Alta",'Mapa final'!$AD$73="Mayor"),CONCATENATE("R24C",'Mapa final'!$R$73),"")</f>
        <v/>
      </c>
      <c r="T28" s="44" t="str">
        <f>IF(AND('Mapa final'!$AB$74="Muy Alta",'Mapa final'!$AD$74="Mayor"),CONCATENATE("R24C",'Mapa final'!$R$74),"")</f>
        <v/>
      </c>
      <c r="U28" s="120" t="str">
        <f>IF(AND('Mapa final'!$AB$75="Muy Alta",'Mapa final'!$AD$75="Mayor"),CONCATENATE("R24C",'Mapa final'!$R$75),"")</f>
        <v/>
      </c>
      <c r="V28" s="45" t="str">
        <f>IF(AND('Mapa final'!$AB$73="Muy Alta",'Mapa final'!$AD$73="Catastrófico"),CONCATENATE("R24C",'Mapa final'!$R$73),"")</f>
        <v/>
      </c>
      <c r="W28" s="46" t="str">
        <f>IF(AND('Mapa final'!$AB$74="Muy Alta",'Mapa final'!$AD$74="Catastrófico"),CONCATENATE("R24C",'Mapa final'!$R$74),"")</f>
        <v/>
      </c>
      <c r="X28" s="114" t="str">
        <f>IF(AND('Mapa final'!$AB$75="Muy Alta",'Mapa final'!$AD$75="Catastrófico"),CONCATENATE("R24C",'Mapa final'!$R$75),"")</f>
        <v/>
      </c>
      <c r="Y28" s="58"/>
      <c r="Z28" s="412"/>
      <c r="AA28" s="413"/>
      <c r="AB28" s="413"/>
      <c r="AC28" s="413"/>
      <c r="AD28" s="413"/>
      <c r="AE28" s="414"/>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row>
    <row r="29" spans="1:61" ht="15" customHeight="1" x14ac:dyDescent="0.25">
      <c r="A29" s="58"/>
      <c r="B29" s="390"/>
      <c r="C29" s="390"/>
      <c r="D29" s="391"/>
      <c r="E29" s="405"/>
      <c r="F29" s="406"/>
      <c r="G29" s="406"/>
      <c r="H29" s="406"/>
      <c r="I29" s="404"/>
      <c r="J29" s="119" t="str">
        <f>IF(AND('Mapa final'!$AB$76="Muy Alta",'Mapa final'!$AD$76="Leve"),CONCATENATE("R25C",'Mapa final'!$R$76),"")</f>
        <v/>
      </c>
      <c r="K29" s="44" t="str">
        <f>IF(AND('Mapa final'!$AB$77="Muy Alta",'Mapa final'!$AD$77="Leve"),CONCATENATE("R25C",'Mapa final'!$R$77),"")</f>
        <v/>
      </c>
      <c r="L29" s="120" t="str">
        <f>IF(AND('Mapa final'!$AB$78="Muy Alta",'Mapa final'!$AD$78="Leve"),CONCATENATE("R25C",'Mapa final'!$R$78),"")</f>
        <v/>
      </c>
      <c r="M29" s="119" t="str">
        <f>IF(AND('Mapa final'!$AB$76="Muy Alta",'Mapa final'!$AD$76="Menor"),CONCATENATE("R25C",'Mapa final'!$R$76),"")</f>
        <v/>
      </c>
      <c r="N29" s="44" t="str">
        <f>IF(AND('Mapa final'!$AB$77="Muy Alta",'Mapa final'!$AD$77="Menor"),CONCATENATE("R25C",'Mapa final'!$R$77),"")</f>
        <v/>
      </c>
      <c r="O29" s="120" t="str">
        <f>IF(AND('Mapa final'!$AB$78="Muy Alta",'Mapa final'!$AD$78="Menor"),CONCATENATE("R25C",'Mapa final'!$R$78),"")</f>
        <v/>
      </c>
      <c r="P29" s="119" t="str">
        <f>IF(AND('Mapa final'!$AB$76="Muy Alta",'Mapa final'!$AD$76="Moderado"),CONCATENATE("R25C",'Mapa final'!$R$76),"")</f>
        <v/>
      </c>
      <c r="Q29" s="44" t="str">
        <f>IF(AND('Mapa final'!$AB$77="Muy Alta",'Mapa final'!$AD$77="Moderado"),CONCATENATE("R25C",'Mapa final'!$R$77),"")</f>
        <v/>
      </c>
      <c r="R29" s="120" t="str">
        <f>IF(AND('Mapa final'!$AB$78="Muy Alta",'Mapa final'!$AD$78="Moderado"),CONCATENATE("R25C",'Mapa final'!$R$78),"")</f>
        <v/>
      </c>
      <c r="S29" s="119" t="str">
        <f>IF(AND('Mapa final'!$AB$76="Muy Alta",'Mapa final'!$AD$76="Mayor"),CONCATENATE("R25C",'Mapa final'!$R$76),"")</f>
        <v/>
      </c>
      <c r="T29" s="44" t="str">
        <f>IF(AND('Mapa final'!$AB$77="Muy Alta",'Mapa final'!$AD$77="Mayor"),CONCATENATE("R25C",'Mapa final'!$R$77),"")</f>
        <v/>
      </c>
      <c r="U29" s="120" t="str">
        <f>IF(AND('Mapa final'!$AB$78="Muy Alta",'Mapa final'!$AD$78="Mayor"),CONCATENATE("R25C",'Mapa final'!$R$78),"")</f>
        <v/>
      </c>
      <c r="V29" s="45" t="str">
        <f>IF(AND('Mapa final'!$AB$76="Muy Alta",'Mapa final'!$AD$76="Catastrófico"),CONCATENATE("R25C",'Mapa final'!$R$76),"")</f>
        <v/>
      </c>
      <c r="W29" s="46" t="str">
        <f>IF(AND('Mapa final'!$AB$77="Muy Alta",'Mapa final'!$AD$77="Catastrófico"),CONCATENATE("R25C",'Mapa final'!$R$77),"")</f>
        <v/>
      </c>
      <c r="X29" s="114" t="str">
        <f>IF(AND('Mapa final'!$AB$78="Muy Alta",'Mapa final'!$AD$78="Catastrófico"),CONCATENATE("R25C",'Mapa final'!$R$78),"")</f>
        <v/>
      </c>
      <c r="Y29" s="58"/>
      <c r="Z29" s="412"/>
      <c r="AA29" s="413"/>
      <c r="AB29" s="413"/>
      <c r="AC29" s="413"/>
      <c r="AD29" s="413"/>
      <c r="AE29" s="414"/>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row>
    <row r="30" spans="1:61" ht="15" customHeight="1" x14ac:dyDescent="0.25">
      <c r="A30" s="58"/>
      <c r="B30" s="390"/>
      <c r="C30" s="390"/>
      <c r="D30" s="391"/>
      <c r="E30" s="405"/>
      <c r="F30" s="406"/>
      <c r="G30" s="406"/>
      <c r="H30" s="406"/>
      <c r="I30" s="404"/>
      <c r="J30" s="119" t="str">
        <f>IF(AND('Mapa final'!$AB$79="Muy Alta",'Mapa final'!$AD$79="Leve"),CONCATENATE("R26C",'Mapa final'!$R$79),"")</f>
        <v/>
      </c>
      <c r="K30" s="44" t="str">
        <f>IF(AND('Mapa final'!$AB$80="Muy Alta",'Mapa final'!$AD$80="Leve"),CONCATENATE("R26C",'Mapa final'!$R$80),"")</f>
        <v/>
      </c>
      <c r="L30" s="120" t="str">
        <f>IF(AND('Mapa final'!$AB$81="Muy Alta",'Mapa final'!$AD$81="Leve"),CONCATENATE("R26C",'Mapa final'!$R$81),"")</f>
        <v/>
      </c>
      <c r="M30" s="119" t="str">
        <f>IF(AND('Mapa final'!$AB$79="Muy Alta",'Mapa final'!$AD$79="Menor"),CONCATENATE("R26C",'Mapa final'!$R$79),"")</f>
        <v/>
      </c>
      <c r="N30" s="44" t="str">
        <f>IF(AND('Mapa final'!$AB$80="Muy Alta",'Mapa final'!$AD$80="Menor"),CONCATENATE("R26C",'Mapa final'!$R$80),"")</f>
        <v/>
      </c>
      <c r="O30" s="120" t="str">
        <f>IF(AND('Mapa final'!$AB$81="Muy Alta",'Mapa final'!$AD$81="Menor"),CONCATENATE("R26C",'Mapa final'!$R$81),"")</f>
        <v/>
      </c>
      <c r="P30" s="119" t="str">
        <f>IF(AND('Mapa final'!$AB$79="Muy Alta",'Mapa final'!$AD$79="Moderado"),CONCATENATE("R26C",'Mapa final'!$R$79),"")</f>
        <v/>
      </c>
      <c r="Q30" s="44" t="str">
        <f>IF(AND('Mapa final'!$AB$80="Muy Alta",'Mapa final'!$AD$80="Moderado"),CONCATENATE("R26C",'Mapa final'!$R$80),"")</f>
        <v/>
      </c>
      <c r="R30" s="120" t="str">
        <f>IF(AND('Mapa final'!$AB$81="Muy Alta",'Mapa final'!$AD$81="Moderado"),CONCATENATE("R26C",'Mapa final'!$R$81),"")</f>
        <v/>
      </c>
      <c r="S30" s="119" t="str">
        <f>IF(AND('Mapa final'!$AB$79="Muy Alta",'Mapa final'!$AD$79="Mayor"),CONCATENATE("R26C",'Mapa final'!$R$79),"")</f>
        <v/>
      </c>
      <c r="T30" s="44" t="str">
        <f>IF(AND('Mapa final'!$AB$80="Muy Alta",'Mapa final'!$AD$80="Mayor"),CONCATENATE("R26C",'Mapa final'!$R$80),"")</f>
        <v/>
      </c>
      <c r="U30" s="120" t="str">
        <f>IF(AND('Mapa final'!$AB$81="Muy Alta",'Mapa final'!$AD$81="Mayor"),CONCATENATE("R26C",'Mapa final'!$R$81),"")</f>
        <v/>
      </c>
      <c r="V30" s="45" t="str">
        <f>IF(AND('Mapa final'!$AB$79="Muy Alta",'Mapa final'!$AD$79="Catastrófico"),CONCATENATE("R26C",'Mapa final'!$R$79),"")</f>
        <v/>
      </c>
      <c r="W30" s="46" t="str">
        <f>IF(AND('Mapa final'!$AB$80="Muy Alta",'Mapa final'!$AD$80="Catastrófico"),CONCATENATE("R26C",'Mapa final'!$R$80),"")</f>
        <v/>
      </c>
      <c r="X30" s="114" t="str">
        <f>IF(AND('Mapa final'!$AB$81="Muy Alta",'Mapa final'!$AD$81="Catastrófico"),CONCATENATE("R26C",'Mapa final'!$R$81),"")</f>
        <v/>
      </c>
      <c r="Y30" s="58"/>
      <c r="Z30" s="412"/>
      <c r="AA30" s="413"/>
      <c r="AB30" s="413"/>
      <c r="AC30" s="413"/>
      <c r="AD30" s="413"/>
      <c r="AE30" s="414"/>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row>
    <row r="31" spans="1:61" ht="15" customHeight="1" x14ac:dyDescent="0.25">
      <c r="A31" s="58"/>
      <c r="B31" s="390"/>
      <c r="C31" s="390"/>
      <c r="D31" s="391"/>
      <c r="E31" s="405"/>
      <c r="F31" s="406"/>
      <c r="G31" s="406"/>
      <c r="H31" s="406"/>
      <c r="I31" s="404"/>
      <c r="J31" s="119" t="str">
        <f>IF(AND('Mapa final'!$AB$82="Muy Alta",'Mapa final'!$AD$82="Leve"),CONCATENATE("R27C",'Mapa final'!$R$82),"")</f>
        <v/>
      </c>
      <c r="K31" s="44" t="str">
        <f>IF(AND('Mapa final'!$AB$83="Muy Alta",'Mapa final'!$AD$83="Leve"),CONCATENATE("R27C",'Mapa final'!$R$83),"")</f>
        <v/>
      </c>
      <c r="L31" s="120" t="str">
        <f>IF(AND('Mapa final'!$AB$84="Muy Alta",'Mapa final'!$AD$84="Leve"),CONCATENATE("R27C",'Mapa final'!$R$84),"")</f>
        <v/>
      </c>
      <c r="M31" s="119" t="str">
        <f>IF(AND('Mapa final'!$AB$82="Muy Alta",'Mapa final'!$AD$82="Menor"),CONCATENATE("R27C",'Mapa final'!$R$82),"")</f>
        <v/>
      </c>
      <c r="N31" s="44" t="str">
        <f>IF(AND('Mapa final'!$AB$83="Muy Alta",'Mapa final'!$AD$83="Menor"),CONCATENATE("R27C",'Mapa final'!$R$83),"")</f>
        <v/>
      </c>
      <c r="O31" s="120" t="str">
        <f>IF(AND('Mapa final'!$AB$84="Muy Alta",'Mapa final'!$AD$84="Menor"),CONCATENATE("R27C",'Mapa final'!$R$84),"")</f>
        <v/>
      </c>
      <c r="P31" s="119" t="str">
        <f>IF(AND('Mapa final'!$AB$82="Muy Alta",'Mapa final'!$AD$82="Moderado"),CONCATENATE("R27C",'Mapa final'!$R$82),"")</f>
        <v/>
      </c>
      <c r="Q31" s="44" t="str">
        <f>IF(AND('Mapa final'!$AB$83="Muy Alta",'Mapa final'!$AD$83="Moderado"),CONCATENATE("R27C",'Mapa final'!$R$83),"")</f>
        <v/>
      </c>
      <c r="R31" s="120" t="str">
        <f>IF(AND('Mapa final'!$AB$84="Muy Alta",'Mapa final'!$AD$84="Moderado"),CONCATENATE("R27C",'Mapa final'!$R$84),"")</f>
        <v/>
      </c>
      <c r="S31" s="119" t="str">
        <f>IF(AND('Mapa final'!$AB$82="Muy Alta",'Mapa final'!$AD$82="Mayor"),CONCATENATE("R27C",'Mapa final'!$R$82),"")</f>
        <v/>
      </c>
      <c r="T31" s="44" t="str">
        <f>IF(AND('Mapa final'!$AB$83="Muy Alta",'Mapa final'!$AD$83="Mayor"),CONCATENATE("R27C",'Mapa final'!$R$83),"")</f>
        <v/>
      </c>
      <c r="U31" s="120" t="str">
        <f>IF(AND('Mapa final'!$AB$84="Muy Alta",'Mapa final'!$AD$84="Mayor"),CONCATENATE("R27C",'Mapa final'!$R$84),"")</f>
        <v/>
      </c>
      <c r="V31" s="45" t="str">
        <f>IF(AND('Mapa final'!$AB$82="Muy Alta",'Mapa final'!$AD$82="Catastrófico"),CONCATENATE("R27C",'Mapa final'!$R$82),"")</f>
        <v/>
      </c>
      <c r="W31" s="46" t="str">
        <f>IF(AND('Mapa final'!$AB$83="Muy Alta",'Mapa final'!$AD$83="Catastrófico"),CONCATENATE("R27C",'Mapa final'!$R$83),"")</f>
        <v/>
      </c>
      <c r="X31" s="114" t="str">
        <f>IF(AND('Mapa final'!$AB$84="Muy Alta",'Mapa final'!$AD$84="Catastrófico"),CONCATENATE("R27C",'Mapa final'!$R$84),"")</f>
        <v/>
      </c>
      <c r="Y31" s="58"/>
      <c r="Z31" s="412"/>
      <c r="AA31" s="413"/>
      <c r="AB31" s="413"/>
      <c r="AC31" s="413"/>
      <c r="AD31" s="413"/>
      <c r="AE31" s="414"/>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row>
    <row r="32" spans="1:61" ht="15" customHeight="1" x14ac:dyDescent="0.25">
      <c r="A32" s="58"/>
      <c r="B32" s="390"/>
      <c r="C32" s="390"/>
      <c r="D32" s="391"/>
      <c r="E32" s="405"/>
      <c r="F32" s="406"/>
      <c r="G32" s="406"/>
      <c r="H32" s="406"/>
      <c r="I32" s="404"/>
      <c r="J32" s="119" t="str">
        <f>IF(AND('Mapa final'!$AB$85="Muy Alta",'Mapa final'!$AD$85="Leve"),CONCATENATE("R28C",'Mapa final'!$R$85),"")</f>
        <v/>
      </c>
      <c r="K32" s="44" t="str">
        <f>IF(AND('Mapa final'!$AB$86="Muy Alta",'Mapa final'!$AD$86="Leve"),CONCATENATE("R28C",'Mapa final'!$R$86),"")</f>
        <v/>
      </c>
      <c r="L32" s="120" t="str">
        <f>IF(AND('Mapa final'!$AB$87="Muy Alta",'Mapa final'!$AD$87="Leve"),CONCATENATE("R28C",'Mapa final'!$R$87),"")</f>
        <v/>
      </c>
      <c r="M32" s="119" t="str">
        <f>IF(AND('Mapa final'!$AB$85="Muy Alta",'Mapa final'!$AD$85="Menor"),CONCATENATE("R28C",'Mapa final'!$R$85),"")</f>
        <v/>
      </c>
      <c r="N32" s="44" t="str">
        <f>IF(AND('Mapa final'!$AB$86="Muy Alta",'Mapa final'!$AD$86="Menor"),CONCATENATE("R28C",'Mapa final'!$R$86),"")</f>
        <v/>
      </c>
      <c r="O32" s="120" t="str">
        <f>IF(AND('Mapa final'!$AB$87="Muy Alta",'Mapa final'!$AD$87="Menor"),CONCATENATE("R28C",'Mapa final'!$R$87),"")</f>
        <v/>
      </c>
      <c r="P32" s="119" t="str">
        <f>IF(AND('Mapa final'!$AB$85="Muy Alta",'Mapa final'!$AD$85="Moderado"),CONCATENATE("R28C",'Mapa final'!$R$85),"")</f>
        <v/>
      </c>
      <c r="Q32" s="44" t="str">
        <f>IF(AND('Mapa final'!$AB$86="Muy Alta",'Mapa final'!$AD$86="Moderado"),CONCATENATE("R28C",'Mapa final'!$R$86),"")</f>
        <v/>
      </c>
      <c r="R32" s="120" t="str">
        <f>IF(AND('Mapa final'!$AB$87="Muy Alta",'Mapa final'!$AD$87="Moderado"),CONCATENATE("R28C",'Mapa final'!$R$87),"")</f>
        <v/>
      </c>
      <c r="S32" s="119" t="str">
        <f>IF(AND('Mapa final'!$AB$85="Muy Alta",'Mapa final'!$AD$85="Mayor"),CONCATENATE("R28C",'Mapa final'!$R$85),"")</f>
        <v/>
      </c>
      <c r="T32" s="44" t="str">
        <f>IF(AND('Mapa final'!$AB$86="Muy Alta",'Mapa final'!$AD$86="Mayor"),CONCATENATE("R28C",'Mapa final'!$R$86),"")</f>
        <v/>
      </c>
      <c r="U32" s="120" t="str">
        <f>IF(AND('Mapa final'!$AB$87="Muy Alta",'Mapa final'!$AD$87="Mayor"),CONCATENATE("R28C",'Mapa final'!$R$87),"")</f>
        <v/>
      </c>
      <c r="V32" s="45" t="str">
        <f>IF(AND('Mapa final'!$AB$85="Muy Alta",'Mapa final'!$AD$85="Catastrófico"),CONCATENATE("R28C",'Mapa final'!$R$85),"")</f>
        <v/>
      </c>
      <c r="W32" s="46" t="str">
        <f>IF(AND('Mapa final'!$AB$86="Muy Alta",'Mapa final'!$AD$86="Catastrófico"),CONCATENATE("R28C",'Mapa final'!$R$86),"")</f>
        <v/>
      </c>
      <c r="X32" s="114" t="str">
        <f>IF(AND('Mapa final'!$AB$87="Muy Alta",'Mapa final'!$AD$87="Catastrófico"),CONCATENATE("R28C",'Mapa final'!$R$87),"")</f>
        <v/>
      </c>
      <c r="Y32" s="58"/>
      <c r="Z32" s="412"/>
      <c r="AA32" s="413"/>
      <c r="AB32" s="413"/>
      <c r="AC32" s="413"/>
      <c r="AD32" s="413"/>
      <c r="AE32" s="414"/>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row>
    <row r="33" spans="1:61" ht="15" customHeight="1" x14ac:dyDescent="0.25">
      <c r="A33" s="58"/>
      <c r="B33" s="390"/>
      <c r="C33" s="390"/>
      <c r="D33" s="391"/>
      <c r="E33" s="405"/>
      <c r="F33" s="406"/>
      <c r="G33" s="406"/>
      <c r="H33" s="406"/>
      <c r="I33" s="404"/>
      <c r="J33" s="119" t="str">
        <f>IF(AND('Mapa final'!$AB$88="Muy Alta",'Mapa final'!$AD$88="Leve"),CONCATENATE("R29C",'Mapa final'!$R$88),"")</f>
        <v/>
      </c>
      <c r="K33" s="44" t="str">
        <f>IF(AND('Mapa final'!$AB$89="Muy Alta",'Mapa final'!$AD$89="Leve"),CONCATENATE("R29C",'Mapa final'!$R$89),"")</f>
        <v/>
      </c>
      <c r="L33" s="120" t="str">
        <f>IF(AND('Mapa final'!$AB$90="Muy Alta",'Mapa final'!$AD$90="Leve"),CONCATENATE("R30C",'Mapa final'!$R$90),"")</f>
        <v/>
      </c>
      <c r="M33" s="119" t="str">
        <f>IF(AND('Mapa final'!$AB$88="Muy Alta",'Mapa final'!$AD$88="Menor"),CONCATENATE("R29C",'Mapa final'!$R$88),"")</f>
        <v/>
      </c>
      <c r="N33" s="44" t="str">
        <f>IF(AND('Mapa final'!$AB$89="Muy Alta",'Mapa final'!$AD$89="Menor"),CONCATENATE("R29C",'Mapa final'!$R$89),"")</f>
        <v/>
      </c>
      <c r="O33" s="120" t="str">
        <f>IF(AND('Mapa final'!$AB$90="Muy Alta",'Mapa final'!$AD$90="Menor"),CONCATENATE("R30C",'Mapa final'!$R$90),"")</f>
        <v/>
      </c>
      <c r="P33" s="119" t="str">
        <f>IF(AND('Mapa final'!$AB$88="Muy Alta",'Mapa final'!$AD$88="Moderado"),CONCATENATE("R29C",'Mapa final'!$R$88),"")</f>
        <v/>
      </c>
      <c r="Q33" s="44" t="str">
        <f>IF(AND('Mapa final'!$AB$89="Muy Alta",'Mapa final'!$AD$89="Moderado"),CONCATENATE("R29C",'Mapa final'!$R$89),"")</f>
        <v/>
      </c>
      <c r="R33" s="120" t="str">
        <f>IF(AND('Mapa final'!$AB$90="Muy Alta",'Mapa final'!$AD$90="Moderado"),CONCATENATE("R30C",'Mapa final'!$R$90),"")</f>
        <v/>
      </c>
      <c r="S33" s="119" t="str">
        <f>IF(AND('Mapa final'!$AB$88="Muy Alta",'Mapa final'!$AD$88="Mayor"),CONCATENATE("R29C",'Mapa final'!$R$88),"")</f>
        <v/>
      </c>
      <c r="T33" s="44" t="str">
        <f>IF(AND('Mapa final'!$AB$89="Muy Alta",'Mapa final'!$AD$89="Mayor"),CONCATENATE("R29C",'Mapa final'!$R$89),"")</f>
        <v/>
      </c>
      <c r="U33" s="120" t="str">
        <f>IF(AND('Mapa final'!$AB$90="Muy Alta",'Mapa final'!$AD$90="Mayor"),CONCATENATE("R30C",'Mapa final'!$R$90),"")</f>
        <v/>
      </c>
      <c r="V33" s="45" t="str">
        <f>IF(AND('Mapa final'!$AB$88="Muy Alta",'Mapa final'!$AD$88="Catastrófico"),CONCATENATE("R29C",'Mapa final'!$R$88),"")</f>
        <v/>
      </c>
      <c r="W33" s="46" t="str">
        <f>IF(AND('Mapa final'!$AB$89="Muy Alta",'Mapa final'!$AD$89="Catastrófico"),CONCATENATE("R29C",'Mapa final'!$R$89),"")</f>
        <v/>
      </c>
      <c r="X33" s="114" t="str">
        <f>IF(AND('Mapa final'!$AB$90="Muy Alta",'Mapa final'!$AD$90="Catastrófico"),CONCATENATE("R30C",'Mapa final'!$R$90),"")</f>
        <v/>
      </c>
      <c r="Y33" s="58"/>
      <c r="Z33" s="412"/>
      <c r="AA33" s="413"/>
      <c r="AB33" s="413"/>
      <c r="AC33" s="413"/>
      <c r="AD33" s="413"/>
      <c r="AE33" s="414"/>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row>
    <row r="34" spans="1:61" ht="15" customHeight="1" x14ac:dyDescent="0.25">
      <c r="A34" s="58"/>
      <c r="B34" s="390"/>
      <c r="C34" s="390"/>
      <c r="D34" s="391"/>
      <c r="E34" s="405"/>
      <c r="F34" s="406"/>
      <c r="G34" s="406"/>
      <c r="H34" s="406"/>
      <c r="I34" s="404"/>
      <c r="J34" s="119" t="str">
        <f>IF(AND('Mapa final'!$AB$91="Muy Alta",'Mapa final'!$AD$91="Leve"),CONCATENATE("R30C",'Mapa final'!$R$91),"")</f>
        <v/>
      </c>
      <c r="K34" s="44" t="str">
        <f>IF(AND('Mapa final'!$AB$92="Muy Alta",'Mapa final'!$AD$92="Leve"),CONCATENATE("R30C",'Mapa final'!$R$92),"")</f>
        <v/>
      </c>
      <c r="L34" s="120" t="str">
        <f>IF(AND('Mapa final'!$AB$93="Muy Alta",'Mapa final'!$AD$93="Leve"),CONCATENATE("R31C",'Mapa final'!$R$93),"")</f>
        <v/>
      </c>
      <c r="M34" s="119" t="str">
        <f>IF(AND('Mapa final'!$AB$91="Muy Alta",'Mapa final'!$AD$91="Menor"),CONCATENATE("R30C",'Mapa final'!$R$91),"")</f>
        <v/>
      </c>
      <c r="N34" s="44" t="str">
        <f>IF(AND('Mapa final'!$AB$92="Muy Alta",'Mapa final'!$AD$92="Menor"),CONCATENATE("R30C",'Mapa final'!$R$92),"")</f>
        <v/>
      </c>
      <c r="O34" s="120" t="str">
        <f>IF(AND('Mapa final'!$AB$93="Muy Alta",'Mapa final'!$AD$93="Menor"),CONCATENATE("R31C",'Mapa final'!$R$93),"")</f>
        <v/>
      </c>
      <c r="P34" s="119" t="str">
        <f>IF(AND('Mapa final'!$AB$91="Muy Alta",'Mapa final'!$AD$91="Moderado"),CONCATENATE("R30C",'Mapa final'!$R$91),"")</f>
        <v/>
      </c>
      <c r="Q34" s="44" t="str">
        <f>IF(AND('Mapa final'!$AB$92="Muy Alta",'Mapa final'!$AD$92="Moderado"),CONCATENATE("R30C",'Mapa final'!$R$92),"")</f>
        <v/>
      </c>
      <c r="R34" s="120" t="str">
        <f>IF(AND('Mapa final'!$AB$93="Muy Alta",'Mapa final'!$AD$93="Moderado"),CONCATENATE("R31C",'Mapa final'!$R$93),"")</f>
        <v/>
      </c>
      <c r="S34" s="119" t="str">
        <f>IF(AND('Mapa final'!$AB$91="Muy Alta",'Mapa final'!$AD$91="Mayor"),CONCATENATE("R30C",'Mapa final'!$R$91),"")</f>
        <v/>
      </c>
      <c r="T34" s="44" t="str">
        <f>IF(AND('Mapa final'!$AB$92="Muy Alta",'Mapa final'!$AD$92="Mayor"),CONCATENATE("R30C",'Mapa final'!$R$92),"")</f>
        <v/>
      </c>
      <c r="U34" s="120" t="str">
        <f>IF(AND('Mapa final'!$AB$93="Muy Alta",'Mapa final'!$AD$93="Mayor"),CONCATENATE("R31C",'Mapa final'!$R$93),"")</f>
        <v/>
      </c>
      <c r="V34" s="45" t="str">
        <f>IF(AND('Mapa final'!$AB$91="Muy Alta",'Mapa final'!$AD$91="Catastrófico"),CONCATENATE("R30C",'Mapa final'!$R$91),"")</f>
        <v/>
      </c>
      <c r="W34" s="46" t="str">
        <f>IF(AND('Mapa final'!$AB$92="Muy Alta",'Mapa final'!$AD$92="Catastrófico"),CONCATENATE("R30C",'Mapa final'!$R$92),"")</f>
        <v/>
      </c>
      <c r="X34" s="114" t="str">
        <f>IF(AND('Mapa final'!$AB$93="Muy Alta",'Mapa final'!$AD$93="Catastrófico"),CONCATENATE("R31C",'Mapa final'!$R$93),"")</f>
        <v/>
      </c>
      <c r="Y34" s="58"/>
      <c r="Z34" s="412"/>
      <c r="AA34" s="413"/>
      <c r="AB34" s="413"/>
      <c r="AC34" s="413"/>
      <c r="AD34" s="413"/>
      <c r="AE34" s="414"/>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row>
    <row r="35" spans="1:61" ht="15" customHeight="1" x14ac:dyDescent="0.25">
      <c r="A35" s="58"/>
      <c r="B35" s="390"/>
      <c r="C35" s="390"/>
      <c r="D35" s="391"/>
      <c r="E35" s="405"/>
      <c r="F35" s="406"/>
      <c r="G35" s="406"/>
      <c r="H35" s="406"/>
      <c r="I35" s="404"/>
      <c r="J35" s="119" t="str">
        <f>IF(AND('Mapa final'!$AB$94="Muy Alta",'Mapa final'!$AD$94="Leve"),CONCATENATE("R31C",'Mapa final'!$R$94),"")</f>
        <v/>
      </c>
      <c r="K35" s="44" t="str">
        <f>IF(AND('Mapa final'!$AB$95="Muy Alta",'Mapa final'!$AD$95="Leve"),CONCATENATE("R31C",'Mapa final'!$R$95),"")</f>
        <v/>
      </c>
      <c r="L35" s="120" t="str">
        <f>IF(AND('Mapa final'!$AB$96="Muy Alta",'Mapa final'!$AD$96="Leve"),CONCATENATE("R32C",'Mapa final'!$R$96),"")</f>
        <v/>
      </c>
      <c r="M35" s="119" t="str">
        <f>IF(AND('Mapa final'!$AB$94="Muy Alta",'Mapa final'!$AD$94="Menor"),CONCATENATE("R31C",'Mapa final'!$R$94),"")</f>
        <v/>
      </c>
      <c r="N35" s="44" t="str">
        <f>IF(AND('Mapa final'!$AB$95="Muy Alta",'Mapa final'!$AD$95="Menor"),CONCATENATE("R31C",'Mapa final'!$R$95),"")</f>
        <v/>
      </c>
      <c r="O35" s="120" t="str">
        <f>IF(AND('Mapa final'!$AB$96="Muy Alta",'Mapa final'!$AD$96="Menor"),CONCATENATE("R32C",'Mapa final'!$R$96),"")</f>
        <v/>
      </c>
      <c r="P35" s="119" t="str">
        <f>IF(AND('Mapa final'!$AB$94="Muy Alta",'Mapa final'!$AD$94="Moderado"),CONCATENATE("R31C",'Mapa final'!$R$94),"")</f>
        <v/>
      </c>
      <c r="Q35" s="44" t="str">
        <f>IF(AND('Mapa final'!$AB$95="Muy Alta",'Mapa final'!$AD$95="Moderado"),CONCATENATE("R31C",'Mapa final'!$R$95),"")</f>
        <v/>
      </c>
      <c r="R35" s="120" t="str">
        <f>IF(AND('Mapa final'!$AB$96="Muy Alta",'Mapa final'!$AD$96="Moderado"),CONCATENATE("R32C",'Mapa final'!$R$96),"")</f>
        <v/>
      </c>
      <c r="S35" s="119" t="str">
        <f>IF(AND('Mapa final'!$AB$94="Muy Alta",'Mapa final'!$AD$94="Mayor"),CONCATENATE("R31C",'Mapa final'!$R$94),"")</f>
        <v/>
      </c>
      <c r="T35" s="44" t="str">
        <f>IF(AND('Mapa final'!$AB$95="Muy Alta",'Mapa final'!$AD$95="Mayor"),CONCATENATE("R31C",'Mapa final'!$R$95),"")</f>
        <v/>
      </c>
      <c r="U35" s="120" t="str">
        <f>IF(AND('Mapa final'!$AB$96="Muy Alta",'Mapa final'!$AD$96="Mayor"),CONCATENATE("R32C",'Mapa final'!$R$96),"")</f>
        <v/>
      </c>
      <c r="V35" s="45" t="str">
        <f>IF(AND('Mapa final'!$AB$94="Muy Alta",'Mapa final'!$AD$94="Catastrófico"),CONCATENATE("R31C",'Mapa final'!$R$94),"")</f>
        <v/>
      </c>
      <c r="W35" s="46" t="str">
        <f>IF(AND('Mapa final'!$AB$95="Muy Alta",'Mapa final'!$AD$95="Catastrófico"),CONCATENATE("R31C",'Mapa final'!$R$95),"")</f>
        <v/>
      </c>
      <c r="X35" s="114" t="str">
        <f>IF(AND('Mapa final'!$AB$96="Muy Alta",'Mapa final'!$AD$96="Catastrófico"),CONCATENATE("R32C",'Mapa final'!$R$96),"")</f>
        <v/>
      </c>
      <c r="Y35" s="58"/>
      <c r="Z35" s="412"/>
      <c r="AA35" s="413"/>
      <c r="AB35" s="413"/>
      <c r="AC35" s="413"/>
      <c r="AD35" s="413"/>
      <c r="AE35" s="414"/>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row>
    <row r="36" spans="1:61" ht="15" customHeight="1" x14ac:dyDescent="0.25">
      <c r="A36" s="58"/>
      <c r="B36" s="390"/>
      <c r="C36" s="390"/>
      <c r="D36" s="391"/>
      <c r="E36" s="405"/>
      <c r="F36" s="406"/>
      <c r="G36" s="406"/>
      <c r="H36" s="406"/>
      <c r="I36" s="404"/>
      <c r="J36" s="119" t="str">
        <f>IF(AND('Mapa final'!$AB$97="Muy Alta",'Mapa final'!$AD$97="Leve"),CONCATENATE("R32C",'Mapa final'!$R$97),"")</f>
        <v/>
      </c>
      <c r="K36" s="44" t="str">
        <f>IF(AND('Mapa final'!$AB$98="Muy Alta",'Mapa final'!$AD$98="Leve"),CONCATENATE("R32C",'Mapa final'!$R$98),"")</f>
        <v/>
      </c>
      <c r="L36" s="120" t="str">
        <f>IF(AND('Mapa final'!$AB$99="Muy Alta",'Mapa final'!$AD$99="Leve"),CONCATENATE("R33C",'Mapa final'!$R$99),"")</f>
        <v/>
      </c>
      <c r="M36" s="119" t="str">
        <f>IF(AND('Mapa final'!$AB$97="Muy Alta",'Mapa final'!$AD$97="Menor"),CONCATENATE("R32C",'Mapa final'!$R$97),"")</f>
        <v/>
      </c>
      <c r="N36" s="44" t="str">
        <f>IF(AND('Mapa final'!$AB$98="Muy Alta",'Mapa final'!$AD$98="Menor"),CONCATENATE("R32C",'Mapa final'!$R$98),"")</f>
        <v/>
      </c>
      <c r="O36" s="120" t="str">
        <f>IF(AND('Mapa final'!$AB$99="Muy Alta",'Mapa final'!$AD$99="Menor"),CONCATENATE("R33C",'Mapa final'!$R$99),"")</f>
        <v/>
      </c>
      <c r="P36" s="119" t="str">
        <f>IF(AND('Mapa final'!$AB$97="Muy Alta",'Mapa final'!$AD$97="Moderado"),CONCATENATE("R32C",'Mapa final'!$R$97),"")</f>
        <v/>
      </c>
      <c r="Q36" s="44" t="str">
        <f>IF(AND('Mapa final'!$AB$98="Muy Alta",'Mapa final'!$AD$98="Moderado"),CONCATENATE("R32C",'Mapa final'!$R$98),"")</f>
        <v/>
      </c>
      <c r="R36" s="120" t="str">
        <f>IF(AND('Mapa final'!$AB$99="Muy Alta",'Mapa final'!$AD$99="Moderado"),CONCATENATE("R33C",'Mapa final'!$R$99),"")</f>
        <v/>
      </c>
      <c r="S36" s="119" t="str">
        <f>IF(AND('Mapa final'!$AB$97="Muy Alta",'Mapa final'!$AD$97="Mayor"),CONCATENATE("R32C",'Mapa final'!$R$97),"")</f>
        <v/>
      </c>
      <c r="T36" s="44" t="str">
        <f>IF(AND('Mapa final'!$AB$98="Muy Alta",'Mapa final'!$AD$98="Mayor"),CONCATENATE("R32C",'Mapa final'!$R$98),"")</f>
        <v/>
      </c>
      <c r="U36" s="120" t="str">
        <f>IF(AND('Mapa final'!$AB$99="Muy Alta",'Mapa final'!$AD$99="Mayor"),CONCATENATE("R33C",'Mapa final'!$R$99),"")</f>
        <v/>
      </c>
      <c r="V36" s="45" t="str">
        <f>IF(AND('Mapa final'!$AB$97="Muy Alta",'Mapa final'!$AD$97="Catastrófico"),CONCATENATE("R32C",'Mapa final'!$R$97),"")</f>
        <v/>
      </c>
      <c r="W36" s="46" t="str">
        <f>IF(AND('Mapa final'!$AB$98="Muy Alta",'Mapa final'!$AD$98="Catastrófico"),CONCATENATE("R32C",'Mapa final'!$R$98),"")</f>
        <v/>
      </c>
      <c r="X36" s="114" t="str">
        <f>IF(AND('Mapa final'!$AB$99="Muy Alta",'Mapa final'!$AD$99="Catastrófico"),CONCATENATE("R33C",'Mapa final'!$R$99),"")</f>
        <v/>
      </c>
      <c r="Y36" s="58"/>
      <c r="Z36" s="412"/>
      <c r="AA36" s="413"/>
      <c r="AB36" s="413"/>
      <c r="AC36" s="413"/>
      <c r="AD36" s="413"/>
      <c r="AE36" s="414"/>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row>
    <row r="37" spans="1:61" ht="15" customHeight="1" x14ac:dyDescent="0.25">
      <c r="A37" s="58"/>
      <c r="B37" s="390"/>
      <c r="C37" s="390"/>
      <c r="D37" s="391"/>
      <c r="E37" s="405"/>
      <c r="F37" s="406"/>
      <c r="G37" s="406"/>
      <c r="H37" s="406"/>
      <c r="I37" s="404"/>
      <c r="J37" s="119" t="str">
        <f>IF(AND('Mapa final'!$AB$100="Muy Alta",'Mapa final'!$AD$100="Leve"),CONCATENATE("R33C",'Mapa final'!$R$100),"")</f>
        <v/>
      </c>
      <c r="K37" s="44" t="str">
        <f>IF(AND('Mapa final'!$AB$101="Muy Alta",'Mapa final'!$AD$101="Leve"),CONCATENATE("R33C",'Mapa final'!$R$101),"")</f>
        <v/>
      </c>
      <c r="L37" s="120" t="str">
        <f>IF(AND('Mapa final'!$AB$102="Muy Alta",'Mapa final'!$AD$102="Leve"),CONCATENATE("R34C",'Mapa final'!$R$102),"")</f>
        <v/>
      </c>
      <c r="M37" s="119" t="str">
        <f>IF(AND('Mapa final'!$AB$100="Muy Alta",'Mapa final'!$AD$100="Menor"),CONCATENATE("R33C",'Mapa final'!$R$100),"")</f>
        <v/>
      </c>
      <c r="N37" s="44" t="str">
        <f>IF(AND('Mapa final'!$AB$101="Muy Alta",'Mapa final'!$AD$101="Menor"),CONCATENATE("R33C",'Mapa final'!$R$101),"")</f>
        <v/>
      </c>
      <c r="O37" s="120" t="str">
        <f>IF(AND('Mapa final'!$AB$102="Muy Alta",'Mapa final'!$AD$102="Menor"),CONCATENATE("R34C",'Mapa final'!$R$102),"")</f>
        <v/>
      </c>
      <c r="P37" s="119" t="str">
        <f>IF(AND('Mapa final'!$AB$100="Muy Alta",'Mapa final'!$AD$100="Moderado"),CONCATENATE("R33C",'Mapa final'!$R$100),"")</f>
        <v/>
      </c>
      <c r="Q37" s="44" t="str">
        <f>IF(AND('Mapa final'!$AB$101="Muy Alta",'Mapa final'!$AD$101="Moderado"),CONCATENATE("R33C",'Mapa final'!$R$101),"")</f>
        <v/>
      </c>
      <c r="R37" s="120" t="str">
        <f>IF(AND('Mapa final'!$AB$102="Muy Alta",'Mapa final'!$AD$102="Moderado"),CONCATENATE("R34C",'Mapa final'!$R$102),"")</f>
        <v/>
      </c>
      <c r="S37" s="119" t="str">
        <f>IF(AND('Mapa final'!$AB$100="Muy Alta",'Mapa final'!$AD$100="Mayor"),CONCATENATE("R33C",'Mapa final'!$R$100),"")</f>
        <v/>
      </c>
      <c r="T37" s="44" t="str">
        <f>IF(AND('Mapa final'!$AB$101="Muy Alta",'Mapa final'!$AD$101="Mayor"),CONCATENATE("R33C",'Mapa final'!$R$101),"")</f>
        <v/>
      </c>
      <c r="U37" s="120" t="str">
        <f>IF(AND('Mapa final'!$AB$102="Muy Alta",'Mapa final'!$AD$102="Mayor"),CONCATENATE("R34C",'Mapa final'!$R$102),"")</f>
        <v/>
      </c>
      <c r="V37" s="45" t="str">
        <f>IF(AND('Mapa final'!$AB$100="Muy Alta",'Mapa final'!$AD$100="Catastrófico"),CONCATENATE("R33C",'Mapa final'!$R$100),"")</f>
        <v/>
      </c>
      <c r="W37" s="46" t="str">
        <f>IF(AND('Mapa final'!$AB$101="Muy Alta",'Mapa final'!$AD$101="Catastrófico"),CONCATENATE("R33C",'Mapa final'!$R$101),"")</f>
        <v/>
      </c>
      <c r="X37" s="114" t="str">
        <f>IF(AND('Mapa final'!$AB$102="Muy Alta",'Mapa final'!$AD$102="Catastrófico"),CONCATENATE("R34C",'Mapa final'!$R$102),"")</f>
        <v/>
      </c>
      <c r="Y37" s="58"/>
      <c r="Z37" s="412"/>
      <c r="AA37" s="413"/>
      <c r="AB37" s="413"/>
      <c r="AC37" s="413"/>
      <c r="AD37" s="413"/>
      <c r="AE37" s="414"/>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row>
    <row r="38" spans="1:61" ht="15" customHeight="1" x14ac:dyDescent="0.25">
      <c r="A38" s="58"/>
      <c r="B38" s="390"/>
      <c r="C38" s="390"/>
      <c r="D38" s="391"/>
      <c r="E38" s="405"/>
      <c r="F38" s="406"/>
      <c r="G38" s="406"/>
      <c r="H38" s="406"/>
      <c r="I38" s="404"/>
      <c r="J38" s="119" t="str">
        <f>IF(AND('Mapa final'!$AB$103="Muy Alta",'Mapa final'!$AD$103="Leve"),CONCATENATE("R34C",'Mapa final'!$R$103),"")</f>
        <v/>
      </c>
      <c r="K38" s="44" t="str">
        <f>IF(AND('Mapa final'!$AB$104="Muy Alta",'Mapa final'!$AD$104="Leve"),CONCATENATE("R34C",'Mapa final'!$R$104),"")</f>
        <v/>
      </c>
      <c r="L38" s="120" t="str">
        <f>IF(AND('Mapa final'!$AB$105="Muy Alta",'Mapa final'!$AD$105="Leve"),CONCATENATE("R35C",'Mapa final'!$R$105),"")</f>
        <v/>
      </c>
      <c r="M38" s="119" t="str">
        <f>IF(AND('Mapa final'!$AB$103="Muy Alta",'Mapa final'!$AD$103="Menor"),CONCATENATE("R34C",'Mapa final'!$R$103),"")</f>
        <v/>
      </c>
      <c r="N38" s="44" t="str">
        <f>IF(AND('Mapa final'!$AB$104="Muy Alta",'Mapa final'!$AD$104="Menor"),CONCATENATE("R34C",'Mapa final'!$R$104),"")</f>
        <v/>
      </c>
      <c r="O38" s="120" t="str">
        <f>IF(AND('Mapa final'!$AB$105="Muy Alta",'Mapa final'!$AD$105="Menor"),CONCATENATE("R35C",'Mapa final'!$R$105),"")</f>
        <v/>
      </c>
      <c r="P38" s="119" t="str">
        <f>IF(AND('Mapa final'!$AB$103="Muy Alta",'Mapa final'!$AD$103="Moderado"),CONCATENATE("R34C",'Mapa final'!$R$103),"")</f>
        <v/>
      </c>
      <c r="Q38" s="44" t="str">
        <f>IF(AND('Mapa final'!$AB$104="Muy Alta",'Mapa final'!$AD$104="Moderado"),CONCATENATE("R34C",'Mapa final'!$R$104),"")</f>
        <v/>
      </c>
      <c r="R38" s="120" t="str">
        <f>IF(AND('Mapa final'!$AB$105="Muy Alta",'Mapa final'!$AD$105="Moderado"),CONCATENATE("R35C",'Mapa final'!$R$105),"")</f>
        <v/>
      </c>
      <c r="S38" s="119" t="str">
        <f>IF(AND('Mapa final'!$AB$103="Muy Alta",'Mapa final'!$AD$103="Mayor"),CONCATENATE("R34C",'Mapa final'!$R$103),"")</f>
        <v/>
      </c>
      <c r="T38" s="44" t="str">
        <f>IF(AND('Mapa final'!$AB$104="Muy Alta",'Mapa final'!$AD$104="Mayor"),CONCATENATE("R34C",'Mapa final'!$R$104),"")</f>
        <v/>
      </c>
      <c r="U38" s="120" t="str">
        <f>IF(AND('Mapa final'!$AB$105="Muy Alta",'Mapa final'!$AD$105="Mayor"),CONCATENATE("R35C",'Mapa final'!$R$105),"")</f>
        <v/>
      </c>
      <c r="V38" s="45" t="str">
        <f>IF(AND('Mapa final'!$AB$103="Muy Alta",'Mapa final'!$AD$103="Catastrófico"),CONCATENATE("R34C",'Mapa final'!$R$103),"")</f>
        <v/>
      </c>
      <c r="W38" s="46" t="str">
        <f>IF(AND('Mapa final'!$AB$104="Muy Alta",'Mapa final'!$AD$104="Catastrófico"),CONCATENATE("R34C",'Mapa final'!$R$104),"")</f>
        <v/>
      </c>
      <c r="X38" s="114" t="str">
        <f>IF(AND('Mapa final'!$AB$105="Muy Alta",'Mapa final'!$AD$105="Catastrófico"),CONCATENATE("R35C",'Mapa final'!$R$105),"")</f>
        <v/>
      </c>
      <c r="Y38" s="58"/>
      <c r="Z38" s="412"/>
      <c r="AA38" s="413"/>
      <c r="AB38" s="413"/>
      <c r="AC38" s="413"/>
      <c r="AD38" s="413"/>
      <c r="AE38" s="414"/>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row>
    <row r="39" spans="1:61" ht="15" customHeight="1" x14ac:dyDescent="0.25">
      <c r="A39" s="58"/>
      <c r="B39" s="390"/>
      <c r="C39" s="390"/>
      <c r="D39" s="391"/>
      <c r="E39" s="405"/>
      <c r="F39" s="406"/>
      <c r="G39" s="406"/>
      <c r="H39" s="406"/>
      <c r="I39" s="404"/>
      <c r="J39" s="119" t="str">
        <f>IF(AND('Mapa final'!$AB$106="Muy Alta",'Mapa final'!$AD$106="Leve"),CONCATENATE("R35C",'Mapa final'!$R$106),"")</f>
        <v/>
      </c>
      <c r="K39" s="44" t="str">
        <f>IF(AND('Mapa final'!$AB$107="Muy Alta",'Mapa final'!$AD$107="Leve"),CONCATENATE("R35C",'Mapa final'!$R$107),"")</f>
        <v/>
      </c>
      <c r="L39" s="120" t="str">
        <f>IF(AND('Mapa final'!$AB$108="Muy Alta",'Mapa final'!$AD$108="Leve"),CONCATENATE("R36C",'Mapa final'!$R$108),"")</f>
        <v/>
      </c>
      <c r="M39" s="119" t="str">
        <f>IF(AND('Mapa final'!$AB$106="Muy Alta",'Mapa final'!$AD$106="Menor"),CONCATENATE("R35C",'Mapa final'!$R$106),"")</f>
        <v/>
      </c>
      <c r="N39" s="44" t="str">
        <f>IF(AND('Mapa final'!$AB$107="Muy Alta",'Mapa final'!$AD$107="Menor"),CONCATENATE("R35C",'Mapa final'!$R$107),"")</f>
        <v/>
      </c>
      <c r="O39" s="120" t="str">
        <f>IF(AND('Mapa final'!$AB$108="Muy Alta",'Mapa final'!$AD$108="Menor"),CONCATENATE("R36C",'Mapa final'!$R$108),"")</f>
        <v/>
      </c>
      <c r="P39" s="119" t="str">
        <f>IF(AND('Mapa final'!$AB$106="Muy Alta",'Mapa final'!$AD$106="Moderado"),CONCATENATE("R35C",'Mapa final'!$R$106),"")</f>
        <v/>
      </c>
      <c r="Q39" s="44" t="str">
        <f>IF(AND('Mapa final'!$AB$107="Muy Alta",'Mapa final'!$AD$107="Moderado"),CONCATENATE("R35C",'Mapa final'!$R$107),"")</f>
        <v/>
      </c>
      <c r="R39" s="120" t="str">
        <f>IF(AND('Mapa final'!$AB$108="Muy Alta",'Mapa final'!$AD$108="Moderado"),CONCATENATE("R36C",'Mapa final'!$R$108),"")</f>
        <v/>
      </c>
      <c r="S39" s="119" t="str">
        <f>IF(AND('Mapa final'!$AB$106="Muy Alta",'Mapa final'!$AD$106="Mayor"),CONCATENATE("R35C",'Mapa final'!$R$106),"")</f>
        <v/>
      </c>
      <c r="T39" s="44" t="str">
        <f>IF(AND('Mapa final'!$AB$107="Muy Alta",'Mapa final'!$AD$107="Mayor"),CONCATENATE("R35C",'Mapa final'!$R$107),"")</f>
        <v/>
      </c>
      <c r="U39" s="120" t="str">
        <f>IF(AND('Mapa final'!$AB$108="Muy Alta",'Mapa final'!$AD$108="Mayor"),CONCATENATE("R36C",'Mapa final'!$R$108),"")</f>
        <v/>
      </c>
      <c r="V39" s="45" t="str">
        <f>IF(AND('Mapa final'!$AB$106="Muy Alta",'Mapa final'!$AD$106="Catastrófico"),CONCATENATE("R35C",'Mapa final'!$R$106),"")</f>
        <v/>
      </c>
      <c r="W39" s="46" t="str">
        <f>IF(AND('Mapa final'!$AB$107="Muy Alta",'Mapa final'!$AD$107="Catastrófico"),CONCATENATE("R35C",'Mapa final'!$R$107),"")</f>
        <v/>
      </c>
      <c r="X39" s="114" t="str">
        <f>IF(AND('Mapa final'!$AB$108="Muy Alta",'Mapa final'!$AD$108="Catastrófico"),CONCATENATE("R36C",'Mapa final'!$R$108),"")</f>
        <v/>
      </c>
      <c r="Y39" s="58"/>
      <c r="Z39" s="412"/>
      <c r="AA39" s="413"/>
      <c r="AB39" s="413"/>
      <c r="AC39" s="413"/>
      <c r="AD39" s="413"/>
      <c r="AE39" s="414"/>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row>
    <row r="40" spans="1:61" ht="15" customHeight="1" x14ac:dyDescent="0.25">
      <c r="A40" s="58"/>
      <c r="B40" s="390"/>
      <c r="C40" s="390"/>
      <c r="D40" s="391"/>
      <c r="E40" s="405"/>
      <c r="F40" s="406"/>
      <c r="G40" s="406"/>
      <c r="H40" s="406"/>
      <c r="I40" s="404"/>
      <c r="J40" s="119" t="str">
        <f>IF(AND('Mapa final'!$AB$109="Muy Alta",'Mapa final'!$AD$109="Leve"),CONCATENATE("R36C",'Mapa final'!$R$109),"")</f>
        <v/>
      </c>
      <c r="K40" s="44" t="str">
        <f>IF(AND('Mapa final'!$AB$110="Muy Alta",'Mapa final'!$AD$110="Leve"),CONCATENATE("R36C",'Mapa final'!$R$110),"")</f>
        <v/>
      </c>
      <c r="L40" s="120" t="str">
        <f>IF(AND('Mapa final'!$AB$111="Muy Alta",'Mapa final'!$AD$111="Leve"),CONCATENATE("R37C",'Mapa final'!$R$111),"")</f>
        <v/>
      </c>
      <c r="M40" s="119" t="str">
        <f>IF(AND('Mapa final'!$AB$109="Muy Alta",'Mapa final'!$AD$109="Menor"),CONCATENATE("R36C",'Mapa final'!$R$109),"")</f>
        <v/>
      </c>
      <c r="N40" s="44" t="str">
        <f>IF(AND('Mapa final'!$AB$110="Muy Alta",'Mapa final'!$AD$110="Menor"),CONCATENATE("R36C",'Mapa final'!$R$110),"")</f>
        <v/>
      </c>
      <c r="O40" s="120" t="str">
        <f>IF(AND('Mapa final'!$AB$111="Muy Alta",'Mapa final'!$AD$111="Menor"),CONCATENATE("R37C",'Mapa final'!$R$111),"")</f>
        <v/>
      </c>
      <c r="P40" s="119" t="str">
        <f>IF(AND('Mapa final'!$AB$109="Muy Alta",'Mapa final'!$AD$109="Moderado"),CONCATENATE("R36C",'Mapa final'!$R$109),"")</f>
        <v/>
      </c>
      <c r="Q40" s="44" t="str">
        <f>IF(AND('Mapa final'!$AB$110="Muy Alta",'Mapa final'!$AD$110="Moderado"),CONCATENATE("R36C",'Mapa final'!$R$110),"")</f>
        <v/>
      </c>
      <c r="R40" s="120" t="str">
        <f>IF(AND('Mapa final'!$AB$111="Muy Alta",'Mapa final'!$AD$111="Moderado"),CONCATENATE("R37C",'Mapa final'!$R$111),"")</f>
        <v/>
      </c>
      <c r="S40" s="119" t="str">
        <f>IF(AND('Mapa final'!$AB$109="Muy Alta",'Mapa final'!$AD$109="Mayor"),CONCATENATE("R36C",'Mapa final'!$R$109),"")</f>
        <v/>
      </c>
      <c r="T40" s="44" t="str">
        <f>IF(AND('Mapa final'!$AB$110="Muy Alta",'Mapa final'!$AD$110="Mayor"),CONCATENATE("R36C",'Mapa final'!$R$110),"")</f>
        <v/>
      </c>
      <c r="U40" s="120" t="str">
        <f>IF(AND('Mapa final'!$AB$111="Muy Alta",'Mapa final'!$AD$111="Mayor"),CONCATENATE("R37C",'Mapa final'!$R$111),"")</f>
        <v/>
      </c>
      <c r="V40" s="45" t="str">
        <f>IF(AND('Mapa final'!$AB$109="Muy Alta",'Mapa final'!$AD$109="Catastrófico"),CONCATENATE("R36C",'Mapa final'!$R$109),"")</f>
        <v/>
      </c>
      <c r="W40" s="46" t="str">
        <f>IF(AND('Mapa final'!$AB$110="Muy Alta",'Mapa final'!$AD$110="Catastrófico"),CONCATENATE("R36C",'Mapa final'!$R$110),"")</f>
        <v/>
      </c>
      <c r="X40" s="114" t="str">
        <f>IF(AND('Mapa final'!$AB$111="Muy Alta",'Mapa final'!$AD$111="Catastrófico"),CONCATENATE("R37C",'Mapa final'!$R$111),"")</f>
        <v/>
      </c>
      <c r="Y40" s="58"/>
      <c r="Z40" s="412"/>
      <c r="AA40" s="413"/>
      <c r="AB40" s="413"/>
      <c r="AC40" s="413"/>
      <c r="AD40" s="413"/>
      <c r="AE40" s="414"/>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row>
    <row r="41" spans="1:61" ht="15" customHeight="1" x14ac:dyDescent="0.25">
      <c r="A41" s="58"/>
      <c r="B41" s="390"/>
      <c r="C41" s="390"/>
      <c r="D41" s="391"/>
      <c r="E41" s="405"/>
      <c r="F41" s="406"/>
      <c r="G41" s="406"/>
      <c r="H41" s="406"/>
      <c r="I41" s="404"/>
      <c r="J41" s="119" t="str">
        <f>IF(AND('Mapa final'!$AB$112="Muy Alta",'Mapa final'!$AD$112="Leve"),CONCATENATE("R37C",'Mapa final'!$R$112),"")</f>
        <v/>
      </c>
      <c r="K41" s="44" t="str">
        <f>IF(AND('Mapa final'!$AB$113="Muy Alta",'Mapa final'!$AD$113="Leve"),CONCATENATE("R37C",'Mapa final'!$R$113),"")</f>
        <v/>
      </c>
      <c r="L41" s="120" t="str">
        <f>IF(AND('Mapa final'!$AB$114="Muy Alta",'Mapa final'!$AD$114="Leve"),CONCATENATE("R38C",'Mapa final'!$R$114),"")</f>
        <v/>
      </c>
      <c r="M41" s="119" t="str">
        <f>IF(AND('Mapa final'!$AB$112="Muy Alta",'Mapa final'!$AD$112="Menor"),CONCATENATE("R37C",'Mapa final'!$R$112),"")</f>
        <v/>
      </c>
      <c r="N41" s="44" t="str">
        <f>IF(AND('Mapa final'!$AB$113="Muy Alta",'Mapa final'!$AD$113="Menor"),CONCATENATE("R37C",'Mapa final'!$R$113),"")</f>
        <v/>
      </c>
      <c r="O41" s="120" t="str">
        <f>IF(AND('Mapa final'!$AB$114="Muy Alta",'Mapa final'!$AD$114="Menor"),CONCATENATE("R38C",'Mapa final'!$R$114),"")</f>
        <v/>
      </c>
      <c r="P41" s="119" t="str">
        <f>IF(AND('Mapa final'!$AB$112="Muy Alta",'Mapa final'!$AD$112="Moderado"),CONCATENATE("R37C",'Mapa final'!$R$112),"")</f>
        <v/>
      </c>
      <c r="Q41" s="44" t="str">
        <f>IF(AND('Mapa final'!$AB$113="Muy Alta",'Mapa final'!$AD$113="Moderado"),CONCATENATE("R37C",'Mapa final'!$R$113),"")</f>
        <v/>
      </c>
      <c r="R41" s="120" t="str">
        <f>IF(AND('Mapa final'!$AB$114="Muy Alta",'Mapa final'!$AD$114="Moderado"),CONCATENATE("R38C",'Mapa final'!$R$114),"")</f>
        <v/>
      </c>
      <c r="S41" s="119" t="str">
        <f>IF(AND('Mapa final'!$AB$112="Muy Alta",'Mapa final'!$AD$112="Mayor"),CONCATENATE("R37C",'Mapa final'!$R$112),"")</f>
        <v/>
      </c>
      <c r="T41" s="44" t="str">
        <f>IF(AND('Mapa final'!$AB$113="Muy Alta",'Mapa final'!$AD$113="Mayor"),CONCATENATE("R37C",'Mapa final'!$R$113),"")</f>
        <v/>
      </c>
      <c r="U41" s="120" t="str">
        <f>IF(AND('Mapa final'!$AB$114="Muy Alta",'Mapa final'!$AD$114="Mayor"),CONCATENATE("R38C",'Mapa final'!$R$114),"")</f>
        <v/>
      </c>
      <c r="V41" s="45" t="str">
        <f>IF(AND('Mapa final'!$AB$112="Muy Alta",'Mapa final'!$AD$112="Catastrófico"),CONCATENATE("R37C",'Mapa final'!$R$112),"")</f>
        <v/>
      </c>
      <c r="W41" s="46" t="str">
        <f>IF(AND('Mapa final'!$AB$113="Muy Alta",'Mapa final'!$AD$113="Catastrófico"),CONCATENATE("R37C",'Mapa final'!$R$113),"")</f>
        <v/>
      </c>
      <c r="X41" s="114" t="str">
        <f>IF(AND('Mapa final'!$AB$114="Muy Alta",'Mapa final'!$AD$114="Catastrófico"),CONCATENATE("R38C",'Mapa final'!$R$114),"")</f>
        <v/>
      </c>
      <c r="Y41" s="58"/>
      <c r="Z41" s="412"/>
      <c r="AA41" s="413"/>
      <c r="AB41" s="413"/>
      <c r="AC41" s="413"/>
      <c r="AD41" s="413"/>
      <c r="AE41" s="414"/>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row>
    <row r="42" spans="1:61" ht="15" customHeight="1" x14ac:dyDescent="0.25">
      <c r="A42" s="58"/>
      <c r="B42" s="390"/>
      <c r="C42" s="390"/>
      <c r="D42" s="391"/>
      <c r="E42" s="405"/>
      <c r="F42" s="406"/>
      <c r="G42" s="406"/>
      <c r="H42" s="406"/>
      <c r="I42" s="404"/>
      <c r="J42" s="119" t="str">
        <f>IF(AND('Mapa final'!$AB$115="Muy Alta",'Mapa final'!$AD$115="Leve"),CONCATENATE("R38C",'Mapa final'!$R$115),"")</f>
        <v/>
      </c>
      <c r="K42" s="44" t="str">
        <f>IF(AND('Mapa final'!$AB$116="Muy Alta",'Mapa final'!$AD$116="Leve"),CONCATENATE("R38C",'Mapa final'!$R$116),"")</f>
        <v/>
      </c>
      <c r="L42" s="120" t="str">
        <f>IF(AND('Mapa final'!$AB$117="Muy Alta",'Mapa final'!$AD$117="Leve"),CONCATENATE("R39C",'Mapa final'!$R$117),"")</f>
        <v/>
      </c>
      <c r="M42" s="119" t="str">
        <f>IF(AND('Mapa final'!$AB$115="Muy Alta",'Mapa final'!$AD$115="Menor"),CONCATENATE("R38C",'Mapa final'!$R$115),"")</f>
        <v/>
      </c>
      <c r="N42" s="44" t="str">
        <f>IF(AND('Mapa final'!$AB$116="Muy Alta",'Mapa final'!$AD$116="Menor"),CONCATENATE("R38C",'Mapa final'!$R$116),"")</f>
        <v/>
      </c>
      <c r="O42" s="120" t="str">
        <f>IF(AND('Mapa final'!$AB$117="Muy Alta",'Mapa final'!$AD$117="Menor"),CONCATENATE("R39C",'Mapa final'!$R$117),"")</f>
        <v/>
      </c>
      <c r="P42" s="119" t="str">
        <f>IF(AND('Mapa final'!$AB$115="Muy Alta",'Mapa final'!$AD$115="Moderado"),CONCATENATE("R38C",'Mapa final'!$R$115),"")</f>
        <v/>
      </c>
      <c r="Q42" s="44" t="str">
        <f>IF(AND('Mapa final'!$AB$116="Muy Alta",'Mapa final'!$AD$116="Moderado"),CONCATENATE("R38C",'Mapa final'!$R$116),"")</f>
        <v/>
      </c>
      <c r="R42" s="120" t="str">
        <f>IF(AND('Mapa final'!$AB$117="Muy Alta",'Mapa final'!$AD$117="Moderado"),CONCATENATE("R39C",'Mapa final'!$R$117),"")</f>
        <v/>
      </c>
      <c r="S42" s="119" t="str">
        <f>IF(AND('Mapa final'!$AB$115="Muy Alta",'Mapa final'!$AD$115="Mayor"),CONCATENATE("R38C",'Mapa final'!$R$115),"")</f>
        <v/>
      </c>
      <c r="T42" s="44" t="str">
        <f>IF(AND('Mapa final'!$AB$116="Muy Alta",'Mapa final'!$AD$116="Mayor"),CONCATENATE("R38C",'Mapa final'!$R$116),"")</f>
        <v/>
      </c>
      <c r="U42" s="120" t="str">
        <f>IF(AND('Mapa final'!$AB$117="Muy Alta",'Mapa final'!$AD$117="Mayor"),CONCATENATE("R39C",'Mapa final'!$R$117),"")</f>
        <v/>
      </c>
      <c r="V42" s="45" t="str">
        <f>IF(AND('Mapa final'!$AB$115="Muy Alta",'Mapa final'!$AD$115="Catastrófico"),CONCATENATE("R38C",'Mapa final'!$R$115),"")</f>
        <v/>
      </c>
      <c r="W42" s="46" t="str">
        <f>IF(AND('Mapa final'!$AB$116="Muy Alta",'Mapa final'!$AD$116="Catastrófico"),CONCATENATE("R38C",'Mapa final'!$R$116),"")</f>
        <v/>
      </c>
      <c r="X42" s="114" t="str">
        <f>IF(AND('Mapa final'!$AB$117="Muy Alta",'Mapa final'!$AD$117="Catastrófico"),CONCATENATE("R39C",'Mapa final'!$R$117),"")</f>
        <v/>
      </c>
      <c r="Y42" s="58"/>
      <c r="Z42" s="412"/>
      <c r="AA42" s="413"/>
      <c r="AB42" s="413"/>
      <c r="AC42" s="413"/>
      <c r="AD42" s="413"/>
      <c r="AE42" s="414"/>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row>
    <row r="43" spans="1:61" ht="15" customHeight="1" x14ac:dyDescent="0.25">
      <c r="A43" s="58"/>
      <c r="B43" s="390"/>
      <c r="C43" s="390"/>
      <c r="D43" s="391"/>
      <c r="E43" s="405"/>
      <c r="F43" s="406"/>
      <c r="G43" s="406"/>
      <c r="H43" s="406"/>
      <c r="I43" s="404"/>
      <c r="J43" s="119" t="str">
        <f>IF(AND('Mapa final'!$AB$118="Muy Alta",'Mapa final'!$AD$118="Leve"),CONCATENATE("R39C",'Mapa final'!$R$118),"")</f>
        <v/>
      </c>
      <c r="K43" s="44" t="str">
        <f>IF(AND('Mapa final'!$AB$119="Muy Alta",'Mapa final'!$AD$119="Leve"),CONCATENATE("R39C",'Mapa final'!$R$119),"")</f>
        <v/>
      </c>
      <c r="L43" s="120" t="str">
        <f>IF(AND('Mapa final'!$AB$120="Muy Alta",'Mapa final'!$AD$120="Leve"),CONCATENATE("R40C",'Mapa final'!$R$120),"")</f>
        <v/>
      </c>
      <c r="M43" s="119" t="str">
        <f>IF(AND('Mapa final'!$AB$118="Muy Alta",'Mapa final'!$AD$118="Menor"),CONCATENATE("R39C",'Mapa final'!$R$118),"")</f>
        <v/>
      </c>
      <c r="N43" s="44" t="str">
        <f>IF(AND('Mapa final'!$AB$119="Muy Alta",'Mapa final'!$AD$119="Menor"),CONCATENATE("R39C",'Mapa final'!$R$119),"")</f>
        <v/>
      </c>
      <c r="O43" s="120" t="str">
        <f>IF(AND('Mapa final'!$AB$120="Muy Alta",'Mapa final'!$AD$120="Menor"),CONCATENATE("R40C",'Mapa final'!$R$120),"")</f>
        <v/>
      </c>
      <c r="P43" s="119" t="str">
        <f>IF(AND('Mapa final'!$AB$118="Muy Alta",'Mapa final'!$AD$118="Moderado"),CONCATENATE("R39C",'Mapa final'!$R$118),"")</f>
        <v/>
      </c>
      <c r="Q43" s="44" t="str">
        <f>IF(AND('Mapa final'!$AB$119="Muy Alta",'Mapa final'!$AD$119="Moderado"),CONCATENATE("R39C",'Mapa final'!$R$119),"")</f>
        <v/>
      </c>
      <c r="R43" s="120" t="str">
        <f>IF(AND('Mapa final'!$AB$120="Muy Alta",'Mapa final'!$AD$120="Moderado"),CONCATENATE("R40C",'Mapa final'!$R$120),"")</f>
        <v/>
      </c>
      <c r="S43" s="119" t="str">
        <f>IF(AND('Mapa final'!$AB$118="Muy Alta",'Mapa final'!$AD$118="Mayor"),CONCATENATE("R39C",'Mapa final'!$R$118),"")</f>
        <v/>
      </c>
      <c r="T43" s="44" t="str">
        <f>IF(AND('Mapa final'!$AB$119="Muy Alta",'Mapa final'!$AD$119="Mayor"),CONCATENATE("R39C",'Mapa final'!$R$119),"")</f>
        <v/>
      </c>
      <c r="U43" s="120" t="str">
        <f>IF(AND('Mapa final'!$AB$120="Muy Alta",'Mapa final'!$AD$120="Mayor"),CONCATENATE("R40C",'Mapa final'!$R$120),"")</f>
        <v/>
      </c>
      <c r="V43" s="45" t="str">
        <f>IF(AND('Mapa final'!$AB$118="Muy Alta",'Mapa final'!$AD$118="Catastrófico"),CONCATENATE("R39C",'Mapa final'!$R$118),"")</f>
        <v/>
      </c>
      <c r="W43" s="46" t="str">
        <f>IF(AND('Mapa final'!$AB$119="Muy Alta",'Mapa final'!$AD$119="Catastrófico"),CONCATENATE("R39C",'Mapa final'!$R$119),"")</f>
        <v/>
      </c>
      <c r="X43" s="114" t="str">
        <f>IF(AND('Mapa final'!$AB$120="Muy Alta",'Mapa final'!$AD$120="Catastrófico"),CONCATENATE("R40C",'Mapa final'!$R$120),"")</f>
        <v/>
      </c>
      <c r="Y43" s="58"/>
      <c r="Z43" s="412"/>
      <c r="AA43" s="413"/>
      <c r="AB43" s="413"/>
      <c r="AC43" s="413"/>
      <c r="AD43" s="413"/>
      <c r="AE43" s="414"/>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row>
    <row r="44" spans="1:61" ht="15" customHeight="1" x14ac:dyDescent="0.25">
      <c r="A44" s="58"/>
      <c r="B44" s="390"/>
      <c r="C44" s="390"/>
      <c r="D44" s="391"/>
      <c r="E44" s="405"/>
      <c r="F44" s="406"/>
      <c r="G44" s="406"/>
      <c r="H44" s="406"/>
      <c r="I44" s="404"/>
      <c r="J44" s="119" t="str">
        <f>IF(AND('Mapa final'!$AB$121="Muy Alta",'Mapa final'!$AD$121="Leve"),CONCATENATE("R40C",'Mapa final'!$R$121),"")</f>
        <v/>
      </c>
      <c r="K44" s="44" t="str">
        <f>IF(AND('Mapa final'!$AB$122="Muy Alta",'Mapa final'!$AD$122="Leve"),CONCATENATE("R40C",'Mapa final'!$R$122),"")</f>
        <v/>
      </c>
      <c r="L44" s="120" t="str">
        <f>IF(AND('Mapa final'!$AB$123="Muy Alta",'Mapa final'!$AD$123="Leve"),CONCATENATE("R40C",'Mapa final'!$R$123),"")</f>
        <v/>
      </c>
      <c r="M44" s="119" t="str">
        <f>IF(AND('Mapa final'!$AB$121="Muy Alta",'Mapa final'!$AD$121="Menor"),CONCATENATE("R40C",'Mapa final'!$R$121),"")</f>
        <v/>
      </c>
      <c r="N44" s="44" t="str">
        <f>IF(AND('Mapa final'!$AB$122="Muy Alta",'Mapa final'!$AD$122="Menor"),CONCATENATE("R40C",'Mapa final'!$R$122),"")</f>
        <v/>
      </c>
      <c r="O44" s="120" t="str">
        <f>IF(AND('Mapa final'!$AB$123="Muy Alta",'Mapa final'!$AD$123="Menor"),CONCATENATE("R40C",'Mapa final'!$R$123),"")</f>
        <v/>
      </c>
      <c r="P44" s="119" t="str">
        <f>IF(AND('Mapa final'!$AB$121="Muy Alta",'Mapa final'!$AD$121="Moderado"),CONCATENATE("R40C",'Mapa final'!$R$121),"")</f>
        <v/>
      </c>
      <c r="Q44" s="44" t="str">
        <f>IF(AND('Mapa final'!$AB$122="Muy Alta",'Mapa final'!$AD$122="Moderado"),CONCATENATE("R40C",'Mapa final'!$R$122),"")</f>
        <v/>
      </c>
      <c r="R44" s="120" t="str">
        <f>IF(AND('Mapa final'!$AB$123="Muy Alta",'Mapa final'!$AD$123="Moderado"),CONCATENATE("R40C",'Mapa final'!$R$123),"")</f>
        <v/>
      </c>
      <c r="S44" s="119" t="str">
        <f>IF(AND('Mapa final'!$AB$121="Muy Alta",'Mapa final'!$AD$121="Mayor"),CONCATENATE("R40C",'Mapa final'!$R$121),"")</f>
        <v/>
      </c>
      <c r="T44" s="44" t="str">
        <f>IF(AND('Mapa final'!$AB$122="Muy Alta",'Mapa final'!$AD$122="Mayor"),CONCATENATE("R40C",'Mapa final'!$R$122),"")</f>
        <v/>
      </c>
      <c r="U44" s="120" t="str">
        <f>IF(AND('Mapa final'!$AB$123="Muy Alta",'Mapa final'!$AD$123="Mayor"),CONCATENATE("R40C",'Mapa final'!$R$123),"")</f>
        <v/>
      </c>
      <c r="V44" s="45" t="str">
        <f>IF(AND('Mapa final'!$AB$121="Muy Alta",'Mapa final'!$AD$121="Catastrófico"),CONCATENATE("R40C",'Mapa final'!$R$121),"")</f>
        <v/>
      </c>
      <c r="W44" s="46" t="str">
        <f>IF(AND('Mapa final'!$AB$122="Muy Alta",'Mapa final'!$AD$122="Catastrófico"),CONCATENATE("R40C",'Mapa final'!$R$122),"")</f>
        <v/>
      </c>
      <c r="X44" s="114" t="str">
        <f>IF(AND('Mapa final'!$AB$123="Muy Alta",'Mapa final'!$AD$123="Catastrófico"),CONCATENATE("R40C",'Mapa final'!$R$123),"")</f>
        <v/>
      </c>
      <c r="Y44" s="58"/>
      <c r="Z44" s="412"/>
      <c r="AA44" s="413"/>
      <c r="AB44" s="413"/>
      <c r="AC44" s="413"/>
      <c r="AD44" s="413"/>
      <c r="AE44" s="414"/>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row>
    <row r="45" spans="1:61" ht="15" customHeight="1" x14ac:dyDescent="0.25">
      <c r="A45" s="58"/>
      <c r="B45" s="390"/>
      <c r="C45" s="390"/>
      <c r="D45" s="391"/>
      <c r="E45" s="405"/>
      <c r="F45" s="406"/>
      <c r="G45" s="406"/>
      <c r="H45" s="406"/>
      <c r="I45" s="404"/>
      <c r="J45" s="119" t="str">
        <f>IF(AND('Mapa final'!$AB$124="Muy Alta",'Mapa final'!$AD$124="Leve"),CONCATENATE("R41C",'Mapa final'!$R$124),"")</f>
        <v/>
      </c>
      <c r="K45" s="44" t="str">
        <f>IF(AND('Mapa final'!$AB$125="Muy Alta",'Mapa final'!$AD$125="Leve"),CONCATENATE("R41C",'Mapa final'!$R$125),"")</f>
        <v/>
      </c>
      <c r="L45" s="120" t="str">
        <f>IF(AND('Mapa final'!$AB$126="Muy Alta",'Mapa final'!$AD$126="Leve"),CONCATENATE("R41C",'Mapa final'!$R$126),"")</f>
        <v/>
      </c>
      <c r="M45" s="119" t="str">
        <f>IF(AND('Mapa final'!$AB$124="Muy Alta",'Mapa final'!$AD$124="Menor"),CONCATENATE("R41C",'Mapa final'!$R$124),"")</f>
        <v/>
      </c>
      <c r="N45" s="44" t="str">
        <f>IF(AND('Mapa final'!$AB$125="Muy Alta",'Mapa final'!$AD$125="Menor"),CONCATENATE("R41C",'Mapa final'!$R$125),"")</f>
        <v/>
      </c>
      <c r="O45" s="120" t="str">
        <f>IF(AND('Mapa final'!$AB$126="Muy Alta",'Mapa final'!$AD$126="Menor"),CONCATENATE("R41C",'Mapa final'!$R$126),"")</f>
        <v/>
      </c>
      <c r="P45" s="119" t="str">
        <f>IF(AND('Mapa final'!$AB$124="Muy Alta",'Mapa final'!$AD$124="Moderado"),CONCATENATE("R41C",'Mapa final'!$R$124),"")</f>
        <v/>
      </c>
      <c r="Q45" s="44" t="str">
        <f>IF(AND('Mapa final'!$AB$125="Muy Alta",'Mapa final'!$AD$125="Moderado"),CONCATENATE("R41C",'Mapa final'!$R$125),"")</f>
        <v/>
      </c>
      <c r="R45" s="120" t="str">
        <f>IF(AND('Mapa final'!$AB$126="Muy Alta",'Mapa final'!$AD$126="Moderado"),CONCATENATE("R41C",'Mapa final'!$R$126),"")</f>
        <v/>
      </c>
      <c r="S45" s="119" t="str">
        <f>IF(AND('Mapa final'!$AB$124="Muy Alta",'Mapa final'!$AD$124="Mayor"),CONCATENATE("R41C",'Mapa final'!$R$124),"")</f>
        <v/>
      </c>
      <c r="T45" s="44" t="str">
        <f>IF(AND('Mapa final'!$AB$125="Muy Alta",'Mapa final'!$AD$125="Mayor"),CONCATENATE("R41C",'Mapa final'!$R$125),"")</f>
        <v/>
      </c>
      <c r="U45" s="120" t="str">
        <f>IF(AND('Mapa final'!$AB$126="Muy Alta",'Mapa final'!$AD$126="Mayor"),CONCATENATE("R41C",'Mapa final'!$R$126),"")</f>
        <v/>
      </c>
      <c r="V45" s="45" t="str">
        <f>IF(AND('Mapa final'!$AB$124="Muy Alta",'Mapa final'!$AD$124="Catastrófico"),CONCATENATE("R41C",'Mapa final'!$R$124),"")</f>
        <v/>
      </c>
      <c r="W45" s="46" t="str">
        <f>IF(AND('Mapa final'!$AB$125="Muy Alta",'Mapa final'!$AD$125="Catastrófico"),CONCATENATE("R41C",'Mapa final'!$R$125),"")</f>
        <v/>
      </c>
      <c r="X45" s="114" t="str">
        <f>IF(AND('Mapa final'!$AB$126="Muy Alta",'Mapa final'!$AD$126="Catastrófico"),CONCATENATE("R41C",'Mapa final'!$R$126),"")</f>
        <v/>
      </c>
      <c r="Y45" s="58"/>
      <c r="Z45" s="412"/>
      <c r="AA45" s="413"/>
      <c r="AB45" s="413"/>
      <c r="AC45" s="413"/>
      <c r="AD45" s="413"/>
      <c r="AE45" s="414"/>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row>
    <row r="46" spans="1:61" ht="15" customHeight="1" x14ac:dyDescent="0.25">
      <c r="A46" s="58"/>
      <c r="B46" s="390"/>
      <c r="C46" s="390"/>
      <c r="D46" s="391"/>
      <c r="E46" s="405"/>
      <c r="F46" s="406"/>
      <c r="G46" s="406"/>
      <c r="H46" s="406"/>
      <c r="I46" s="404"/>
      <c r="J46" s="119" t="str">
        <f>IF(AND('Mapa final'!$AB$127="Muy Alta",'Mapa final'!$AD$127="Leve"),CONCATENATE("R42C",'Mapa final'!$R$127),"")</f>
        <v/>
      </c>
      <c r="K46" s="44" t="str">
        <f>IF(AND('Mapa final'!$AB$128="Muy Alta",'Mapa final'!$AD$128="Leve"),CONCATENATE("R42C",'Mapa final'!$R$128),"")</f>
        <v/>
      </c>
      <c r="L46" s="120" t="str">
        <f>IF(AND('Mapa final'!$AB$129="Muy Alta",'Mapa final'!$AD$129="Leve"),CONCATENATE("R2C",'Mapa final'!$R$129),"")</f>
        <v/>
      </c>
      <c r="M46" s="119" t="str">
        <f>IF(AND('Mapa final'!$AB$127="Muy Alta",'Mapa final'!$AD$127="Menor"),CONCATENATE("R42C",'Mapa final'!$R$127),"")</f>
        <v/>
      </c>
      <c r="N46" s="44" t="str">
        <f>IF(AND('Mapa final'!$AB$128="Muy Alta",'Mapa final'!$AD$128="Menor"),CONCATENATE("R42C",'Mapa final'!$R$128),"")</f>
        <v/>
      </c>
      <c r="O46" s="120" t="str">
        <f>IF(AND('Mapa final'!$AB$129="Muy Alta",'Mapa final'!$AD$129="Menor"),CONCATENATE("R2C",'Mapa final'!$R$129),"")</f>
        <v/>
      </c>
      <c r="P46" s="119" t="str">
        <f>IF(AND('Mapa final'!$AB$127="Muy Alta",'Mapa final'!$AD$127="Moderado"),CONCATENATE("R42C",'Mapa final'!$R$127),"")</f>
        <v/>
      </c>
      <c r="Q46" s="44" t="str">
        <f>IF(AND('Mapa final'!$AB$128="Muy Alta",'Mapa final'!$AD$128="Moderado"),CONCATENATE("R42C",'Mapa final'!$R$128),"")</f>
        <v/>
      </c>
      <c r="R46" s="120" t="str">
        <f>IF(AND('Mapa final'!$AB$129="Muy Alta",'Mapa final'!$AD$129="Moderado"),CONCATENATE("R2C",'Mapa final'!$R$129),"")</f>
        <v/>
      </c>
      <c r="S46" s="119" t="str">
        <f>IF(AND('Mapa final'!$AB$127="Muy Alta",'Mapa final'!$AD$127="Mayor"),CONCATENATE("R42C",'Mapa final'!$R$127),"")</f>
        <v/>
      </c>
      <c r="T46" s="44" t="str">
        <f>IF(AND('Mapa final'!$AB$128="Muy Alta",'Mapa final'!$AD$128="Mayor"),CONCATENATE("R42C",'Mapa final'!$R$128),"")</f>
        <v/>
      </c>
      <c r="U46" s="120" t="str">
        <f>IF(AND('Mapa final'!$AB$129="Muy Alta",'Mapa final'!$AD$129="Mayor"),CONCATENATE("R2C",'Mapa final'!$R$129),"")</f>
        <v/>
      </c>
      <c r="V46" s="45" t="str">
        <f>IF(AND('Mapa final'!$AB$127="Muy Alta",'Mapa final'!$AD$127="Catastrófico"),CONCATENATE("R42C",'Mapa final'!$R$127),"")</f>
        <v/>
      </c>
      <c r="W46" s="46" t="str">
        <f>IF(AND('Mapa final'!$AB$128="Muy Alta",'Mapa final'!$AD$128="Catastrófico"),CONCATENATE("R42C",'Mapa final'!$R$128),"")</f>
        <v/>
      </c>
      <c r="X46" s="114" t="str">
        <f>IF(AND('Mapa final'!$AB$129="Muy Alta",'Mapa final'!$AD$129="Catastrófico"),CONCATENATE("R2C",'Mapa final'!$R$129),"")</f>
        <v/>
      </c>
      <c r="Y46" s="58"/>
      <c r="Z46" s="412"/>
      <c r="AA46" s="413"/>
      <c r="AB46" s="413"/>
      <c r="AC46" s="413"/>
      <c r="AD46" s="413"/>
      <c r="AE46" s="414"/>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row>
    <row r="47" spans="1:61" ht="15" customHeight="1" x14ac:dyDescent="0.25">
      <c r="A47" s="58"/>
      <c r="B47" s="390"/>
      <c r="C47" s="390"/>
      <c r="D47" s="391"/>
      <c r="E47" s="405"/>
      <c r="F47" s="406"/>
      <c r="G47" s="406"/>
      <c r="H47" s="406"/>
      <c r="I47" s="404"/>
      <c r="J47" s="119" t="str">
        <f>IF(AND('Mapa final'!$AB$130="Muy Alta",'Mapa final'!$AD$130="Leve"),CONCATENATE("R43C",'Mapa final'!$R$130),"")</f>
        <v/>
      </c>
      <c r="K47" s="44" t="str">
        <f>IF(AND('Mapa final'!$AB$131="Muy Alta",'Mapa final'!$AD$131="Leve"),CONCATENATE("R43C",'Mapa final'!$R$131),"")</f>
        <v/>
      </c>
      <c r="L47" s="120" t="str">
        <f>IF(AND('Mapa final'!$AB$132="Muy Alta",'Mapa final'!$AD$132="Leve"),CONCATENATE("R43C",'Mapa final'!$R$132),"")</f>
        <v/>
      </c>
      <c r="M47" s="119" t="str">
        <f>IF(AND('Mapa final'!$AB$130="Muy Alta",'Mapa final'!$AD$130="Menor"),CONCATENATE("R43C",'Mapa final'!$R$130),"")</f>
        <v/>
      </c>
      <c r="N47" s="44" t="str">
        <f>IF(AND('Mapa final'!$AB$131="Muy Alta",'Mapa final'!$AD$131="Menor"),CONCATENATE("R43C",'Mapa final'!$R$131),"")</f>
        <v/>
      </c>
      <c r="O47" s="120" t="str">
        <f>IF(AND('Mapa final'!$AB$132="Muy Alta",'Mapa final'!$AD$132="Menor"),CONCATENATE("R43C",'Mapa final'!$R$132),"")</f>
        <v/>
      </c>
      <c r="P47" s="119" t="str">
        <f>IF(AND('Mapa final'!$AB$130="Muy Alta",'Mapa final'!$AD$130="Moderado"),CONCATENATE("R43C",'Mapa final'!$R$130),"")</f>
        <v/>
      </c>
      <c r="Q47" s="44" t="str">
        <f>IF(AND('Mapa final'!$AB$131="Muy Alta",'Mapa final'!$AD$131="Moderado"),CONCATENATE("R43C",'Mapa final'!$R$131),"")</f>
        <v/>
      </c>
      <c r="R47" s="120" t="str">
        <f>IF(AND('Mapa final'!$AB$132="Muy Alta",'Mapa final'!$AD$132="Moderado"),CONCATENATE("R43C",'Mapa final'!$R$132),"")</f>
        <v/>
      </c>
      <c r="S47" s="119" t="str">
        <f>IF(AND('Mapa final'!$AB$130="Muy Alta",'Mapa final'!$AD$130="Mayor"),CONCATENATE("R43C",'Mapa final'!$R$130),"")</f>
        <v/>
      </c>
      <c r="T47" s="44" t="str">
        <f>IF(AND('Mapa final'!$AB$131="Muy Alta",'Mapa final'!$AD$131="Mayor"),CONCATENATE("R43C",'Mapa final'!$R$131),"")</f>
        <v/>
      </c>
      <c r="U47" s="120" t="str">
        <f>IF(AND('Mapa final'!$AB$132="Muy Alta",'Mapa final'!$AD$132="Mayor"),CONCATENATE("R43C",'Mapa final'!$R$132),"")</f>
        <v/>
      </c>
      <c r="V47" s="45" t="str">
        <f>IF(AND('Mapa final'!$AB$130="Muy Alta",'Mapa final'!$AD$130="Catastrófico"),CONCATENATE("R43C",'Mapa final'!$R$130),"")</f>
        <v/>
      </c>
      <c r="W47" s="46" t="str">
        <f>IF(AND('Mapa final'!$AB$131="Muy Alta",'Mapa final'!$AD$131="Catastrófico"),CONCATENATE("R43C",'Mapa final'!$R$131),"")</f>
        <v/>
      </c>
      <c r="X47" s="114" t="str">
        <f>IF(AND('Mapa final'!$AB$132="Muy Alta",'Mapa final'!$AD$132="Catastrófico"),CONCATENATE("R43C",'Mapa final'!$R$132),"")</f>
        <v/>
      </c>
      <c r="Y47" s="58"/>
      <c r="Z47" s="412"/>
      <c r="AA47" s="413"/>
      <c r="AB47" s="413"/>
      <c r="AC47" s="413"/>
      <c r="AD47" s="413"/>
      <c r="AE47" s="414"/>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row>
    <row r="48" spans="1:61" ht="15" customHeight="1" x14ac:dyDescent="0.25">
      <c r="A48" s="58"/>
      <c r="B48" s="390"/>
      <c r="C48" s="390"/>
      <c r="D48" s="391"/>
      <c r="E48" s="405"/>
      <c r="F48" s="406"/>
      <c r="G48" s="406"/>
      <c r="H48" s="406"/>
      <c r="I48" s="404"/>
      <c r="J48" s="119" t="str">
        <f>IF(AND('Mapa final'!$AB$133="Muy Alta",'Mapa final'!$AD$133="Leve"),CONCATENATE("R44C",'Mapa final'!$R$133),"")</f>
        <v/>
      </c>
      <c r="K48" s="44" t="str">
        <f>IF(AND('Mapa final'!$AB$134="Muy Alta",'Mapa final'!$AD$134="Leve"),CONCATENATE("R44C",'Mapa final'!$R$134),"")</f>
        <v/>
      </c>
      <c r="L48" s="120" t="str">
        <f>IF(AND('Mapa final'!$AB$135="Muy Alta",'Mapa final'!$AD$135="Leve"),CONCATENATE("R44C",'Mapa final'!$R$135),"")</f>
        <v/>
      </c>
      <c r="M48" s="119" t="str">
        <f>IF(AND('Mapa final'!$AB$133="Muy Alta",'Mapa final'!$AD$133="Menor"),CONCATENATE("R44C",'Mapa final'!$R$133),"")</f>
        <v/>
      </c>
      <c r="N48" s="44" t="str">
        <f>IF(AND('Mapa final'!$AB$134="Muy Alta",'Mapa final'!$AD$134="Menor"),CONCATENATE("R44C",'Mapa final'!$R$134),"")</f>
        <v/>
      </c>
      <c r="O48" s="120" t="str">
        <f>IF(AND('Mapa final'!$AB$135="Muy Alta",'Mapa final'!$AD$135="Menor"),CONCATENATE("R44C",'Mapa final'!$R$135),"")</f>
        <v/>
      </c>
      <c r="P48" s="119" t="str">
        <f>IF(AND('Mapa final'!$AB$133="Muy Alta",'Mapa final'!$AD$133="Moderado"),CONCATENATE("R44C",'Mapa final'!$R$133),"")</f>
        <v/>
      </c>
      <c r="Q48" s="44" t="str">
        <f>IF(AND('Mapa final'!$AB$134="Muy Alta",'Mapa final'!$AD$134="Moderado"),CONCATENATE("R44C",'Mapa final'!$R$134),"")</f>
        <v/>
      </c>
      <c r="R48" s="120" t="str">
        <f>IF(AND('Mapa final'!$AB$135="Muy Alta",'Mapa final'!$AD$135="Moderado"),CONCATENATE("R44C",'Mapa final'!$R$135),"")</f>
        <v/>
      </c>
      <c r="S48" s="119" t="str">
        <f>IF(AND('Mapa final'!$AB$133="Muy Alta",'Mapa final'!$AD$133="Mayor"),CONCATENATE("R44C",'Mapa final'!$R$133),"")</f>
        <v/>
      </c>
      <c r="T48" s="44" t="str">
        <f>IF(AND('Mapa final'!$AB$134="Muy Alta",'Mapa final'!$AD$134="Mayor"),CONCATENATE("R44C",'Mapa final'!$R$134),"")</f>
        <v/>
      </c>
      <c r="U48" s="120" t="str">
        <f>IF(AND('Mapa final'!$AB$135="Muy Alta",'Mapa final'!$AD$135="Mayor"),CONCATENATE("R44C",'Mapa final'!$R$135),"")</f>
        <v/>
      </c>
      <c r="V48" s="45" t="str">
        <f>IF(AND('Mapa final'!$AB$133="Muy Alta",'Mapa final'!$AD$133="Catastrófico"),CONCATENATE("R44C",'Mapa final'!$R$133),"")</f>
        <v/>
      </c>
      <c r="W48" s="46" t="str">
        <f>IF(AND('Mapa final'!$AB$134="Muy Alta",'Mapa final'!$AD$134="Catastrófico"),CONCATENATE("R44C",'Mapa final'!$R$134),"")</f>
        <v/>
      </c>
      <c r="X48" s="114" t="str">
        <f>IF(AND('Mapa final'!$AB$135="Muy Alta",'Mapa final'!$AD$135="Catastrófico"),CONCATENATE("R44C",'Mapa final'!$R$135),"")</f>
        <v/>
      </c>
      <c r="Y48" s="58"/>
      <c r="Z48" s="412"/>
      <c r="AA48" s="413"/>
      <c r="AB48" s="413"/>
      <c r="AC48" s="413"/>
      <c r="AD48" s="413"/>
      <c r="AE48" s="414"/>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row>
    <row r="49" spans="1:61" ht="15" customHeight="1" x14ac:dyDescent="0.25">
      <c r="A49" s="58"/>
      <c r="B49" s="390"/>
      <c r="C49" s="390"/>
      <c r="D49" s="391"/>
      <c r="E49" s="405"/>
      <c r="F49" s="406"/>
      <c r="G49" s="406"/>
      <c r="H49" s="406"/>
      <c r="I49" s="404"/>
      <c r="J49" s="119" t="str">
        <f>IF(AND('Mapa final'!$AB$136="Muy Alta",'Mapa final'!$AD$136="Leve"),CONCATENATE("R45C",'Mapa final'!$R$136),"")</f>
        <v/>
      </c>
      <c r="K49" s="44" t="str">
        <f>IF(AND('Mapa final'!$AB$137="Muy Alta",'Mapa final'!$AD$137="Leve"),CONCATENATE("R45C",'Mapa final'!$R$137),"")</f>
        <v/>
      </c>
      <c r="L49" s="120" t="str">
        <f>IF(AND('Mapa final'!$AB$138="Muy Alta",'Mapa final'!$AD$138="Leve"),CONCATENATE("R45C",'Mapa final'!$R$138),"")</f>
        <v/>
      </c>
      <c r="M49" s="119" t="str">
        <f>IF(AND('Mapa final'!$AB$136="Muy Alta",'Mapa final'!$AD$136="Menor"),CONCATENATE("R45C",'Mapa final'!$R$136),"")</f>
        <v/>
      </c>
      <c r="N49" s="44" t="str">
        <f>IF(AND('Mapa final'!$AB$137="Muy Alta",'Mapa final'!$AD$137="Menor"),CONCATENATE("R45C",'Mapa final'!$R$137),"")</f>
        <v/>
      </c>
      <c r="O49" s="120" t="str">
        <f>IF(AND('Mapa final'!$AB$138="Muy Alta",'Mapa final'!$AD$138="Menor"),CONCATENATE("R45C",'Mapa final'!$R$138),"")</f>
        <v/>
      </c>
      <c r="P49" s="119" t="str">
        <f>IF(AND('Mapa final'!$AB$136="Muy Alta",'Mapa final'!$AD$136="Moderado"),CONCATENATE("R45C",'Mapa final'!$R$136),"")</f>
        <v/>
      </c>
      <c r="Q49" s="44" t="str">
        <f>IF(AND('Mapa final'!$AB$137="Muy Alta",'Mapa final'!$AD$137="Moderado"),CONCATENATE("R45C",'Mapa final'!$R$137),"")</f>
        <v/>
      </c>
      <c r="R49" s="120" t="str">
        <f>IF(AND('Mapa final'!$AB$138="Muy Alta",'Mapa final'!$AD$138="Moderado"),CONCATENATE("R45C",'Mapa final'!$R$138),"")</f>
        <v/>
      </c>
      <c r="S49" s="119" t="str">
        <f>IF(AND('Mapa final'!$AB$136="Muy Alta",'Mapa final'!$AD$136="Mayor"),CONCATENATE("R45C",'Mapa final'!$R$136),"")</f>
        <v/>
      </c>
      <c r="T49" s="44" t="str">
        <f>IF(AND('Mapa final'!$AB$137="Muy Alta",'Mapa final'!$AD$137="Mayor"),CONCATENATE("R45C",'Mapa final'!$R$137),"")</f>
        <v/>
      </c>
      <c r="U49" s="120" t="str">
        <f>IF(AND('Mapa final'!$AB$138="Muy Alta",'Mapa final'!$AD$138="Mayor"),CONCATENATE("R45C",'Mapa final'!$R$138),"")</f>
        <v/>
      </c>
      <c r="V49" s="45" t="str">
        <f>IF(AND('Mapa final'!$AB$136="Muy Alta",'Mapa final'!$AD$136="Catastrófico"),CONCATENATE("R45C",'Mapa final'!$R$136),"")</f>
        <v/>
      </c>
      <c r="W49" s="46" t="str">
        <f>IF(AND('Mapa final'!$AB$137="Muy Alta",'Mapa final'!$AD$137="Catastrófico"),CONCATENATE("R45C",'Mapa final'!$R$137),"")</f>
        <v/>
      </c>
      <c r="X49" s="114" t="str">
        <f>IF(AND('Mapa final'!$AB$138="Muy Alta",'Mapa final'!$AD$138="Catastrófico"),CONCATENATE("R45C",'Mapa final'!$R$138),"")</f>
        <v/>
      </c>
      <c r="Y49" s="58"/>
      <c r="Z49" s="412"/>
      <c r="AA49" s="413"/>
      <c r="AB49" s="413"/>
      <c r="AC49" s="413"/>
      <c r="AD49" s="413"/>
      <c r="AE49" s="414"/>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row>
    <row r="50" spans="1:61" ht="15" customHeight="1" x14ac:dyDescent="0.25">
      <c r="A50" s="58"/>
      <c r="B50" s="390"/>
      <c r="C50" s="390"/>
      <c r="D50" s="391"/>
      <c r="E50" s="405"/>
      <c r="F50" s="406"/>
      <c r="G50" s="406"/>
      <c r="H50" s="406"/>
      <c r="I50" s="404"/>
      <c r="J50" s="119" t="str">
        <f>IF(AND('Mapa final'!$AB$139="Muy Alta",'Mapa final'!$AD$139="Leve"),CONCATENATE("R46C",'Mapa final'!$R$139),"")</f>
        <v/>
      </c>
      <c r="K50" s="44" t="str">
        <f>IF(AND('Mapa final'!$AB$140="Muy Alta",'Mapa final'!$AD$140="Leve"),CONCATENATE("R46C",'Mapa final'!$R$140),"")</f>
        <v/>
      </c>
      <c r="L50" s="120" t="str">
        <f>IF(AND('Mapa final'!$AB$141="Muy Alta",'Mapa final'!$AD$141="Leve"),CONCATENATE("R46C",'Mapa final'!$R$141),"")</f>
        <v/>
      </c>
      <c r="M50" s="119" t="str">
        <f>IF(AND('Mapa final'!$AB$139="Muy Alta",'Mapa final'!$AD$139="Menor"),CONCATENATE("R46C",'Mapa final'!$R$139),"")</f>
        <v/>
      </c>
      <c r="N50" s="44" t="str">
        <f>IF(AND('Mapa final'!$AB$140="Muy Alta",'Mapa final'!$AD$140="Menor"),CONCATENATE("R46C",'Mapa final'!$R$140),"")</f>
        <v/>
      </c>
      <c r="O50" s="120" t="str">
        <f>IF(AND('Mapa final'!$AB$141="Muy Alta",'Mapa final'!$AD$141="Menor"),CONCATENATE("R46C",'Mapa final'!$R$141),"")</f>
        <v/>
      </c>
      <c r="P50" s="119" t="str">
        <f>IF(AND('Mapa final'!$AB$139="Muy Alta",'Mapa final'!$AD$139="Moderado"),CONCATENATE("R46C",'Mapa final'!$R$139),"")</f>
        <v/>
      </c>
      <c r="Q50" s="44" t="str">
        <f>IF(AND('Mapa final'!$AB$140="Muy Alta",'Mapa final'!$AD$140="Moderado"),CONCATENATE("R46C",'Mapa final'!$R$140),"")</f>
        <v/>
      </c>
      <c r="R50" s="120" t="str">
        <f>IF(AND('Mapa final'!$AB$141="Muy Alta",'Mapa final'!$AD$141="Moderado"),CONCATENATE("R46C",'Mapa final'!$R$141),"")</f>
        <v/>
      </c>
      <c r="S50" s="119" t="str">
        <f>IF(AND('Mapa final'!$AB$139="Muy Alta",'Mapa final'!$AD$139="Mayor"),CONCATENATE("R46C",'Mapa final'!$R$139),"")</f>
        <v/>
      </c>
      <c r="T50" s="44" t="str">
        <f>IF(AND('Mapa final'!$AB$140="Muy Alta",'Mapa final'!$AD$140="Mayor"),CONCATENATE("R46C",'Mapa final'!$R$140),"")</f>
        <v/>
      </c>
      <c r="U50" s="120" t="str">
        <f>IF(AND('Mapa final'!$AB$141="Muy Alta",'Mapa final'!$AD$141="Mayor"),CONCATENATE("R46C",'Mapa final'!$R$141),"")</f>
        <v/>
      </c>
      <c r="V50" s="45" t="str">
        <f>IF(AND('Mapa final'!$AB$139="Muy Alta",'Mapa final'!$AD$139="Catastrófico"),CONCATENATE("R46C",'Mapa final'!$R$139),"")</f>
        <v/>
      </c>
      <c r="W50" s="46" t="str">
        <f>IF(AND('Mapa final'!$AB$140="Muy Alta",'Mapa final'!$AD$140="Catastrófico"),CONCATENATE("R46C",'Mapa final'!$R$140),"")</f>
        <v/>
      </c>
      <c r="X50" s="114" t="str">
        <f>IF(AND('Mapa final'!$AB$141="Muy Alta",'Mapa final'!$AD$141="Catastrófico"),CONCATENATE("R46C",'Mapa final'!$R$141),"")</f>
        <v/>
      </c>
      <c r="Y50" s="58"/>
      <c r="Z50" s="412"/>
      <c r="AA50" s="413"/>
      <c r="AB50" s="413"/>
      <c r="AC50" s="413"/>
      <c r="AD50" s="413"/>
      <c r="AE50" s="414"/>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row>
    <row r="51" spans="1:61" ht="15" customHeight="1" x14ac:dyDescent="0.25">
      <c r="A51" s="58"/>
      <c r="B51" s="390"/>
      <c r="C51" s="390"/>
      <c r="D51" s="391"/>
      <c r="E51" s="405"/>
      <c r="F51" s="406"/>
      <c r="G51" s="406"/>
      <c r="H51" s="406"/>
      <c r="I51" s="404"/>
      <c r="J51" s="119" t="str">
        <f>IF(AND('Mapa final'!$AB$142="Muy Alta",'Mapa final'!$AD$142="Leve"),CONCATENATE("R47C",'Mapa final'!$R$142),"")</f>
        <v/>
      </c>
      <c r="K51" s="44" t="str">
        <f>IF(AND('Mapa final'!$AB$143="Muy Alta",'Mapa final'!$AD$143="Leve"),CONCATENATE("R47C",'Mapa final'!$R$143),"")</f>
        <v/>
      </c>
      <c r="L51" s="120" t="str">
        <f>IF(AND('Mapa final'!$AB$144="Muy Alta",'Mapa final'!$AD$144="Leve"),CONCATENATE("R47C",'Mapa final'!$R$144),"")</f>
        <v/>
      </c>
      <c r="M51" s="119" t="str">
        <f>IF(AND('Mapa final'!$AB$142="Muy Alta",'Mapa final'!$AD$142="Menor"),CONCATENATE("R47C",'Mapa final'!$R$142),"")</f>
        <v/>
      </c>
      <c r="N51" s="44" t="str">
        <f>IF(AND('Mapa final'!$AB$143="Muy Alta",'Mapa final'!$AD$143="Menor"),CONCATENATE("R47C",'Mapa final'!$R$143),"")</f>
        <v/>
      </c>
      <c r="O51" s="120" t="str">
        <f>IF(AND('Mapa final'!$AB$144="Muy Alta",'Mapa final'!$AD$144="Menor"),CONCATENATE("R47C",'Mapa final'!$R$144),"")</f>
        <v/>
      </c>
      <c r="P51" s="119" t="str">
        <f>IF(AND('Mapa final'!$AB$142="Muy Alta",'Mapa final'!$AD$142="Moderado"),CONCATENATE("R47C",'Mapa final'!$R$142),"")</f>
        <v/>
      </c>
      <c r="Q51" s="44" t="str">
        <f>IF(AND('Mapa final'!$AB$143="Muy Alta",'Mapa final'!$AD$143="Moderado"),CONCATENATE("R47C",'Mapa final'!$R$143),"")</f>
        <v/>
      </c>
      <c r="R51" s="120" t="str">
        <f>IF(AND('Mapa final'!$AB$144="Muy Alta",'Mapa final'!$AD$144="Moderado"),CONCATENATE("R47C",'Mapa final'!$R$144),"")</f>
        <v/>
      </c>
      <c r="S51" s="119" t="str">
        <f>IF(AND('Mapa final'!$AB$142="Muy Alta",'Mapa final'!$AD$142="Mayor"),CONCATENATE("R47C",'Mapa final'!$R$142),"")</f>
        <v/>
      </c>
      <c r="T51" s="44" t="str">
        <f>IF(AND('Mapa final'!$AB$143="Muy Alta",'Mapa final'!$AD$143="Mayor"),CONCATENATE("R47C",'Mapa final'!$R$143),"")</f>
        <v/>
      </c>
      <c r="U51" s="120" t="str">
        <f>IF(AND('Mapa final'!$AB$144="Muy Alta",'Mapa final'!$AD$144="Mayor"),CONCATENATE("R47C",'Mapa final'!$R$144),"")</f>
        <v/>
      </c>
      <c r="V51" s="45" t="str">
        <f>IF(AND('Mapa final'!$AB$142="Muy Alta",'Mapa final'!$AD$142="Catastrófico"),CONCATENATE("R47C",'Mapa final'!$R$142),"")</f>
        <v/>
      </c>
      <c r="W51" s="46" t="str">
        <f>IF(AND('Mapa final'!$AB$143="Muy Alta",'Mapa final'!$AD$143="Catastrófico"),CONCATENATE("R47C",'Mapa final'!$R$143),"")</f>
        <v/>
      </c>
      <c r="X51" s="114" t="str">
        <f>IF(AND('Mapa final'!$AB$144="Muy Alta",'Mapa final'!$AD$144="Catastrófico"),CONCATENATE("R47C",'Mapa final'!$R$144),"")</f>
        <v/>
      </c>
      <c r="Y51" s="58"/>
      <c r="Z51" s="412"/>
      <c r="AA51" s="413"/>
      <c r="AB51" s="413"/>
      <c r="AC51" s="413"/>
      <c r="AD51" s="413"/>
      <c r="AE51" s="414"/>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row>
    <row r="52" spans="1:61" ht="15" customHeight="1" x14ac:dyDescent="0.25">
      <c r="A52" s="58"/>
      <c r="B52" s="390"/>
      <c r="C52" s="390"/>
      <c r="D52" s="391"/>
      <c r="E52" s="405"/>
      <c r="F52" s="406"/>
      <c r="G52" s="406"/>
      <c r="H52" s="406"/>
      <c r="I52" s="404"/>
      <c r="J52" s="119" t="str">
        <f>IF(AND('Mapa final'!$AB$145="Muy Alta",'Mapa final'!$AD$145="Leve"),CONCATENATE("R48C",'Mapa final'!$R$145),"")</f>
        <v/>
      </c>
      <c r="K52" s="44" t="str">
        <f>IF(AND('Mapa final'!$AB$146="Muy Alta",'Mapa final'!$AD$146="Leve"),CONCATENATE("R48C",'Mapa final'!$R$146),"")</f>
        <v/>
      </c>
      <c r="L52" s="120" t="str">
        <f>IF(AND('Mapa final'!$AB$147="Muy Alta",'Mapa final'!$AD$147="Leve"),CONCATENATE("R48C",'Mapa final'!$R$147),"")</f>
        <v/>
      </c>
      <c r="M52" s="119" t="str">
        <f>IF(AND('Mapa final'!$AB$145="Muy Alta",'Mapa final'!$AD$145="Menor"),CONCATENATE("R48C",'Mapa final'!$R$145),"")</f>
        <v/>
      </c>
      <c r="N52" s="44" t="str">
        <f>IF(AND('Mapa final'!$AB$146="Muy Alta",'Mapa final'!$AD$146="Menor"),CONCATENATE("R48C",'Mapa final'!$R$146),"")</f>
        <v/>
      </c>
      <c r="O52" s="120" t="str">
        <f>IF(AND('Mapa final'!$AB$147="Muy Alta",'Mapa final'!$AD$147="Menor"),CONCATENATE("R48C",'Mapa final'!$R$147),"")</f>
        <v/>
      </c>
      <c r="P52" s="119" t="str">
        <f>IF(AND('Mapa final'!$AB$145="Muy Alta",'Mapa final'!$AD$145="Moderado"),CONCATENATE("R48C",'Mapa final'!$R$145),"")</f>
        <v/>
      </c>
      <c r="Q52" s="44" t="str">
        <f>IF(AND('Mapa final'!$AB$146="Muy Alta",'Mapa final'!$AD$146="Moderado"),CONCATENATE("R48C",'Mapa final'!$R$146),"")</f>
        <v/>
      </c>
      <c r="R52" s="120" t="str">
        <f>IF(AND('Mapa final'!$AB$147="Muy Alta",'Mapa final'!$AD$147="Moderado"),CONCATENATE("R48C",'Mapa final'!$R$147),"")</f>
        <v/>
      </c>
      <c r="S52" s="119" t="str">
        <f>IF(AND('Mapa final'!$AB$145="Muy Alta",'Mapa final'!$AD$145="Mayor"),CONCATENATE("R48C",'Mapa final'!$R$145),"")</f>
        <v/>
      </c>
      <c r="T52" s="44" t="str">
        <f>IF(AND('Mapa final'!$AB$146="Muy Alta",'Mapa final'!$AD$146="Mayor"),CONCATENATE("R48C",'Mapa final'!$R$146),"")</f>
        <v/>
      </c>
      <c r="U52" s="120" t="str">
        <f>IF(AND('Mapa final'!$AB$147="Muy Alta",'Mapa final'!$AD$147="Mayor"),CONCATENATE("R48C",'Mapa final'!$R$147),"")</f>
        <v/>
      </c>
      <c r="V52" s="45" t="str">
        <f>IF(AND('Mapa final'!$AB$145="Muy Alta",'Mapa final'!$AD$145="Catastrófico"),CONCATENATE("R48C",'Mapa final'!$R$145),"")</f>
        <v/>
      </c>
      <c r="W52" s="46" t="str">
        <f>IF(AND('Mapa final'!$AB$146="Muy Alta",'Mapa final'!$AD$146="Catastrófico"),CONCATENATE("R48C",'Mapa final'!$R$146),"")</f>
        <v/>
      </c>
      <c r="X52" s="114" t="str">
        <f>IF(AND('Mapa final'!$AB$147="Muy Alta",'Mapa final'!$AD$147="Catastrófico"),CONCATENATE("R48C",'Mapa final'!$R$147),"")</f>
        <v/>
      </c>
      <c r="Y52" s="58"/>
      <c r="Z52" s="412"/>
      <c r="AA52" s="413"/>
      <c r="AB52" s="413"/>
      <c r="AC52" s="413"/>
      <c r="AD52" s="413"/>
      <c r="AE52" s="414"/>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row>
    <row r="53" spans="1:61" ht="15" customHeight="1" x14ac:dyDescent="0.25">
      <c r="A53" s="58"/>
      <c r="B53" s="390"/>
      <c r="C53" s="390"/>
      <c r="D53" s="391"/>
      <c r="E53" s="405"/>
      <c r="F53" s="406"/>
      <c r="G53" s="406"/>
      <c r="H53" s="406"/>
      <c r="I53" s="404"/>
      <c r="J53" s="119" t="str">
        <f>IF(AND('Mapa final'!$AB$148="Muy Alta",'Mapa final'!$AD$148="Leve"),CONCATENATE("R49C",'Mapa final'!$R$148),"")</f>
        <v/>
      </c>
      <c r="K53" s="44" t="str">
        <f>IF(AND('Mapa final'!$AB$149="Muy Alta",'Mapa final'!$AD$149="Leve"),CONCATENATE("R49C",'Mapa final'!$R$149),"")</f>
        <v/>
      </c>
      <c r="L53" s="120" t="str">
        <f>IF(AND('Mapa final'!$AB$150="Muy Alta",'Mapa final'!$AD$150="Leve"),CONCATENATE("R49C",'Mapa final'!$R$150),"")</f>
        <v/>
      </c>
      <c r="M53" s="119" t="str">
        <f>IF(AND('Mapa final'!$AB$148="Muy Alta",'Mapa final'!$AD$148="Menor"),CONCATENATE("R49C",'Mapa final'!$R$148),"")</f>
        <v/>
      </c>
      <c r="N53" s="44" t="str">
        <f>IF(AND('Mapa final'!$AB$149="Muy Alta",'Mapa final'!$AD$149="Menor"),CONCATENATE("R49C",'Mapa final'!$R$149),"")</f>
        <v/>
      </c>
      <c r="O53" s="120" t="str">
        <f>IF(AND('Mapa final'!$AB$150="Muy Alta",'Mapa final'!$AD$150="Menor"),CONCATENATE("R49C",'Mapa final'!$R$150),"")</f>
        <v/>
      </c>
      <c r="P53" s="119" t="str">
        <f>IF(AND('Mapa final'!$AB$148="Muy Alta",'Mapa final'!$AD$148="Moderado"),CONCATENATE("R49C",'Mapa final'!$R$148),"")</f>
        <v/>
      </c>
      <c r="Q53" s="44" t="str">
        <f>IF(AND('Mapa final'!$AB$149="Muy Alta",'Mapa final'!$AD$149="Moderado"),CONCATENATE("R49C",'Mapa final'!$R$149),"")</f>
        <v/>
      </c>
      <c r="R53" s="120" t="str">
        <f>IF(AND('Mapa final'!$AB$150="Muy Alta",'Mapa final'!$AD$150="Moderado"),CONCATENATE("R49C",'Mapa final'!$R$150),"")</f>
        <v/>
      </c>
      <c r="S53" s="119" t="str">
        <f>IF(AND('Mapa final'!$AB$148="Muy Alta",'Mapa final'!$AD$148="Mayor"),CONCATENATE("R49C",'Mapa final'!$R$148),"")</f>
        <v/>
      </c>
      <c r="T53" s="44" t="str">
        <f>IF(AND('Mapa final'!$AB$149="Muy Alta",'Mapa final'!$AD$149="Mayor"),CONCATENATE("R49C",'Mapa final'!$R$149),"")</f>
        <v/>
      </c>
      <c r="U53" s="120" t="str">
        <f>IF(AND('Mapa final'!$AB$150="Muy Alta",'Mapa final'!$AD$150="Mayor"),CONCATENATE("R49C",'Mapa final'!$R$150),"")</f>
        <v/>
      </c>
      <c r="V53" s="45" t="str">
        <f>IF(AND('Mapa final'!$AB$148="Muy Alta",'Mapa final'!$AD$148="Catastrófico"),CONCATENATE("R49C",'Mapa final'!$R$148),"")</f>
        <v/>
      </c>
      <c r="W53" s="46" t="str">
        <f>IF(AND('Mapa final'!$AB$149="Muy Alta",'Mapa final'!$AD$149="Catastrófico"),CONCATENATE("R49C",'Mapa final'!$R$149),"")</f>
        <v/>
      </c>
      <c r="X53" s="114" t="str">
        <f>IF(AND('Mapa final'!$AB$150="Muy Alta",'Mapa final'!$AD$150="Catastrófico"),CONCATENATE("R49C",'Mapa final'!$R$150),"")</f>
        <v/>
      </c>
      <c r="Y53" s="58"/>
      <c r="Z53" s="412"/>
      <c r="AA53" s="413"/>
      <c r="AB53" s="413"/>
      <c r="AC53" s="413"/>
      <c r="AD53" s="413"/>
      <c r="AE53" s="414"/>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row>
    <row r="54" spans="1:61" ht="15" customHeight="1" x14ac:dyDescent="0.25">
      <c r="A54" s="58"/>
      <c r="B54" s="390"/>
      <c r="C54" s="390"/>
      <c r="D54" s="391"/>
      <c r="E54" s="405"/>
      <c r="F54" s="406"/>
      <c r="G54" s="406"/>
      <c r="H54" s="406"/>
      <c r="I54" s="404"/>
      <c r="J54" s="119" t="str">
        <f>IF(AND('Mapa final'!$AB$151="Muy Alta",'Mapa final'!$AD$151="Leve"),CONCATENATE("R50C",'Mapa final'!$R$151),"")</f>
        <v/>
      </c>
      <c r="K54" s="44" t="str">
        <f>IF(AND('Mapa final'!$AB$152="Muy Alta",'Mapa final'!$AD$152="Leve"),CONCATENATE("R50C",'Mapa final'!$R$152),"")</f>
        <v/>
      </c>
      <c r="L54" s="120" t="str">
        <f>IF(AND('Mapa final'!$AB$153="Muy Alta",'Mapa final'!$AD$153="Leve"),CONCATENATE("R50C",'Mapa final'!$R$153),"")</f>
        <v/>
      </c>
      <c r="M54" s="119" t="str">
        <f>IF(AND('Mapa final'!$AB$151="Muy Alta",'Mapa final'!$AD$151="Menor"),CONCATENATE("R50C",'Mapa final'!$R$151),"")</f>
        <v/>
      </c>
      <c r="N54" s="44" t="str">
        <f>IF(AND('Mapa final'!$AB$152="Muy Alta",'Mapa final'!$AD$152="Menor"),CONCATENATE("R50C",'Mapa final'!$R$152),"")</f>
        <v/>
      </c>
      <c r="O54" s="120" t="str">
        <f>IF(AND('Mapa final'!$AB$153="Muy Alta",'Mapa final'!$AD$153="Menor"),CONCATENATE("R50C",'Mapa final'!$R$153),"")</f>
        <v/>
      </c>
      <c r="P54" s="119" t="str">
        <f>IF(AND('Mapa final'!$AB$151="Muy Alta",'Mapa final'!$AD$151="Moderado"),CONCATENATE("R50C",'Mapa final'!$R$151),"")</f>
        <v/>
      </c>
      <c r="Q54" s="44" t="str">
        <f>IF(AND('Mapa final'!$AB$152="Muy Alta",'Mapa final'!$AD$152="Moderado"),CONCATENATE("R50C",'Mapa final'!$R$152),"")</f>
        <v/>
      </c>
      <c r="R54" s="120" t="str">
        <f>IF(AND('Mapa final'!$AB$153="Muy Alta",'Mapa final'!$AD$153="Moderado"),CONCATENATE("R50C",'Mapa final'!$R$153),"")</f>
        <v/>
      </c>
      <c r="S54" s="119" t="str">
        <f>IF(AND('Mapa final'!$AB$151="Muy Alta",'Mapa final'!$AD$151="Mayor"),CONCATENATE("R50C",'Mapa final'!$R$151),"")</f>
        <v/>
      </c>
      <c r="T54" s="44" t="str">
        <f>IF(AND('Mapa final'!$AB$152="Muy Alta",'Mapa final'!$AD$152="Mayor"),CONCATENATE("R50C",'Mapa final'!$R$152),"")</f>
        <v/>
      </c>
      <c r="U54" s="120" t="str">
        <f>IF(AND('Mapa final'!$AB$153="Muy Alta",'Mapa final'!$AD$153="Mayor"),CONCATENATE("R50C",'Mapa final'!$R$153),"")</f>
        <v/>
      </c>
      <c r="V54" s="45" t="str">
        <f>IF(AND('Mapa final'!$AB$151="Muy Alta",'Mapa final'!$AD$151="Catastrófico"),CONCATENATE("R50C",'Mapa final'!$R$151),"")</f>
        <v/>
      </c>
      <c r="W54" s="46" t="str">
        <f>IF(AND('Mapa final'!$AB$152="Muy Alta",'Mapa final'!$AD$152="Catastrófico"),CONCATENATE("R50C",'Mapa final'!$R$152),"")</f>
        <v/>
      </c>
      <c r="X54" s="114" t="str">
        <f>IF(AND('Mapa final'!$AB$153="Muy Alta",'Mapa final'!$AD$153="Catastrófico"),CONCATENATE("R50C",'Mapa final'!$R$153),"")</f>
        <v/>
      </c>
      <c r="Y54" s="58"/>
      <c r="Z54" s="412"/>
      <c r="AA54" s="413"/>
      <c r="AB54" s="413"/>
      <c r="AC54" s="413"/>
      <c r="AD54" s="413"/>
      <c r="AE54" s="414"/>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row>
    <row r="55" spans="1:61" ht="15.75" customHeight="1" thickBot="1" x14ac:dyDescent="0.3">
      <c r="A55" s="58"/>
      <c r="B55" s="390"/>
      <c r="C55" s="390"/>
      <c r="D55" s="391"/>
      <c r="E55" s="407"/>
      <c r="F55" s="408"/>
      <c r="G55" s="408"/>
      <c r="H55" s="408"/>
      <c r="I55" s="408"/>
      <c r="J55" s="121" t="str">
        <f>IF(AND('Mapa final'!$AB$154="Muy Alta",'Mapa final'!$AD$154="Leve"),CONCATENATE("R50C",'Mapa final'!$R$154),"")</f>
        <v/>
      </c>
      <c r="K55" s="122" t="str">
        <f>IF(AND('Mapa final'!$AB$155="Muy Alta",'Mapa final'!$AD$155="Leve"),CONCATENATE("R50C",'Mapa final'!$R$155),"")</f>
        <v/>
      </c>
      <c r="L55" s="123" t="str">
        <f>IF(AND('Mapa final'!$AB$156="Muy Alta",'Mapa final'!$AD$156="Leve"),CONCATENATE("R50C",'Mapa final'!$R$156),"")</f>
        <v/>
      </c>
      <c r="M55" s="121" t="str">
        <f>IF(AND('Mapa final'!$AB$154="Muy Alta",'Mapa final'!$AD$154="Menor"),CONCATENATE("R50C",'Mapa final'!$R$154),"")</f>
        <v/>
      </c>
      <c r="N55" s="122" t="str">
        <f>IF(AND('Mapa final'!$AB$155="Muy Alta",'Mapa final'!$AD$155="Menor"),CONCATENATE("R50C",'Mapa final'!$R$155),"")</f>
        <v/>
      </c>
      <c r="O55" s="123" t="str">
        <f>IF(AND('Mapa final'!$AB$156="Muy Alta",'Mapa final'!$AD$156="Menor"),CONCATENATE("R50C",'Mapa final'!$R$156),"")</f>
        <v/>
      </c>
      <c r="P55" s="121" t="str">
        <f>IF(AND('Mapa final'!$AB$154="Muy Alta",'Mapa final'!$AD$154="Moderado"),CONCATENATE("R50C",'Mapa final'!$R$154),"")</f>
        <v/>
      </c>
      <c r="Q55" s="122" t="str">
        <f>IF(AND('Mapa final'!$AB$155="Muy Alta",'Mapa final'!$AD$155="Moderado"),CONCATENATE("R50C",'Mapa final'!$R$155),"")</f>
        <v/>
      </c>
      <c r="R55" s="123" t="str">
        <f>IF(AND('Mapa final'!$AB$156="Muy Alta",'Mapa final'!$AD$156="Moderado"),CONCATENATE("R50C",'Mapa final'!$R$156),"")</f>
        <v/>
      </c>
      <c r="S55" s="121" t="str">
        <f>IF(AND('Mapa final'!$AB$154="Muy Alta",'Mapa final'!$AD$154="Mayor"),CONCATENATE("R50C",'Mapa final'!$R$154),"")</f>
        <v/>
      </c>
      <c r="T55" s="122" t="str">
        <f>IF(AND('Mapa final'!$AB$155="Muy Alta",'Mapa final'!$AD$155="Mayor"),CONCATENATE("R50C",'Mapa final'!$R$155),"")</f>
        <v/>
      </c>
      <c r="U55" s="123" t="str">
        <f>IF(AND('Mapa final'!$AB$156="Muy Alta",'Mapa final'!$AD$156="Mayor"),CONCATENATE("R50C",'Mapa final'!$R$156),"")</f>
        <v/>
      </c>
      <c r="V55" s="47" t="str">
        <f>IF(AND('Mapa final'!$AB$154="Muy Alta",'Mapa final'!$AD$154="Catastrófico"),CONCATENATE("R50C",'Mapa final'!$R$154),"")</f>
        <v/>
      </c>
      <c r="W55" s="48" t="str">
        <f>IF(AND('Mapa final'!$AB$155="Muy Alta",'Mapa final'!$AD$155="Catastrófico"),CONCATENATE("R50C",'Mapa final'!$R$155),"")</f>
        <v/>
      </c>
      <c r="X55" s="115" t="str">
        <f>IF(AND('Mapa final'!$AB$156="Muy Alta",'Mapa final'!$AD$156="Catastrófico"),CONCATENATE("R50C",'Mapa final'!$R$156),"")</f>
        <v/>
      </c>
      <c r="Y55" s="58"/>
      <c r="Z55" s="415"/>
      <c r="AA55" s="416"/>
      <c r="AB55" s="416"/>
      <c r="AC55" s="416"/>
      <c r="AD55" s="416"/>
      <c r="AE55" s="417"/>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row>
    <row r="56" spans="1:61" ht="15" customHeight="1" x14ac:dyDescent="0.25">
      <c r="A56" s="58"/>
      <c r="B56" s="390"/>
      <c r="C56" s="390"/>
      <c r="D56" s="391"/>
      <c r="E56" s="401" t="s">
        <v>109</v>
      </c>
      <c r="F56" s="402"/>
      <c r="G56" s="402"/>
      <c r="H56" s="402"/>
      <c r="I56" s="402"/>
      <c r="J56" s="49" t="str">
        <f>IF(AND('Mapa final'!$AB$7="Alta",'Mapa final'!$AD$7="Leve"),CONCATENATE("R1C",'Mapa final'!$R$7),"")</f>
        <v/>
      </c>
      <c r="K56" s="50" t="str">
        <f>IF(AND('Mapa final'!$AB$8="Alta",'Mapa final'!$AD$8="Leve"),CONCATENATE("R1C",'Mapa final'!$R$8),"")</f>
        <v/>
      </c>
      <c r="L56" s="124" t="str">
        <f>IF(AND('Mapa final'!$AB$9="Alta",'Mapa final'!$AD$9="Leve"),CONCATENATE("R1C",'Mapa final'!$R$9),"")</f>
        <v/>
      </c>
      <c r="M56" s="49" t="str">
        <f>IF(AND('Mapa final'!$AB$7="Alta",'Mapa final'!$AD$7="Menor"),CONCATENATE("R1C",'Mapa final'!$R$7),"")</f>
        <v/>
      </c>
      <c r="N56" s="50" t="str">
        <f>IF(AND('Mapa final'!$AB$8="Alta",'Mapa final'!$AD$8="Menor"),CONCATENATE("R1C",'Mapa final'!$R$8),"")</f>
        <v/>
      </c>
      <c r="O56" s="124" t="str">
        <f>IF(AND('Mapa final'!$AB$9="Alta",'Mapa final'!$AD$9="Menor"),CONCATENATE("R1C",'Mapa final'!$R$9),"")</f>
        <v/>
      </c>
      <c r="P56" s="116" t="str">
        <f>IF(AND('Mapa final'!$AB$7="Alta",'Mapa final'!$AD$7="Moderado"),CONCATENATE("R1C",'Mapa final'!$R$7),"")</f>
        <v/>
      </c>
      <c r="Q56" s="117" t="str">
        <f>IF(AND('Mapa final'!$AB$8="Alta",'Mapa final'!$AD$8="Moderado"),CONCATENATE("R1C",'Mapa final'!$R$8),"")</f>
        <v/>
      </c>
      <c r="R56" s="118" t="str">
        <f>IF(AND('Mapa final'!$AB$9="Alta",'Mapa final'!$AD$9="Moderado"),CONCATENATE("R1C",'Mapa final'!$R$9),"")</f>
        <v/>
      </c>
      <c r="S56" s="116" t="str">
        <f>IF(AND('Mapa final'!$AB$7="Alta",'Mapa final'!$AD$7="Mayor"),CONCATENATE("R1C",'Mapa final'!$R$7),"")</f>
        <v/>
      </c>
      <c r="T56" s="117" t="str">
        <f>IF(AND('Mapa final'!$AB$8="Alta",'Mapa final'!$AD$8="Mayor"),CONCATENATE("R1C",'Mapa final'!$R$8),"")</f>
        <v/>
      </c>
      <c r="U56" s="118" t="str">
        <f>IF(AND('Mapa final'!$AB$9="Alta",'Mapa final'!$AD$9="Mayor"),CONCATENATE("R1C",'Mapa final'!$R$9),"")</f>
        <v/>
      </c>
      <c r="V56" s="42" t="str">
        <f>IF(AND('Mapa final'!$AB$7="Alta",'Mapa final'!$AD$7="Catastrófico"),CONCATENATE("R1C",'Mapa final'!$R$7),"")</f>
        <v/>
      </c>
      <c r="W56" s="43" t="str">
        <f>IF(AND('Mapa final'!$AB$8="Alta",'Mapa final'!$AD$8="Catastrófico"),CONCATENATE("R1C",'Mapa final'!$R$8),"")</f>
        <v/>
      </c>
      <c r="X56" s="113" t="str">
        <f>IF(AND('Mapa final'!$AB$9="Alta",'Mapa final'!$AD$9="Catastrófico"),CONCATENATE("R1C",'Mapa final'!$R$9),"")</f>
        <v/>
      </c>
      <c r="Y56" s="58"/>
      <c r="Z56" s="392" t="s">
        <v>74</v>
      </c>
      <c r="AA56" s="393"/>
      <c r="AB56" s="393"/>
      <c r="AC56" s="393"/>
      <c r="AD56" s="393"/>
      <c r="AE56" s="394"/>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row>
    <row r="57" spans="1:61" ht="15" customHeight="1" x14ac:dyDescent="0.25">
      <c r="A57" s="58"/>
      <c r="B57" s="390"/>
      <c r="C57" s="390"/>
      <c r="D57" s="391"/>
      <c r="E57" s="403"/>
      <c r="F57" s="404"/>
      <c r="G57" s="404"/>
      <c r="H57" s="404"/>
      <c r="I57" s="404"/>
      <c r="J57" s="51" t="str">
        <f>IF(AND('Mapa final'!$AB$10="Alta",'Mapa final'!$AD$10="Leve"),CONCATENATE("R2C",'Mapa final'!$R$10),"")</f>
        <v/>
      </c>
      <c r="K57" s="52" t="str">
        <f>IF(AND('Mapa final'!$AB$11="Alta",'Mapa final'!$AD$11="Leve"),CONCATENATE("R2C",'Mapa final'!$R$11),"")</f>
        <v/>
      </c>
      <c r="L57" s="125" t="str">
        <f>IF(AND('Mapa final'!$AB$12="Alta",'Mapa final'!$AD$12="Leve"),CONCATENATE("R2C",'Mapa final'!$R$12),"")</f>
        <v/>
      </c>
      <c r="M57" s="51" t="str">
        <f>IF(AND('Mapa final'!$AB$10="Alta",'Mapa final'!$AD$10="Menor"),CONCATENATE("R2C",'Mapa final'!$R$10),"")</f>
        <v/>
      </c>
      <c r="N57" s="52" t="str">
        <f>IF(AND('Mapa final'!$AB$11="Alta",'Mapa final'!$AD$11="Menor"),CONCATENATE("R2C",'Mapa final'!$R$11),"")</f>
        <v/>
      </c>
      <c r="O57" s="125" t="str">
        <f>IF(AND('Mapa final'!$AB$12="Alta",'Mapa final'!$AD$12="Menor"),CONCATENATE("R2C",'Mapa final'!$R$12),"")</f>
        <v/>
      </c>
      <c r="P57" s="119" t="str">
        <f>IF(AND('Mapa final'!$AB$10="Alta",'Mapa final'!$AD$10="Moderado"),CONCATENATE("R2C",'Mapa final'!$R$10),"")</f>
        <v/>
      </c>
      <c r="Q57" s="44" t="str">
        <f>IF(AND('Mapa final'!$AB$11="Alta",'Mapa final'!$AD$11="Moderado"),CONCATENATE("R2C",'Mapa final'!$R$11),"")</f>
        <v/>
      </c>
      <c r="R57" s="120" t="str">
        <f>IF(AND('Mapa final'!$AB$12="Alta",'Mapa final'!$AD$12="Moderado"),CONCATENATE("R2C",'Mapa final'!$R$12),"")</f>
        <v/>
      </c>
      <c r="S57" s="119" t="str">
        <f>IF(AND('Mapa final'!$AB$10="Alta",'Mapa final'!$AD$10="Mayor"),CONCATENATE("R2C",'Mapa final'!$R$10),"")</f>
        <v/>
      </c>
      <c r="T57" s="44" t="str">
        <f>IF(AND('Mapa final'!$AB$11="Alta",'Mapa final'!$AD$11="Mayor"),CONCATENATE("R2C",'Mapa final'!$R$11),"")</f>
        <v/>
      </c>
      <c r="U57" s="120" t="str">
        <f>IF(AND('Mapa final'!$AB$12="Alta",'Mapa final'!$AD$12="Mayor"),CONCATENATE("R2C",'Mapa final'!$R$12),"")</f>
        <v/>
      </c>
      <c r="V57" s="45" t="str">
        <f>IF(AND('Mapa final'!$AB$10="Alta",'Mapa final'!$AD$10="Catastrófico"),CONCATENATE("R2C",'Mapa final'!$R$10),"")</f>
        <v/>
      </c>
      <c r="W57" s="46" t="str">
        <f>IF(AND('Mapa final'!$AB$11="Alta",'Mapa final'!$AD$11="Catastrófico"),CONCATENATE("R2C",'Mapa final'!$R$11),"")</f>
        <v/>
      </c>
      <c r="X57" s="114" t="str">
        <f>IF(AND('Mapa final'!$AB$12="Alta",'Mapa final'!$AD$12="Catastrófico"),CONCATENATE("R2C",'Mapa final'!$R$12),"")</f>
        <v/>
      </c>
      <c r="Y57" s="58"/>
      <c r="Z57" s="395"/>
      <c r="AA57" s="396"/>
      <c r="AB57" s="396"/>
      <c r="AC57" s="396"/>
      <c r="AD57" s="396"/>
      <c r="AE57" s="397"/>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row>
    <row r="58" spans="1:61" ht="15" customHeight="1" x14ac:dyDescent="0.25">
      <c r="A58" s="58"/>
      <c r="B58" s="390"/>
      <c r="C58" s="390"/>
      <c r="D58" s="391"/>
      <c r="E58" s="405"/>
      <c r="F58" s="406"/>
      <c r="G58" s="406"/>
      <c r="H58" s="406"/>
      <c r="I58" s="404"/>
      <c r="J58" s="51" t="str">
        <f>IF(AND('Mapa final'!$AB$13="Alta",'Mapa final'!$AD$13="Leve"),CONCATENATE("R3C",'Mapa final'!$R$13),"")</f>
        <v/>
      </c>
      <c r="K58" s="52" t="str">
        <f>IF(AND('Mapa final'!$AB$14="Alta",'Mapa final'!$AD$14="Leve"),CONCATENATE("R3C",'Mapa final'!$R$14),"")</f>
        <v/>
      </c>
      <c r="L58" s="125" t="str">
        <f>IF(AND('Mapa final'!$AB$15="Alta",'Mapa final'!$AD$15="Leve"),CONCATENATE("R3C",'Mapa final'!$R$15),"")</f>
        <v/>
      </c>
      <c r="M58" s="51" t="str">
        <f>IF(AND('Mapa final'!$AB$13="Alta",'Mapa final'!$AD$13="Menor"),CONCATENATE("R3C",'Mapa final'!$R$13),"")</f>
        <v/>
      </c>
      <c r="N58" s="52" t="str">
        <f>IF(AND('Mapa final'!$AB$14="Alta",'Mapa final'!$AD$14="Menor"),CONCATENATE("R3C",'Mapa final'!$R$14),"")</f>
        <v/>
      </c>
      <c r="O58" s="125" t="str">
        <f>IF(AND('Mapa final'!$AB$15="Alta",'Mapa final'!$AD$15="Menor"),CONCATENATE("R3C",'Mapa final'!$R$15),"")</f>
        <v/>
      </c>
      <c r="P58" s="119" t="str">
        <f>IF(AND('Mapa final'!$AB$13="Alta",'Mapa final'!$AD$13="Moderado"),CONCATENATE("R3C",'Mapa final'!$R$13),"")</f>
        <v/>
      </c>
      <c r="Q58" s="44" t="str">
        <f>IF(AND('Mapa final'!$AB$14="Alta",'Mapa final'!$AD$14="Moderado"),CONCATENATE("R3C",'Mapa final'!$R$14),"")</f>
        <v/>
      </c>
      <c r="R58" s="120" t="str">
        <f>IF(AND('Mapa final'!$AB$15="Alta",'Mapa final'!$AD$15="Moderado"),CONCATENATE("R3C",'Mapa final'!$R$15),"")</f>
        <v/>
      </c>
      <c r="S58" s="119" t="str">
        <f>IF(AND('Mapa final'!$AB$13="Alta",'Mapa final'!$AD$13="Mayor"),CONCATENATE("R3C",'Mapa final'!$R$13),"")</f>
        <v/>
      </c>
      <c r="T58" s="44" t="str">
        <f>IF(AND('Mapa final'!$AB$14="Alta",'Mapa final'!$AD$14="Mayor"),CONCATENATE("R3C",'Mapa final'!$R$14),"")</f>
        <v/>
      </c>
      <c r="U58" s="120" t="str">
        <f>IF(AND('Mapa final'!$AB$15="Alta",'Mapa final'!$AD$15="Mayor"),CONCATENATE("R3C",'Mapa final'!$R$15),"")</f>
        <v/>
      </c>
      <c r="V58" s="45" t="str">
        <f>IF(AND('Mapa final'!$AB$13="Alta",'Mapa final'!$AD$13="Catastrófico"),CONCATENATE("R3C",'Mapa final'!$R$13),"")</f>
        <v/>
      </c>
      <c r="W58" s="46" t="str">
        <f>IF(AND('Mapa final'!$AB$14="Alta",'Mapa final'!$AD$14="Catastrófico"),CONCATENATE("R3C",'Mapa final'!$R$14),"")</f>
        <v/>
      </c>
      <c r="X58" s="114" t="str">
        <f>IF(AND('Mapa final'!$AB$15="Alta",'Mapa final'!$AD$15="Catastrófico"),CONCATENATE("R3C",'Mapa final'!$R$15),"")</f>
        <v/>
      </c>
      <c r="Y58" s="58"/>
      <c r="Z58" s="395"/>
      <c r="AA58" s="396"/>
      <c r="AB58" s="396"/>
      <c r="AC58" s="396"/>
      <c r="AD58" s="396"/>
      <c r="AE58" s="397"/>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row>
    <row r="59" spans="1:61" ht="15" customHeight="1" x14ac:dyDescent="0.25">
      <c r="A59" s="58"/>
      <c r="B59" s="390"/>
      <c r="C59" s="390"/>
      <c r="D59" s="391"/>
      <c r="E59" s="405"/>
      <c r="F59" s="406"/>
      <c r="G59" s="406"/>
      <c r="H59" s="406"/>
      <c r="I59" s="404"/>
      <c r="J59" s="51" t="str">
        <f>IF(AND('Mapa final'!$AB$16="Alta",'Mapa final'!$AD$16="Leve"),CONCATENATE("R4C",'Mapa final'!$R$16),"")</f>
        <v/>
      </c>
      <c r="K59" s="52" t="str">
        <f>IF(AND('Mapa final'!$AB$17="Alta",'Mapa final'!$AD$17="Leve"),CONCATENATE("R4C",'Mapa final'!$R$17),"")</f>
        <v/>
      </c>
      <c r="L59" s="125" t="str">
        <f>IF(AND('Mapa final'!$AB$18="Alta",'Mapa final'!$AD$18="Leve"),CONCATENATE("R4C",'Mapa final'!$R$18),"")</f>
        <v/>
      </c>
      <c r="M59" s="51" t="str">
        <f>IF(AND('Mapa final'!$AB$16="Alta",'Mapa final'!$AD$16="Menor"),CONCATENATE("R4C",'Mapa final'!$R$16),"")</f>
        <v/>
      </c>
      <c r="N59" s="52" t="str">
        <f>IF(AND('Mapa final'!$AB$17="Alta",'Mapa final'!$AD$17="Menor"),CONCATENATE("R4C",'Mapa final'!$R$17),"")</f>
        <v/>
      </c>
      <c r="O59" s="125" t="str">
        <f>IF(AND('Mapa final'!$AB$18="Alta",'Mapa final'!$AD$18="Menor"),CONCATENATE("R4C",'Mapa final'!$R$18),"")</f>
        <v/>
      </c>
      <c r="P59" s="119" t="str">
        <f>IF(AND('Mapa final'!$AB$16="Alta",'Mapa final'!$AD$16="Moderado"),CONCATENATE("R4C",'Mapa final'!$R$16),"")</f>
        <v/>
      </c>
      <c r="Q59" s="44" t="str">
        <f>IF(AND('Mapa final'!$AB$17="Alta",'Mapa final'!$AD$17="Moderado"),CONCATENATE("R4C",'Mapa final'!$R$17),"")</f>
        <v/>
      </c>
      <c r="R59" s="120" t="str">
        <f>IF(AND('Mapa final'!$AB$18="Alta",'Mapa final'!$AD$18="Moderado"),CONCATENATE("R4C",'Mapa final'!$R$18),"")</f>
        <v/>
      </c>
      <c r="S59" s="119" t="str">
        <f>IF(AND('Mapa final'!$AB$16="Alta",'Mapa final'!$AD$16="Mayor"),CONCATENATE("R4C",'Mapa final'!$R$16),"")</f>
        <v/>
      </c>
      <c r="T59" s="44" t="str">
        <f>IF(AND('Mapa final'!$AB$17="Alta",'Mapa final'!$AD$17="Mayor"),CONCATENATE("R4C",'Mapa final'!$R$17),"")</f>
        <v/>
      </c>
      <c r="U59" s="120" t="str">
        <f>IF(AND('Mapa final'!$AB$18="Alta",'Mapa final'!$AD$18="Mayor"),CONCATENATE("R4C",'Mapa final'!$R$18),"")</f>
        <v/>
      </c>
      <c r="V59" s="45" t="str">
        <f>IF(AND('Mapa final'!$AB$16="Alta",'Mapa final'!$AD$16="Catastrófico"),CONCATENATE("R4C",'Mapa final'!$R$16),"")</f>
        <v/>
      </c>
      <c r="W59" s="46" t="str">
        <f>IF(AND('Mapa final'!$AB$17="Alta",'Mapa final'!$AD$17="Catastrófico"),CONCATENATE("R4C",'Mapa final'!$R$17),"")</f>
        <v/>
      </c>
      <c r="X59" s="114" t="str">
        <f>IF(AND('Mapa final'!$AB$18="Alta",'Mapa final'!$AD$18="Catastrófico"),CONCATENATE("R4C",'Mapa final'!$R$18),"")</f>
        <v/>
      </c>
      <c r="Y59" s="58"/>
      <c r="Z59" s="395"/>
      <c r="AA59" s="396"/>
      <c r="AB59" s="396"/>
      <c r="AC59" s="396"/>
      <c r="AD59" s="396"/>
      <c r="AE59" s="397"/>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row>
    <row r="60" spans="1:61" ht="12" customHeight="1" x14ac:dyDescent="0.25">
      <c r="A60" s="58"/>
      <c r="B60" s="390"/>
      <c r="C60" s="390"/>
      <c r="D60" s="391"/>
      <c r="E60" s="405"/>
      <c r="F60" s="406"/>
      <c r="G60" s="406"/>
      <c r="H60" s="406"/>
      <c r="I60" s="404"/>
      <c r="J60" s="51" t="str">
        <f>IF(AND('Mapa final'!$AB$19="Alta",'Mapa final'!$AD$19="Leve"),CONCATENATE("R5C",'Mapa final'!$R$19),"")</f>
        <v/>
      </c>
      <c r="K60" s="52" t="str">
        <f>IF(AND('Mapa final'!$AB$20="Alta",'Mapa final'!$AD$20="Leve"),CONCATENATE("R5C",'Mapa final'!$R$20),"")</f>
        <v/>
      </c>
      <c r="L60" s="125" t="str">
        <f>IF(AND('Mapa final'!$AB$21="Alta",'Mapa final'!$AD$21="Leve"),CONCATENATE("R5C",'Mapa final'!$R$21),"")</f>
        <v/>
      </c>
      <c r="M60" s="51" t="str">
        <f>IF(AND('Mapa final'!$AB$19="Alta",'Mapa final'!$AD$19="Menor"),CONCATENATE("R5C",'Mapa final'!$R$19),"")</f>
        <v/>
      </c>
      <c r="N60" s="52" t="str">
        <f>IF(AND('Mapa final'!$AB$20="Alta",'Mapa final'!$AD$20="Menor"),CONCATENATE("R5C",'Mapa final'!$R$20),"")</f>
        <v/>
      </c>
      <c r="O60" s="125" t="str">
        <f>IF(AND('Mapa final'!$AB$21="Alta",'Mapa final'!$AD$21="Menor"),CONCATENATE("R5C",'Mapa final'!$R$21),"")</f>
        <v/>
      </c>
      <c r="P60" s="119" t="str">
        <f>IF(AND('Mapa final'!$AB$19="Alta",'Mapa final'!$AD$19="Moderado"),CONCATENATE("R5C",'Mapa final'!$R$19),"")</f>
        <v/>
      </c>
      <c r="Q60" s="44" t="str">
        <f>IF(AND('Mapa final'!$AB$20="Alta",'Mapa final'!$AD$20="Moderado"),CONCATENATE("R5C",'Mapa final'!$R$20),"")</f>
        <v/>
      </c>
      <c r="R60" s="120" t="str">
        <f>IF(AND('Mapa final'!$AB$21="Alta",'Mapa final'!$AD$21="Moderado"),CONCATENATE("R5C",'Mapa final'!$R$21),"")</f>
        <v/>
      </c>
      <c r="S60" s="119" t="str">
        <f>IF(AND('Mapa final'!$AB$19="Alta",'Mapa final'!$AD$19="Mayor"),CONCATENATE("R5C",'Mapa final'!$R$19),"")</f>
        <v/>
      </c>
      <c r="T60" s="44" t="str">
        <f>IF(AND('Mapa final'!$AB$20="Alta",'Mapa final'!$AD$20="Mayor"),CONCATENATE("R5C",'Mapa final'!$R$20),"")</f>
        <v/>
      </c>
      <c r="U60" s="120" t="str">
        <f>IF(AND('Mapa final'!$AB$21="Alta",'Mapa final'!$AD$21="Mayor"),CONCATENATE("R5C",'Mapa final'!$R$21),"")</f>
        <v/>
      </c>
      <c r="V60" s="45" t="str">
        <f>IF(AND('Mapa final'!$AB$19="Alta",'Mapa final'!$AD$19="Catastrófico"),CONCATENATE("R5C",'Mapa final'!$R$19),"")</f>
        <v/>
      </c>
      <c r="W60" s="46" t="str">
        <f>IF(AND('Mapa final'!$AB$20="Alta",'Mapa final'!$AD$20="Catastrófico"),CONCATENATE("R5C",'Mapa final'!$R$20),"")</f>
        <v/>
      </c>
      <c r="X60" s="114" t="str">
        <f>IF(AND('Mapa final'!$AB$21="Alta",'Mapa final'!$AD$21="Catastrófico"),CONCATENATE("R5C",'Mapa final'!$R$21),"")</f>
        <v/>
      </c>
      <c r="Y60" s="58"/>
      <c r="Z60" s="395"/>
      <c r="AA60" s="396"/>
      <c r="AB60" s="396"/>
      <c r="AC60" s="396"/>
      <c r="AD60" s="396"/>
      <c r="AE60" s="397"/>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row>
    <row r="61" spans="1:61" ht="12" customHeight="1" x14ac:dyDescent="0.25">
      <c r="A61" s="58"/>
      <c r="B61" s="390"/>
      <c r="C61" s="390"/>
      <c r="D61" s="391"/>
      <c r="E61" s="405"/>
      <c r="F61" s="406"/>
      <c r="G61" s="406"/>
      <c r="H61" s="406"/>
      <c r="I61" s="404"/>
      <c r="J61" s="51" t="str">
        <f>IF(AND('Mapa final'!$AB$22="Alta",'Mapa final'!$AD$22="Leve"),CONCATENATE("R6C",'Mapa final'!$R$22),"")</f>
        <v/>
      </c>
      <c r="K61" s="52" t="str">
        <f>IF(AND('Mapa final'!$AB$23="Alta",'Mapa final'!$AD$23="Leve"),CONCATENATE("R6C",'Mapa final'!$R$23),"")</f>
        <v/>
      </c>
      <c r="L61" s="125" t="str">
        <f>IF(AND('Mapa final'!$AB$24="Alta",'Mapa final'!$AD$24="Leve"),CONCATENATE("R6C",'Mapa final'!$R$24),"")</f>
        <v/>
      </c>
      <c r="M61" s="51" t="str">
        <f>IF(AND('Mapa final'!$AB$22="Alta",'Mapa final'!$AD$22="Menor"),CONCATENATE("R6C",'Mapa final'!$R$22),"")</f>
        <v/>
      </c>
      <c r="N61" s="52" t="str">
        <f>IF(AND('Mapa final'!$AB$23="Alta",'Mapa final'!$AD$23="Menor"),CONCATENATE("R6C",'Mapa final'!$R$23),"")</f>
        <v/>
      </c>
      <c r="O61" s="125" t="str">
        <f>IF(AND('Mapa final'!$AB$24="Alta",'Mapa final'!$AD$24="Menor"),CONCATENATE("R6C",'Mapa final'!$R$24),"")</f>
        <v/>
      </c>
      <c r="P61" s="119" t="str">
        <f>IF(AND('Mapa final'!$AB$22="Alta",'Mapa final'!$AD$22="Moderado"),CONCATENATE("R6C",'Mapa final'!$R$22),"")</f>
        <v/>
      </c>
      <c r="Q61" s="44" t="str">
        <f>IF(AND('Mapa final'!$AB$23="Alta",'Mapa final'!$AD$23="Moderado"),CONCATENATE("R6C",'Mapa final'!$R$23),"")</f>
        <v/>
      </c>
      <c r="R61" s="120" t="str">
        <f>IF(AND('Mapa final'!$AB$24="Alta",'Mapa final'!$AD$24="Moderado"),CONCATENATE("R6C",'Mapa final'!$R$24),"")</f>
        <v/>
      </c>
      <c r="S61" s="119" t="str">
        <f>IF(AND('Mapa final'!$AB$22="Alta",'Mapa final'!$AD$22="Mayor"),CONCATENATE("R6C",'Mapa final'!$R$22),"")</f>
        <v/>
      </c>
      <c r="T61" s="44" t="str">
        <f>IF(AND('Mapa final'!$AB$23="Alta",'Mapa final'!$AD$23="Mayor"),CONCATENATE("R6C",'Mapa final'!$R$23),"")</f>
        <v/>
      </c>
      <c r="U61" s="120" t="str">
        <f>IF(AND('Mapa final'!$AB$24="Alta",'Mapa final'!$AD$24="Mayor"),CONCATENATE("R6C",'Mapa final'!$R$24),"")</f>
        <v/>
      </c>
      <c r="V61" s="45" t="str">
        <f>IF(AND('Mapa final'!$AB$22="Alta",'Mapa final'!$AD$22="Catastrófico"),CONCATENATE("R6C",'Mapa final'!$R$22),"")</f>
        <v/>
      </c>
      <c r="W61" s="46" t="str">
        <f>IF(AND('Mapa final'!$AB$23="Alta",'Mapa final'!$AD$23="Catastrófico"),CONCATENATE("R6C",'Mapa final'!$R$23),"")</f>
        <v/>
      </c>
      <c r="X61" s="114" t="str">
        <f>IF(AND('Mapa final'!$AB$24="Alta",'Mapa final'!$AD$24="Catastrófico"),CONCATENATE("R6C",'Mapa final'!$R$24),"")</f>
        <v/>
      </c>
      <c r="Y61" s="58"/>
      <c r="Z61" s="395"/>
      <c r="AA61" s="396"/>
      <c r="AB61" s="396"/>
      <c r="AC61" s="396"/>
      <c r="AD61" s="396"/>
      <c r="AE61" s="397"/>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row>
    <row r="62" spans="1:61" ht="12" customHeight="1" x14ac:dyDescent="0.25">
      <c r="A62" s="58"/>
      <c r="B62" s="390"/>
      <c r="C62" s="390"/>
      <c r="D62" s="391"/>
      <c r="E62" s="405"/>
      <c r="F62" s="406"/>
      <c r="G62" s="406"/>
      <c r="H62" s="406"/>
      <c r="I62" s="404"/>
      <c r="J62" s="51" t="str">
        <f>IF(AND('Mapa final'!$AB$25="Alta",'Mapa final'!$AD$25="Leve"),CONCATENATE("R7C",'Mapa final'!$R$25),"")</f>
        <v/>
      </c>
      <c r="K62" s="52" t="str">
        <f>IF(AND('Mapa final'!$AB$26="Alta",'Mapa final'!$AD$26="Leve"),CONCATENATE("R7C",'Mapa final'!$R$26),"")</f>
        <v/>
      </c>
      <c r="L62" s="125" t="str">
        <f>IF(AND('Mapa final'!$AB$27="Alta",'Mapa final'!$AD$27="Leve"),CONCATENATE("R7C",'Mapa final'!$R$27),"")</f>
        <v/>
      </c>
      <c r="M62" s="51" t="str">
        <f>IF(AND('Mapa final'!$AB$25="Alta",'Mapa final'!$AD$25="Menor"),CONCATENATE("R7C",'Mapa final'!$R$25),"")</f>
        <v/>
      </c>
      <c r="N62" s="52" t="str">
        <f>IF(AND('Mapa final'!$AB$26="Alta",'Mapa final'!$AD$26="Menor"),CONCATENATE("R7C",'Mapa final'!$R$26),"")</f>
        <v/>
      </c>
      <c r="O62" s="125" t="str">
        <f>IF(AND('Mapa final'!$AB$27="Alta",'Mapa final'!$AD$27="Menor"),CONCATENATE("R7C",'Mapa final'!$R$27),"")</f>
        <v/>
      </c>
      <c r="P62" s="119" t="str">
        <f>IF(AND('Mapa final'!$AB$25="Alta",'Mapa final'!$AD$25="Moderado"),CONCATENATE("R7C",'Mapa final'!$R$25),"")</f>
        <v/>
      </c>
      <c r="Q62" s="44" t="str">
        <f>IF(AND('Mapa final'!$AB$26="Alta",'Mapa final'!$AD$26="Moderado"),CONCATENATE("R7C",'Mapa final'!$R$26),"")</f>
        <v/>
      </c>
      <c r="R62" s="120" t="str">
        <f>IF(AND('Mapa final'!$AB$27="Alta",'Mapa final'!$AD$27="Moderado"),CONCATENATE("R7C",'Mapa final'!$R$27),"")</f>
        <v/>
      </c>
      <c r="S62" s="119" t="str">
        <f>IF(AND('Mapa final'!$AB$25="Alta",'Mapa final'!$AD$25="Mayor"),CONCATENATE("R7C",'Mapa final'!$R$25),"")</f>
        <v/>
      </c>
      <c r="T62" s="44" t="str">
        <f>IF(AND('Mapa final'!$AB$26="Alta",'Mapa final'!$AD$26="Mayor"),CONCATENATE("R7C",'Mapa final'!$R$26),"")</f>
        <v/>
      </c>
      <c r="U62" s="120" t="str">
        <f>IF(AND('Mapa final'!$AB$27="Alta",'Mapa final'!$AD$27="Mayor"),CONCATENATE("R7C",'Mapa final'!$R$27),"")</f>
        <v/>
      </c>
      <c r="V62" s="45" t="str">
        <f>IF(AND('Mapa final'!$AB$25="Alta",'Mapa final'!$AD$25="Catastrófico"),CONCATENATE("R7C",'Mapa final'!$R$25),"")</f>
        <v/>
      </c>
      <c r="W62" s="46" t="str">
        <f>IF(AND('Mapa final'!$AB$26="Alta",'Mapa final'!$AD$26="Catastrófico"),CONCATENATE("R7C",'Mapa final'!$R$26),"")</f>
        <v/>
      </c>
      <c r="X62" s="114" t="str">
        <f>IF(AND('Mapa final'!$AB$27="Alta",'Mapa final'!$AD$27="Catastrófico"),CONCATENATE("R7C",'Mapa final'!$R$27),"")</f>
        <v/>
      </c>
      <c r="Y62" s="58"/>
      <c r="Z62" s="395"/>
      <c r="AA62" s="396"/>
      <c r="AB62" s="396"/>
      <c r="AC62" s="396"/>
      <c r="AD62" s="396"/>
      <c r="AE62" s="397"/>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row>
    <row r="63" spans="1:61" ht="12" customHeight="1" x14ac:dyDescent="0.25">
      <c r="A63" s="58"/>
      <c r="B63" s="390"/>
      <c r="C63" s="390"/>
      <c r="D63" s="391"/>
      <c r="E63" s="405"/>
      <c r="F63" s="406"/>
      <c r="G63" s="406"/>
      <c r="H63" s="406"/>
      <c r="I63" s="404"/>
      <c r="J63" s="51" t="str">
        <f>IF(AND('Mapa final'!$AB$28="Alta",'Mapa final'!$AD$28="Leve"),CONCATENATE("R8C",'Mapa final'!$R$28),"")</f>
        <v/>
      </c>
      <c r="K63" s="52" t="str">
        <f>IF(AND('Mapa final'!$AB$29="Alta",'Mapa final'!$AD$29="Leve"),CONCATENATE("R8C",'Mapa final'!$R$29),"")</f>
        <v/>
      </c>
      <c r="L63" s="125" t="str">
        <f>IF(AND('Mapa final'!$AB$30="Alta",'Mapa final'!$AD$30="Leve"),CONCATENATE("R8C",'Mapa final'!$R$30),"")</f>
        <v/>
      </c>
      <c r="M63" s="51" t="str">
        <f>IF(AND('Mapa final'!$AB$28="Alta",'Mapa final'!$AD$28="Menor"),CONCATENATE("R8C",'Mapa final'!$R$28),"")</f>
        <v/>
      </c>
      <c r="N63" s="52" t="str">
        <f>IF(AND('Mapa final'!$AB$29="Alta",'Mapa final'!$AD$29="Menor"),CONCATENATE("R8C",'Mapa final'!$R$29),"")</f>
        <v/>
      </c>
      <c r="O63" s="125" t="str">
        <f>IF(AND('Mapa final'!$AB$30="Alta",'Mapa final'!$AD$30="Menor"),CONCATENATE("R8C",'Mapa final'!$R$30),"")</f>
        <v/>
      </c>
      <c r="P63" s="119" t="str">
        <f>IF(AND('Mapa final'!$AB$28="Alta",'Mapa final'!$AD$28="Moderado"),CONCATENATE("R8C",'Mapa final'!$R$28),"")</f>
        <v/>
      </c>
      <c r="Q63" s="44" t="str">
        <f>IF(AND('Mapa final'!$AB$29="Alta",'Mapa final'!$AD$29="Moderado"),CONCATENATE("R8C",'Mapa final'!$R$29),"")</f>
        <v/>
      </c>
      <c r="R63" s="120" t="str">
        <f>IF(AND('Mapa final'!$AB$30="Alta",'Mapa final'!$AD$30="Moderado"),CONCATENATE("R8C",'Mapa final'!$R$30),"")</f>
        <v/>
      </c>
      <c r="S63" s="119" t="str">
        <f>IF(AND('Mapa final'!$AB$28="Alta",'Mapa final'!$AD$28="Mayor"),CONCATENATE("R8C",'Mapa final'!$R$28),"")</f>
        <v/>
      </c>
      <c r="T63" s="44" t="str">
        <f>IF(AND('Mapa final'!$AB$29="Alta",'Mapa final'!$AD$29="Mayor"),CONCATENATE("R8C",'Mapa final'!$R$29),"")</f>
        <v/>
      </c>
      <c r="U63" s="120" t="str">
        <f>IF(AND('Mapa final'!$AB$30="Alta",'Mapa final'!$AD$30="Mayor"),CONCATENATE("R8C",'Mapa final'!$R$30),"")</f>
        <v/>
      </c>
      <c r="V63" s="45" t="str">
        <f>IF(AND('Mapa final'!$AB$28="Alta",'Mapa final'!$AD$28="Catastrófico"),CONCATENATE("R8C",'Mapa final'!$R$28),"")</f>
        <v/>
      </c>
      <c r="W63" s="46" t="str">
        <f>IF(AND('Mapa final'!$AB$29="Alta",'Mapa final'!$AD$29="Catastrófico"),CONCATENATE("R8C",'Mapa final'!$R$29),"")</f>
        <v/>
      </c>
      <c r="X63" s="114" t="str">
        <f>IF(AND('Mapa final'!$AB$30="Alta",'Mapa final'!$AD$30="Catastrófico"),CONCATENATE("R8C",'Mapa final'!$R$30),"")</f>
        <v/>
      </c>
      <c r="Y63" s="58"/>
      <c r="Z63" s="395"/>
      <c r="AA63" s="396"/>
      <c r="AB63" s="396"/>
      <c r="AC63" s="396"/>
      <c r="AD63" s="396"/>
      <c r="AE63" s="397"/>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row>
    <row r="64" spans="1:61" ht="12" customHeight="1" x14ac:dyDescent="0.25">
      <c r="A64" s="58"/>
      <c r="B64" s="390"/>
      <c r="C64" s="390"/>
      <c r="D64" s="391"/>
      <c r="E64" s="405"/>
      <c r="F64" s="406"/>
      <c r="G64" s="406"/>
      <c r="H64" s="406"/>
      <c r="I64" s="404"/>
      <c r="J64" s="51" t="str">
        <f>IF(AND('Mapa final'!$AB$31="Alta",'Mapa final'!$AD$31="Leve"),CONCATENATE("R9C",'Mapa final'!$R$31),"")</f>
        <v/>
      </c>
      <c r="K64" s="52" t="str">
        <f>IF(AND('Mapa final'!$AB$32="Alta",'Mapa final'!$AD$32="Leve"),CONCATENATE("R9C",'Mapa final'!$R$32),"")</f>
        <v/>
      </c>
      <c r="L64" s="125" t="str">
        <f>IF(AND('Mapa final'!$AB$33="Alta",'Mapa final'!$AD$33="Leve"),CONCATENATE("R9C",'Mapa final'!$R$33),"")</f>
        <v/>
      </c>
      <c r="M64" s="51" t="str">
        <f>IF(AND('Mapa final'!$AB$31="Alta",'Mapa final'!$AD$31="Menor"),CONCATENATE("R9C",'Mapa final'!$R$31),"")</f>
        <v/>
      </c>
      <c r="N64" s="52" t="str">
        <f>IF(AND('Mapa final'!$AB$32="Alta",'Mapa final'!$AD$32="Menor"),CONCATENATE("R9C",'Mapa final'!$R$32),"")</f>
        <v/>
      </c>
      <c r="O64" s="125" t="str">
        <f>IF(AND('Mapa final'!$AB$33="Alta",'Mapa final'!$AD$33="Menor"),CONCATENATE("R9C",'Mapa final'!$R$33),"")</f>
        <v/>
      </c>
      <c r="P64" s="119" t="str">
        <f>IF(AND('Mapa final'!$AB$31="Alta",'Mapa final'!$AD$31="Moderado"),CONCATENATE("R9C",'Mapa final'!$R$31),"")</f>
        <v/>
      </c>
      <c r="Q64" s="44" t="str">
        <f>IF(AND('Mapa final'!$AB$32="Alta",'Mapa final'!$AD$32="Moderado"),CONCATENATE("R9C",'Mapa final'!$R$32),"")</f>
        <v/>
      </c>
      <c r="R64" s="120" t="str">
        <f>IF(AND('Mapa final'!$AB$33="Alta",'Mapa final'!$AD$33="Moderado"),CONCATENATE("R9C",'Mapa final'!$R$33),"")</f>
        <v/>
      </c>
      <c r="S64" s="119" t="str">
        <f>IF(AND('Mapa final'!$AB$31="Alta",'Mapa final'!$AD$31="Mayor"),CONCATENATE("R9C",'Mapa final'!$R$31),"")</f>
        <v/>
      </c>
      <c r="T64" s="44" t="str">
        <f>IF(AND('Mapa final'!$AB$32="Alta",'Mapa final'!$AD$32="Mayor"),CONCATENATE("R9C",'Mapa final'!$R$32),"")</f>
        <v/>
      </c>
      <c r="U64" s="120" t="str">
        <f>IF(AND('Mapa final'!$AB$33="Alta",'Mapa final'!$AD$33="Mayor"),CONCATENATE("R9C",'Mapa final'!$R$33),"")</f>
        <v/>
      </c>
      <c r="V64" s="45" t="str">
        <f>IF(AND('Mapa final'!$AB$31="Alta",'Mapa final'!$AD$31="Catastrófico"),CONCATENATE("R9C",'Mapa final'!$R$31),"")</f>
        <v/>
      </c>
      <c r="W64" s="46" t="str">
        <f>IF(AND('Mapa final'!$AB$32="Alta",'Mapa final'!$AD$32="Catastrófico"),CONCATENATE("R9C",'Mapa final'!$R$32),"")</f>
        <v/>
      </c>
      <c r="X64" s="114" t="str">
        <f>IF(AND('Mapa final'!$AB$33="Alta",'Mapa final'!$AD$33="Catastrófico"),CONCATENATE("R9C",'Mapa final'!$R$33),"")</f>
        <v/>
      </c>
      <c r="Y64" s="58"/>
      <c r="Z64" s="395"/>
      <c r="AA64" s="396"/>
      <c r="AB64" s="396"/>
      <c r="AC64" s="396"/>
      <c r="AD64" s="396"/>
      <c r="AE64" s="397"/>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row>
    <row r="65" spans="1:61" ht="12" customHeight="1" x14ac:dyDescent="0.25">
      <c r="A65" s="58"/>
      <c r="B65" s="390"/>
      <c r="C65" s="390"/>
      <c r="D65" s="391"/>
      <c r="E65" s="405"/>
      <c r="F65" s="406"/>
      <c r="G65" s="406"/>
      <c r="H65" s="406"/>
      <c r="I65" s="404"/>
      <c r="J65" s="51" t="str">
        <f>IF(AND('Mapa final'!$AB$34="Alta",'Mapa final'!$AD$34="Leve"),CONCATENATE("R10C",'Mapa final'!$R$34),"")</f>
        <v/>
      </c>
      <c r="K65" s="52" t="str">
        <f>IF(AND('Mapa final'!$AB$35="Alta",'Mapa final'!$AD$35="Leve"),CONCATENATE("R10C",'Mapa final'!$R$35),"")</f>
        <v/>
      </c>
      <c r="L65" s="125" t="str">
        <f>IF(AND('Mapa final'!$AB$36="Alta",'Mapa final'!$AD$36="Leve"),CONCATENATE("R10C",'Mapa final'!$R$36),"")</f>
        <v/>
      </c>
      <c r="M65" s="51" t="str">
        <f>IF(AND('Mapa final'!$AB$34="Alta",'Mapa final'!$AD$34="Menor"),CONCATENATE("R10C",'Mapa final'!$R$34),"")</f>
        <v/>
      </c>
      <c r="N65" s="52" t="str">
        <f>IF(AND('Mapa final'!$AB$35="Alta",'Mapa final'!$AD$35="Menor"),CONCATENATE("R10C",'Mapa final'!$R$35),"")</f>
        <v/>
      </c>
      <c r="O65" s="125" t="str">
        <f>IF(AND('Mapa final'!$AB$36="Alta",'Mapa final'!$AD$36="Menor"),CONCATENATE("R10C",'Mapa final'!$R$36),"")</f>
        <v/>
      </c>
      <c r="P65" s="119" t="str">
        <f>IF(AND('Mapa final'!$AB$34="Alta",'Mapa final'!$AD$34="Moderado"),CONCATENATE("R10C",'Mapa final'!$R$34),"")</f>
        <v/>
      </c>
      <c r="Q65" s="44" t="str">
        <f>IF(AND('Mapa final'!$AB$35="Alta",'Mapa final'!$AD$35="Moderado"),CONCATENATE("R10C",'Mapa final'!$R$35),"")</f>
        <v/>
      </c>
      <c r="R65" s="120" t="str">
        <f>IF(AND('Mapa final'!$AB$36="Alta",'Mapa final'!$AD$36="Moderado"),CONCATENATE("R10C",'Mapa final'!$R$36),"")</f>
        <v/>
      </c>
      <c r="S65" s="119" t="str">
        <f>IF(AND('Mapa final'!$AB$34="Alta",'Mapa final'!$AD$34="Mayor"),CONCATENATE("R10C",'Mapa final'!$R$34),"")</f>
        <v/>
      </c>
      <c r="T65" s="44" t="str">
        <f>IF(AND('Mapa final'!$AB$35="Alta",'Mapa final'!$AD$35="Mayor"),CONCATENATE("R10C",'Mapa final'!$R$35),"")</f>
        <v/>
      </c>
      <c r="U65" s="120" t="str">
        <f>IF(AND('Mapa final'!$AB$36="Alta",'Mapa final'!$AD$36="Mayor"),CONCATENATE("R10C",'Mapa final'!$R$36),"")</f>
        <v/>
      </c>
      <c r="V65" s="45" t="str">
        <f>IF(AND('Mapa final'!$AB$34="Alta",'Mapa final'!$AD$34="Catastrófico"),CONCATENATE("R10C",'Mapa final'!$R$34),"")</f>
        <v/>
      </c>
      <c r="W65" s="46" t="str">
        <f>IF(AND('Mapa final'!$AB$35="Alta",'Mapa final'!$AD$35="Catastrófico"),CONCATENATE("R10C",'Mapa final'!$R$35),"")</f>
        <v/>
      </c>
      <c r="X65" s="114" t="str">
        <f>IF(AND('Mapa final'!$AB$36="Alta",'Mapa final'!$AD$36="Catastrófico"),CONCATENATE("R10C",'Mapa final'!$R$36),"")</f>
        <v/>
      </c>
      <c r="Y65" s="58"/>
      <c r="Z65" s="395"/>
      <c r="AA65" s="396"/>
      <c r="AB65" s="396"/>
      <c r="AC65" s="396"/>
      <c r="AD65" s="396"/>
      <c r="AE65" s="397"/>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row>
    <row r="66" spans="1:61" ht="12" customHeight="1" x14ac:dyDescent="0.25">
      <c r="A66" s="58"/>
      <c r="B66" s="390"/>
      <c r="C66" s="390"/>
      <c r="D66" s="391"/>
      <c r="E66" s="405"/>
      <c r="F66" s="406"/>
      <c r="G66" s="406"/>
      <c r="H66" s="406"/>
      <c r="I66" s="404"/>
      <c r="J66" s="51" t="str">
        <f>IF(AND('Mapa final'!$AB$37="Alta",'Mapa final'!$AD$37="Leve"),CONCATENATE("R11C",'Mapa final'!$R$37),"")</f>
        <v/>
      </c>
      <c r="K66" s="52" t="str">
        <f>IF(AND('Mapa final'!$AB$38="Alta",'Mapa final'!$AD$38="Leve"),CONCATENATE("R11C",'Mapa final'!$R$38),"")</f>
        <v/>
      </c>
      <c r="L66" s="125" t="str">
        <f>IF(AND('Mapa final'!$AB$39="Alta",'Mapa final'!$AD$39="Leve"),CONCATENATE("R11C",'Mapa final'!$R$39),"")</f>
        <v/>
      </c>
      <c r="M66" s="51" t="str">
        <f>IF(AND('Mapa final'!$AB$37="Alta",'Mapa final'!$AD$37="Menor"),CONCATENATE("R11C",'Mapa final'!$R$37),"")</f>
        <v/>
      </c>
      <c r="N66" s="52" t="str">
        <f>IF(AND('Mapa final'!$AB$38="Alta",'Mapa final'!$AD$38="Menor"),CONCATENATE("R11C",'Mapa final'!$R$38),"")</f>
        <v/>
      </c>
      <c r="O66" s="125" t="str">
        <f>IF(AND('Mapa final'!$AB$39="Alta",'Mapa final'!$AD$39="Menor"),CONCATENATE("R11C",'Mapa final'!$R$39),"")</f>
        <v/>
      </c>
      <c r="P66" s="119" t="str">
        <f>IF(AND('Mapa final'!$AB$37="Alta",'Mapa final'!$AD$37="Moderado"),CONCATENATE("R11C",'Mapa final'!$R$37),"")</f>
        <v/>
      </c>
      <c r="Q66" s="44" t="str">
        <f>IF(AND('Mapa final'!$AB$38="Alta",'Mapa final'!$AD$38="Moderado"),CONCATENATE("R11C",'Mapa final'!$R$38),"")</f>
        <v/>
      </c>
      <c r="R66" s="120" t="str">
        <f>IF(AND('Mapa final'!$AB$39="Alta",'Mapa final'!$AD$39="Moderado"),CONCATENATE("R11C",'Mapa final'!$R$39),"")</f>
        <v/>
      </c>
      <c r="S66" s="119" t="str">
        <f>IF(AND('Mapa final'!$AB$37="Alta",'Mapa final'!$AD$37="Mayor"),CONCATENATE("R11C",'Mapa final'!$R$37),"")</f>
        <v/>
      </c>
      <c r="T66" s="44" t="str">
        <f>IF(AND('Mapa final'!$AB$38="Alta",'Mapa final'!$AD$38="Mayor"),CONCATENATE("R11C",'Mapa final'!$R$38),"")</f>
        <v/>
      </c>
      <c r="U66" s="120" t="str">
        <f>IF(AND('Mapa final'!$AB$39="Alta",'Mapa final'!$AD$39="Mayor"),CONCATENATE("R11C",'Mapa final'!$R$39),"")</f>
        <v/>
      </c>
      <c r="V66" s="45" t="str">
        <f>IF(AND('Mapa final'!$AB$37="Alta",'Mapa final'!$AD$37="Catastrófico"),CONCATENATE("R11C",'Mapa final'!$R$37),"")</f>
        <v/>
      </c>
      <c r="W66" s="46" t="str">
        <f>IF(AND('Mapa final'!$AB$38="Alta",'Mapa final'!$AD$38="Catastrófico"),CONCATENATE("R11C",'Mapa final'!$R$38),"")</f>
        <v/>
      </c>
      <c r="X66" s="114" t="str">
        <f>IF(AND('Mapa final'!$AB$39="Alta",'Mapa final'!$AD$39="Catastrófico"),CONCATENATE("R11C",'Mapa final'!$R$39),"")</f>
        <v/>
      </c>
      <c r="Y66" s="58"/>
      <c r="Z66" s="395"/>
      <c r="AA66" s="396"/>
      <c r="AB66" s="396"/>
      <c r="AC66" s="396"/>
      <c r="AD66" s="396"/>
      <c r="AE66" s="397"/>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row>
    <row r="67" spans="1:61" ht="12" customHeight="1" x14ac:dyDescent="0.25">
      <c r="A67" s="58"/>
      <c r="B67" s="390"/>
      <c r="C67" s="390"/>
      <c r="D67" s="391"/>
      <c r="E67" s="405"/>
      <c r="F67" s="406"/>
      <c r="G67" s="406"/>
      <c r="H67" s="406"/>
      <c r="I67" s="404"/>
      <c r="J67" s="51" t="str">
        <f>IF(AND('Mapa final'!$AB$40="Alta",'Mapa final'!$AD$40="Leve"),CONCATENATE("R12C",'Mapa final'!$R$40),"")</f>
        <v/>
      </c>
      <c r="K67" s="52" t="str">
        <f>IF(AND('Mapa final'!$AB$41="Alta",'Mapa final'!$AD$41="Leve"),CONCATENATE("R12C",'Mapa final'!$R$41),"")</f>
        <v/>
      </c>
      <c r="L67" s="125" t="str">
        <f>IF(AND('Mapa final'!$AB$42="Alta",'Mapa final'!$AD$42="Leve"),CONCATENATE("R12C",'Mapa final'!$R$42),"")</f>
        <v/>
      </c>
      <c r="M67" s="51" t="str">
        <f>IF(AND('Mapa final'!$AB$40="Alta",'Mapa final'!$AD$40="Menor"),CONCATENATE("R12C",'Mapa final'!$R$40),"")</f>
        <v/>
      </c>
      <c r="N67" s="52" t="str">
        <f>IF(AND('Mapa final'!$AB$41="Alta",'Mapa final'!$AD$41="Menor"),CONCATENATE("R12C",'Mapa final'!$R$41),"")</f>
        <v/>
      </c>
      <c r="O67" s="125" t="str">
        <f>IF(AND('Mapa final'!$AB$42="Alta",'Mapa final'!$AD$42="Menor"),CONCATENATE("R12C",'Mapa final'!$R$42),"")</f>
        <v/>
      </c>
      <c r="P67" s="119" t="str">
        <f>IF(AND('Mapa final'!$AB$40="Alta",'Mapa final'!$AD$40="Moderado"),CONCATENATE("R12C",'Mapa final'!$R$40),"")</f>
        <v/>
      </c>
      <c r="Q67" s="44" t="str">
        <f>IF(AND('Mapa final'!$AB$41="Alta",'Mapa final'!$AD$41="Moderado"),CONCATENATE("R12C",'Mapa final'!$R$41),"")</f>
        <v/>
      </c>
      <c r="R67" s="120" t="str">
        <f>IF(AND('Mapa final'!$AB$42="Alta",'Mapa final'!$AD$42="Moderado"),CONCATENATE("R12C",'Mapa final'!$R$42),"")</f>
        <v/>
      </c>
      <c r="S67" s="119" t="str">
        <f>IF(AND('Mapa final'!$AB$40="Alta",'Mapa final'!$AD$40="Mayor"),CONCATENATE("R12C",'Mapa final'!$R$40),"")</f>
        <v/>
      </c>
      <c r="T67" s="44" t="str">
        <f>IF(AND('Mapa final'!$AB$41="Alta",'Mapa final'!$AD$41="Mayor"),CONCATENATE("R12C",'Mapa final'!$R$41),"")</f>
        <v/>
      </c>
      <c r="U67" s="120" t="str">
        <f>IF(AND('Mapa final'!$AB$42="Alta",'Mapa final'!$AD$42="Mayor"),CONCATENATE("R12C",'Mapa final'!$R$42),"")</f>
        <v/>
      </c>
      <c r="V67" s="45" t="str">
        <f>IF(AND('Mapa final'!$AB$40="Alta",'Mapa final'!$AD$40="Catastrófico"),CONCATENATE("R12C",'Mapa final'!$R$40),"")</f>
        <v/>
      </c>
      <c r="W67" s="46" t="str">
        <f>IF(AND('Mapa final'!$AB$41="Alta",'Mapa final'!$AD$41="Catastrófico"),CONCATENATE("R12C",'Mapa final'!$R$41),"")</f>
        <v/>
      </c>
      <c r="X67" s="114" t="str">
        <f>IF(AND('Mapa final'!$AB$42="Alta",'Mapa final'!$AD$42="Catastrófico"),CONCATENATE("R12C",'Mapa final'!$R$42),"")</f>
        <v/>
      </c>
      <c r="Y67" s="58"/>
      <c r="Z67" s="395"/>
      <c r="AA67" s="396"/>
      <c r="AB67" s="396"/>
      <c r="AC67" s="396"/>
      <c r="AD67" s="396"/>
      <c r="AE67" s="397"/>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row>
    <row r="68" spans="1:61" ht="12" customHeight="1" x14ac:dyDescent="0.25">
      <c r="A68" s="58"/>
      <c r="B68" s="390"/>
      <c r="C68" s="390"/>
      <c r="D68" s="391"/>
      <c r="E68" s="405"/>
      <c r="F68" s="406"/>
      <c r="G68" s="406"/>
      <c r="H68" s="406"/>
      <c r="I68" s="404"/>
      <c r="J68" s="51" t="str">
        <f>IF(AND('Mapa final'!$AB$43="Alta",'Mapa final'!$AD$43="Leve"),CONCATENATE("R13C",'Mapa final'!$R$43),"")</f>
        <v/>
      </c>
      <c r="K68" s="52" t="str">
        <f>IF(AND('Mapa final'!$AB$44="Alta",'Mapa final'!$AD$44="Leve"),CONCATENATE("R13C",'Mapa final'!$R$44),"")</f>
        <v/>
      </c>
      <c r="L68" s="125" t="str">
        <f>IF(AND('Mapa final'!$AB$45="Alta",'Mapa final'!$AD$45="Leve"),CONCATENATE("R13C",'Mapa final'!$R$45),"")</f>
        <v/>
      </c>
      <c r="M68" s="51" t="str">
        <f>IF(AND('Mapa final'!$AB$43="Alta",'Mapa final'!$AD$43="Menor"),CONCATENATE("R13C",'Mapa final'!$R$43),"")</f>
        <v/>
      </c>
      <c r="N68" s="52" t="str">
        <f>IF(AND('Mapa final'!$AB$44="Alta",'Mapa final'!$AD$44="Menor"),CONCATENATE("R13C",'Mapa final'!$R$44),"")</f>
        <v/>
      </c>
      <c r="O68" s="125" t="str">
        <f>IF(AND('Mapa final'!$AB$45="Alta",'Mapa final'!$AD$45="Menor"),CONCATENATE("R13C",'Mapa final'!$R$45),"")</f>
        <v/>
      </c>
      <c r="P68" s="119" t="str">
        <f>IF(AND('Mapa final'!$AB$43="Alta",'Mapa final'!$AD$43="Moderado"),CONCATENATE("R13C",'Mapa final'!$R$43),"")</f>
        <v/>
      </c>
      <c r="Q68" s="44" t="str">
        <f>IF(AND('Mapa final'!$AB$44="Alta",'Mapa final'!$AD$44="Moderado"),CONCATENATE("R13C",'Mapa final'!$R$44),"")</f>
        <v/>
      </c>
      <c r="R68" s="120" t="str">
        <f>IF(AND('Mapa final'!$AB$45="Alta",'Mapa final'!$AD$45="Moderado"),CONCATENATE("R13C",'Mapa final'!$R$45),"")</f>
        <v/>
      </c>
      <c r="S68" s="119" t="str">
        <f>IF(AND('Mapa final'!$AB$43="Alta",'Mapa final'!$AD$43="Mayor"),CONCATENATE("R13C",'Mapa final'!$R$43),"")</f>
        <v/>
      </c>
      <c r="T68" s="44" t="str">
        <f>IF(AND('Mapa final'!$AB$44="Alta",'Mapa final'!$AD$44="Mayor"),CONCATENATE("R13C",'Mapa final'!$R$44),"")</f>
        <v/>
      </c>
      <c r="U68" s="120" t="str">
        <f>IF(AND('Mapa final'!$AB$45="Alta",'Mapa final'!$AD$45="Mayor"),CONCATENATE("R13C",'Mapa final'!$R$45),"")</f>
        <v/>
      </c>
      <c r="V68" s="45" t="str">
        <f>IF(AND('Mapa final'!$AB$43="Alta",'Mapa final'!$AD$43="Catastrófico"),CONCATENATE("R13C",'Mapa final'!$R$43),"")</f>
        <v/>
      </c>
      <c r="W68" s="46" t="str">
        <f>IF(AND('Mapa final'!$AB$44="Alta",'Mapa final'!$AD$44="Catastrófico"),CONCATENATE("R13C",'Mapa final'!$R$44),"")</f>
        <v/>
      </c>
      <c r="X68" s="114" t="str">
        <f>IF(AND('Mapa final'!$AB$45="Alta",'Mapa final'!$AD$45="Catastrófico"),CONCATENATE("R13C",'Mapa final'!$R$45),"")</f>
        <v/>
      </c>
      <c r="Y68" s="58"/>
      <c r="Z68" s="395"/>
      <c r="AA68" s="396"/>
      <c r="AB68" s="396"/>
      <c r="AC68" s="396"/>
      <c r="AD68" s="396"/>
      <c r="AE68" s="397"/>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row>
    <row r="69" spans="1:61" ht="12" customHeight="1" x14ac:dyDescent="0.25">
      <c r="A69" s="58"/>
      <c r="B69" s="390"/>
      <c r="C69" s="390"/>
      <c r="D69" s="391"/>
      <c r="E69" s="405"/>
      <c r="F69" s="406"/>
      <c r="G69" s="406"/>
      <c r="H69" s="406"/>
      <c r="I69" s="404"/>
      <c r="J69" s="51" t="str">
        <f>IF(AND('Mapa final'!$AB$46="Alta",'Mapa final'!$AD$46="Leve"),CONCATENATE("R15C",'Mapa final'!$R$46),"")</f>
        <v/>
      </c>
      <c r="K69" s="52" t="str">
        <f>IF(AND('Mapa final'!$AB$47="Alta",'Mapa final'!$AD$47="Leve"),CONCATENATE("R15C",'Mapa final'!$R$47),"")</f>
        <v/>
      </c>
      <c r="L69" s="125" t="str">
        <f>IF(AND('Mapa final'!$AB$48="Alta",'Mapa final'!$AD$48="Leve"),CONCATENATE("R15C",'Mapa final'!$R$48),"")</f>
        <v/>
      </c>
      <c r="M69" s="51" t="str">
        <f>IF(AND('Mapa final'!$AB$46="Alta",'Mapa final'!$AD$46="Menor"),CONCATENATE("R15C",'Mapa final'!$R$46),"")</f>
        <v/>
      </c>
      <c r="N69" s="52" t="str">
        <f>IF(AND('Mapa final'!$AB$47="Alta",'Mapa final'!$AD$47="Menor"),CONCATENATE("R15C",'Mapa final'!$R$47),"")</f>
        <v/>
      </c>
      <c r="O69" s="125" t="str">
        <f>IF(AND('Mapa final'!$AB$48="Alta",'Mapa final'!$AD$48="Menor"),CONCATENATE("R15C",'Mapa final'!$R$48),"")</f>
        <v/>
      </c>
      <c r="P69" s="119" t="str">
        <f>IF(AND('Mapa final'!$AB$46="Alta",'Mapa final'!$AD$46="Moderado"),CONCATENATE("R15C",'Mapa final'!$R$46),"")</f>
        <v/>
      </c>
      <c r="Q69" s="44" t="str">
        <f>IF(AND('Mapa final'!$AB$47="Alta",'Mapa final'!$AD$47="Moderado"),CONCATENATE("R15C",'Mapa final'!$R$47),"")</f>
        <v/>
      </c>
      <c r="R69" s="120" t="str">
        <f>IF(AND('Mapa final'!$AB$48="Alta",'Mapa final'!$AD$48="Moderado"),CONCATENATE("R15C",'Mapa final'!$R$48),"")</f>
        <v/>
      </c>
      <c r="S69" s="119" t="str">
        <f>IF(AND('Mapa final'!$AB$46="Alta",'Mapa final'!$AD$46="Mayor"),CONCATENATE("R15C",'Mapa final'!$R$46),"")</f>
        <v/>
      </c>
      <c r="T69" s="44" t="str">
        <f>IF(AND('Mapa final'!$AB$47="Alta",'Mapa final'!$AD$47="Mayor"),CONCATENATE("R15C",'Mapa final'!$R$47),"")</f>
        <v/>
      </c>
      <c r="U69" s="120" t="str">
        <f>IF(AND('Mapa final'!$AB$48="Alta",'Mapa final'!$AD$48="Mayor"),CONCATENATE("R15C",'Mapa final'!$R$48),"")</f>
        <v/>
      </c>
      <c r="V69" s="45" t="str">
        <f>IF(AND('Mapa final'!$AB$46="Alta",'Mapa final'!$AD$46="Catastrófico"),CONCATENATE("R15C",'Mapa final'!$R$46),"")</f>
        <v/>
      </c>
      <c r="W69" s="46" t="str">
        <f>IF(AND('Mapa final'!$AB$47="Alta",'Mapa final'!$AD$47="Catastrófico"),CONCATENATE("R15C",'Mapa final'!$R$47),"")</f>
        <v/>
      </c>
      <c r="X69" s="114" t="str">
        <f>IF(AND('Mapa final'!$AB$48="Alta",'Mapa final'!$AD$48="Catastrófico"),CONCATENATE("R15C",'Mapa final'!$R$48),"")</f>
        <v/>
      </c>
      <c r="Y69" s="58"/>
      <c r="Z69" s="395"/>
      <c r="AA69" s="396"/>
      <c r="AB69" s="396"/>
      <c r="AC69" s="396"/>
      <c r="AD69" s="396"/>
      <c r="AE69" s="397"/>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row>
    <row r="70" spans="1:61" ht="15" customHeight="1" x14ac:dyDescent="0.25">
      <c r="A70" s="58"/>
      <c r="B70" s="390"/>
      <c r="C70" s="390"/>
      <c r="D70" s="391"/>
      <c r="E70" s="405"/>
      <c r="F70" s="406"/>
      <c r="G70" s="406"/>
      <c r="H70" s="406"/>
      <c r="I70" s="404"/>
      <c r="J70" s="51" t="str">
        <f>IF(AND('Mapa final'!$AB$49="Alta",'Mapa final'!$AD$49="Leve"),CONCATENATE("R16C",'Mapa final'!$R$49),"")</f>
        <v/>
      </c>
      <c r="K70" s="52" t="str">
        <f>IF(AND('Mapa final'!$AB$50="Alta",'Mapa final'!$AD$50="Leve"),CONCATENATE("R16C",'Mapa final'!$R$50),"")</f>
        <v/>
      </c>
      <c r="L70" s="125" t="str">
        <f>IF(AND('Mapa final'!$AB$51="Alta",'Mapa final'!$AD$51="Leve"),CONCATENATE("R16C",'Mapa final'!$R$51),"")</f>
        <v/>
      </c>
      <c r="M70" s="51" t="str">
        <f>IF(AND('Mapa final'!$AB$49="Alta",'Mapa final'!$AD$49="Menor"),CONCATENATE("R16C",'Mapa final'!$R$49),"")</f>
        <v/>
      </c>
      <c r="N70" s="52" t="str">
        <f>IF(AND('Mapa final'!$AB$50="Alta",'Mapa final'!$AD$50="Menor"),CONCATENATE("R16C",'Mapa final'!$R$50),"")</f>
        <v/>
      </c>
      <c r="O70" s="125" t="str">
        <f>IF(AND('Mapa final'!$AB$51="Alta",'Mapa final'!$AD$51="Menor"),CONCATENATE("R16C",'Mapa final'!$R$51),"")</f>
        <v/>
      </c>
      <c r="P70" s="119" t="str">
        <f>IF(AND('Mapa final'!$AB$49="Alta",'Mapa final'!$AD$49="Moderado"),CONCATENATE("R16C",'Mapa final'!$R$49),"")</f>
        <v/>
      </c>
      <c r="Q70" s="44" t="str">
        <f>IF(AND('Mapa final'!$AB$50="Alta",'Mapa final'!$AD$50="Moderado"),CONCATENATE("R16C",'Mapa final'!$R$50),"")</f>
        <v/>
      </c>
      <c r="R70" s="120" t="str">
        <f>IF(AND('Mapa final'!$AB$51="Alta",'Mapa final'!$AD$51="Moderado"),CONCATENATE("R16C",'Mapa final'!$R$51),"")</f>
        <v/>
      </c>
      <c r="S70" s="119" t="str">
        <f>IF(AND('Mapa final'!$AB$49="Alta",'Mapa final'!$AD$49="Mayor"),CONCATENATE("R16C",'Mapa final'!$R$49),"")</f>
        <v/>
      </c>
      <c r="T70" s="44" t="str">
        <f>IF(AND('Mapa final'!$AB$50="Alta",'Mapa final'!$AD$50="Mayor"),CONCATENATE("R16C",'Mapa final'!$R$50),"")</f>
        <v/>
      </c>
      <c r="U70" s="120" t="str">
        <f>IF(AND('Mapa final'!$AB$51="Alta",'Mapa final'!$AD$51="Mayor"),CONCATENATE("R16C",'Mapa final'!$R$51),"")</f>
        <v/>
      </c>
      <c r="V70" s="45" t="str">
        <f>IF(AND('Mapa final'!$AB$49="Alta",'Mapa final'!$AD$49="Catastrófico"),CONCATENATE("R16C",'Mapa final'!$R$49),"")</f>
        <v/>
      </c>
      <c r="W70" s="46" t="str">
        <f>IF(AND('Mapa final'!$AB$50="Alta",'Mapa final'!$AD$50="Catastrófico"),CONCATENATE("R16C",'Mapa final'!$R$50),"")</f>
        <v/>
      </c>
      <c r="X70" s="114" t="str">
        <f>IF(AND('Mapa final'!$AB$51="Alta",'Mapa final'!$AD$51="Catastrófico"),CONCATENATE("R16C",'Mapa final'!$R$51),"")</f>
        <v/>
      </c>
      <c r="Y70" s="58"/>
      <c r="Z70" s="395"/>
      <c r="AA70" s="396"/>
      <c r="AB70" s="396"/>
      <c r="AC70" s="396"/>
      <c r="AD70" s="396"/>
      <c r="AE70" s="397"/>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row>
    <row r="71" spans="1:61" ht="15" customHeight="1" x14ac:dyDescent="0.25">
      <c r="A71" s="58"/>
      <c r="B71" s="390"/>
      <c r="C71" s="390"/>
      <c r="D71" s="391"/>
      <c r="E71" s="405"/>
      <c r="F71" s="406"/>
      <c r="G71" s="406"/>
      <c r="H71" s="406"/>
      <c r="I71" s="404"/>
      <c r="J71" s="51" t="str">
        <f>IF(AND('Mapa final'!$AB$52="Alta",'Mapa final'!$AD$52="Leve"),CONCATENATE("R17C",'Mapa final'!$R$52),"")</f>
        <v/>
      </c>
      <c r="K71" s="52" t="str">
        <f>IF(AND('Mapa final'!$AB$53="Alta",'Mapa final'!$AD$53="Leve"),CONCATENATE("R17C",'Mapa final'!$R$53),"")</f>
        <v/>
      </c>
      <c r="L71" s="125" t="str">
        <f>IF(AND('Mapa final'!$AB$54="Alta",'Mapa final'!$AD$54="Leve"),CONCATENATE("R17C",'Mapa final'!$R$54),"")</f>
        <v/>
      </c>
      <c r="M71" s="51" t="str">
        <f>IF(AND('Mapa final'!$AB$52="Alta",'Mapa final'!$AD$52="Menor"),CONCATENATE("R17C",'Mapa final'!$R$52),"")</f>
        <v/>
      </c>
      <c r="N71" s="52" t="str">
        <f>IF(AND('Mapa final'!$AB$53="Alta",'Mapa final'!$AD$53="Menor"),CONCATENATE("R17C",'Mapa final'!$R$53),"")</f>
        <v/>
      </c>
      <c r="O71" s="125" t="str">
        <f>IF(AND('Mapa final'!$AB$54="Alta",'Mapa final'!$AD$54="Menor"),CONCATENATE("R17C",'Mapa final'!$R$54),"")</f>
        <v/>
      </c>
      <c r="P71" s="119" t="str">
        <f>IF(AND('Mapa final'!$AB$52="Alta",'Mapa final'!$AD$52="Moderado"),CONCATENATE("R17C",'Mapa final'!$R$52),"")</f>
        <v/>
      </c>
      <c r="Q71" s="44" t="str">
        <f>IF(AND('Mapa final'!$AB$53="Alta",'Mapa final'!$AD$53="Moderado"),CONCATENATE("R17C",'Mapa final'!$R$53),"")</f>
        <v/>
      </c>
      <c r="R71" s="120" t="str">
        <f>IF(AND('Mapa final'!$AB$54="Alta",'Mapa final'!$AD$54="Moderado"),CONCATENATE("R17C",'Mapa final'!$R$54),"")</f>
        <v/>
      </c>
      <c r="S71" s="119" t="str">
        <f>IF(AND('Mapa final'!$AB$52="Alta",'Mapa final'!$AD$52="Mayor"),CONCATENATE("R17C",'Mapa final'!$R$52),"")</f>
        <v/>
      </c>
      <c r="T71" s="44" t="str">
        <f>IF(AND('Mapa final'!$AB$53="Alta",'Mapa final'!$AD$53="Mayor"),CONCATENATE("R17C",'Mapa final'!$R$53),"")</f>
        <v/>
      </c>
      <c r="U71" s="120" t="str">
        <f>IF(AND('Mapa final'!$AB$54="Alta",'Mapa final'!$AD$54="Mayor"),CONCATENATE("R17C",'Mapa final'!$R$54),"")</f>
        <v/>
      </c>
      <c r="V71" s="45" t="str">
        <f>IF(AND('Mapa final'!$AB$52="Alta",'Mapa final'!$AD$52="Catastrófico"),CONCATENATE("R17C",'Mapa final'!$R$52),"")</f>
        <v/>
      </c>
      <c r="W71" s="46" t="str">
        <f>IF(AND('Mapa final'!$AB$53="Alta",'Mapa final'!$AD$53="Catastrófico"),CONCATENATE("R17C",'Mapa final'!$R$53),"")</f>
        <v/>
      </c>
      <c r="X71" s="114" t="str">
        <f>IF(AND('Mapa final'!$AB$54="Alta",'Mapa final'!$AD$54="Catastrófico"),CONCATENATE("R17C",'Mapa final'!$R$54),"")</f>
        <v/>
      </c>
      <c r="Y71" s="58"/>
      <c r="Z71" s="395"/>
      <c r="AA71" s="396"/>
      <c r="AB71" s="396"/>
      <c r="AC71" s="396"/>
      <c r="AD71" s="396"/>
      <c r="AE71" s="397"/>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row>
    <row r="72" spans="1:61" ht="15" customHeight="1" x14ac:dyDescent="0.25">
      <c r="A72" s="58"/>
      <c r="B72" s="390"/>
      <c r="C72" s="390"/>
      <c r="D72" s="391"/>
      <c r="E72" s="405"/>
      <c r="F72" s="406"/>
      <c r="G72" s="406"/>
      <c r="H72" s="406"/>
      <c r="I72" s="404"/>
      <c r="J72" s="51" t="str">
        <f>IF(AND('Mapa final'!$AB$55="Alta",'Mapa final'!$AD$55="Leve"),CONCATENATE("R18C",'Mapa final'!$R$55),"")</f>
        <v/>
      </c>
      <c r="K72" s="52" t="str">
        <f>IF(AND('Mapa final'!$AB$56="Alta",'Mapa final'!$AD$56="Leve"),CONCATENATE("R18C",'Mapa final'!$R$56),"")</f>
        <v/>
      </c>
      <c r="L72" s="125" t="str">
        <f>IF(AND('Mapa final'!$AB$57="Alta",'Mapa final'!$AD$57="Leve"),CONCATENATE("R18C",'Mapa final'!$R$57),"")</f>
        <v/>
      </c>
      <c r="M72" s="51" t="str">
        <f>IF(AND('Mapa final'!$AB$55="Alta",'Mapa final'!$AD$55="Menor"),CONCATENATE("R18C",'Mapa final'!$R$55),"")</f>
        <v/>
      </c>
      <c r="N72" s="52" t="str">
        <f>IF(AND('Mapa final'!$AB$56="Alta",'Mapa final'!$AD$56="Menor"),CONCATENATE("R18C",'Mapa final'!$R$56),"")</f>
        <v/>
      </c>
      <c r="O72" s="125" t="str">
        <f>IF(AND('Mapa final'!$AB$57="Alta",'Mapa final'!$AD$57="Menor"),CONCATENATE("R18C",'Mapa final'!$R$57),"")</f>
        <v/>
      </c>
      <c r="P72" s="119" t="str">
        <f>IF(AND('Mapa final'!$AB$55="Alta",'Mapa final'!$AD$55="Moderado"),CONCATENATE("R18C",'Mapa final'!$R$55),"")</f>
        <v/>
      </c>
      <c r="Q72" s="44" t="str">
        <f>IF(AND('Mapa final'!$AB$56="Alta",'Mapa final'!$AD$56="Moderado"),CONCATENATE("R18C",'Mapa final'!$R$56),"")</f>
        <v/>
      </c>
      <c r="R72" s="120" t="str">
        <f>IF(AND('Mapa final'!$AB$57="Alta",'Mapa final'!$AD$57="Moderado"),CONCATENATE("R18C",'Mapa final'!$R$57),"")</f>
        <v/>
      </c>
      <c r="S72" s="119" t="str">
        <f>IF(AND('Mapa final'!$AB$55="Alta",'Mapa final'!$AD$55="Mayor"),CONCATENATE("R18C",'Mapa final'!$R$55),"")</f>
        <v/>
      </c>
      <c r="T72" s="44" t="str">
        <f>IF(AND('Mapa final'!$AB$56="Alta",'Mapa final'!$AD$56="Mayor"),CONCATENATE("R18C",'Mapa final'!$R$56),"")</f>
        <v/>
      </c>
      <c r="U72" s="120" t="str">
        <f>IF(AND('Mapa final'!$AB$57="Alta",'Mapa final'!$AD$57="Mayor"),CONCATENATE("R18C",'Mapa final'!$R$57),"")</f>
        <v/>
      </c>
      <c r="V72" s="45" t="str">
        <f>IF(AND('Mapa final'!$AB$55="Alta",'Mapa final'!$AD$55="Catastrófico"),CONCATENATE("R18C",'Mapa final'!$R$55),"")</f>
        <v/>
      </c>
      <c r="W72" s="46" t="str">
        <f>IF(AND('Mapa final'!$AB$56="Alta",'Mapa final'!$AD$56="Catastrófico"),CONCATENATE("R18C",'Mapa final'!$R$56),"")</f>
        <v/>
      </c>
      <c r="X72" s="114" t="str">
        <f>IF(AND('Mapa final'!$AB$57="Alta",'Mapa final'!$AD$57="Catastrófico"),CONCATENATE("R18C",'Mapa final'!$R$57),"")</f>
        <v/>
      </c>
      <c r="Y72" s="58"/>
      <c r="Z72" s="395"/>
      <c r="AA72" s="396"/>
      <c r="AB72" s="396"/>
      <c r="AC72" s="396"/>
      <c r="AD72" s="396"/>
      <c r="AE72" s="397"/>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row>
    <row r="73" spans="1:61" ht="15" customHeight="1" x14ac:dyDescent="0.25">
      <c r="A73" s="58"/>
      <c r="B73" s="390"/>
      <c r="C73" s="390"/>
      <c r="D73" s="391"/>
      <c r="E73" s="405"/>
      <c r="F73" s="406"/>
      <c r="G73" s="406"/>
      <c r="H73" s="406"/>
      <c r="I73" s="404"/>
      <c r="J73" s="51" t="str">
        <f>IF(AND('Mapa final'!$AB$58="Alta",'Mapa final'!$AD$58="Leve"),CONCATENATE("R19C",'Mapa final'!$R$58),"")</f>
        <v/>
      </c>
      <c r="K73" s="52" t="str">
        <f>IF(AND('Mapa final'!$AB$59="Alta",'Mapa final'!$AD$59="Leve"),CONCATENATE("R19C",'Mapa final'!$R$59),"")</f>
        <v/>
      </c>
      <c r="L73" s="125" t="str">
        <f>IF(AND('Mapa final'!$AB$60="Alta",'Mapa final'!$AD$60="Leve"),CONCATENATE("R19C",'Mapa final'!$R$60),"")</f>
        <v/>
      </c>
      <c r="M73" s="51" t="str">
        <f>IF(AND('Mapa final'!$AB$58="Alta",'Mapa final'!$AD$58="Menor"),CONCATENATE("R19C",'Mapa final'!$R$58),"")</f>
        <v/>
      </c>
      <c r="N73" s="52" t="str">
        <f>IF(AND('Mapa final'!$AB$59="Alta",'Mapa final'!$AD$59="Menor"),CONCATENATE("R19C",'Mapa final'!$R$59),"")</f>
        <v/>
      </c>
      <c r="O73" s="125" t="str">
        <f>IF(AND('Mapa final'!$AB$60="Alta",'Mapa final'!$AD$60="Menor"),CONCATENATE("R19C",'Mapa final'!$R$60),"")</f>
        <v/>
      </c>
      <c r="P73" s="119" t="str">
        <f>IF(AND('Mapa final'!$AB$58="Alta",'Mapa final'!$AD$58="Moderado"),CONCATENATE("R19C",'Mapa final'!$R$58),"")</f>
        <v/>
      </c>
      <c r="Q73" s="44" t="str">
        <f>IF(AND('Mapa final'!$AB$59="Alta",'Mapa final'!$AD$59="Moderado"),CONCATENATE("R19C",'Mapa final'!$R$59),"")</f>
        <v/>
      </c>
      <c r="R73" s="120" t="str">
        <f>IF(AND('Mapa final'!$AB$60="Alta",'Mapa final'!$AD$60="Moderado"),CONCATENATE("R19C",'Mapa final'!$R$60),"")</f>
        <v/>
      </c>
      <c r="S73" s="119" t="str">
        <f>IF(AND('Mapa final'!$AB$58="Alta",'Mapa final'!$AD$58="Mayor"),CONCATENATE("R19C",'Mapa final'!$R$58),"")</f>
        <v/>
      </c>
      <c r="T73" s="44" t="str">
        <f>IF(AND('Mapa final'!$AB$59="Alta",'Mapa final'!$AD$59="Mayor"),CONCATENATE("R19C",'Mapa final'!$R$59),"")</f>
        <v/>
      </c>
      <c r="U73" s="120" t="str">
        <f>IF(AND('Mapa final'!$AB$60="Alta",'Mapa final'!$AD$60="Mayor"),CONCATENATE("R19C",'Mapa final'!$R$60),"")</f>
        <v/>
      </c>
      <c r="V73" s="45" t="str">
        <f>IF(AND('Mapa final'!$AB$58="Alta",'Mapa final'!$AD$58="Catastrófico"),CONCATENATE("R19C",'Mapa final'!$R$58),"")</f>
        <v/>
      </c>
      <c r="W73" s="46" t="str">
        <f>IF(AND('Mapa final'!$AB$59="Alta",'Mapa final'!$AD$59="Catastrófico"),CONCATENATE("R19C",'Mapa final'!$R$59),"")</f>
        <v/>
      </c>
      <c r="X73" s="114" t="str">
        <f>IF(AND('Mapa final'!$AB$60="Alta",'Mapa final'!$AD$60="Catastrófico"),CONCATENATE("R19C",'Mapa final'!$R$60),"")</f>
        <v/>
      </c>
      <c r="Y73" s="58"/>
      <c r="Z73" s="395"/>
      <c r="AA73" s="396"/>
      <c r="AB73" s="396"/>
      <c r="AC73" s="396"/>
      <c r="AD73" s="396"/>
      <c r="AE73" s="397"/>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row>
    <row r="74" spans="1:61" ht="15" customHeight="1" x14ac:dyDescent="0.25">
      <c r="A74" s="58"/>
      <c r="B74" s="390"/>
      <c r="C74" s="390"/>
      <c r="D74" s="391"/>
      <c r="E74" s="405"/>
      <c r="F74" s="406"/>
      <c r="G74" s="406"/>
      <c r="H74" s="406"/>
      <c r="I74" s="404"/>
      <c r="J74" s="51" t="str">
        <f>IF(AND('Mapa final'!$AB$61="Alta",'Mapa final'!$AD$61="Leve"),CONCATENATE("R20C",'Mapa final'!$R$61),"")</f>
        <v/>
      </c>
      <c r="K74" s="52" t="str">
        <f>IF(AND('Mapa final'!$AB$62="Alta",'Mapa final'!$AD$62="Leve"),CONCATENATE("R20C",'Mapa final'!$R$62),"")</f>
        <v/>
      </c>
      <c r="L74" s="125" t="str">
        <f>IF(AND('Mapa final'!$AB$63="Alta",'Mapa final'!$AD$63="Leve"),CONCATENATE("R20C",'Mapa final'!$R$63),"")</f>
        <v/>
      </c>
      <c r="M74" s="51" t="str">
        <f>IF(AND('Mapa final'!$AB$61="Alta",'Mapa final'!$AD$61="Menor"),CONCATENATE("R20C",'Mapa final'!$R$61),"")</f>
        <v/>
      </c>
      <c r="N74" s="52" t="str">
        <f>IF(AND('Mapa final'!$AB$62="Alta",'Mapa final'!$AD$62="Menor"),CONCATENATE("R20C",'Mapa final'!$R$62),"")</f>
        <v/>
      </c>
      <c r="O74" s="125" t="str">
        <f>IF(AND('Mapa final'!$AB$63="Alta",'Mapa final'!$AD$63="Menor"),CONCATENATE("R20C",'Mapa final'!$R$63),"")</f>
        <v/>
      </c>
      <c r="P74" s="119" t="str">
        <f>IF(AND('Mapa final'!$AB$61="Alta",'Mapa final'!$AD$61="Moderado"),CONCATENATE("R20C",'Mapa final'!$R$61),"")</f>
        <v/>
      </c>
      <c r="Q74" s="44" t="str">
        <f>IF(AND('Mapa final'!$AB$62="Alta",'Mapa final'!$AD$62="Moderado"),CONCATENATE("R20C",'Mapa final'!$R$62),"")</f>
        <v/>
      </c>
      <c r="R74" s="120" t="str">
        <f>IF(AND('Mapa final'!$AB$63="Alta",'Mapa final'!$AD$63="Moderado"),CONCATENATE("R20C",'Mapa final'!$R$63),"")</f>
        <v/>
      </c>
      <c r="S74" s="119" t="str">
        <f>IF(AND('Mapa final'!$AB$61="Alta",'Mapa final'!$AD$61="Mayor"),CONCATENATE("R20C",'Mapa final'!$R$61),"")</f>
        <v/>
      </c>
      <c r="T74" s="44" t="str">
        <f>IF(AND('Mapa final'!$AB$62="Alta",'Mapa final'!$AD$62="Mayor"),CONCATENATE("R20C",'Mapa final'!$R$62),"")</f>
        <v/>
      </c>
      <c r="U74" s="120" t="str">
        <f>IF(AND('Mapa final'!$AB$63="Alta",'Mapa final'!$AD$63="Mayor"),CONCATENATE("R20C",'Mapa final'!$R$63),"")</f>
        <v/>
      </c>
      <c r="V74" s="45" t="str">
        <f>IF(AND('Mapa final'!$AB$61="Alta",'Mapa final'!$AD$61="Catastrófico"),CONCATENATE("R20C",'Mapa final'!$R$61),"")</f>
        <v/>
      </c>
      <c r="W74" s="46" t="str">
        <f>IF(AND('Mapa final'!$AB$62="Alta",'Mapa final'!$AD$62="Catastrófico"),CONCATENATE("R20C",'Mapa final'!$R$62),"")</f>
        <v/>
      </c>
      <c r="X74" s="114" t="str">
        <f>IF(AND('Mapa final'!$AB$63="Alta",'Mapa final'!$AD$63="Catastrófico"),CONCATENATE("R20C",'Mapa final'!$R$63),"")</f>
        <v/>
      </c>
      <c r="Y74" s="58"/>
      <c r="Z74" s="395"/>
      <c r="AA74" s="396"/>
      <c r="AB74" s="396"/>
      <c r="AC74" s="396"/>
      <c r="AD74" s="396"/>
      <c r="AE74" s="397"/>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row>
    <row r="75" spans="1:61" ht="15" customHeight="1" x14ac:dyDescent="0.25">
      <c r="A75" s="58"/>
      <c r="B75" s="390"/>
      <c r="C75" s="390"/>
      <c r="D75" s="391"/>
      <c r="E75" s="405"/>
      <c r="F75" s="406"/>
      <c r="G75" s="406"/>
      <c r="H75" s="406"/>
      <c r="I75" s="404"/>
      <c r="J75" s="51" t="str">
        <f>IF(AND('Mapa final'!$AB$64="Alta",'Mapa final'!$AD$64="Leve"),CONCATENATE("R21C",'Mapa final'!$R$64),"")</f>
        <v/>
      </c>
      <c r="K75" s="52" t="str">
        <f>IF(AND('Mapa final'!$AB$65="Alta",'Mapa final'!$AD$65="Leve"),CONCATENATE("R21C",'Mapa final'!$R$65),"")</f>
        <v/>
      </c>
      <c r="L75" s="125" t="str">
        <f>IF(AND('Mapa final'!$AB$66="Alta",'Mapa final'!$AD$66="Leve"),CONCATENATE("R21C",'Mapa final'!$R$66),"")</f>
        <v/>
      </c>
      <c r="M75" s="51" t="str">
        <f>IF(AND('Mapa final'!$AB$64="Alta",'Mapa final'!$AD$64="Menor"),CONCATENATE("R21C",'Mapa final'!$R$64),"")</f>
        <v/>
      </c>
      <c r="N75" s="52" t="str">
        <f>IF(AND('Mapa final'!$AB$65="Alta",'Mapa final'!$AD$65="Menor"),CONCATENATE("R21C",'Mapa final'!$R$65),"")</f>
        <v/>
      </c>
      <c r="O75" s="125" t="str">
        <f>IF(AND('Mapa final'!$AB$66="Alta",'Mapa final'!$AD$66="Menor"),CONCATENATE("R21C",'Mapa final'!$R$66),"")</f>
        <v/>
      </c>
      <c r="P75" s="119" t="str">
        <f>IF(AND('Mapa final'!$AB$64="Alta",'Mapa final'!$AD$64="Moderado"),CONCATENATE("R21C",'Mapa final'!$R$64),"")</f>
        <v/>
      </c>
      <c r="Q75" s="44" t="str">
        <f>IF(AND('Mapa final'!$AB$65="Alta",'Mapa final'!$AD$65="Moderado"),CONCATENATE("R21C",'Mapa final'!$R$65),"")</f>
        <v/>
      </c>
      <c r="R75" s="120" t="str">
        <f>IF(AND('Mapa final'!$AB$66="Alta",'Mapa final'!$AD$66="Moderado"),CONCATENATE("R21C",'Mapa final'!$R$66),"")</f>
        <v/>
      </c>
      <c r="S75" s="119" t="str">
        <f>IF(AND('Mapa final'!$AB$64="Alta",'Mapa final'!$AD$64="Mayor"),CONCATENATE("R21C",'Mapa final'!$R$64),"")</f>
        <v/>
      </c>
      <c r="T75" s="44" t="str">
        <f>IF(AND('Mapa final'!$AB$65="Alta",'Mapa final'!$AD$65="Mayor"),CONCATENATE("R21C",'Mapa final'!$R$65),"")</f>
        <v/>
      </c>
      <c r="U75" s="120" t="str">
        <f>IF(AND('Mapa final'!$AB$66="Alta",'Mapa final'!$AD$66="Mayor"),CONCATENATE("R21C",'Mapa final'!$R$66),"")</f>
        <v/>
      </c>
      <c r="V75" s="45" t="str">
        <f>IF(AND('Mapa final'!$AB$64="Alta",'Mapa final'!$AD$64="Catastrófico"),CONCATENATE("R21C",'Mapa final'!$R$64),"")</f>
        <v/>
      </c>
      <c r="W75" s="46" t="str">
        <f>IF(AND('Mapa final'!$AB$65="Alta",'Mapa final'!$AD$65="Catastrófico"),CONCATENATE("R21C",'Mapa final'!$R$65),"")</f>
        <v/>
      </c>
      <c r="X75" s="114" t="str">
        <f>IF(AND('Mapa final'!$AB$66="Alta",'Mapa final'!$AD$66="Catastrófico"),CONCATENATE("R21C",'Mapa final'!$R$66),"")</f>
        <v/>
      </c>
      <c r="Y75" s="58"/>
      <c r="Z75" s="395"/>
      <c r="AA75" s="396"/>
      <c r="AB75" s="396"/>
      <c r="AC75" s="396"/>
      <c r="AD75" s="396"/>
      <c r="AE75" s="397"/>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row>
    <row r="76" spans="1:61" ht="15" customHeight="1" x14ac:dyDescent="0.25">
      <c r="A76" s="58"/>
      <c r="B76" s="390"/>
      <c r="C76" s="390"/>
      <c r="D76" s="391"/>
      <c r="E76" s="405"/>
      <c r="F76" s="406"/>
      <c r="G76" s="406"/>
      <c r="H76" s="406"/>
      <c r="I76" s="404"/>
      <c r="J76" s="51" t="str">
        <f>IF(AND('Mapa final'!$AB$67="Alta",'Mapa final'!$AD$67="Leve"),CONCATENATE("R22C",'Mapa final'!$R$67),"")</f>
        <v/>
      </c>
      <c r="K76" s="52" t="str">
        <f>IF(AND('Mapa final'!$AB$68="Alta",'Mapa final'!$AD$68="Leve"),CONCATENATE("R22C",'Mapa final'!$R$68),"")</f>
        <v/>
      </c>
      <c r="L76" s="125" t="str">
        <f>IF(AND('Mapa final'!$AB$69="Alta",'Mapa final'!$AD$69="Leve"),CONCATENATE("R22C",'Mapa final'!$R$69),"")</f>
        <v/>
      </c>
      <c r="M76" s="51" t="str">
        <f>IF(AND('Mapa final'!$AB$67="Alta",'Mapa final'!$AD$67="Menor"),CONCATENATE("R22C",'Mapa final'!$R$67),"")</f>
        <v/>
      </c>
      <c r="N76" s="52" t="str">
        <f>IF(AND('Mapa final'!$AB$68="Alta",'Mapa final'!$AD$68="Menor"),CONCATENATE("R22C",'Mapa final'!$R$68),"")</f>
        <v/>
      </c>
      <c r="O76" s="125" t="str">
        <f>IF(AND('Mapa final'!$AB$69="Alta",'Mapa final'!$AD$69="Menor"),CONCATENATE("R22C",'Mapa final'!$R$69),"")</f>
        <v/>
      </c>
      <c r="P76" s="119" t="str">
        <f>IF(AND('Mapa final'!$AB$67="Alta",'Mapa final'!$AD$67="Moderado"),CONCATENATE("R22C",'Mapa final'!$R$67),"")</f>
        <v/>
      </c>
      <c r="Q76" s="44" t="str">
        <f>IF(AND('Mapa final'!$AB$68="Alta",'Mapa final'!$AD$68="Moderado"),CONCATENATE("R22C",'Mapa final'!$R$68),"")</f>
        <v/>
      </c>
      <c r="R76" s="120" t="str">
        <f>IF(AND('Mapa final'!$AB$69="Alta",'Mapa final'!$AD$69="Moderado"),CONCATENATE("R22C",'Mapa final'!$R$69),"")</f>
        <v/>
      </c>
      <c r="S76" s="119" t="str">
        <f>IF(AND('Mapa final'!$AB$67="Alta",'Mapa final'!$AD$67="Mayor"),CONCATENATE("R22C",'Mapa final'!$R$67),"")</f>
        <v/>
      </c>
      <c r="T76" s="44" t="str">
        <f>IF(AND('Mapa final'!$AB$68="Alta",'Mapa final'!$AD$68="Mayor"),CONCATENATE("R22C",'Mapa final'!$R$68),"")</f>
        <v/>
      </c>
      <c r="U76" s="120" t="str">
        <f>IF(AND('Mapa final'!$AB$69="Alta",'Mapa final'!$AD$69="Mayor"),CONCATENATE("R22C",'Mapa final'!$R$69),"")</f>
        <v/>
      </c>
      <c r="V76" s="45" t="str">
        <f>IF(AND('Mapa final'!$AB$67="Alta",'Mapa final'!$AD$67="Catastrófico"),CONCATENATE("R22C",'Mapa final'!$R$67),"")</f>
        <v/>
      </c>
      <c r="W76" s="46" t="str">
        <f>IF(AND('Mapa final'!$AB$68="Alta",'Mapa final'!$AD$68="Catastrófico"),CONCATENATE("R22C",'Mapa final'!$R$68),"")</f>
        <v/>
      </c>
      <c r="X76" s="114" t="str">
        <f>IF(AND('Mapa final'!$AB$69="Alta",'Mapa final'!$AD$69="Catastrófico"),CONCATENATE("R22C",'Mapa final'!$R$69),"")</f>
        <v/>
      </c>
      <c r="Y76" s="58"/>
      <c r="Z76" s="395"/>
      <c r="AA76" s="396"/>
      <c r="AB76" s="396"/>
      <c r="AC76" s="396"/>
      <c r="AD76" s="396"/>
      <c r="AE76" s="397"/>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row>
    <row r="77" spans="1:61" ht="15" customHeight="1" x14ac:dyDescent="0.25">
      <c r="A77" s="58"/>
      <c r="B77" s="390"/>
      <c r="C77" s="390"/>
      <c r="D77" s="391"/>
      <c r="E77" s="405"/>
      <c r="F77" s="406"/>
      <c r="G77" s="406"/>
      <c r="H77" s="406"/>
      <c r="I77" s="404"/>
      <c r="J77" s="51" t="str">
        <f>IF(AND('Mapa final'!$AB$70="Alta",'Mapa final'!$AD$70="Leve"),CONCATENATE("R23C",'Mapa final'!$R$70),"")</f>
        <v/>
      </c>
      <c r="K77" s="52" t="str">
        <f>IF(AND('Mapa final'!$AB$71="Alta",'Mapa final'!$AD$71="Leve"),CONCATENATE("R23C",'Mapa final'!$R$71),"")</f>
        <v/>
      </c>
      <c r="L77" s="125" t="str">
        <f>IF(AND('Mapa final'!$AB$72="Alta",'Mapa final'!$AD$72="Leve"),CONCATENATE("R23C",'Mapa final'!$R$72),"")</f>
        <v/>
      </c>
      <c r="M77" s="51" t="str">
        <f>IF(AND('Mapa final'!$AB$70="Alta",'Mapa final'!$AD$70="Menor"),CONCATENATE("R23C",'Mapa final'!$R$70),"")</f>
        <v/>
      </c>
      <c r="N77" s="52" t="str">
        <f>IF(AND('Mapa final'!$AB$71="Alta",'Mapa final'!$AD$71="Menor"),CONCATENATE("R23C",'Mapa final'!$R$71),"")</f>
        <v/>
      </c>
      <c r="O77" s="125" t="str">
        <f>IF(AND('Mapa final'!$AB$72="Alta",'Mapa final'!$AD$72="Menor"),CONCATENATE("R23C",'Mapa final'!$R$72),"")</f>
        <v/>
      </c>
      <c r="P77" s="119" t="str">
        <f>IF(AND('Mapa final'!$AB$70="Alta",'Mapa final'!$AD$70="Moderado"),CONCATENATE("R23C",'Mapa final'!$R$70),"")</f>
        <v/>
      </c>
      <c r="Q77" s="44" t="str">
        <f>IF(AND('Mapa final'!$AB$71="Alta",'Mapa final'!$AD$71="Moderado"),CONCATENATE("R23C",'Mapa final'!$R$71),"")</f>
        <v/>
      </c>
      <c r="R77" s="120" t="str">
        <f>IF(AND('Mapa final'!$AB$72="Alta",'Mapa final'!$AD$72="Moderado"),CONCATENATE("R23C",'Mapa final'!$R$72),"")</f>
        <v/>
      </c>
      <c r="S77" s="119" t="str">
        <f>IF(AND('Mapa final'!$AB$70="Alta",'Mapa final'!$AD$70="Mayor"),CONCATENATE("R23C",'Mapa final'!$R$70),"")</f>
        <v/>
      </c>
      <c r="T77" s="44" t="str">
        <f>IF(AND('Mapa final'!$AB$71="Alta",'Mapa final'!$AD$71="Mayor"),CONCATENATE("R23C",'Mapa final'!$R$71),"")</f>
        <v/>
      </c>
      <c r="U77" s="120" t="str">
        <f>IF(AND('Mapa final'!$AB$72="Alta",'Mapa final'!$AD$72="Mayor"),CONCATENATE("R23C",'Mapa final'!$R$72),"")</f>
        <v/>
      </c>
      <c r="V77" s="45" t="str">
        <f>IF(AND('Mapa final'!$AB$70="Alta",'Mapa final'!$AD$70="Catastrófico"),CONCATENATE("R23C",'Mapa final'!$R$70),"")</f>
        <v/>
      </c>
      <c r="W77" s="46" t="str">
        <f>IF(AND('Mapa final'!$AB$71="Alta",'Mapa final'!$AD$71="Catastrófico"),CONCATENATE("R23C",'Mapa final'!$R$71),"")</f>
        <v/>
      </c>
      <c r="X77" s="114" t="str">
        <f>IF(AND('Mapa final'!$AB$72="Alta",'Mapa final'!$AD$72="Catastrófico"),CONCATENATE("R23C",'Mapa final'!$R$72),"")</f>
        <v/>
      </c>
      <c r="Y77" s="58"/>
      <c r="Z77" s="395"/>
      <c r="AA77" s="396"/>
      <c r="AB77" s="396"/>
      <c r="AC77" s="396"/>
      <c r="AD77" s="396"/>
      <c r="AE77" s="397"/>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row>
    <row r="78" spans="1:61" ht="15" customHeight="1" x14ac:dyDescent="0.25">
      <c r="A78" s="58"/>
      <c r="B78" s="390"/>
      <c r="C78" s="390"/>
      <c r="D78" s="391"/>
      <c r="E78" s="405"/>
      <c r="F78" s="406"/>
      <c r="G78" s="406"/>
      <c r="H78" s="406"/>
      <c r="I78" s="404"/>
      <c r="J78" s="51" t="str">
        <f>IF(AND('Mapa final'!$AB$73="Alta",'Mapa final'!$AD$73="Leve"),CONCATENATE("R24C",'Mapa final'!$R$73),"")</f>
        <v/>
      </c>
      <c r="K78" s="52" t="str">
        <f>IF(AND('Mapa final'!$AB$74="Alta",'Mapa final'!$AD$74="Leve"),CONCATENATE("R24C",'Mapa final'!$R$74),"")</f>
        <v/>
      </c>
      <c r="L78" s="125" t="str">
        <f>IF(AND('Mapa final'!$AB$75="Alta",'Mapa final'!$AD$75="Leve"),CONCATENATE("R24C",'Mapa final'!$R$75),"")</f>
        <v/>
      </c>
      <c r="M78" s="51" t="str">
        <f>IF(AND('Mapa final'!$AB$73="Alta",'Mapa final'!$AD$73="Menor"),CONCATENATE("R24C",'Mapa final'!$R$73),"")</f>
        <v/>
      </c>
      <c r="N78" s="52" t="str">
        <f>IF(AND('Mapa final'!$AB$74="Alta",'Mapa final'!$AD$74="Menor"),CONCATENATE("R24C",'Mapa final'!$R$74),"")</f>
        <v/>
      </c>
      <c r="O78" s="125" t="str">
        <f>IF(AND('Mapa final'!$AB$75="Alta",'Mapa final'!$AD$75="Menor"),CONCATENATE("R24C",'Mapa final'!$R$75),"")</f>
        <v/>
      </c>
      <c r="P78" s="119" t="str">
        <f>IF(AND('Mapa final'!$AB$73="Alta",'Mapa final'!$AD$73="Moderado"),CONCATENATE("R24C",'Mapa final'!$R$73),"")</f>
        <v/>
      </c>
      <c r="Q78" s="44" t="str">
        <f>IF(AND('Mapa final'!$AB$74="Alta",'Mapa final'!$AD$74="Moderado"),CONCATENATE("R24C",'Mapa final'!$R$74),"")</f>
        <v/>
      </c>
      <c r="R78" s="120" t="str">
        <f>IF(AND('Mapa final'!$AB$75="Alta",'Mapa final'!$AD$75="Moderado"),CONCATENATE("R24C",'Mapa final'!$R$75),"")</f>
        <v/>
      </c>
      <c r="S78" s="119" t="str">
        <f>IF(AND('Mapa final'!$AB$73="Alta",'Mapa final'!$AD$73="Mayor"),CONCATENATE("R24C",'Mapa final'!$R$73),"")</f>
        <v/>
      </c>
      <c r="T78" s="44" t="str">
        <f>IF(AND('Mapa final'!$AB$74="Alta",'Mapa final'!$AD$74="Mayor"),CONCATENATE("R24C",'Mapa final'!$R$74),"")</f>
        <v/>
      </c>
      <c r="U78" s="120" t="str">
        <f>IF(AND('Mapa final'!$AB$75="Alta",'Mapa final'!$AD$75="Mayor"),CONCATENATE("R24C",'Mapa final'!$R$75),"")</f>
        <v/>
      </c>
      <c r="V78" s="45" t="str">
        <f>IF(AND('Mapa final'!$AB$73="Alta",'Mapa final'!$AD$73="Catastrófico"),CONCATENATE("R24C",'Mapa final'!$R$73),"")</f>
        <v/>
      </c>
      <c r="W78" s="46" t="str">
        <f>IF(AND('Mapa final'!$AB$74="Alta",'Mapa final'!$AD$74="Catastrófico"),CONCATENATE("R24C",'Mapa final'!$R$74),"")</f>
        <v/>
      </c>
      <c r="X78" s="114" t="str">
        <f>IF(AND('Mapa final'!$AB$75="Alta",'Mapa final'!$AD$75="Catastrófico"),CONCATENATE("R24C",'Mapa final'!$R$75),"")</f>
        <v/>
      </c>
      <c r="Y78" s="58"/>
      <c r="Z78" s="395"/>
      <c r="AA78" s="396"/>
      <c r="AB78" s="396"/>
      <c r="AC78" s="396"/>
      <c r="AD78" s="396"/>
      <c r="AE78" s="397"/>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row>
    <row r="79" spans="1:61" ht="15" customHeight="1" x14ac:dyDescent="0.25">
      <c r="A79" s="58"/>
      <c r="B79" s="390"/>
      <c r="C79" s="390"/>
      <c r="D79" s="391"/>
      <c r="E79" s="405"/>
      <c r="F79" s="406"/>
      <c r="G79" s="406"/>
      <c r="H79" s="406"/>
      <c r="I79" s="404"/>
      <c r="J79" s="51" t="str">
        <f>IF(AND('Mapa final'!$AB$76="Alta",'Mapa final'!$AD$76="Leve"),CONCATENATE("R25C",'Mapa final'!$R$76),"")</f>
        <v/>
      </c>
      <c r="K79" s="52" t="str">
        <f>IF(AND('Mapa final'!$AB$77="Alta",'Mapa final'!$AD$77="Leve"),CONCATENATE("R25C",'Mapa final'!$R$77),"")</f>
        <v/>
      </c>
      <c r="L79" s="125" t="str">
        <f>IF(AND('Mapa final'!$AB$78="Alta",'Mapa final'!$AD$78="Leve"),CONCATENATE("R25C",'Mapa final'!$R$78),"")</f>
        <v/>
      </c>
      <c r="M79" s="51" t="str">
        <f>IF(AND('Mapa final'!$AB$76="Alta",'Mapa final'!$AD$76="Menor"),CONCATENATE("R25C",'Mapa final'!$R$76),"")</f>
        <v/>
      </c>
      <c r="N79" s="52" t="str">
        <f>IF(AND('Mapa final'!$AB$77="Alta",'Mapa final'!$AD$77="Menor"),CONCATENATE("R25C",'Mapa final'!$R$77),"")</f>
        <v/>
      </c>
      <c r="O79" s="125" t="str">
        <f>IF(AND('Mapa final'!$AB$78="Alta",'Mapa final'!$AD$78="Menor"),CONCATENATE("R25C",'Mapa final'!$R$78),"")</f>
        <v/>
      </c>
      <c r="P79" s="119" t="str">
        <f>IF(AND('Mapa final'!$AB$76="Alta",'Mapa final'!$AD$76="Moderado"),CONCATENATE("R25C",'Mapa final'!$R$76),"")</f>
        <v/>
      </c>
      <c r="Q79" s="44" t="str">
        <f>IF(AND('Mapa final'!$AB$77="Alta",'Mapa final'!$AD$77="Moderado"),CONCATENATE("R25C",'Mapa final'!$R$77),"")</f>
        <v/>
      </c>
      <c r="R79" s="120" t="str">
        <f>IF(AND('Mapa final'!$AB$78="Alta",'Mapa final'!$AD$78="Moderado"),CONCATENATE("R25C",'Mapa final'!$R$78),"")</f>
        <v/>
      </c>
      <c r="S79" s="119" t="str">
        <f>IF(AND('Mapa final'!$AB$76="Alta",'Mapa final'!$AD$76="Mayor"),CONCATENATE("R25C",'Mapa final'!$R$76),"")</f>
        <v/>
      </c>
      <c r="T79" s="44" t="str">
        <f>IF(AND('Mapa final'!$AB$77="Alta",'Mapa final'!$AD$77="Mayor"),CONCATENATE("R25C",'Mapa final'!$R$77),"")</f>
        <v/>
      </c>
      <c r="U79" s="120" t="str">
        <f>IF(AND('Mapa final'!$AB$78="Alta",'Mapa final'!$AD$78="Mayor"),CONCATENATE("R25C",'Mapa final'!$R$78),"")</f>
        <v/>
      </c>
      <c r="V79" s="45" t="str">
        <f>IF(AND('Mapa final'!$AB$76="Alta",'Mapa final'!$AD$76="Catastrófico"),CONCATENATE("R25C",'Mapa final'!$R$76),"")</f>
        <v/>
      </c>
      <c r="W79" s="46" t="str">
        <f>IF(AND('Mapa final'!$AB$77="Alta",'Mapa final'!$AD$77="Catastrófico"),CONCATENATE("R25C",'Mapa final'!$R$77),"")</f>
        <v/>
      </c>
      <c r="X79" s="114" t="str">
        <f>IF(AND('Mapa final'!$AB$78="Alta",'Mapa final'!$AD$78="Catastrófico"),CONCATENATE("R25C",'Mapa final'!$R$78),"")</f>
        <v/>
      </c>
      <c r="Y79" s="58"/>
      <c r="Z79" s="395"/>
      <c r="AA79" s="396"/>
      <c r="AB79" s="396"/>
      <c r="AC79" s="396"/>
      <c r="AD79" s="396"/>
      <c r="AE79" s="397"/>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row>
    <row r="80" spans="1:61" ht="15" customHeight="1" x14ac:dyDescent="0.25">
      <c r="A80" s="58"/>
      <c r="B80" s="390"/>
      <c r="C80" s="390"/>
      <c r="D80" s="391"/>
      <c r="E80" s="405"/>
      <c r="F80" s="406"/>
      <c r="G80" s="406"/>
      <c r="H80" s="406"/>
      <c r="I80" s="404"/>
      <c r="J80" s="51" t="str">
        <f>IF(AND('Mapa final'!$AB$79="Alta",'Mapa final'!$AD$79="Leve"),CONCATENATE("R26C",'Mapa final'!$R$79),"")</f>
        <v/>
      </c>
      <c r="K80" s="52" t="str">
        <f>IF(AND('Mapa final'!$AB$80="Alta",'Mapa final'!$AD$80="Leve"),CONCATENATE("R26C",'Mapa final'!$R$80),"")</f>
        <v/>
      </c>
      <c r="L80" s="125" t="str">
        <f>IF(AND('Mapa final'!$AB$81="Alta",'Mapa final'!$AD$81="Leve"),CONCATENATE("R26C",'Mapa final'!$R$81),"")</f>
        <v/>
      </c>
      <c r="M80" s="51" t="str">
        <f>IF(AND('Mapa final'!$AB$79="Alta",'Mapa final'!$AD$79="Menor"),CONCATENATE("R26C",'Mapa final'!$R$79),"")</f>
        <v/>
      </c>
      <c r="N80" s="52" t="str">
        <f>IF(AND('Mapa final'!$AB$80="Alta",'Mapa final'!$AD$80="Menor"),CONCATENATE("R26C",'Mapa final'!$R$80),"")</f>
        <v/>
      </c>
      <c r="O80" s="125" t="str">
        <f>IF(AND('Mapa final'!$AB$81="Alta",'Mapa final'!$AD$81="Menor"),CONCATENATE("R26C",'Mapa final'!$R$81),"")</f>
        <v/>
      </c>
      <c r="P80" s="119" t="str">
        <f>IF(AND('Mapa final'!$AB$79="Alta",'Mapa final'!$AD$79="Moderado"),CONCATENATE("R26C",'Mapa final'!$R$79),"")</f>
        <v/>
      </c>
      <c r="Q80" s="44" t="str">
        <f>IF(AND('Mapa final'!$AB$80="Alta",'Mapa final'!$AD$80="Moderado"),CONCATENATE("R26C",'Mapa final'!$R$80),"")</f>
        <v/>
      </c>
      <c r="R80" s="120" t="str">
        <f>IF(AND('Mapa final'!$AB$81="Alta",'Mapa final'!$AD$81="Moderado"),CONCATENATE("R26C",'Mapa final'!$R$81),"")</f>
        <v/>
      </c>
      <c r="S80" s="119" t="str">
        <f>IF(AND('Mapa final'!$AB$79="Alta",'Mapa final'!$AD$79="Mayor"),CONCATENATE("R26C",'Mapa final'!$R$79),"")</f>
        <v/>
      </c>
      <c r="T80" s="44" t="str">
        <f>IF(AND('Mapa final'!$AB$80="Alta",'Mapa final'!$AD$80="Mayor"),CONCATENATE("R26C",'Mapa final'!$R$80),"")</f>
        <v/>
      </c>
      <c r="U80" s="120" t="str">
        <f>IF(AND('Mapa final'!$AB$81="Alta",'Mapa final'!$AD$81="Mayor"),CONCATENATE("R26C",'Mapa final'!$R$81),"")</f>
        <v/>
      </c>
      <c r="V80" s="45" t="str">
        <f>IF(AND('Mapa final'!$AB$79="Alta",'Mapa final'!$AD$79="Catastrófico"),CONCATENATE("R26C",'Mapa final'!$R$79),"")</f>
        <v/>
      </c>
      <c r="W80" s="46" t="str">
        <f>IF(AND('Mapa final'!$AB$80="Alta",'Mapa final'!$AD$80="Catastrófico"),CONCATENATE("R26C",'Mapa final'!$R$80),"")</f>
        <v/>
      </c>
      <c r="X80" s="114" t="str">
        <f>IF(AND('Mapa final'!$AB$81="Alta",'Mapa final'!$AD$81="Catastrófico"),CONCATENATE("R26C",'Mapa final'!$R$81),"")</f>
        <v/>
      </c>
      <c r="Y80" s="58"/>
      <c r="Z80" s="395"/>
      <c r="AA80" s="396"/>
      <c r="AB80" s="396"/>
      <c r="AC80" s="396"/>
      <c r="AD80" s="396"/>
      <c r="AE80" s="397"/>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row>
    <row r="81" spans="1:61" ht="15" customHeight="1" x14ac:dyDescent="0.25">
      <c r="A81" s="58"/>
      <c r="B81" s="390"/>
      <c r="C81" s="390"/>
      <c r="D81" s="391"/>
      <c r="E81" s="405"/>
      <c r="F81" s="406"/>
      <c r="G81" s="406"/>
      <c r="H81" s="406"/>
      <c r="I81" s="404"/>
      <c r="J81" s="51" t="str">
        <f>IF(AND('Mapa final'!$AB$82="Alta",'Mapa final'!$AD$82="Leve"),CONCATENATE("R27C",'Mapa final'!$R$82),"")</f>
        <v/>
      </c>
      <c r="K81" s="52" t="str">
        <f>IF(AND('Mapa final'!$AB$83="Alta",'Mapa final'!$AD$83="Leve"),CONCATENATE("R27C",'Mapa final'!$R$83),"")</f>
        <v/>
      </c>
      <c r="L81" s="125" t="str">
        <f>IF(AND('Mapa final'!$AB$84="Alta",'Mapa final'!$AD$84="Leve"),CONCATENATE("R27C",'Mapa final'!$R$84),"")</f>
        <v/>
      </c>
      <c r="M81" s="51" t="str">
        <f>IF(AND('Mapa final'!$AB$82="Alta",'Mapa final'!$AD$82="Menor"),CONCATENATE("R27C",'Mapa final'!$R$82),"")</f>
        <v/>
      </c>
      <c r="N81" s="52" t="str">
        <f>IF(AND('Mapa final'!$AB$83="Alta",'Mapa final'!$AD$83="Menor"),CONCATENATE("R27C",'Mapa final'!$R$83),"")</f>
        <v/>
      </c>
      <c r="O81" s="125" t="str">
        <f>IF(AND('Mapa final'!$AB$84="Alta",'Mapa final'!$AD$84="Menor"),CONCATENATE("R27C",'Mapa final'!$R$84),"")</f>
        <v/>
      </c>
      <c r="P81" s="119" t="str">
        <f>IF(AND('Mapa final'!$AB$82="Alta",'Mapa final'!$AD$82="Moderado"),CONCATENATE("R27C",'Mapa final'!$R$82),"")</f>
        <v/>
      </c>
      <c r="Q81" s="44" t="str">
        <f>IF(AND('Mapa final'!$AB$83="Alta",'Mapa final'!$AD$83="Moderado"),CONCATENATE("R27C",'Mapa final'!$R$83),"")</f>
        <v/>
      </c>
      <c r="R81" s="120" t="str">
        <f>IF(AND('Mapa final'!$AB$84="Alta",'Mapa final'!$AD$84="Moderado"),CONCATENATE("R27C",'Mapa final'!$R$84),"")</f>
        <v/>
      </c>
      <c r="S81" s="119" t="str">
        <f>IF(AND('Mapa final'!$AB$82="Alta",'Mapa final'!$AD$82="Mayor"),CONCATENATE("R27C",'Mapa final'!$R$82),"")</f>
        <v/>
      </c>
      <c r="T81" s="44" t="str">
        <f>IF(AND('Mapa final'!$AB$83="Alta",'Mapa final'!$AD$83="Mayor"),CONCATENATE("R27C",'Mapa final'!$R$83),"")</f>
        <v/>
      </c>
      <c r="U81" s="120" t="str">
        <f>IF(AND('Mapa final'!$AB$84="Alta",'Mapa final'!$AD$84="Mayor"),CONCATENATE("R27C",'Mapa final'!$R$84),"")</f>
        <v/>
      </c>
      <c r="V81" s="45" t="str">
        <f>IF(AND('Mapa final'!$AB$82="Alta",'Mapa final'!$AD$82="Catastrófico"),CONCATENATE("R27C",'Mapa final'!$R$82),"")</f>
        <v/>
      </c>
      <c r="W81" s="46" t="str">
        <f>IF(AND('Mapa final'!$AB$83="Alta",'Mapa final'!$AD$83="Catastrófico"),CONCATENATE("R27C",'Mapa final'!$R$83),"")</f>
        <v/>
      </c>
      <c r="X81" s="114" t="str">
        <f>IF(AND('Mapa final'!$AB$84="Alta",'Mapa final'!$AD$84="Catastrófico"),CONCATENATE("R27C",'Mapa final'!$R$84),"")</f>
        <v/>
      </c>
      <c r="Y81" s="58"/>
      <c r="Z81" s="395"/>
      <c r="AA81" s="396"/>
      <c r="AB81" s="396"/>
      <c r="AC81" s="396"/>
      <c r="AD81" s="396"/>
      <c r="AE81" s="397"/>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row>
    <row r="82" spans="1:61" ht="15" customHeight="1" x14ac:dyDescent="0.25">
      <c r="A82" s="58"/>
      <c r="B82" s="390"/>
      <c r="C82" s="390"/>
      <c r="D82" s="391"/>
      <c r="E82" s="405"/>
      <c r="F82" s="406"/>
      <c r="G82" s="406"/>
      <c r="H82" s="406"/>
      <c r="I82" s="404"/>
      <c r="J82" s="51" t="str">
        <f>IF(AND('Mapa final'!$AB$85="Alta",'Mapa final'!$AD$85="Leve"),CONCATENATE("R28C",'Mapa final'!$R$85),"")</f>
        <v/>
      </c>
      <c r="K82" s="52" t="str">
        <f>IF(AND('Mapa final'!$AB$86="Alta",'Mapa final'!$AD$86="Leve"),CONCATENATE("R28C",'Mapa final'!$R$86),"")</f>
        <v/>
      </c>
      <c r="L82" s="125" t="str">
        <f>IF(AND('Mapa final'!$AB$87="Alta",'Mapa final'!$AD$87="Leve"),CONCATENATE("R28C",'Mapa final'!$R$87),"")</f>
        <v/>
      </c>
      <c r="M82" s="51" t="str">
        <f>IF(AND('Mapa final'!$AB$85="Alta",'Mapa final'!$AD$85="Menor"),CONCATENATE("R28C",'Mapa final'!$R$85),"")</f>
        <v/>
      </c>
      <c r="N82" s="52" t="str">
        <f>IF(AND('Mapa final'!$AB$86="Alta",'Mapa final'!$AD$86="Menor"),CONCATENATE("R28C",'Mapa final'!$R$86),"")</f>
        <v/>
      </c>
      <c r="O82" s="125" t="str">
        <f>IF(AND('Mapa final'!$AB$87="Alta",'Mapa final'!$AD$87="Menor"),CONCATENATE("R28C",'Mapa final'!$R$87),"")</f>
        <v/>
      </c>
      <c r="P82" s="119" t="str">
        <f>IF(AND('Mapa final'!$AB$85="Alta",'Mapa final'!$AD$85="Moderado"),CONCATENATE("R28C",'Mapa final'!$R$85),"")</f>
        <v/>
      </c>
      <c r="Q82" s="44" t="str">
        <f>IF(AND('Mapa final'!$AB$86="Alta",'Mapa final'!$AD$86="Moderado"),CONCATENATE("R28C",'Mapa final'!$R$86),"")</f>
        <v/>
      </c>
      <c r="R82" s="120" t="str">
        <f>IF(AND('Mapa final'!$AB$87="Alta",'Mapa final'!$AD$87="Moderado"),CONCATENATE("R28C",'Mapa final'!$R$87),"")</f>
        <v/>
      </c>
      <c r="S82" s="119" t="str">
        <f>IF(AND('Mapa final'!$AB$85="Alta",'Mapa final'!$AD$85="Mayor"),CONCATENATE("R28C",'Mapa final'!$R$85),"")</f>
        <v/>
      </c>
      <c r="T82" s="44" t="str">
        <f>IF(AND('Mapa final'!$AB$86="Alta",'Mapa final'!$AD$86="Mayor"),CONCATENATE("R28C",'Mapa final'!$R$86),"")</f>
        <v/>
      </c>
      <c r="U82" s="120" t="str">
        <f>IF(AND('Mapa final'!$AB$87="Alta",'Mapa final'!$AD$87="Mayor"),CONCATENATE("R28C",'Mapa final'!$R$87),"")</f>
        <v/>
      </c>
      <c r="V82" s="45" t="str">
        <f>IF(AND('Mapa final'!$AB$85="Alta",'Mapa final'!$AD$85="Catastrófico"),CONCATENATE("R28C",'Mapa final'!$R$85),"")</f>
        <v/>
      </c>
      <c r="W82" s="46" t="str">
        <f>IF(AND('Mapa final'!$AB$86="Alta",'Mapa final'!$AD$86="Catastrófico"),CONCATENATE("R28C",'Mapa final'!$R$86),"")</f>
        <v/>
      </c>
      <c r="X82" s="114" t="str">
        <f>IF(AND('Mapa final'!$AB$87="Alta",'Mapa final'!$AD$87="Catastrófico"),CONCATENATE("R28C",'Mapa final'!$R$87),"")</f>
        <v/>
      </c>
      <c r="Y82" s="58"/>
      <c r="Z82" s="395"/>
      <c r="AA82" s="396"/>
      <c r="AB82" s="396"/>
      <c r="AC82" s="396"/>
      <c r="AD82" s="396"/>
      <c r="AE82" s="397"/>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row>
    <row r="83" spans="1:61" ht="15" customHeight="1" x14ac:dyDescent="0.25">
      <c r="A83" s="58"/>
      <c r="B83" s="390"/>
      <c r="C83" s="390"/>
      <c r="D83" s="391"/>
      <c r="E83" s="405"/>
      <c r="F83" s="406"/>
      <c r="G83" s="406"/>
      <c r="H83" s="406"/>
      <c r="I83" s="404"/>
      <c r="J83" s="51" t="str">
        <f>IF(AND('Mapa final'!$AB$88="Alta",'Mapa final'!$AD$88="Leve"),CONCATENATE("R29C",'Mapa final'!$R$88),"")</f>
        <v/>
      </c>
      <c r="K83" s="52" t="str">
        <f>IF(AND('Mapa final'!$AB$89="Alta",'Mapa final'!$AD$89="Leve"),CONCATENATE("R29C",'Mapa final'!$R$89),"")</f>
        <v/>
      </c>
      <c r="L83" s="125" t="str">
        <f>IF(AND('Mapa final'!$AB$90="Alta",'Mapa final'!$AD$90="Leve"),CONCATENATE("R30C",'Mapa final'!$R$90),"")</f>
        <v/>
      </c>
      <c r="M83" s="51" t="str">
        <f>IF(AND('Mapa final'!$AB$88="Alta",'Mapa final'!$AD$88="Menor"),CONCATENATE("R29C",'Mapa final'!$R$88),"")</f>
        <v/>
      </c>
      <c r="N83" s="52" t="str">
        <f>IF(AND('Mapa final'!$AB$89="Alta",'Mapa final'!$AD$89="Menor"),CONCATENATE("R29C",'Mapa final'!$R$89),"")</f>
        <v/>
      </c>
      <c r="O83" s="125" t="str">
        <f>IF(AND('Mapa final'!$AB$90="Alta",'Mapa final'!$AD$90="Menor"),CONCATENATE("R30C",'Mapa final'!$R$90),"")</f>
        <v/>
      </c>
      <c r="P83" s="119" t="str">
        <f>IF(AND('Mapa final'!$AB$88="Alta",'Mapa final'!$AD$88="Moderado"),CONCATENATE("R29C",'Mapa final'!$R$88),"")</f>
        <v/>
      </c>
      <c r="Q83" s="44" t="str">
        <f>IF(AND('Mapa final'!$AB$89="Alta",'Mapa final'!$AD$89="Moderado"),CONCATENATE("R29C",'Mapa final'!$R$89),"")</f>
        <v/>
      </c>
      <c r="R83" s="120" t="str">
        <f>IF(AND('Mapa final'!$AB$90="Alta",'Mapa final'!$AD$90="Moderado"),CONCATENATE("R30C",'Mapa final'!$R$90),"")</f>
        <v/>
      </c>
      <c r="S83" s="119" t="str">
        <f>IF(AND('Mapa final'!$AB$88="Alta",'Mapa final'!$AD$88="Mayor"),CONCATENATE("R29C",'Mapa final'!$R$88),"")</f>
        <v/>
      </c>
      <c r="T83" s="44" t="str">
        <f>IF(AND('Mapa final'!$AB$89="Alta",'Mapa final'!$AD$89="Mayor"),CONCATENATE("R29C",'Mapa final'!$R$89),"")</f>
        <v/>
      </c>
      <c r="U83" s="120" t="str">
        <f>IF(AND('Mapa final'!$AB$90="Alta",'Mapa final'!$AD$90="Mayor"),CONCATENATE("R30C",'Mapa final'!$R$90),"")</f>
        <v/>
      </c>
      <c r="V83" s="45" t="str">
        <f>IF(AND('Mapa final'!$AB$88="Alta",'Mapa final'!$AD$88="Catastrófico"),CONCATENATE("R29C",'Mapa final'!$R$88),"")</f>
        <v/>
      </c>
      <c r="W83" s="46" t="str">
        <f>IF(AND('Mapa final'!$AB$89="Alta",'Mapa final'!$AD$89="Catastrófico"),CONCATENATE("R29C",'Mapa final'!$R$89),"")</f>
        <v/>
      </c>
      <c r="X83" s="114" t="str">
        <f>IF(AND('Mapa final'!$AB$90="Alta",'Mapa final'!$AD$90="Catastrófico"),CONCATENATE("R30C",'Mapa final'!$R$90),"")</f>
        <v/>
      </c>
      <c r="Y83" s="58"/>
      <c r="Z83" s="395"/>
      <c r="AA83" s="396"/>
      <c r="AB83" s="396"/>
      <c r="AC83" s="396"/>
      <c r="AD83" s="396"/>
      <c r="AE83" s="397"/>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row>
    <row r="84" spans="1:61" ht="15" customHeight="1" x14ac:dyDescent="0.25">
      <c r="A84" s="58"/>
      <c r="B84" s="390"/>
      <c r="C84" s="390"/>
      <c r="D84" s="391"/>
      <c r="E84" s="405"/>
      <c r="F84" s="406"/>
      <c r="G84" s="406"/>
      <c r="H84" s="406"/>
      <c r="I84" s="404"/>
      <c r="J84" s="51" t="str">
        <f>IF(AND('Mapa final'!$AB$91="Alta",'Mapa final'!$AD$91="Leve"),CONCATENATE("R30C",'Mapa final'!$R$91),"")</f>
        <v/>
      </c>
      <c r="K84" s="52" t="str">
        <f>IF(AND('Mapa final'!$AB$92="Alta",'Mapa final'!$AD$92="Leve"),CONCATENATE("R30C",'Mapa final'!$R$92),"")</f>
        <v/>
      </c>
      <c r="L84" s="125" t="str">
        <f>IF(AND('Mapa final'!$AB$93="Alta",'Mapa final'!$AD$93="Leve"),CONCATENATE("R31C",'Mapa final'!$R$93),"")</f>
        <v/>
      </c>
      <c r="M84" s="51" t="str">
        <f>IF(AND('Mapa final'!$AB$91="Alta",'Mapa final'!$AD$91="Menor"),CONCATENATE("R30C",'Mapa final'!$R$91),"")</f>
        <v/>
      </c>
      <c r="N84" s="52" t="str">
        <f>IF(AND('Mapa final'!$AB$92="Alta",'Mapa final'!$AD$92="Menor"),CONCATENATE("R30C",'Mapa final'!$R$92),"")</f>
        <v/>
      </c>
      <c r="O84" s="125" t="str">
        <f>IF(AND('Mapa final'!$AB$93="Alta",'Mapa final'!$AD$93="Menor"),CONCATENATE("R31C",'Mapa final'!$R$93),"")</f>
        <v/>
      </c>
      <c r="P84" s="119" t="str">
        <f>IF(AND('Mapa final'!$AB$91="Alta",'Mapa final'!$AD$91="Moderado"),CONCATENATE("R30C",'Mapa final'!$R$91),"")</f>
        <v/>
      </c>
      <c r="Q84" s="44" t="str">
        <f>IF(AND('Mapa final'!$AB$92="Alta",'Mapa final'!$AD$92="Moderado"),CONCATENATE("R30C",'Mapa final'!$R$92),"")</f>
        <v/>
      </c>
      <c r="R84" s="120" t="str">
        <f>IF(AND('Mapa final'!$AB$93="Alta",'Mapa final'!$AD$93="Moderado"),CONCATENATE("R31C",'Mapa final'!$R$93),"")</f>
        <v/>
      </c>
      <c r="S84" s="119" t="str">
        <f>IF(AND('Mapa final'!$AB$91="Alta",'Mapa final'!$AD$91="Mayor"),CONCATENATE("R30C",'Mapa final'!$R$91),"")</f>
        <v/>
      </c>
      <c r="T84" s="44" t="str">
        <f>IF(AND('Mapa final'!$AB$92="Alta",'Mapa final'!$AD$92="Mayor"),CONCATENATE("R30C",'Mapa final'!$R$92),"")</f>
        <v/>
      </c>
      <c r="U84" s="120" t="str">
        <f>IF(AND('Mapa final'!$AB$93="Alta",'Mapa final'!$AD$93="Mayor"),CONCATENATE("R31C",'Mapa final'!$R$93),"")</f>
        <v/>
      </c>
      <c r="V84" s="45" t="str">
        <f>IF(AND('Mapa final'!$AB$91="Alta",'Mapa final'!$AD$91="Catastrófico"),CONCATENATE("R30C",'Mapa final'!$R$91),"")</f>
        <v/>
      </c>
      <c r="W84" s="46" t="str">
        <f>IF(AND('Mapa final'!$AB$92="Alta",'Mapa final'!$AD$92="Catastrófico"),CONCATENATE("R30C",'Mapa final'!$R$92),"")</f>
        <v/>
      </c>
      <c r="X84" s="114" t="str">
        <f>IF(AND('Mapa final'!$AB$93="Alta",'Mapa final'!$AD$93="Catastrófico"),CONCATENATE("R31C",'Mapa final'!$R$93),"")</f>
        <v/>
      </c>
      <c r="Y84" s="58"/>
      <c r="Z84" s="395"/>
      <c r="AA84" s="396"/>
      <c r="AB84" s="396"/>
      <c r="AC84" s="396"/>
      <c r="AD84" s="396"/>
      <c r="AE84" s="397"/>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row>
    <row r="85" spans="1:61" ht="15" customHeight="1" x14ac:dyDescent="0.25">
      <c r="A85" s="58"/>
      <c r="B85" s="390"/>
      <c r="C85" s="390"/>
      <c r="D85" s="391"/>
      <c r="E85" s="405"/>
      <c r="F85" s="406"/>
      <c r="G85" s="406"/>
      <c r="H85" s="406"/>
      <c r="I85" s="404"/>
      <c r="J85" s="51" t="str">
        <f>IF(AND('Mapa final'!$AB$94="Alta",'Mapa final'!$AD$94="Leve"),CONCATENATE("R31C",'Mapa final'!$R$94),"")</f>
        <v/>
      </c>
      <c r="K85" s="52" t="str">
        <f>IF(AND('Mapa final'!$AB$95="Alta",'Mapa final'!$AD$95="Leve"),CONCATENATE("R31C",'Mapa final'!$R$95),"")</f>
        <v/>
      </c>
      <c r="L85" s="125" t="str">
        <f>IF(AND('Mapa final'!$AB$96="Alta",'Mapa final'!$AD$96="Leve"),CONCATENATE("R32C",'Mapa final'!$R$96),"")</f>
        <v/>
      </c>
      <c r="M85" s="51" t="str">
        <f>IF(AND('Mapa final'!$AB$94="Alta",'Mapa final'!$AD$94="Menor"),CONCATENATE("R31C",'Mapa final'!$R$94),"")</f>
        <v/>
      </c>
      <c r="N85" s="52" t="str">
        <f>IF(AND('Mapa final'!$AB$95="Alta",'Mapa final'!$AD$95="Menor"),CONCATENATE("R31C",'Mapa final'!$R$95),"")</f>
        <v/>
      </c>
      <c r="O85" s="125" t="str">
        <f>IF(AND('Mapa final'!$AB$96="Alta",'Mapa final'!$AD$96="Menor"),CONCATENATE("R32C",'Mapa final'!$R$96),"")</f>
        <v/>
      </c>
      <c r="P85" s="119" t="str">
        <f>IF(AND('Mapa final'!$AB$94="Alta",'Mapa final'!$AD$94="Moderado"),CONCATENATE("R31C",'Mapa final'!$R$94),"")</f>
        <v/>
      </c>
      <c r="Q85" s="44" t="str">
        <f>IF(AND('Mapa final'!$AB$95="Alta",'Mapa final'!$AD$95="Moderado"),CONCATENATE("R31C",'Mapa final'!$R$95),"")</f>
        <v/>
      </c>
      <c r="R85" s="120" t="str">
        <f>IF(AND('Mapa final'!$AB$96="Alta",'Mapa final'!$AD$96="Moderado"),CONCATENATE("R32C",'Mapa final'!$R$96),"")</f>
        <v/>
      </c>
      <c r="S85" s="119" t="str">
        <f>IF(AND('Mapa final'!$AB$94="Alta",'Mapa final'!$AD$94="Mayor"),CONCATENATE("R31C",'Mapa final'!$R$94),"")</f>
        <v/>
      </c>
      <c r="T85" s="44" t="str">
        <f>IF(AND('Mapa final'!$AB$95="Alta",'Mapa final'!$AD$95="Mayor"),CONCATENATE("R31C",'Mapa final'!$R$95),"")</f>
        <v/>
      </c>
      <c r="U85" s="120" t="str">
        <f>IF(AND('Mapa final'!$AB$96="Alta",'Mapa final'!$AD$96="Mayor"),CONCATENATE("R32C",'Mapa final'!$R$96),"")</f>
        <v/>
      </c>
      <c r="V85" s="45" t="str">
        <f>IF(AND('Mapa final'!$AB$94="Alta",'Mapa final'!$AD$94="Catastrófico"),CONCATENATE("R31C",'Mapa final'!$R$94),"")</f>
        <v/>
      </c>
      <c r="W85" s="46" t="str">
        <f>IF(AND('Mapa final'!$AB$95="Alta",'Mapa final'!$AD$95="Catastrófico"),CONCATENATE("R31C",'Mapa final'!$R$95),"")</f>
        <v/>
      </c>
      <c r="X85" s="114" t="str">
        <f>IF(AND('Mapa final'!$AB$96="Alta",'Mapa final'!$AD$96="Catastrófico"),CONCATENATE("R32C",'Mapa final'!$R$96),"")</f>
        <v/>
      </c>
      <c r="Y85" s="58"/>
      <c r="Z85" s="395"/>
      <c r="AA85" s="396"/>
      <c r="AB85" s="396"/>
      <c r="AC85" s="396"/>
      <c r="AD85" s="396"/>
      <c r="AE85" s="397"/>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row>
    <row r="86" spans="1:61" ht="15" customHeight="1" x14ac:dyDescent="0.25">
      <c r="A86" s="58"/>
      <c r="B86" s="390"/>
      <c r="C86" s="390"/>
      <c r="D86" s="391"/>
      <c r="E86" s="405"/>
      <c r="F86" s="406"/>
      <c r="G86" s="406"/>
      <c r="H86" s="406"/>
      <c r="I86" s="404"/>
      <c r="J86" s="51" t="str">
        <f>IF(AND('Mapa final'!$AB$97="Alta",'Mapa final'!$AD$97="Leve"),CONCATENATE("R32C",'Mapa final'!$R$97),"")</f>
        <v/>
      </c>
      <c r="K86" s="52" t="str">
        <f>IF(AND('Mapa final'!$AB$98="Alta",'Mapa final'!$AD$98="Leve"),CONCATENATE("R32C",'Mapa final'!$R$98),"")</f>
        <v/>
      </c>
      <c r="L86" s="125" t="str">
        <f>IF(AND('Mapa final'!$AB$99="Alta",'Mapa final'!$AD$99="Leve"),CONCATENATE("R33C",'Mapa final'!$R$99),"")</f>
        <v/>
      </c>
      <c r="M86" s="51" t="str">
        <f>IF(AND('Mapa final'!$AB$97="Alta",'Mapa final'!$AD$97="Menor"),CONCATENATE("R32C",'Mapa final'!$R$97),"")</f>
        <v/>
      </c>
      <c r="N86" s="52" t="str">
        <f>IF(AND('Mapa final'!$AB$98="Alta",'Mapa final'!$AD$98="Menor"),CONCATENATE("R32C",'Mapa final'!$R$98),"")</f>
        <v/>
      </c>
      <c r="O86" s="125" t="str">
        <f>IF(AND('Mapa final'!$AB$99="Alta",'Mapa final'!$AD$99="Menor"),CONCATENATE("R33C",'Mapa final'!$R$99),"")</f>
        <v/>
      </c>
      <c r="P86" s="119" t="str">
        <f>IF(AND('Mapa final'!$AB$97="Alta",'Mapa final'!$AD$97="Moderado"),CONCATENATE("R32C",'Mapa final'!$R$97),"")</f>
        <v/>
      </c>
      <c r="Q86" s="44" t="str">
        <f>IF(AND('Mapa final'!$AB$98="Alta",'Mapa final'!$AD$98="Moderado"),CONCATENATE("R32C",'Mapa final'!$R$98),"")</f>
        <v/>
      </c>
      <c r="R86" s="120" t="str">
        <f>IF(AND('Mapa final'!$AB$99="Alta",'Mapa final'!$AD$99="Moderado"),CONCATENATE("R33C",'Mapa final'!$R$99),"")</f>
        <v/>
      </c>
      <c r="S86" s="119" t="str">
        <f>IF(AND('Mapa final'!$AB$97="Alta",'Mapa final'!$AD$97="Mayor"),CONCATENATE("R32C",'Mapa final'!$R$97),"")</f>
        <v/>
      </c>
      <c r="T86" s="44" t="str">
        <f>IF(AND('Mapa final'!$AB$98="Alta",'Mapa final'!$AD$98="Mayor"),CONCATENATE("R32C",'Mapa final'!$R$98),"")</f>
        <v/>
      </c>
      <c r="U86" s="120" t="str">
        <f>IF(AND('Mapa final'!$AB$99="Alta",'Mapa final'!$AD$99="Mayor"),CONCATENATE("R33C",'Mapa final'!$R$99),"")</f>
        <v/>
      </c>
      <c r="V86" s="45" t="str">
        <f>IF(AND('Mapa final'!$AB$97="Alta",'Mapa final'!$AD$97="Catastrófico"),CONCATENATE("R32C",'Mapa final'!$R$97),"")</f>
        <v/>
      </c>
      <c r="W86" s="46" t="str">
        <f>IF(AND('Mapa final'!$AB$98="Alta",'Mapa final'!$AD$98="Catastrófico"),CONCATENATE("R32C",'Mapa final'!$R$98),"")</f>
        <v/>
      </c>
      <c r="X86" s="114" t="str">
        <f>IF(AND('Mapa final'!$AB$99="Alta",'Mapa final'!$AD$99="Catastrófico"),CONCATENATE("R33C",'Mapa final'!$R$99),"")</f>
        <v/>
      </c>
      <c r="Y86" s="58"/>
      <c r="Z86" s="395"/>
      <c r="AA86" s="396"/>
      <c r="AB86" s="396"/>
      <c r="AC86" s="396"/>
      <c r="AD86" s="396"/>
      <c r="AE86" s="397"/>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row>
    <row r="87" spans="1:61" ht="15" customHeight="1" x14ac:dyDescent="0.25">
      <c r="A87" s="58"/>
      <c r="B87" s="390"/>
      <c r="C87" s="390"/>
      <c r="D87" s="391"/>
      <c r="E87" s="405"/>
      <c r="F87" s="406"/>
      <c r="G87" s="406"/>
      <c r="H87" s="406"/>
      <c r="I87" s="404"/>
      <c r="J87" s="51" t="str">
        <f>IF(AND('Mapa final'!$AB$100="Alta",'Mapa final'!$AD$100="Leve"),CONCATENATE("R33C",'Mapa final'!$R$100),"")</f>
        <v/>
      </c>
      <c r="K87" s="52" t="str">
        <f>IF(AND('Mapa final'!$AB$101="Alta",'Mapa final'!$AD$101="Leve"),CONCATENATE("R33C",'Mapa final'!$R$101),"")</f>
        <v/>
      </c>
      <c r="L87" s="125" t="str">
        <f>IF(AND('Mapa final'!$AB$102="Alta",'Mapa final'!$AD$102="Leve"),CONCATENATE("R34C",'Mapa final'!$R$102),"")</f>
        <v/>
      </c>
      <c r="M87" s="51" t="str">
        <f>IF(AND('Mapa final'!$AB$100="Alta",'Mapa final'!$AD$100="Menor"),CONCATENATE("R33C",'Mapa final'!$R$100),"")</f>
        <v/>
      </c>
      <c r="N87" s="52" t="str">
        <f>IF(AND('Mapa final'!$AB$101="Alta",'Mapa final'!$AD$101="Menor"),CONCATENATE("R33C",'Mapa final'!$R$101),"")</f>
        <v/>
      </c>
      <c r="O87" s="125" t="str">
        <f>IF(AND('Mapa final'!$AB$102="Alta",'Mapa final'!$AD$102="Menor"),CONCATENATE("R34C",'Mapa final'!$R$102),"")</f>
        <v/>
      </c>
      <c r="P87" s="119" t="str">
        <f>IF(AND('Mapa final'!$AB$100="Alta",'Mapa final'!$AD$100="Moderado"),CONCATENATE("R33C",'Mapa final'!$R$100),"")</f>
        <v/>
      </c>
      <c r="Q87" s="44" t="str">
        <f>IF(AND('Mapa final'!$AB$101="Alta",'Mapa final'!$AD$101="Moderado"),CONCATENATE("R33C",'Mapa final'!$R$101),"")</f>
        <v/>
      </c>
      <c r="R87" s="120" t="str">
        <f>IF(AND('Mapa final'!$AB$102="Alta",'Mapa final'!$AD$102="Moderado"),CONCATENATE("R34C",'Mapa final'!$R$102),"")</f>
        <v/>
      </c>
      <c r="S87" s="119" t="str">
        <f>IF(AND('Mapa final'!$AB$100="Alta",'Mapa final'!$AD$100="Mayor"),CONCATENATE("R33C",'Mapa final'!$R$100),"")</f>
        <v/>
      </c>
      <c r="T87" s="44" t="str">
        <f>IF(AND('Mapa final'!$AB$101="Alta",'Mapa final'!$AD$101="Mayor"),CONCATENATE("R33C",'Mapa final'!$R$101),"")</f>
        <v/>
      </c>
      <c r="U87" s="120" t="str">
        <f>IF(AND('Mapa final'!$AB$102="Alta",'Mapa final'!$AD$102="Mayor"),CONCATENATE("R34C",'Mapa final'!$R$102),"")</f>
        <v/>
      </c>
      <c r="V87" s="45" t="str">
        <f>IF(AND('Mapa final'!$AB$100="Alta",'Mapa final'!$AD$100="Catastrófico"),CONCATENATE("R33C",'Mapa final'!$R$100),"")</f>
        <v/>
      </c>
      <c r="W87" s="46" t="str">
        <f>IF(AND('Mapa final'!$AB$101="Alta",'Mapa final'!$AD$101="Catastrófico"),CONCATENATE("R33C",'Mapa final'!$R$101),"")</f>
        <v/>
      </c>
      <c r="X87" s="114" t="str">
        <f>IF(AND('Mapa final'!$AB$102="Alta",'Mapa final'!$AD$102="Catastrófico"),CONCATENATE("R34C",'Mapa final'!$R$102),"")</f>
        <v/>
      </c>
      <c r="Y87" s="58"/>
      <c r="Z87" s="395"/>
      <c r="AA87" s="396"/>
      <c r="AB87" s="396"/>
      <c r="AC87" s="396"/>
      <c r="AD87" s="396"/>
      <c r="AE87" s="397"/>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row>
    <row r="88" spans="1:61" ht="15" customHeight="1" x14ac:dyDescent="0.25">
      <c r="A88" s="58"/>
      <c r="B88" s="390"/>
      <c r="C88" s="390"/>
      <c r="D88" s="391"/>
      <c r="E88" s="405"/>
      <c r="F88" s="406"/>
      <c r="G88" s="406"/>
      <c r="H88" s="406"/>
      <c r="I88" s="404"/>
      <c r="J88" s="51" t="str">
        <f>IF(AND('Mapa final'!$AB$103="Alta",'Mapa final'!$AD$103="Leve"),CONCATENATE("R34C",'Mapa final'!$R$103),"")</f>
        <v/>
      </c>
      <c r="K88" s="52" t="str">
        <f>IF(AND('Mapa final'!$AB$104="Alta",'Mapa final'!$AD$104="Leve"),CONCATENATE("R34C",'Mapa final'!$R$104),"")</f>
        <v/>
      </c>
      <c r="L88" s="125" t="str">
        <f>IF(AND('Mapa final'!$AB$105="Alta",'Mapa final'!$AD$105="Leve"),CONCATENATE("R35C",'Mapa final'!$R$105),"")</f>
        <v/>
      </c>
      <c r="M88" s="51" t="str">
        <f>IF(AND('Mapa final'!$AB$103="Alta",'Mapa final'!$AD$103="Menor"),CONCATENATE("R34C",'Mapa final'!$R$103),"")</f>
        <v/>
      </c>
      <c r="N88" s="52" t="str">
        <f>IF(AND('Mapa final'!$AB$104="Alta",'Mapa final'!$AD$104="Menor"),CONCATENATE("R34C",'Mapa final'!$R$104),"")</f>
        <v/>
      </c>
      <c r="O88" s="125" t="str">
        <f>IF(AND('Mapa final'!$AB$105="Alta",'Mapa final'!$AD$105="Menor"),CONCATENATE("R35C",'Mapa final'!$R$105),"")</f>
        <v/>
      </c>
      <c r="P88" s="119" t="str">
        <f>IF(AND('Mapa final'!$AB$103="Alta",'Mapa final'!$AD$103="Moderado"),CONCATENATE("R34C",'Mapa final'!$R$103),"")</f>
        <v/>
      </c>
      <c r="Q88" s="44" t="str">
        <f>IF(AND('Mapa final'!$AB$104="Alta",'Mapa final'!$AD$104="Moderado"),CONCATENATE("R34C",'Mapa final'!$R$104),"")</f>
        <v/>
      </c>
      <c r="R88" s="120" t="str">
        <f>IF(AND('Mapa final'!$AB$105="Alta",'Mapa final'!$AD$105="Moderado"),CONCATENATE("R35C",'Mapa final'!$R$105),"")</f>
        <v/>
      </c>
      <c r="S88" s="119" t="str">
        <f>IF(AND('Mapa final'!$AB$103="Alta",'Mapa final'!$AD$103="Mayor"),CONCATENATE("R34C",'Mapa final'!$R$103),"")</f>
        <v/>
      </c>
      <c r="T88" s="44" t="str">
        <f>IF(AND('Mapa final'!$AB$104="Alta",'Mapa final'!$AD$104="Mayor"),CONCATENATE("R34C",'Mapa final'!$R$104),"")</f>
        <v/>
      </c>
      <c r="U88" s="120" t="str">
        <f>IF(AND('Mapa final'!$AB$105="Alta",'Mapa final'!$AD$105="Mayor"),CONCATENATE("R35C",'Mapa final'!$R$105),"")</f>
        <v/>
      </c>
      <c r="V88" s="45" t="str">
        <f>IF(AND('Mapa final'!$AB$103="Alta",'Mapa final'!$AD$103="Catastrófico"),CONCATENATE("R34C",'Mapa final'!$R$103),"")</f>
        <v/>
      </c>
      <c r="W88" s="46" t="str">
        <f>IF(AND('Mapa final'!$AB$104="Alta",'Mapa final'!$AD$104="Catastrófico"),CONCATENATE("R34C",'Mapa final'!$R$104),"")</f>
        <v/>
      </c>
      <c r="X88" s="114" t="str">
        <f>IF(AND('Mapa final'!$AB$105="Alta",'Mapa final'!$AD$105="Catastrófico"),CONCATENATE("R35C",'Mapa final'!$R$105),"")</f>
        <v/>
      </c>
      <c r="Y88" s="58"/>
      <c r="Z88" s="395"/>
      <c r="AA88" s="396"/>
      <c r="AB88" s="396"/>
      <c r="AC88" s="396"/>
      <c r="AD88" s="396"/>
      <c r="AE88" s="397"/>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row>
    <row r="89" spans="1:61" ht="15" customHeight="1" x14ac:dyDescent="0.25">
      <c r="A89" s="58"/>
      <c r="B89" s="390"/>
      <c r="C89" s="390"/>
      <c r="D89" s="391"/>
      <c r="E89" s="405"/>
      <c r="F89" s="406"/>
      <c r="G89" s="406"/>
      <c r="H89" s="406"/>
      <c r="I89" s="404"/>
      <c r="J89" s="51" t="str">
        <f>IF(AND('Mapa final'!$AB$106="Alta",'Mapa final'!$AD$106="Leve"),CONCATENATE("R35C",'Mapa final'!$R$106),"")</f>
        <v/>
      </c>
      <c r="K89" s="52" t="str">
        <f>IF(AND('Mapa final'!$AB$107="Alta",'Mapa final'!$AD$107="Leve"),CONCATENATE("R35C",'Mapa final'!$R$107),"")</f>
        <v/>
      </c>
      <c r="L89" s="125" t="str">
        <f>IF(AND('Mapa final'!$AB$108="Alta",'Mapa final'!$AD$108="Leve"),CONCATENATE("R36C",'Mapa final'!$R$108),"")</f>
        <v/>
      </c>
      <c r="M89" s="51" t="str">
        <f>IF(AND('Mapa final'!$AB$106="Alta",'Mapa final'!$AD$106="Menor"),CONCATENATE("R35C",'Mapa final'!$R$106),"")</f>
        <v/>
      </c>
      <c r="N89" s="52" t="str">
        <f>IF(AND('Mapa final'!$AB$107="Alta",'Mapa final'!$AD$107="Menor"),CONCATENATE("R35C",'Mapa final'!$R$107),"")</f>
        <v/>
      </c>
      <c r="O89" s="125" t="str">
        <f>IF(AND('Mapa final'!$AB$108="Alta",'Mapa final'!$AD$108="Menor"),CONCATENATE("R36C",'Mapa final'!$R$108),"")</f>
        <v/>
      </c>
      <c r="P89" s="119" t="str">
        <f>IF(AND('Mapa final'!$AB$106="Alta",'Mapa final'!$AD$106="Moderado"),CONCATENATE("R35C",'Mapa final'!$R$106),"")</f>
        <v/>
      </c>
      <c r="Q89" s="44" t="str">
        <f>IF(AND('Mapa final'!$AB$107="Alta",'Mapa final'!$AD$107="Moderado"),CONCATENATE("R35C",'Mapa final'!$R$107),"")</f>
        <v/>
      </c>
      <c r="R89" s="120" t="str">
        <f>IF(AND('Mapa final'!$AB$108="Alta",'Mapa final'!$AD$108="Moderado"),CONCATENATE("R36C",'Mapa final'!$R$108),"")</f>
        <v/>
      </c>
      <c r="S89" s="119" t="str">
        <f>IF(AND('Mapa final'!$AB$106="Alta",'Mapa final'!$AD$106="Mayor"),CONCATENATE("R35C",'Mapa final'!$R$106),"")</f>
        <v/>
      </c>
      <c r="T89" s="44" t="str">
        <f>IF(AND('Mapa final'!$AB$107="Alta",'Mapa final'!$AD$107="Mayor"),CONCATENATE("R35C",'Mapa final'!$R$107),"")</f>
        <v/>
      </c>
      <c r="U89" s="120" t="str">
        <f>IF(AND('Mapa final'!$AB$108="Alta",'Mapa final'!$AD$108="Mayor"),CONCATENATE("R36C",'Mapa final'!$R$108),"")</f>
        <v/>
      </c>
      <c r="V89" s="45" t="str">
        <f>IF(AND('Mapa final'!$AB$106="Alta",'Mapa final'!$AD$106="Catastrófico"),CONCATENATE("R35C",'Mapa final'!$R$106),"")</f>
        <v/>
      </c>
      <c r="W89" s="46" t="str">
        <f>IF(AND('Mapa final'!$AB$107="Alta",'Mapa final'!$AD$107="Catastrófico"),CONCATENATE("R35C",'Mapa final'!$R$107),"")</f>
        <v/>
      </c>
      <c r="X89" s="114" t="str">
        <f>IF(AND('Mapa final'!$AB$108="Alta",'Mapa final'!$AD$108="Catastrófico"),CONCATENATE("R36C",'Mapa final'!$R$108),"")</f>
        <v/>
      </c>
      <c r="Y89" s="58"/>
      <c r="Z89" s="395"/>
      <c r="AA89" s="396"/>
      <c r="AB89" s="396"/>
      <c r="AC89" s="396"/>
      <c r="AD89" s="396"/>
      <c r="AE89" s="397"/>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row>
    <row r="90" spans="1:61" ht="15" customHeight="1" x14ac:dyDescent="0.25">
      <c r="A90" s="58"/>
      <c r="B90" s="390"/>
      <c r="C90" s="390"/>
      <c r="D90" s="391"/>
      <c r="E90" s="405"/>
      <c r="F90" s="406"/>
      <c r="G90" s="406"/>
      <c r="H90" s="406"/>
      <c r="I90" s="404"/>
      <c r="J90" s="51" t="str">
        <f>IF(AND('Mapa final'!$AB$109="Alta",'Mapa final'!$AD$109="Leve"),CONCATENATE("R36C",'Mapa final'!$R$109),"")</f>
        <v/>
      </c>
      <c r="K90" s="52" t="str">
        <f>IF(AND('Mapa final'!$AB$110="Alta",'Mapa final'!$AD$110="Leve"),CONCATENATE("R36C",'Mapa final'!$R$110),"")</f>
        <v/>
      </c>
      <c r="L90" s="125" t="str">
        <f>IF(AND('Mapa final'!$AB$111="Alta",'Mapa final'!$AD$111="Leve"),CONCATENATE("R37C",'Mapa final'!$R$111),"")</f>
        <v/>
      </c>
      <c r="M90" s="51" t="str">
        <f>IF(AND('Mapa final'!$AB$109="Alta",'Mapa final'!$AD$109="Menor"),CONCATENATE("R36C",'Mapa final'!$R$109),"")</f>
        <v/>
      </c>
      <c r="N90" s="52" t="str">
        <f>IF(AND('Mapa final'!$AB$110="Alta",'Mapa final'!$AD$110="Menor"),CONCATENATE("R36C",'Mapa final'!$R$110),"")</f>
        <v/>
      </c>
      <c r="O90" s="125" t="str">
        <f>IF(AND('Mapa final'!$AB$111="Alta",'Mapa final'!$AD$111="Menor"),CONCATENATE("R37C",'Mapa final'!$R$111),"")</f>
        <v/>
      </c>
      <c r="P90" s="119" t="str">
        <f>IF(AND('Mapa final'!$AB$109="Alta",'Mapa final'!$AD$109="Moderado"),CONCATENATE("R36C",'Mapa final'!$R$109),"")</f>
        <v/>
      </c>
      <c r="Q90" s="44" t="str">
        <f>IF(AND('Mapa final'!$AB$110="Alta",'Mapa final'!$AD$110="Moderado"),CONCATENATE("R36C",'Mapa final'!$R$110),"")</f>
        <v/>
      </c>
      <c r="R90" s="120" t="str">
        <f>IF(AND('Mapa final'!$AB$111="Alta",'Mapa final'!$AD$111="Moderado"),CONCATENATE("R37C",'Mapa final'!$R$111),"")</f>
        <v/>
      </c>
      <c r="S90" s="119" t="str">
        <f>IF(AND('Mapa final'!$AB$109="Alta",'Mapa final'!$AD$109="Mayor"),CONCATENATE("R36C",'Mapa final'!$R$109),"")</f>
        <v/>
      </c>
      <c r="T90" s="44" t="str">
        <f>IF(AND('Mapa final'!$AB$110="Alta",'Mapa final'!$AD$110="Mayor"),CONCATENATE("R36C",'Mapa final'!$R$110),"")</f>
        <v/>
      </c>
      <c r="U90" s="120" t="str">
        <f>IF(AND('Mapa final'!$AB$111="Alta",'Mapa final'!$AD$111="Mayor"),CONCATENATE("R37C",'Mapa final'!$R$111),"")</f>
        <v/>
      </c>
      <c r="V90" s="45" t="str">
        <f>IF(AND('Mapa final'!$AB$109="Alta",'Mapa final'!$AD$109="Catastrófico"),CONCATENATE("R36C",'Mapa final'!$R$109),"")</f>
        <v/>
      </c>
      <c r="W90" s="46" t="str">
        <f>IF(AND('Mapa final'!$AB$110="Alta",'Mapa final'!$AD$110="Catastrófico"),CONCATENATE("R36C",'Mapa final'!$R$110),"")</f>
        <v/>
      </c>
      <c r="X90" s="114" t="str">
        <f>IF(AND('Mapa final'!$AB$111="Alta",'Mapa final'!$AD$111="Catastrófico"),CONCATENATE("R37C",'Mapa final'!$R$111),"")</f>
        <v/>
      </c>
      <c r="Y90" s="58"/>
      <c r="Z90" s="395"/>
      <c r="AA90" s="396"/>
      <c r="AB90" s="396"/>
      <c r="AC90" s="396"/>
      <c r="AD90" s="396"/>
      <c r="AE90" s="397"/>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row>
    <row r="91" spans="1:61" ht="15" customHeight="1" x14ac:dyDescent="0.25">
      <c r="A91" s="58"/>
      <c r="B91" s="390"/>
      <c r="C91" s="390"/>
      <c r="D91" s="391"/>
      <c r="E91" s="405"/>
      <c r="F91" s="406"/>
      <c r="G91" s="406"/>
      <c r="H91" s="406"/>
      <c r="I91" s="404"/>
      <c r="J91" s="51" t="str">
        <f>IF(AND('Mapa final'!$AB$112="Alta",'Mapa final'!$AD$112="Leve"),CONCATENATE("R37C",'Mapa final'!$R$112),"")</f>
        <v/>
      </c>
      <c r="K91" s="52" t="str">
        <f>IF(AND('Mapa final'!$AB$113="Alta",'Mapa final'!$AD$113="Leve"),CONCATENATE("R37C",'Mapa final'!$R$113),"")</f>
        <v/>
      </c>
      <c r="L91" s="125" t="str">
        <f>IF(AND('Mapa final'!$AB$114="Alta",'Mapa final'!$AD$114="Leve"),CONCATENATE("R38C",'Mapa final'!$R$114),"")</f>
        <v/>
      </c>
      <c r="M91" s="51" t="str">
        <f>IF(AND('Mapa final'!$AB$112="Alta",'Mapa final'!$AD$112="Menor"),CONCATENATE("R37C",'Mapa final'!$R$112),"")</f>
        <v/>
      </c>
      <c r="N91" s="52" t="str">
        <f>IF(AND('Mapa final'!$AB$113="Alta",'Mapa final'!$AD$113="Menor"),CONCATENATE("R37C",'Mapa final'!$R$113),"")</f>
        <v/>
      </c>
      <c r="O91" s="125" t="str">
        <f>IF(AND('Mapa final'!$AB$114="Alta",'Mapa final'!$AD$114="Menor"),CONCATENATE("R38C",'Mapa final'!$R$114),"")</f>
        <v/>
      </c>
      <c r="P91" s="119" t="str">
        <f>IF(AND('Mapa final'!$AB$112="Alta",'Mapa final'!$AD$112="Moderado"),CONCATENATE("R37C",'Mapa final'!$R$112),"")</f>
        <v/>
      </c>
      <c r="Q91" s="44" t="str">
        <f>IF(AND('Mapa final'!$AB$113="Alta",'Mapa final'!$AD$113="Moderado"),CONCATENATE("R37C",'Mapa final'!$R$113),"")</f>
        <v/>
      </c>
      <c r="R91" s="120" t="str">
        <f>IF(AND('Mapa final'!$AB$114="Alta",'Mapa final'!$AD$114="Moderado"),CONCATENATE("R38C",'Mapa final'!$R$114),"")</f>
        <v/>
      </c>
      <c r="S91" s="119" t="str">
        <f>IF(AND('Mapa final'!$AB$112="Alta",'Mapa final'!$AD$112="Mayor"),CONCATENATE("R37C",'Mapa final'!$R$112),"")</f>
        <v/>
      </c>
      <c r="T91" s="44" t="str">
        <f>IF(AND('Mapa final'!$AB$113="Alta",'Mapa final'!$AD$113="Mayor"),CONCATENATE("R37C",'Mapa final'!$R$113),"")</f>
        <v/>
      </c>
      <c r="U91" s="120" t="str">
        <f>IF(AND('Mapa final'!$AB$114="Alta",'Mapa final'!$AD$114="Mayor"),CONCATENATE("R38C",'Mapa final'!$R$114),"")</f>
        <v/>
      </c>
      <c r="V91" s="45" t="str">
        <f>IF(AND('Mapa final'!$AB$112="Alta",'Mapa final'!$AD$112="Catastrófico"),CONCATENATE("R37C",'Mapa final'!$R$112),"")</f>
        <v/>
      </c>
      <c r="W91" s="46" t="str">
        <f>IF(AND('Mapa final'!$AB$113="Alta",'Mapa final'!$AD$113="Catastrófico"),CONCATENATE("R37C",'Mapa final'!$R$113),"")</f>
        <v/>
      </c>
      <c r="X91" s="114" t="str">
        <f>IF(AND('Mapa final'!$AB$114="Alta",'Mapa final'!$AD$114="Catastrófico"),CONCATENATE("R38C",'Mapa final'!$R$114),"")</f>
        <v/>
      </c>
      <c r="Y91" s="58"/>
      <c r="Z91" s="395"/>
      <c r="AA91" s="396"/>
      <c r="AB91" s="396"/>
      <c r="AC91" s="396"/>
      <c r="AD91" s="396"/>
      <c r="AE91" s="397"/>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row>
    <row r="92" spans="1:61" ht="15" customHeight="1" x14ac:dyDescent="0.25">
      <c r="A92" s="58"/>
      <c r="B92" s="390"/>
      <c r="C92" s="390"/>
      <c r="D92" s="391"/>
      <c r="E92" s="405"/>
      <c r="F92" s="406"/>
      <c r="G92" s="406"/>
      <c r="H92" s="406"/>
      <c r="I92" s="404"/>
      <c r="J92" s="51" t="str">
        <f>IF(AND('Mapa final'!$AB$115="Alta",'Mapa final'!$AD$115="Leve"),CONCATENATE("R38C",'Mapa final'!$R$115),"")</f>
        <v/>
      </c>
      <c r="K92" s="52" t="str">
        <f>IF(AND('Mapa final'!$AB$116="Alta",'Mapa final'!$AD$116="Leve"),CONCATENATE("R38C",'Mapa final'!$R$116),"")</f>
        <v/>
      </c>
      <c r="L92" s="125" t="str">
        <f>IF(AND('Mapa final'!$AB$117="Alta",'Mapa final'!$AD$117="Leve"),CONCATENATE("R39C",'Mapa final'!$R$117),"")</f>
        <v/>
      </c>
      <c r="M92" s="51" t="str">
        <f>IF(AND('Mapa final'!$AB$115="Alta",'Mapa final'!$AD$115="Menor"),CONCATENATE("R38C",'Mapa final'!$R$115),"")</f>
        <v/>
      </c>
      <c r="N92" s="52" t="str">
        <f>IF(AND('Mapa final'!$AB$116="Alta",'Mapa final'!$AD$116="Menor"),CONCATENATE("R38C",'Mapa final'!$R$116),"")</f>
        <v/>
      </c>
      <c r="O92" s="125" t="str">
        <f>IF(AND('Mapa final'!$AB$117="Alta",'Mapa final'!$AD$117="Menor"),CONCATENATE("R39C",'Mapa final'!$R$117),"")</f>
        <v/>
      </c>
      <c r="P92" s="119" t="str">
        <f>IF(AND('Mapa final'!$AB$115="Alta",'Mapa final'!$AD$115="Moderado"),CONCATENATE("R38C",'Mapa final'!$R$115),"")</f>
        <v/>
      </c>
      <c r="Q92" s="44" t="str">
        <f>IF(AND('Mapa final'!$AB$116="Alta",'Mapa final'!$AD$116="Moderado"),CONCATENATE("R38C",'Mapa final'!$R$116),"")</f>
        <v/>
      </c>
      <c r="R92" s="120" t="str">
        <f>IF(AND('Mapa final'!$AB$117="Alta",'Mapa final'!$AD$117="Moderado"),CONCATENATE("R39C",'Mapa final'!$R$117),"")</f>
        <v/>
      </c>
      <c r="S92" s="119" t="str">
        <f>IF(AND('Mapa final'!$AB$115="Alta",'Mapa final'!$AD$115="Mayor"),CONCATENATE("R38C",'Mapa final'!$R$115),"")</f>
        <v/>
      </c>
      <c r="T92" s="44" t="str">
        <f>IF(AND('Mapa final'!$AB$116="Alta",'Mapa final'!$AD$116="Mayor"),CONCATENATE("R38C",'Mapa final'!$R$116),"")</f>
        <v/>
      </c>
      <c r="U92" s="120" t="str">
        <f>IF(AND('Mapa final'!$AB$117="Alta",'Mapa final'!$AD$117="Mayor"),CONCATENATE("R39C",'Mapa final'!$R$117),"")</f>
        <v/>
      </c>
      <c r="V92" s="45" t="str">
        <f>IF(AND('Mapa final'!$AB$115="Alta",'Mapa final'!$AD$115="Catastrófico"),CONCATENATE("R38C",'Mapa final'!$R$115),"")</f>
        <v/>
      </c>
      <c r="W92" s="46" t="str">
        <f>IF(AND('Mapa final'!$AB$116="Alta",'Mapa final'!$AD$116="Catastrófico"),CONCATENATE("R38C",'Mapa final'!$R$116),"")</f>
        <v/>
      </c>
      <c r="X92" s="114" t="str">
        <f>IF(AND('Mapa final'!$AB$117="Alta",'Mapa final'!$AD$117="Catastrófico"),CONCATENATE("R39C",'Mapa final'!$R$117),"")</f>
        <v/>
      </c>
      <c r="Y92" s="58"/>
      <c r="Z92" s="395"/>
      <c r="AA92" s="396"/>
      <c r="AB92" s="396"/>
      <c r="AC92" s="396"/>
      <c r="AD92" s="396"/>
      <c r="AE92" s="397"/>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row>
    <row r="93" spans="1:61" ht="15" customHeight="1" x14ac:dyDescent="0.25">
      <c r="A93" s="58"/>
      <c r="B93" s="390"/>
      <c r="C93" s="390"/>
      <c r="D93" s="391"/>
      <c r="E93" s="405"/>
      <c r="F93" s="406"/>
      <c r="G93" s="406"/>
      <c r="H93" s="406"/>
      <c r="I93" s="404"/>
      <c r="J93" s="51" t="str">
        <f>IF(AND('Mapa final'!$AB$118="Alta",'Mapa final'!$AD$118="Leve"),CONCATENATE("R39C",'Mapa final'!$R$118),"")</f>
        <v/>
      </c>
      <c r="K93" s="52" t="str">
        <f>IF(AND('Mapa final'!$AB$119="Alta",'Mapa final'!$AD$119="Leve"),CONCATENATE("R39C",'Mapa final'!$R$119),"")</f>
        <v/>
      </c>
      <c r="L93" s="125" t="str">
        <f>IF(AND('Mapa final'!$AB$120="Alta",'Mapa final'!$AD$120="Leve"),CONCATENATE("R40C",'Mapa final'!$R$120),"")</f>
        <v/>
      </c>
      <c r="M93" s="51" t="str">
        <f>IF(AND('Mapa final'!$AB$118="Alta",'Mapa final'!$AD$118="Menor"),CONCATENATE("R39C",'Mapa final'!$R$118),"")</f>
        <v/>
      </c>
      <c r="N93" s="52" t="str">
        <f>IF(AND('Mapa final'!$AB$119="Alta",'Mapa final'!$AD$119="Menor"),CONCATENATE("R39C",'Mapa final'!$R$119),"")</f>
        <v/>
      </c>
      <c r="O93" s="125" t="str">
        <f>IF(AND('Mapa final'!$AB$120="Alta",'Mapa final'!$AD$120="Menor"),CONCATENATE("R40C",'Mapa final'!$R$120),"")</f>
        <v/>
      </c>
      <c r="P93" s="119" t="str">
        <f>IF(AND('Mapa final'!$AB$118="Alta",'Mapa final'!$AD$118="Moderado"),CONCATENATE("R39C",'Mapa final'!$R$118),"")</f>
        <v>R39C1</v>
      </c>
      <c r="Q93" s="44" t="str">
        <f>IF(AND('Mapa final'!$AB$119="Alta",'Mapa final'!$AD$119="Moderado"),CONCATENATE("R39C",'Mapa final'!$R$119),"")</f>
        <v/>
      </c>
      <c r="R93" s="120" t="str">
        <f>IF(AND('Mapa final'!$AB$120="Alta",'Mapa final'!$AD$120="Moderado"),CONCATENATE("R40C",'Mapa final'!$R$120),"")</f>
        <v/>
      </c>
      <c r="S93" s="119" t="str">
        <f>IF(AND('Mapa final'!$AB$118="Alta",'Mapa final'!$AD$118="Mayor"),CONCATENATE("R39C",'Mapa final'!$R$118),"")</f>
        <v/>
      </c>
      <c r="T93" s="44" t="str">
        <f>IF(AND('Mapa final'!$AB$119="Alta",'Mapa final'!$AD$119="Mayor"),CONCATENATE("R39C",'Mapa final'!$R$119),"")</f>
        <v/>
      </c>
      <c r="U93" s="120" t="str">
        <f>IF(AND('Mapa final'!$AB$120="Alta",'Mapa final'!$AD$120="Mayor"),CONCATENATE("R40C",'Mapa final'!$R$120),"")</f>
        <v/>
      </c>
      <c r="V93" s="45" t="str">
        <f>IF(AND('Mapa final'!$AB$118="Alta",'Mapa final'!$AD$118="Catastrófico"),CONCATENATE("R39C",'Mapa final'!$R$118),"")</f>
        <v/>
      </c>
      <c r="W93" s="46" t="str">
        <f>IF(AND('Mapa final'!$AB$119="Alta",'Mapa final'!$AD$119="Catastrófico"),CONCATENATE("R39C",'Mapa final'!$R$119),"")</f>
        <v/>
      </c>
      <c r="X93" s="114" t="str">
        <f>IF(AND('Mapa final'!$AB$120="Alta",'Mapa final'!$AD$120="Catastrófico"),CONCATENATE("R40C",'Mapa final'!$R$120),"")</f>
        <v/>
      </c>
      <c r="Y93" s="58"/>
      <c r="Z93" s="395"/>
      <c r="AA93" s="396"/>
      <c r="AB93" s="396"/>
      <c r="AC93" s="396"/>
      <c r="AD93" s="396"/>
      <c r="AE93" s="397"/>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row>
    <row r="94" spans="1:61" ht="15" customHeight="1" x14ac:dyDescent="0.25">
      <c r="A94" s="58"/>
      <c r="B94" s="390"/>
      <c r="C94" s="390"/>
      <c r="D94" s="391"/>
      <c r="E94" s="405"/>
      <c r="F94" s="406"/>
      <c r="G94" s="406"/>
      <c r="H94" s="406"/>
      <c r="I94" s="404"/>
      <c r="J94" s="51" t="str">
        <f>IF(AND('Mapa final'!$AB$121="Alta",'Mapa final'!$AD$121="Leve"),CONCATENATE("R40C",'Mapa final'!$R$121),"")</f>
        <v/>
      </c>
      <c r="K94" s="52" t="str">
        <f>IF(AND('Mapa final'!$AB$122="Alta",'Mapa final'!$AD$122="Leve"),CONCATENATE("R40C",'Mapa final'!$R$122),"")</f>
        <v/>
      </c>
      <c r="L94" s="125" t="str">
        <f>IF(AND('Mapa final'!$AB$123="Alta",'Mapa final'!$AD$123="Leve"),CONCATENATE("R40C",'Mapa final'!$R$123),"")</f>
        <v/>
      </c>
      <c r="M94" s="51" t="str">
        <f>IF(AND('Mapa final'!$AB$121="Alta",'Mapa final'!$AD$121="Menor"),CONCATENATE("R40C",'Mapa final'!$R$121),"")</f>
        <v/>
      </c>
      <c r="N94" s="52" t="str">
        <f>IF(AND('Mapa final'!$AB$122="Alta",'Mapa final'!$AD$122="Menor"),CONCATENATE("R40C",'Mapa final'!$R$122),"")</f>
        <v/>
      </c>
      <c r="O94" s="125" t="str">
        <f>IF(AND('Mapa final'!$AB$123="Alta",'Mapa final'!$AD$123="Menor"),CONCATENATE("R40C",'Mapa final'!$R$123),"")</f>
        <v/>
      </c>
      <c r="P94" s="119" t="str">
        <f>IF(AND('Mapa final'!$AB$121="Alta",'Mapa final'!$AD$121="Moderado"),CONCATENATE("R40C",'Mapa final'!$R$121),"")</f>
        <v>R40C1</v>
      </c>
      <c r="Q94" s="44" t="str">
        <f>IF(AND('Mapa final'!$AB$122="Alta",'Mapa final'!$AD$122="Moderado"),CONCATENATE("R40C",'Mapa final'!$R$122),"")</f>
        <v/>
      </c>
      <c r="R94" s="120" t="str">
        <f>IF(AND('Mapa final'!$AB$123="Alta",'Mapa final'!$AD$123="Moderado"),CONCATENATE("R40C",'Mapa final'!$R$123),"")</f>
        <v/>
      </c>
      <c r="S94" s="119" t="str">
        <f>IF(AND('Mapa final'!$AB$121="Alta",'Mapa final'!$AD$121="Mayor"),CONCATENATE("R40C",'Mapa final'!$R$121),"")</f>
        <v/>
      </c>
      <c r="T94" s="44" t="str">
        <f>IF(AND('Mapa final'!$AB$122="Alta",'Mapa final'!$AD$122="Mayor"),CONCATENATE("R40C",'Mapa final'!$R$122),"")</f>
        <v/>
      </c>
      <c r="U94" s="120" t="str">
        <f>IF(AND('Mapa final'!$AB$123="Alta",'Mapa final'!$AD$123="Mayor"),CONCATENATE("R40C",'Mapa final'!$R$123),"")</f>
        <v/>
      </c>
      <c r="V94" s="45" t="str">
        <f>IF(AND('Mapa final'!$AB$121="Alta",'Mapa final'!$AD$121="Catastrófico"),CONCATENATE("R40C",'Mapa final'!$R$121),"")</f>
        <v/>
      </c>
      <c r="W94" s="46" t="str">
        <f>IF(AND('Mapa final'!$AB$122="Alta",'Mapa final'!$AD$122="Catastrófico"),CONCATENATE("R40C",'Mapa final'!$R$122),"")</f>
        <v/>
      </c>
      <c r="X94" s="114" t="str">
        <f>IF(AND('Mapa final'!$AB$123="Alta",'Mapa final'!$AD$123="Catastrófico"),CONCATENATE("R40C",'Mapa final'!$R$123),"")</f>
        <v/>
      </c>
      <c r="Y94" s="58"/>
      <c r="Z94" s="395"/>
      <c r="AA94" s="396"/>
      <c r="AB94" s="396"/>
      <c r="AC94" s="396"/>
      <c r="AD94" s="396"/>
      <c r="AE94" s="397"/>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row>
    <row r="95" spans="1:61" ht="15" customHeight="1" x14ac:dyDescent="0.25">
      <c r="A95" s="58"/>
      <c r="B95" s="390"/>
      <c r="C95" s="390"/>
      <c r="D95" s="391"/>
      <c r="E95" s="405"/>
      <c r="F95" s="406"/>
      <c r="G95" s="406"/>
      <c r="H95" s="406"/>
      <c r="I95" s="404"/>
      <c r="J95" s="51" t="str">
        <f>IF(AND('Mapa final'!$AB$124="Alta",'Mapa final'!$AD$124="Leve"),CONCATENATE("R41C",'Mapa final'!$R$124),"")</f>
        <v/>
      </c>
      <c r="K95" s="52" t="str">
        <f>IF(AND('Mapa final'!$AB$125="Alta",'Mapa final'!$AD$125="Leve"),CONCATENATE("R41C",'Mapa final'!$R$125),"")</f>
        <v/>
      </c>
      <c r="L95" s="125" t="str">
        <f>IF(AND('Mapa final'!$AB$126="Alta",'Mapa final'!$AD$126="Leve"),CONCATENATE("R41C",'Mapa final'!$R$126),"")</f>
        <v/>
      </c>
      <c r="M95" s="51" t="str">
        <f>IF(AND('Mapa final'!$AB$124="Alta",'Mapa final'!$AD$124="Menor"),CONCATENATE("R41C",'Mapa final'!$R$124),"")</f>
        <v/>
      </c>
      <c r="N95" s="52" t="str">
        <f>IF(AND('Mapa final'!$AB$125="Alta",'Mapa final'!$AD$125="Menor"),CONCATENATE("R41C",'Mapa final'!$R$125),"")</f>
        <v/>
      </c>
      <c r="O95" s="125" t="str">
        <f>IF(AND('Mapa final'!$AB$126="Alta",'Mapa final'!$AD$126="Menor"),CONCATENATE("R41C",'Mapa final'!$R$126),"")</f>
        <v/>
      </c>
      <c r="P95" s="119" t="str">
        <f>IF(AND('Mapa final'!$AB$124="Alta",'Mapa final'!$AD$124="Moderado"),CONCATENATE("R41C",'Mapa final'!$R$124),"")</f>
        <v>R41C1</v>
      </c>
      <c r="Q95" s="44" t="str">
        <f>IF(AND('Mapa final'!$AB$125="Alta",'Mapa final'!$AD$125="Moderado"),CONCATENATE("R41C",'Mapa final'!$R$125),"")</f>
        <v/>
      </c>
      <c r="R95" s="120" t="str">
        <f>IF(AND('Mapa final'!$AB$126="Alta",'Mapa final'!$AD$126="Moderado"),CONCATENATE("R41C",'Mapa final'!$R$126),"")</f>
        <v/>
      </c>
      <c r="S95" s="119" t="str">
        <f>IF(AND('Mapa final'!$AB$124="Alta",'Mapa final'!$AD$124="Mayor"),CONCATENATE("R41C",'Mapa final'!$R$124),"")</f>
        <v/>
      </c>
      <c r="T95" s="44" t="str">
        <f>IF(AND('Mapa final'!$AB$125="Alta",'Mapa final'!$AD$125="Mayor"),CONCATENATE("R41C",'Mapa final'!$R$125),"")</f>
        <v/>
      </c>
      <c r="U95" s="120" t="str">
        <f>IF(AND('Mapa final'!$AB$126="Alta",'Mapa final'!$AD$126="Mayor"),CONCATENATE("R41C",'Mapa final'!$R$126),"")</f>
        <v/>
      </c>
      <c r="V95" s="45" t="str">
        <f>IF(AND('Mapa final'!$AB$124="Alta",'Mapa final'!$AD$124="Catastrófico"),CONCATENATE("R41C",'Mapa final'!$R$124),"")</f>
        <v/>
      </c>
      <c r="W95" s="46" t="str">
        <f>IF(AND('Mapa final'!$AB$125="Alta",'Mapa final'!$AD$125="Catastrófico"),CONCATENATE("R41C",'Mapa final'!$R$125),"")</f>
        <v/>
      </c>
      <c r="X95" s="114" t="str">
        <f>IF(AND('Mapa final'!$AB$126="Alta",'Mapa final'!$AD$126="Catastrófico"),CONCATENATE("R41C",'Mapa final'!$R$126),"")</f>
        <v/>
      </c>
      <c r="Y95" s="58"/>
      <c r="Z95" s="395"/>
      <c r="AA95" s="396"/>
      <c r="AB95" s="396"/>
      <c r="AC95" s="396"/>
      <c r="AD95" s="396"/>
      <c r="AE95" s="397"/>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row>
    <row r="96" spans="1:61" ht="15" customHeight="1" x14ac:dyDescent="0.25">
      <c r="A96" s="58"/>
      <c r="B96" s="390"/>
      <c r="C96" s="390"/>
      <c r="D96" s="391"/>
      <c r="E96" s="405"/>
      <c r="F96" s="406"/>
      <c r="G96" s="406"/>
      <c r="H96" s="406"/>
      <c r="I96" s="404"/>
      <c r="J96" s="51" t="str">
        <f>IF(AND('Mapa final'!$AB$127="Alta",'Mapa final'!$AD$127="Leve"),CONCATENATE("R42C",'Mapa final'!$R$127),"")</f>
        <v/>
      </c>
      <c r="K96" s="52" t="str">
        <f>IF(AND('Mapa final'!$AB$128="Alta",'Mapa final'!$AD$128="Leve"),CONCATENATE("R42C",'Mapa final'!$R$128),"")</f>
        <v/>
      </c>
      <c r="L96" s="125" t="str">
        <f>IF(AND('Mapa final'!$AB$129="Alta",'Mapa final'!$AD$129="Leve"),CONCATENATE("R2C",'Mapa final'!$R$129),"")</f>
        <v/>
      </c>
      <c r="M96" s="51" t="str">
        <f>IF(AND('Mapa final'!$AB$127="Alta",'Mapa final'!$AD$127="Menor"),CONCATENATE("R42C",'Mapa final'!$R$127),"")</f>
        <v/>
      </c>
      <c r="N96" s="52" t="str">
        <f>IF(AND('Mapa final'!$AB$128="Alta",'Mapa final'!$AD$128="Menor"),CONCATENATE("R42C",'Mapa final'!$R$128),"")</f>
        <v/>
      </c>
      <c r="O96" s="125" t="str">
        <f>IF(AND('Mapa final'!$AB$129="Alta",'Mapa final'!$AD$129="Menor"),CONCATENATE("R2C",'Mapa final'!$R$129),"")</f>
        <v/>
      </c>
      <c r="P96" s="119" t="str">
        <f>IF(AND('Mapa final'!$AB$127="Alta",'Mapa final'!$AD$127="Moderado"),CONCATENATE("R42C",'Mapa final'!$R$127),"")</f>
        <v/>
      </c>
      <c r="Q96" s="44" t="str">
        <f>IF(AND('Mapa final'!$AB$128="Alta",'Mapa final'!$AD$128="Moderado"),CONCATENATE("R42C",'Mapa final'!$R$128),"")</f>
        <v/>
      </c>
      <c r="R96" s="120" t="str">
        <f>IF(AND('Mapa final'!$AB$129="Alta",'Mapa final'!$AD$129="Moderado"),CONCATENATE("R2C",'Mapa final'!$R$129),"")</f>
        <v/>
      </c>
      <c r="S96" s="119" t="str">
        <f>IF(AND('Mapa final'!$AB$127="Alta",'Mapa final'!$AD$127="Mayor"),CONCATENATE("R42C",'Mapa final'!$R$127),"")</f>
        <v/>
      </c>
      <c r="T96" s="44" t="str">
        <f>IF(AND('Mapa final'!$AB$128="Alta",'Mapa final'!$AD$128="Mayor"),CONCATENATE("R42C",'Mapa final'!$R$128),"")</f>
        <v/>
      </c>
      <c r="U96" s="120" t="str">
        <f>IF(AND('Mapa final'!$AB$129="Alta",'Mapa final'!$AD$129="Mayor"),CONCATENATE("R2C",'Mapa final'!$R$129),"")</f>
        <v/>
      </c>
      <c r="V96" s="45" t="str">
        <f>IF(AND('Mapa final'!$AB$127="Alta",'Mapa final'!$AD$127="Catastrófico"),CONCATENATE("R42C",'Mapa final'!$R$127),"")</f>
        <v/>
      </c>
      <c r="W96" s="46" t="str">
        <f>IF(AND('Mapa final'!$AB$128="Alta",'Mapa final'!$AD$128="Catastrófico"),CONCATENATE("R42C",'Mapa final'!$R$128),"")</f>
        <v/>
      </c>
      <c r="X96" s="114" t="str">
        <f>IF(AND('Mapa final'!$AB$129="Alta",'Mapa final'!$AD$129="Catastrófico"),CONCATENATE("R2C",'Mapa final'!$R$129),"")</f>
        <v/>
      </c>
      <c r="Y96" s="58"/>
      <c r="Z96" s="395"/>
      <c r="AA96" s="396"/>
      <c r="AB96" s="396"/>
      <c r="AC96" s="396"/>
      <c r="AD96" s="396"/>
      <c r="AE96" s="397"/>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row>
    <row r="97" spans="1:61" ht="15" customHeight="1" x14ac:dyDescent="0.25">
      <c r="A97" s="58"/>
      <c r="B97" s="390"/>
      <c r="C97" s="390"/>
      <c r="D97" s="391"/>
      <c r="E97" s="405"/>
      <c r="F97" s="406"/>
      <c r="G97" s="406"/>
      <c r="H97" s="406"/>
      <c r="I97" s="404"/>
      <c r="J97" s="51" t="str">
        <f>IF(AND('Mapa final'!$AB$130="Alta",'Mapa final'!$AD$130="Leve"),CONCATENATE("R43C",'Mapa final'!$R$130),"")</f>
        <v/>
      </c>
      <c r="K97" s="52" t="str">
        <f>IF(AND('Mapa final'!$AB$131="Alta",'Mapa final'!$AD$131="Leve"),CONCATENATE("R43C",'Mapa final'!$R$131),"")</f>
        <v/>
      </c>
      <c r="L97" s="125" t="str">
        <f>IF(AND('Mapa final'!$AB$132="Alta",'Mapa final'!$AD$132="Leve"),CONCATENATE("R43C",'Mapa final'!$R$132),"")</f>
        <v/>
      </c>
      <c r="M97" s="51" t="str">
        <f>IF(AND('Mapa final'!$AB$130="Alta",'Mapa final'!$AD$130="Menor"),CONCATENATE("R43C",'Mapa final'!$R$130),"")</f>
        <v/>
      </c>
      <c r="N97" s="52" t="str">
        <f>IF(AND('Mapa final'!$AB$131="Alta",'Mapa final'!$AD$131="Menor"),CONCATENATE("R43C",'Mapa final'!$R$131),"")</f>
        <v/>
      </c>
      <c r="O97" s="125" t="str">
        <f>IF(AND('Mapa final'!$AB$132="Alta",'Mapa final'!$AD$132="Menor"),CONCATENATE("R43C",'Mapa final'!$R$132),"")</f>
        <v/>
      </c>
      <c r="P97" s="119" t="str">
        <f>IF(AND('Mapa final'!$AB$130="Alta",'Mapa final'!$AD$130="Moderado"),CONCATENATE("R43C",'Mapa final'!$R$130),"")</f>
        <v/>
      </c>
      <c r="Q97" s="44" t="str">
        <f>IF(AND('Mapa final'!$AB$131="Alta",'Mapa final'!$AD$131="Moderado"),CONCATENATE("R43C",'Mapa final'!$R$131),"")</f>
        <v/>
      </c>
      <c r="R97" s="120" t="str">
        <f>IF(AND('Mapa final'!$AB$132="Alta",'Mapa final'!$AD$132="Moderado"),CONCATENATE("R43C",'Mapa final'!$R$132),"")</f>
        <v/>
      </c>
      <c r="S97" s="119" t="str">
        <f>IF(AND('Mapa final'!$AB$130="Alta",'Mapa final'!$AD$130="Mayor"),CONCATENATE("R43C",'Mapa final'!$R$130),"")</f>
        <v/>
      </c>
      <c r="T97" s="44" t="str">
        <f>IF(AND('Mapa final'!$AB$131="Alta",'Mapa final'!$AD$131="Mayor"),CONCATENATE("R43C",'Mapa final'!$R$131),"")</f>
        <v/>
      </c>
      <c r="U97" s="120" t="str">
        <f>IF(AND('Mapa final'!$AB$132="Alta",'Mapa final'!$AD$132="Mayor"),CONCATENATE("R43C",'Mapa final'!$R$132),"")</f>
        <v/>
      </c>
      <c r="V97" s="45" t="str">
        <f>IF(AND('Mapa final'!$AB$130="Alta",'Mapa final'!$AD$130="Catastrófico"),CONCATENATE("R43C",'Mapa final'!$R$130),"")</f>
        <v/>
      </c>
      <c r="W97" s="46" t="str">
        <f>IF(AND('Mapa final'!$AB$131="Alta",'Mapa final'!$AD$131="Catastrófico"),CONCATENATE("R43C",'Mapa final'!$R$131),"")</f>
        <v/>
      </c>
      <c r="X97" s="114" t="str">
        <f>IF(AND('Mapa final'!$AB$132="Alta",'Mapa final'!$AD$132="Catastrófico"),CONCATENATE("R43C",'Mapa final'!$R$132),"")</f>
        <v/>
      </c>
      <c r="Y97" s="58"/>
      <c r="Z97" s="395"/>
      <c r="AA97" s="396"/>
      <c r="AB97" s="396"/>
      <c r="AC97" s="396"/>
      <c r="AD97" s="396"/>
      <c r="AE97" s="397"/>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row>
    <row r="98" spans="1:61" ht="15" customHeight="1" x14ac:dyDescent="0.25">
      <c r="A98" s="58"/>
      <c r="B98" s="390"/>
      <c r="C98" s="390"/>
      <c r="D98" s="391"/>
      <c r="E98" s="405"/>
      <c r="F98" s="406"/>
      <c r="G98" s="406"/>
      <c r="H98" s="406"/>
      <c r="I98" s="404"/>
      <c r="J98" s="51" t="str">
        <f>IF(AND('Mapa final'!$AB$133="Alta",'Mapa final'!$AD$133="Leve"),CONCATENATE("R44C",'Mapa final'!$R$133),"")</f>
        <v/>
      </c>
      <c r="K98" s="52" t="str">
        <f>IF(AND('Mapa final'!$AB$134="Alta",'Mapa final'!$AD$134="Leve"),CONCATENATE("R44C",'Mapa final'!$R$134),"")</f>
        <v/>
      </c>
      <c r="L98" s="125" t="str">
        <f>IF(AND('Mapa final'!$AB$135="Alta",'Mapa final'!$AD$135="Leve"),CONCATENATE("R44C",'Mapa final'!$R$135),"")</f>
        <v/>
      </c>
      <c r="M98" s="51" t="str">
        <f>IF(AND('Mapa final'!$AB$133="Alta",'Mapa final'!$AD$133="Menor"),CONCATENATE("R44C",'Mapa final'!$R$133),"")</f>
        <v/>
      </c>
      <c r="N98" s="52" t="str">
        <f>IF(AND('Mapa final'!$AB$134="Alta",'Mapa final'!$AD$134="Menor"),CONCATENATE("R44C",'Mapa final'!$R$134),"")</f>
        <v/>
      </c>
      <c r="O98" s="125" t="str">
        <f>IF(AND('Mapa final'!$AB$135="Alta",'Mapa final'!$AD$135="Menor"),CONCATENATE("R44C",'Mapa final'!$R$135),"")</f>
        <v/>
      </c>
      <c r="P98" s="119" t="str">
        <f>IF(AND('Mapa final'!$AB$133="Alta",'Mapa final'!$AD$133="Moderado"),CONCATENATE("R44C",'Mapa final'!$R$133),"")</f>
        <v/>
      </c>
      <c r="Q98" s="44" t="str">
        <f>IF(AND('Mapa final'!$AB$134="Alta",'Mapa final'!$AD$134="Moderado"),CONCATENATE("R44C",'Mapa final'!$R$134),"")</f>
        <v/>
      </c>
      <c r="R98" s="120" t="str">
        <f>IF(AND('Mapa final'!$AB$135="Alta",'Mapa final'!$AD$135="Moderado"),CONCATENATE("R44C",'Mapa final'!$R$135),"")</f>
        <v/>
      </c>
      <c r="S98" s="119" t="str">
        <f>IF(AND('Mapa final'!$AB$133="Alta",'Mapa final'!$AD$133="Mayor"),CONCATENATE("R44C",'Mapa final'!$R$133),"")</f>
        <v/>
      </c>
      <c r="T98" s="44" t="str">
        <f>IF(AND('Mapa final'!$AB$134="Alta",'Mapa final'!$AD$134="Mayor"),CONCATENATE("R44C",'Mapa final'!$R$134),"")</f>
        <v/>
      </c>
      <c r="U98" s="120" t="str">
        <f>IF(AND('Mapa final'!$AB$135="Alta",'Mapa final'!$AD$135="Mayor"),CONCATENATE("R44C",'Mapa final'!$R$135),"")</f>
        <v/>
      </c>
      <c r="V98" s="45" t="str">
        <f>IF(AND('Mapa final'!$AB$133="Alta",'Mapa final'!$AD$133="Catastrófico"),CONCATENATE("R44C",'Mapa final'!$R$133),"")</f>
        <v/>
      </c>
      <c r="W98" s="46" t="str">
        <f>IF(AND('Mapa final'!$AB$134="Alta",'Mapa final'!$AD$134="Catastrófico"),CONCATENATE("R44C",'Mapa final'!$R$134),"")</f>
        <v/>
      </c>
      <c r="X98" s="114" t="str">
        <f>IF(AND('Mapa final'!$AB$135="Alta",'Mapa final'!$AD$135="Catastrófico"),CONCATENATE("R44C",'Mapa final'!$R$135),"")</f>
        <v/>
      </c>
      <c r="Y98" s="58"/>
      <c r="Z98" s="395"/>
      <c r="AA98" s="396"/>
      <c r="AB98" s="396"/>
      <c r="AC98" s="396"/>
      <c r="AD98" s="396"/>
      <c r="AE98" s="397"/>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row>
    <row r="99" spans="1:61" ht="15" customHeight="1" x14ac:dyDescent="0.25">
      <c r="A99" s="58"/>
      <c r="B99" s="390"/>
      <c r="C99" s="390"/>
      <c r="D99" s="391"/>
      <c r="E99" s="405"/>
      <c r="F99" s="406"/>
      <c r="G99" s="406"/>
      <c r="H99" s="406"/>
      <c r="I99" s="404"/>
      <c r="J99" s="51" t="str">
        <f>IF(AND('Mapa final'!$AB$136="Alta",'Mapa final'!$AD$136="Leve"),CONCATENATE("R45C",'Mapa final'!$R$136),"")</f>
        <v/>
      </c>
      <c r="K99" s="52" t="str">
        <f>IF(AND('Mapa final'!$AB$137="Alta",'Mapa final'!$AD$137="Leve"),CONCATENATE("R45C",'Mapa final'!$R$137),"")</f>
        <v/>
      </c>
      <c r="L99" s="125" t="str">
        <f>IF(AND('Mapa final'!$AB$138="Alta",'Mapa final'!$AD$138="Leve"),CONCATENATE("R45C",'Mapa final'!$R$138),"")</f>
        <v/>
      </c>
      <c r="M99" s="51" t="str">
        <f>IF(AND('Mapa final'!$AB$136="Alta",'Mapa final'!$AD$136="Menor"),CONCATENATE("R45C",'Mapa final'!$R$136),"")</f>
        <v/>
      </c>
      <c r="N99" s="52" t="str">
        <f>IF(AND('Mapa final'!$AB$137="Alta",'Mapa final'!$AD$137="Menor"),CONCATENATE("R45C",'Mapa final'!$R$137),"")</f>
        <v/>
      </c>
      <c r="O99" s="125" t="str">
        <f>IF(AND('Mapa final'!$AB$138="Alta",'Mapa final'!$AD$138="Menor"),CONCATENATE("R45C",'Mapa final'!$R$138),"")</f>
        <v/>
      </c>
      <c r="P99" s="119" t="str">
        <f>IF(AND('Mapa final'!$AB$136="Alta",'Mapa final'!$AD$136="Moderado"),CONCATENATE("R45C",'Mapa final'!$R$136),"")</f>
        <v/>
      </c>
      <c r="Q99" s="44" t="str">
        <f>IF(AND('Mapa final'!$AB$137="Alta",'Mapa final'!$AD$137="Moderado"),CONCATENATE("R45C",'Mapa final'!$R$137),"")</f>
        <v/>
      </c>
      <c r="R99" s="120" t="str">
        <f>IF(AND('Mapa final'!$AB$138="Alta",'Mapa final'!$AD$138="Moderado"),CONCATENATE("R45C",'Mapa final'!$R$138),"")</f>
        <v/>
      </c>
      <c r="S99" s="119" t="str">
        <f>IF(AND('Mapa final'!$AB$136="Alta",'Mapa final'!$AD$136="Mayor"),CONCATENATE("R45C",'Mapa final'!$R$136),"")</f>
        <v/>
      </c>
      <c r="T99" s="44" t="str">
        <f>IF(AND('Mapa final'!$AB$137="Alta",'Mapa final'!$AD$137="Mayor"),CONCATENATE("R45C",'Mapa final'!$R$137),"")</f>
        <v/>
      </c>
      <c r="U99" s="120" t="str">
        <f>IF(AND('Mapa final'!$AB$138="Alta",'Mapa final'!$AD$138="Mayor"),CONCATENATE("R45C",'Mapa final'!$R$138),"")</f>
        <v/>
      </c>
      <c r="V99" s="45" t="str">
        <f>IF(AND('Mapa final'!$AB$136="Alta",'Mapa final'!$AD$136="Catastrófico"),CONCATENATE("R45C",'Mapa final'!$R$136),"")</f>
        <v/>
      </c>
      <c r="W99" s="46" t="str">
        <f>IF(AND('Mapa final'!$AB$137="Alta",'Mapa final'!$AD$137="Catastrófico"),CONCATENATE("R45C",'Mapa final'!$R$137),"")</f>
        <v/>
      </c>
      <c r="X99" s="114" t="str">
        <f>IF(AND('Mapa final'!$AB$138="Alta",'Mapa final'!$AD$138="Catastrófico"),CONCATENATE("R45C",'Mapa final'!$R$138),"")</f>
        <v/>
      </c>
      <c r="Y99" s="58"/>
      <c r="Z99" s="395"/>
      <c r="AA99" s="396"/>
      <c r="AB99" s="396"/>
      <c r="AC99" s="396"/>
      <c r="AD99" s="396"/>
      <c r="AE99" s="397"/>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row>
    <row r="100" spans="1:61" ht="15" customHeight="1" x14ac:dyDescent="0.25">
      <c r="A100" s="58"/>
      <c r="B100" s="390"/>
      <c r="C100" s="390"/>
      <c r="D100" s="391"/>
      <c r="E100" s="405"/>
      <c r="F100" s="406"/>
      <c r="G100" s="406"/>
      <c r="H100" s="406"/>
      <c r="I100" s="404"/>
      <c r="J100" s="51" t="str">
        <f>IF(AND('Mapa final'!$AB$139="Alta",'Mapa final'!$AD$139="Leve"),CONCATENATE("R46C",'Mapa final'!$R$139),"")</f>
        <v/>
      </c>
      <c r="K100" s="52" t="str">
        <f>IF(AND('Mapa final'!$AB$140="Alta",'Mapa final'!$AD$140="Leve"),CONCATENATE("R46C",'Mapa final'!$R$140),"")</f>
        <v/>
      </c>
      <c r="L100" s="125" t="str">
        <f>IF(AND('Mapa final'!$AB$141="Alta",'Mapa final'!$AD$141="Leve"),CONCATENATE("R46C",'Mapa final'!$R$141),"")</f>
        <v/>
      </c>
      <c r="M100" s="51" t="str">
        <f>IF(AND('Mapa final'!$AB$139="Alta",'Mapa final'!$AD$139="Menor"),CONCATENATE("R46C",'Mapa final'!$R$139),"")</f>
        <v/>
      </c>
      <c r="N100" s="52" t="str">
        <f>IF(AND('Mapa final'!$AB$140="Alta",'Mapa final'!$AD$140="Menor"),CONCATENATE("R46C",'Mapa final'!$R$140),"")</f>
        <v/>
      </c>
      <c r="O100" s="125" t="str">
        <f>IF(AND('Mapa final'!$AB$141="Alta",'Mapa final'!$AD$141="Menor"),CONCATENATE("R46C",'Mapa final'!$R$141),"")</f>
        <v/>
      </c>
      <c r="P100" s="119" t="str">
        <f>IF(AND('Mapa final'!$AB$139="Alta",'Mapa final'!$AD$139="Moderado"),CONCATENATE("R46C",'Mapa final'!$R$139),"")</f>
        <v/>
      </c>
      <c r="Q100" s="44" t="str">
        <f>IF(AND('Mapa final'!$AB$140="Alta",'Mapa final'!$AD$140="Moderado"),CONCATENATE("R46C",'Mapa final'!$R$140),"")</f>
        <v/>
      </c>
      <c r="R100" s="120" t="str">
        <f>IF(AND('Mapa final'!$AB$141="Alta",'Mapa final'!$AD$141="Moderado"),CONCATENATE("R46C",'Mapa final'!$R$141),"")</f>
        <v/>
      </c>
      <c r="S100" s="119" t="str">
        <f>IF(AND('Mapa final'!$AB$139="Alta",'Mapa final'!$AD$139="Mayor"),CONCATENATE("R46C",'Mapa final'!$R$139),"")</f>
        <v/>
      </c>
      <c r="T100" s="44" t="str">
        <f>IF(AND('Mapa final'!$AB$140="Alta",'Mapa final'!$AD$140="Mayor"),CONCATENATE("R46C",'Mapa final'!$R$140),"")</f>
        <v/>
      </c>
      <c r="U100" s="120" t="str">
        <f>IF(AND('Mapa final'!$AB$141="Alta",'Mapa final'!$AD$141="Mayor"),CONCATENATE("R46C",'Mapa final'!$R$141),"")</f>
        <v/>
      </c>
      <c r="V100" s="45" t="str">
        <f>IF(AND('Mapa final'!$AB$139="Alta",'Mapa final'!$AD$139="Catastrófico"),CONCATENATE("R46C",'Mapa final'!$R$139),"")</f>
        <v/>
      </c>
      <c r="W100" s="46" t="str">
        <f>IF(AND('Mapa final'!$AB$140="Alta",'Mapa final'!$AD$140="Catastrófico"),CONCATENATE("R46C",'Mapa final'!$R$140),"")</f>
        <v/>
      </c>
      <c r="X100" s="114" t="str">
        <f>IF(AND('Mapa final'!$AB$141="Alta",'Mapa final'!$AD$141="Catastrófico"),CONCATENATE("R46C",'Mapa final'!$R$141),"")</f>
        <v/>
      </c>
      <c r="Y100" s="58"/>
      <c r="Z100" s="395"/>
      <c r="AA100" s="396"/>
      <c r="AB100" s="396"/>
      <c r="AC100" s="396"/>
      <c r="AD100" s="396"/>
      <c r="AE100" s="397"/>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row>
    <row r="101" spans="1:61" ht="15" customHeight="1" x14ac:dyDescent="0.25">
      <c r="A101" s="58"/>
      <c r="B101" s="390"/>
      <c r="C101" s="390"/>
      <c r="D101" s="391"/>
      <c r="E101" s="405"/>
      <c r="F101" s="406"/>
      <c r="G101" s="406"/>
      <c r="H101" s="406"/>
      <c r="I101" s="404"/>
      <c r="J101" s="51" t="str">
        <f>IF(AND('Mapa final'!$AB$142="Alta",'Mapa final'!$AD$142="Leve"),CONCATENATE("R47C",'Mapa final'!$R$142),"")</f>
        <v/>
      </c>
      <c r="K101" s="52" t="str">
        <f>IF(AND('Mapa final'!$AB$143="Alta",'Mapa final'!$AD$143="Leve"),CONCATENATE("R47C",'Mapa final'!$R$143),"")</f>
        <v/>
      </c>
      <c r="L101" s="125" t="str">
        <f>IF(AND('Mapa final'!$AB$144="Alta",'Mapa final'!$AD$144="Leve"),CONCATENATE("R47C",'Mapa final'!$R$144),"")</f>
        <v/>
      </c>
      <c r="M101" s="51" t="str">
        <f>IF(AND('Mapa final'!$AB$142="Alta",'Mapa final'!$AD$142="Menor"),CONCATENATE("R47C",'Mapa final'!$R$142),"")</f>
        <v/>
      </c>
      <c r="N101" s="52" t="str">
        <f>IF(AND('Mapa final'!$AB$143="Alta",'Mapa final'!$AD$143="Menor"),CONCATENATE("R47C",'Mapa final'!$R$143),"")</f>
        <v/>
      </c>
      <c r="O101" s="125" t="str">
        <f>IF(AND('Mapa final'!$AB$144="Alta",'Mapa final'!$AD$144="Menor"),CONCATENATE("R47C",'Mapa final'!$R$144),"")</f>
        <v/>
      </c>
      <c r="P101" s="119" t="str">
        <f>IF(AND('Mapa final'!$AB$142="Alta",'Mapa final'!$AD$142="Moderado"),CONCATENATE("R47C",'Mapa final'!$R$142),"")</f>
        <v/>
      </c>
      <c r="Q101" s="44" t="str">
        <f>IF(AND('Mapa final'!$AB$143="Alta",'Mapa final'!$AD$143="Moderado"),CONCATENATE("R47C",'Mapa final'!$R$143),"")</f>
        <v/>
      </c>
      <c r="R101" s="120" t="str">
        <f>IF(AND('Mapa final'!$AB$144="Alta",'Mapa final'!$AD$144="Moderado"),CONCATENATE("R47C",'Mapa final'!$R$144),"")</f>
        <v/>
      </c>
      <c r="S101" s="119" t="str">
        <f>IF(AND('Mapa final'!$AB$142="Alta",'Mapa final'!$AD$142="Mayor"),CONCATENATE("R47C",'Mapa final'!$R$142),"")</f>
        <v/>
      </c>
      <c r="T101" s="44" t="str">
        <f>IF(AND('Mapa final'!$AB$143="Alta",'Mapa final'!$AD$143="Mayor"),CONCATENATE("R47C",'Mapa final'!$R$143),"")</f>
        <v/>
      </c>
      <c r="U101" s="120" t="str">
        <f>IF(AND('Mapa final'!$AB$144="Alta",'Mapa final'!$AD$144="Mayor"),CONCATENATE("R47C",'Mapa final'!$R$144),"")</f>
        <v/>
      </c>
      <c r="V101" s="45" t="str">
        <f>IF(AND('Mapa final'!$AB$142="Alta",'Mapa final'!$AD$142="Catastrófico"),CONCATENATE("R47C",'Mapa final'!$R$142),"")</f>
        <v/>
      </c>
      <c r="W101" s="46" t="str">
        <f>IF(AND('Mapa final'!$AB$143="Alta",'Mapa final'!$AD$143="Catastrófico"),CONCATENATE("R47C",'Mapa final'!$R$143),"")</f>
        <v/>
      </c>
      <c r="X101" s="114" t="str">
        <f>IF(AND('Mapa final'!$AB$144="Alta",'Mapa final'!$AD$144="Catastrófico"),CONCATENATE("R47C",'Mapa final'!$R$144),"")</f>
        <v/>
      </c>
      <c r="Y101" s="58"/>
      <c r="Z101" s="395"/>
      <c r="AA101" s="396"/>
      <c r="AB101" s="396"/>
      <c r="AC101" s="396"/>
      <c r="AD101" s="396"/>
      <c r="AE101" s="397"/>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row>
    <row r="102" spans="1:61" ht="15" customHeight="1" x14ac:dyDescent="0.25">
      <c r="A102" s="58"/>
      <c r="B102" s="390"/>
      <c r="C102" s="390"/>
      <c r="D102" s="391"/>
      <c r="E102" s="405"/>
      <c r="F102" s="406"/>
      <c r="G102" s="406"/>
      <c r="H102" s="406"/>
      <c r="I102" s="404"/>
      <c r="J102" s="51" t="str">
        <f>IF(AND('Mapa final'!$AB$145="Alta",'Mapa final'!$AD$145="Leve"),CONCATENATE("R48C",'Mapa final'!$R$145),"")</f>
        <v/>
      </c>
      <c r="K102" s="52" t="str">
        <f>IF(AND('Mapa final'!$AB$146="Alta",'Mapa final'!$AD$146="Leve"),CONCATENATE("R48C",'Mapa final'!$R$146),"")</f>
        <v/>
      </c>
      <c r="L102" s="125" t="str">
        <f>IF(AND('Mapa final'!$AB$147="Alta",'Mapa final'!$AD$147="Leve"),CONCATENATE("R48C",'Mapa final'!$R$147),"")</f>
        <v/>
      </c>
      <c r="M102" s="51" t="str">
        <f>IF(AND('Mapa final'!$AB$145="Alta",'Mapa final'!$AD$145="Menor"),CONCATENATE("R48C",'Mapa final'!$R$145),"")</f>
        <v/>
      </c>
      <c r="N102" s="52" t="str">
        <f>IF(AND('Mapa final'!$AB$146="Alta",'Mapa final'!$AD$146="Menor"),CONCATENATE("R48C",'Mapa final'!$R$146),"")</f>
        <v/>
      </c>
      <c r="O102" s="125" t="str">
        <f>IF(AND('Mapa final'!$AB$147="Alta",'Mapa final'!$AD$147="Menor"),CONCATENATE("R48C",'Mapa final'!$R$147),"")</f>
        <v/>
      </c>
      <c r="P102" s="119" t="str">
        <f>IF(AND('Mapa final'!$AB$145="Alta",'Mapa final'!$AD$145="Moderado"),CONCATENATE("R48C",'Mapa final'!$R$145),"")</f>
        <v/>
      </c>
      <c r="Q102" s="44" t="str">
        <f>IF(AND('Mapa final'!$AB$146="Alta",'Mapa final'!$AD$146="Moderado"),CONCATENATE("R48C",'Mapa final'!$R$146),"")</f>
        <v/>
      </c>
      <c r="R102" s="120" t="str">
        <f>IF(AND('Mapa final'!$AB$147="Alta",'Mapa final'!$AD$147="Moderado"),CONCATENATE("R48C",'Mapa final'!$R$147),"")</f>
        <v/>
      </c>
      <c r="S102" s="119" t="str">
        <f>IF(AND('Mapa final'!$AB$145="Alta",'Mapa final'!$AD$145="Mayor"),CONCATENATE("R48C",'Mapa final'!$R$145),"")</f>
        <v/>
      </c>
      <c r="T102" s="44" t="str">
        <f>IF(AND('Mapa final'!$AB$146="Alta",'Mapa final'!$AD$146="Mayor"),CONCATENATE("R48C",'Mapa final'!$R$146),"")</f>
        <v/>
      </c>
      <c r="U102" s="120" t="str">
        <f>IF(AND('Mapa final'!$AB$147="Alta",'Mapa final'!$AD$147="Mayor"),CONCATENATE("R48C",'Mapa final'!$R$147),"")</f>
        <v/>
      </c>
      <c r="V102" s="45" t="str">
        <f>IF(AND('Mapa final'!$AB$145="Alta",'Mapa final'!$AD$145="Catastrófico"),CONCATENATE("R48C",'Mapa final'!$R$145),"")</f>
        <v/>
      </c>
      <c r="W102" s="46" t="str">
        <f>IF(AND('Mapa final'!$AB$146="Alta",'Mapa final'!$AD$146="Catastrófico"),CONCATENATE("R48C",'Mapa final'!$R$146),"")</f>
        <v/>
      </c>
      <c r="X102" s="114" t="str">
        <f>IF(AND('Mapa final'!$AB$147="Alta",'Mapa final'!$AD$147="Catastrófico"),CONCATENATE("R48C",'Mapa final'!$R$147),"")</f>
        <v/>
      </c>
      <c r="Y102" s="58"/>
      <c r="Z102" s="395"/>
      <c r="AA102" s="396"/>
      <c r="AB102" s="396"/>
      <c r="AC102" s="396"/>
      <c r="AD102" s="396"/>
      <c r="AE102" s="397"/>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row>
    <row r="103" spans="1:61" ht="15" customHeight="1" x14ac:dyDescent="0.25">
      <c r="A103" s="58"/>
      <c r="B103" s="390"/>
      <c r="C103" s="390"/>
      <c r="D103" s="391"/>
      <c r="E103" s="405"/>
      <c r="F103" s="406"/>
      <c r="G103" s="406"/>
      <c r="H103" s="406"/>
      <c r="I103" s="404"/>
      <c r="J103" s="51" t="str">
        <f>IF(AND('Mapa final'!$AB$148="Alta",'Mapa final'!$AD$148="Leve"),CONCATENATE("R49C",'Mapa final'!$R$148),"")</f>
        <v/>
      </c>
      <c r="K103" s="52" t="str">
        <f>IF(AND('Mapa final'!$AB$149="Alta",'Mapa final'!$AD$149="Leve"),CONCATENATE("R49C",'Mapa final'!$R$149),"")</f>
        <v/>
      </c>
      <c r="L103" s="125" t="str">
        <f>IF(AND('Mapa final'!$AB$150="Alta",'Mapa final'!$AD$150="Leve"),CONCATENATE("R49C",'Mapa final'!$R$150),"")</f>
        <v/>
      </c>
      <c r="M103" s="51" t="str">
        <f>IF(AND('Mapa final'!$AB$148="Alta",'Mapa final'!$AD$148="Menor"),CONCATENATE("R49C",'Mapa final'!$R$148),"")</f>
        <v/>
      </c>
      <c r="N103" s="52" t="str">
        <f>IF(AND('Mapa final'!$AB$149="Alta",'Mapa final'!$AD$149="Menor"),CONCATENATE("R49C",'Mapa final'!$R$149),"")</f>
        <v/>
      </c>
      <c r="O103" s="125" t="str">
        <f>IF(AND('Mapa final'!$AB$150="Alta",'Mapa final'!$AD$150="Menor"),CONCATENATE("R49C",'Mapa final'!$R$150),"")</f>
        <v/>
      </c>
      <c r="P103" s="119" t="str">
        <f>IF(AND('Mapa final'!$AB$148="Alta",'Mapa final'!$AD$148="Moderado"),CONCATENATE("R49C",'Mapa final'!$R$148),"")</f>
        <v/>
      </c>
      <c r="Q103" s="44" t="str">
        <f>IF(AND('Mapa final'!$AB$149="Alta",'Mapa final'!$AD$149="Moderado"),CONCATENATE("R49C",'Mapa final'!$R$149),"")</f>
        <v/>
      </c>
      <c r="R103" s="120" t="str">
        <f>IF(AND('Mapa final'!$AB$150="Alta",'Mapa final'!$AD$150="Moderado"),CONCATENATE("R49C",'Mapa final'!$R$150),"")</f>
        <v/>
      </c>
      <c r="S103" s="119" t="str">
        <f>IF(AND('Mapa final'!$AB$148="Alta",'Mapa final'!$AD$148="Mayor"),CONCATENATE("R49C",'Mapa final'!$R$148),"")</f>
        <v/>
      </c>
      <c r="T103" s="44" t="str">
        <f>IF(AND('Mapa final'!$AB$149="Alta",'Mapa final'!$AD$149="Mayor"),CONCATENATE("R49C",'Mapa final'!$R$149),"")</f>
        <v/>
      </c>
      <c r="U103" s="120" t="str">
        <f>IF(AND('Mapa final'!$AB$150="Alta",'Mapa final'!$AD$150="Mayor"),CONCATENATE("R49C",'Mapa final'!$R$150),"")</f>
        <v/>
      </c>
      <c r="V103" s="45" t="str">
        <f>IF(AND('Mapa final'!$AB$148="Alta",'Mapa final'!$AD$148="Catastrófico"),CONCATENATE("R49C",'Mapa final'!$R$148),"")</f>
        <v/>
      </c>
      <c r="W103" s="46" t="str">
        <f>IF(AND('Mapa final'!$AB$149="Alta",'Mapa final'!$AD$149="Catastrófico"),CONCATENATE("R49C",'Mapa final'!$R$149),"")</f>
        <v/>
      </c>
      <c r="X103" s="114" t="str">
        <f>IF(AND('Mapa final'!$AB$150="Alta",'Mapa final'!$AD$150="Catastrófico"),CONCATENATE("R49C",'Mapa final'!$R$150),"")</f>
        <v/>
      </c>
      <c r="Y103" s="58"/>
      <c r="Z103" s="395"/>
      <c r="AA103" s="396"/>
      <c r="AB103" s="396"/>
      <c r="AC103" s="396"/>
      <c r="AD103" s="396"/>
      <c r="AE103" s="397"/>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row>
    <row r="104" spans="1:61" ht="15" customHeight="1" x14ac:dyDescent="0.25">
      <c r="A104" s="58"/>
      <c r="B104" s="390"/>
      <c r="C104" s="390"/>
      <c r="D104" s="391"/>
      <c r="E104" s="405"/>
      <c r="F104" s="406"/>
      <c r="G104" s="406"/>
      <c r="H104" s="406"/>
      <c r="I104" s="404"/>
      <c r="J104" s="51" t="str">
        <f>IF(AND('Mapa final'!$AB$151="Alta",'Mapa final'!$AD$151="Leve"),CONCATENATE("R50C",'Mapa final'!$R$151),"")</f>
        <v/>
      </c>
      <c r="K104" s="52" t="str">
        <f>IF(AND('Mapa final'!$AB$152="Alta",'Mapa final'!$AD$152="Leve"),CONCATENATE("R50C",'Mapa final'!$R$152),"")</f>
        <v/>
      </c>
      <c r="L104" s="125" t="str">
        <f>IF(AND('Mapa final'!$AB$153="Alta",'Mapa final'!$AD$153="Leve"),CONCATENATE("R50C",'Mapa final'!$R$153),"")</f>
        <v/>
      </c>
      <c r="M104" s="51" t="str">
        <f>IF(AND('Mapa final'!$AB$151="Alta",'Mapa final'!$AD$151="Menor"),CONCATENATE("R50C",'Mapa final'!$R$151),"")</f>
        <v/>
      </c>
      <c r="N104" s="52" t="str">
        <f>IF(AND('Mapa final'!$AB$152="Alta",'Mapa final'!$AD$152="Menor"),CONCATENATE("R50C",'Mapa final'!$R$152),"")</f>
        <v/>
      </c>
      <c r="O104" s="125" t="str">
        <f>IF(AND('Mapa final'!$AB$153="Alta",'Mapa final'!$AD$153="Menor"),CONCATENATE("R50C",'Mapa final'!$R$153),"")</f>
        <v/>
      </c>
      <c r="P104" s="119" t="str">
        <f>IF(AND('Mapa final'!$AB$151="Alta",'Mapa final'!$AD$151="Moderado"),CONCATENATE("R50C",'Mapa final'!$R$151),"")</f>
        <v/>
      </c>
      <c r="Q104" s="44" t="str">
        <f>IF(AND('Mapa final'!$AB$152="Alta",'Mapa final'!$AD$152="Moderado"),CONCATENATE("R50C",'Mapa final'!$R$152),"")</f>
        <v/>
      </c>
      <c r="R104" s="120" t="str">
        <f>IF(AND('Mapa final'!$AB$153="Alta",'Mapa final'!$AD$153="Moderado"),CONCATENATE("R50C",'Mapa final'!$R$153),"")</f>
        <v/>
      </c>
      <c r="S104" s="119" t="str">
        <f>IF(AND('Mapa final'!$AB$151="Alta",'Mapa final'!$AD$151="Mayor"),CONCATENATE("R50C",'Mapa final'!$R$151),"")</f>
        <v/>
      </c>
      <c r="T104" s="44" t="str">
        <f>IF(AND('Mapa final'!$AB$152="Alta",'Mapa final'!$AD$152="Mayor"),CONCATENATE("R50C",'Mapa final'!$R$152),"")</f>
        <v/>
      </c>
      <c r="U104" s="120" t="str">
        <f>IF(AND('Mapa final'!$AB$153="Alta",'Mapa final'!$AD$153="Mayor"),CONCATENATE("R50C",'Mapa final'!$R$153),"")</f>
        <v/>
      </c>
      <c r="V104" s="45" t="str">
        <f>IF(AND('Mapa final'!$AB$151="Alta",'Mapa final'!$AD$151="Catastrófico"),CONCATENATE("R50C",'Mapa final'!$R$151),"")</f>
        <v/>
      </c>
      <c r="W104" s="46" t="str">
        <f>IF(AND('Mapa final'!$AB$152="Alta",'Mapa final'!$AD$152="Catastrófico"),CONCATENATE("R50C",'Mapa final'!$R$152),"")</f>
        <v/>
      </c>
      <c r="X104" s="114" t="str">
        <f>IF(AND('Mapa final'!$AB$153="Alta",'Mapa final'!$AD$153="Catastrófico"),CONCATENATE("R50C",'Mapa final'!$R$153),"")</f>
        <v/>
      </c>
      <c r="Y104" s="58"/>
      <c r="Z104" s="395"/>
      <c r="AA104" s="396"/>
      <c r="AB104" s="396"/>
      <c r="AC104" s="396"/>
      <c r="AD104" s="396"/>
      <c r="AE104" s="397"/>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row>
    <row r="105" spans="1:61" ht="15.75" customHeight="1" thickBot="1" x14ac:dyDescent="0.3">
      <c r="A105" s="58"/>
      <c r="B105" s="390"/>
      <c r="C105" s="390"/>
      <c r="D105" s="391"/>
      <c r="E105" s="407"/>
      <c r="F105" s="408"/>
      <c r="G105" s="408"/>
      <c r="H105" s="408"/>
      <c r="I105" s="408"/>
      <c r="J105" s="53" t="str">
        <f>IF(AND('Mapa final'!$AB$154="Alta",'Mapa final'!$AD$154="Leve"),CONCATENATE("R50C",'Mapa final'!$R$154),"")</f>
        <v/>
      </c>
      <c r="K105" s="54" t="str">
        <f>IF(AND('Mapa final'!$AB$155="Alta",'Mapa final'!$AD$155="Leve"),CONCATENATE("R50C",'Mapa final'!$R$155),"")</f>
        <v/>
      </c>
      <c r="L105" s="126" t="str">
        <f>IF(AND('Mapa final'!$AB$156="Alta",'Mapa final'!$AD$156="Leve"),CONCATENATE("R50C",'Mapa final'!$R$156),"")</f>
        <v/>
      </c>
      <c r="M105" s="53" t="str">
        <f>IF(AND('Mapa final'!$AB$154="Alta",'Mapa final'!$AD$154="Menor"),CONCATENATE("R50C",'Mapa final'!$R$154),"")</f>
        <v/>
      </c>
      <c r="N105" s="54" t="str">
        <f>IF(AND('Mapa final'!$AB$155="Alta",'Mapa final'!$AD$155="Menor"),CONCATENATE("R50C",'Mapa final'!$R$155),"")</f>
        <v/>
      </c>
      <c r="O105" s="126" t="str">
        <f>IF(AND('Mapa final'!$AB$156="Alta",'Mapa final'!$AD$156="Menor"),CONCATENATE("R50C",'Mapa final'!$R$156),"")</f>
        <v/>
      </c>
      <c r="P105" s="121" t="str">
        <f>IF(AND('Mapa final'!$AB$154="Alta",'Mapa final'!$AD$154="Moderado"),CONCATENATE("R50C",'Mapa final'!$R$154),"")</f>
        <v/>
      </c>
      <c r="Q105" s="122" t="str">
        <f>IF(AND('Mapa final'!$AB$155="Alta",'Mapa final'!$AD$155="Moderado"),CONCATENATE("R50C",'Mapa final'!$R$155),"")</f>
        <v/>
      </c>
      <c r="R105" s="123" t="str">
        <f>IF(AND('Mapa final'!$AB$156="Alta",'Mapa final'!$AD$156="Moderado"),CONCATENATE("R50C",'Mapa final'!$R$156),"")</f>
        <v/>
      </c>
      <c r="S105" s="121" t="str">
        <f>IF(AND('Mapa final'!$AB$154="Alta",'Mapa final'!$AD$154="Mayor"),CONCATENATE("R50C",'Mapa final'!$R$154),"")</f>
        <v/>
      </c>
      <c r="T105" s="122" t="str">
        <f>IF(AND('Mapa final'!$AB$155="Alta",'Mapa final'!$AD$155="Mayor"),CONCATENATE("R50C",'Mapa final'!$R$155),"")</f>
        <v/>
      </c>
      <c r="U105" s="123" t="str">
        <f>IF(AND('Mapa final'!$AB$156="Alta",'Mapa final'!$AD$156="Mayor"),CONCATENATE("R50C",'Mapa final'!$R$16),"")</f>
        <v/>
      </c>
      <c r="V105" s="47" t="str">
        <f>IF(AND('Mapa final'!$AB$154="Alta",'Mapa final'!$AD$154="Catastrófico"),CONCATENATE("R50C",'Mapa final'!$R$154),"")</f>
        <v/>
      </c>
      <c r="W105" s="48" t="str">
        <f>IF(AND('Mapa final'!$AB$155="Alta",'Mapa final'!$AD$155="Catastrófico"),CONCATENATE("R50C",'Mapa final'!$R$155),"")</f>
        <v/>
      </c>
      <c r="X105" s="115" t="str">
        <f>IF(AND('Mapa final'!$AB$156="Alta",'Mapa final'!$AD$156="Catastrófico"),CONCATENATE("R50C",'Mapa final'!$R$156),"")</f>
        <v/>
      </c>
      <c r="Y105" s="58"/>
      <c r="Z105" s="398"/>
      <c r="AA105" s="399"/>
      <c r="AB105" s="399"/>
      <c r="AC105" s="399"/>
      <c r="AD105" s="399"/>
      <c r="AE105" s="400"/>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row>
    <row r="106" spans="1:61" ht="15" customHeight="1" x14ac:dyDescent="0.25">
      <c r="A106" s="58"/>
      <c r="B106" s="390"/>
      <c r="C106" s="390"/>
      <c r="D106" s="391"/>
      <c r="E106" s="401" t="s">
        <v>111</v>
      </c>
      <c r="F106" s="402"/>
      <c r="G106" s="402"/>
      <c r="H106" s="402"/>
      <c r="I106" s="402"/>
      <c r="J106" s="49" t="str">
        <f>IF(AND('Mapa final'!$AB$7="Media",'Mapa final'!$AD$7="Leve"),CONCATENATE("R1C",'Mapa final'!$R$7),"")</f>
        <v/>
      </c>
      <c r="K106" s="50" t="str">
        <f>IF(AND('Mapa final'!$AB$8="Media",'Mapa final'!$AD$8="Leve"),CONCATENATE("R1C",'Mapa final'!$R$8),"")</f>
        <v/>
      </c>
      <c r="L106" s="124" t="str">
        <f>IF(AND('Mapa final'!$AB$9="Media",'Mapa final'!$AD$9="Leve"),CONCATENATE("R1C",'Mapa final'!$R$9),"")</f>
        <v/>
      </c>
      <c r="M106" s="49" t="str">
        <f>IF(AND('Mapa final'!$AB$7="Media",'Mapa final'!$AD$7="Menor"),CONCATENATE("R1C",'Mapa final'!$R$7),"")</f>
        <v/>
      </c>
      <c r="N106" s="50" t="str">
        <f>IF(AND('Mapa final'!$AB$8="Media",'Mapa final'!$AD$8="Menor"),CONCATENATE("R1C",'Mapa final'!$R$8),"")</f>
        <v/>
      </c>
      <c r="O106" s="124" t="str">
        <f>IF(AND('Mapa final'!$AB$9="Media",'Mapa final'!$AD$9="Menor"),CONCATENATE("R1C",'Mapa final'!$R$9),"")</f>
        <v/>
      </c>
      <c r="P106" s="49" t="str">
        <f>IF(AND('Mapa final'!$AB$7="Media",'Mapa final'!$AD$7="Moderado"),CONCATENATE("R1C",'Mapa final'!$R$7),"")</f>
        <v/>
      </c>
      <c r="Q106" s="50" t="str">
        <f>IF(AND('Mapa final'!$AB$8="Media",'Mapa final'!$AD$8="Moderado"),CONCATENATE("R1C",'Mapa final'!$R$8),"")</f>
        <v/>
      </c>
      <c r="R106" s="124" t="str">
        <f>IF(AND('Mapa final'!$AB$9="Media",'Mapa final'!$AD$9="Moderado"),CONCATENATE("R1C",'Mapa final'!$R$9),"")</f>
        <v/>
      </c>
      <c r="S106" s="117" t="str">
        <f>IF(AND('Mapa final'!$AB$7="Media",'Mapa final'!$AD$7="Mayor"),CONCATENATE("R1C",'Mapa final'!$R$7),"")</f>
        <v/>
      </c>
      <c r="T106" s="117" t="str">
        <f>IF(AND('Mapa final'!$AB$8="Media",'Mapa final'!$AD$8="Mayor"),CONCATENATE("R1C",'Mapa final'!$R$8),"")</f>
        <v/>
      </c>
      <c r="U106" s="117" t="str">
        <f>IF(AND('Mapa final'!$AB$9="Media",'Mapa final'!$AD$9="Mayor"),CONCATENATE("R1C",'Mapa final'!$R$9),"")</f>
        <v/>
      </c>
      <c r="V106" s="42" t="str">
        <f>IF(AND('Mapa final'!$AB$7="Media",'Mapa final'!$AD$7="Catastrófico"),CONCATENATE("R1C",'Mapa final'!$R$7),"")</f>
        <v/>
      </c>
      <c r="W106" s="43" t="str">
        <f>IF(AND('Mapa final'!$AB$8="Media",'Mapa final'!$AD$8="Catastrófico"),CONCATENATE("R1C",'Mapa final'!$R$8),"")</f>
        <v/>
      </c>
      <c r="X106" s="113" t="str">
        <f>IF(AND('Mapa final'!$AB$9="Media",'Mapa final'!$AD$9="Catastrófico"),CONCATENATE("R1C",'Mapa final'!$R$9),"")</f>
        <v/>
      </c>
      <c r="Y106" s="58"/>
      <c r="Z106" s="429" t="s">
        <v>75</v>
      </c>
      <c r="AA106" s="430"/>
      <c r="AB106" s="430"/>
      <c r="AC106" s="430"/>
      <c r="AD106" s="430"/>
      <c r="AE106" s="431"/>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row>
    <row r="107" spans="1:61" ht="15" customHeight="1" x14ac:dyDescent="0.25">
      <c r="A107" s="58"/>
      <c r="B107" s="390"/>
      <c r="C107" s="390"/>
      <c r="D107" s="391"/>
      <c r="E107" s="403"/>
      <c r="F107" s="404"/>
      <c r="G107" s="404"/>
      <c r="H107" s="404"/>
      <c r="I107" s="404"/>
      <c r="J107" s="51" t="str">
        <f>IF(AND('Mapa final'!$AB$10="Media",'Mapa final'!$AD$10="Leve"),CONCATENATE("R2C",'Mapa final'!$R$10),"")</f>
        <v/>
      </c>
      <c r="K107" s="52" t="str">
        <f>IF(AND('Mapa final'!$AB$11="Media",'Mapa final'!$AD$11="Leve"),CONCATENATE("R2C",'Mapa final'!$R$11),"")</f>
        <v/>
      </c>
      <c r="L107" s="125" t="str">
        <f>IF(AND('Mapa final'!$AB$12="Media",'Mapa final'!$AD$12="Leve"),CONCATENATE("R2C",'Mapa final'!$R$12),"")</f>
        <v/>
      </c>
      <c r="M107" s="51" t="str">
        <f>IF(AND('Mapa final'!$AB$10="Media",'Mapa final'!$AD$10="Menor"),CONCATENATE("R2C",'Mapa final'!$R$10),"")</f>
        <v/>
      </c>
      <c r="N107" s="52" t="str">
        <f>IF(AND('Mapa final'!$AB$11="Media",'Mapa final'!$AD$11="Menor"),CONCATENATE("R2C",'Mapa final'!$R$11),"")</f>
        <v/>
      </c>
      <c r="O107" s="125" t="str">
        <f>IF(AND('Mapa final'!$AB$12="Media",'Mapa final'!$AD$12="Menor"),CONCATENATE("R2C",'Mapa final'!$R$12),"")</f>
        <v/>
      </c>
      <c r="P107" s="51" t="str">
        <f>IF(AND('Mapa final'!$AB$10="Media",'Mapa final'!$AD$10="Moderado"),CONCATENATE("R2C",'Mapa final'!$R$10),"")</f>
        <v/>
      </c>
      <c r="Q107" s="52" t="str">
        <f>IF(AND('Mapa final'!$AB$11="Media",'Mapa final'!$AD$11="Moderado"),CONCATENATE("R2C",'Mapa final'!$R$11),"")</f>
        <v/>
      </c>
      <c r="R107" s="125" t="str">
        <f>IF(AND('Mapa final'!$AB$12="Media",'Mapa final'!$AD$12="Moderado"),CONCATENATE("R2C",'Mapa final'!$R$12),"")</f>
        <v/>
      </c>
      <c r="S107" s="44" t="str">
        <f>IF(AND('Mapa final'!$AB$10="Media",'Mapa final'!$AD$10="Mayor"),CONCATENATE("R2C",'Mapa final'!$R$10),"")</f>
        <v/>
      </c>
      <c r="T107" s="44" t="str">
        <f>IF(AND('Mapa final'!$AB$11="Media",'Mapa final'!$AD$11="Mayor"),CONCATENATE("R2C",'Mapa final'!$R$11),"")</f>
        <v/>
      </c>
      <c r="U107" s="44" t="str">
        <f>IF(AND('Mapa final'!$AB$12="Media",'Mapa final'!$AD$12="Mayor"),CONCATENATE("R2C",'Mapa final'!$R$12),"")</f>
        <v/>
      </c>
      <c r="V107" s="45" t="str">
        <f>IF(AND('Mapa final'!$AB$10="Media",'Mapa final'!$AD$10="Catastrófico"),CONCATENATE("R2C",'Mapa final'!$R$10),"")</f>
        <v/>
      </c>
      <c r="W107" s="46" t="str">
        <f>IF(AND('Mapa final'!$AB$11="Media",'Mapa final'!$AD$11="Catastrófico"),CONCATENATE("R2C",'Mapa final'!$R$11),"")</f>
        <v/>
      </c>
      <c r="X107" s="114" t="str">
        <f>IF(AND('Mapa final'!$AB$12="Media",'Mapa final'!$AD$12="Catastrófico"),CONCATENATE("R2C",'Mapa final'!$R$12),"")</f>
        <v/>
      </c>
      <c r="Y107" s="58"/>
      <c r="Z107" s="432"/>
      <c r="AA107" s="433"/>
      <c r="AB107" s="433"/>
      <c r="AC107" s="433"/>
      <c r="AD107" s="433"/>
      <c r="AE107" s="434"/>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row>
    <row r="108" spans="1:61" ht="15" customHeight="1" x14ac:dyDescent="0.25">
      <c r="A108" s="58"/>
      <c r="B108" s="390"/>
      <c r="C108" s="390"/>
      <c r="D108" s="391"/>
      <c r="E108" s="405"/>
      <c r="F108" s="406"/>
      <c r="G108" s="406"/>
      <c r="H108" s="406"/>
      <c r="I108" s="404"/>
      <c r="J108" s="51" t="str">
        <f>IF(AND('Mapa final'!$AB$13="Media",'Mapa final'!$AD$13="Leve"),CONCATENATE("R3C",'Mapa final'!$R$13),"")</f>
        <v/>
      </c>
      <c r="K108" s="52" t="str">
        <f>IF(AND('Mapa final'!$AB$14="Media",'Mapa final'!$AD$14="Leve"),CONCATENATE("R3C",'Mapa final'!$R$14),"")</f>
        <v/>
      </c>
      <c r="L108" s="125" t="str">
        <f>IF(AND('Mapa final'!$AB$15="Media",'Mapa final'!$AD$15="Leve"),CONCATENATE("R3C",'Mapa final'!$R$15),"")</f>
        <v/>
      </c>
      <c r="M108" s="51" t="str">
        <f>IF(AND('Mapa final'!$AB$13="Media",'Mapa final'!$AD$13="Menor"),CONCATENATE("R3C",'Mapa final'!$R$13),"")</f>
        <v/>
      </c>
      <c r="N108" s="52" t="str">
        <f>IF(AND('Mapa final'!$AB$14="Media",'Mapa final'!$AD$14="Menor"),CONCATENATE("R3C",'Mapa final'!$R$14),"")</f>
        <v/>
      </c>
      <c r="O108" s="125" t="str">
        <f>IF(AND('Mapa final'!$AB$15="Media",'Mapa final'!$AD$15="Menor"),CONCATENATE("R3C",'Mapa final'!$R$15),"")</f>
        <v/>
      </c>
      <c r="P108" s="51" t="str">
        <f>IF(AND('Mapa final'!$AB$13="Media",'Mapa final'!$AD$13="Moderado"),CONCATENATE("R3C",'Mapa final'!$R$13),"")</f>
        <v>R3C1</v>
      </c>
      <c r="Q108" s="52" t="str">
        <f>IF(AND('Mapa final'!$AB$14="Media",'Mapa final'!$AD$14="Moderado"),CONCATENATE("R3C",'Mapa final'!$R$14),"")</f>
        <v/>
      </c>
      <c r="R108" s="125" t="str">
        <f>IF(AND('Mapa final'!$AB$15="Media",'Mapa final'!$AD$15="Moderado"),CONCATENATE("R3C",'Mapa final'!$R$15),"")</f>
        <v/>
      </c>
      <c r="S108" s="44" t="str">
        <f>IF(AND('Mapa final'!$AB$13="Media",'Mapa final'!$AD$13="Mayor"),CONCATENATE("R3C",'Mapa final'!$R$13),"")</f>
        <v/>
      </c>
      <c r="T108" s="44" t="str">
        <f>IF(AND('Mapa final'!$AB$14="Media",'Mapa final'!$AD$14="Mayor"),CONCATENATE("R3C",'Mapa final'!$R$14),"")</f>
        <v/>
      </c>
      <c r="U108" s="44" t="str">
        <f>IF(AND('Mapa final'!$AB$15="Media",'Mapa final'!$AD$15="Mayor"),CONCATENATE("R3C",'Mapa final'!$R$15),"")</f>
        <v/>
      </c>
      <c r="V108" s="45" t="str">
        <f>IF(AND('Mapa final'!$AB$13="Media",'Mapa final'!$AD$13="Catastrófico"),CONCATENATE("R3C",'Mapa final'!$R$13),"")</f>
        <v/>
      </c>
      <c r="W108" s="46" t="str">
        <f>IF(AND('Mapa final'!$AB$14="Media",'Mapa final'!$AD$14="Catastrófico"),CONCATENATE("R3C",'Mapa final'!$R$14),"")</f>
        <v/>
      </c>
      <c r="X108" s="114" t="str">
        <f>IF(AND('Mapa final'!$AB$15="Media",'Mapa final'!$AD$15="Catastrófico"),CONCATENATE("R3C",'Mapa final'!$R$15),"")</f>
        <v/>
      </c>
      <c r="Y108" s="58"/>
      <c r="Z108" s="432"/>
      <c r="AA108" s="433"/>
      <c r="AB108" s="433"/>
      <c r="AC108" s="433"/>
      <c r="AD108" s="433"/>
      <c r="AE108" s="434"/>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row>
    <row r="109" spans="1:61" ht="15" customHeight="1" x14ac:dyDescent="0.25">
      <c r="A109" s="58"/>
      <c r="B109" s="390"/>
      <c r="C109" s="390"/>
      <c r="D109" s="391"/>
      <c r="E109" s="405"/>
      <c r="F109" s="406"/>
      <c r="G109" s="406"/>
      <c r="H109" s="406"/>
      <c r="I109" s="404"/>
      <c r="J109" s="51" t="str">
        <f>IF(AND('Mapa final'!$AB$16="Media",'Mapa final'!$AD$16="Leve"),CONCATENATE("R4C",'Mapa final'!$R$16),"")</f>
        <v>R4C1</v>
      </c>
      <c r="K109" s="52" t="str">
        <f>IF(AND('Mapa final'!$AB$17="Media",'Mapa final'!$AD$17="Leve"),CONCATENATE("R4C",'Mapa final'!$R$17),"")</f>
        <v/>
      </c>
      <c r="L109" s="125" t="str">
        <f>IF(AND('Mapa final'!$AB$18="Media",'Mapa final'!$AD$18="Leve"),CONCATENATE("R4C",'Mapa final'!$R$18),"")</f>
        <v/>
      </c>
      <c r="M109" s="51" t="str">
        <f>IF(AND('Mapa final'!$AB$16="Media",'Mapa final'!$AD$16="Menor"),CONCATENATE("R4C",'Mapa final'!$R$16),"")</f>
        <v/>
      </c>
      <c r="N109" s="52" t="str">
        <f>IF(AND('Mapa final'!$AB$17="Media",'Mapa final'!$AD$17="Menor"),CONCATENATE("R4C",'Mapa final'!$R$17),"")</f>
        <v/>
      </c>
      <c r="O109" s="125" t="str">
        <f>IF(AND('Mapa final'!$AB$18="Media",'Mapa final'!$AD$18="Menor"),CONCATENATE("R4C",'Mapa final'!$R$18),"")</f>
        <v/>
      </c>
      <c r="P109" s="51" t="str">
        <f>IF(AND('Mapa final'!$AB$16="Media",'Mapa final'!$AD$16="Moderado"),CONCATENATE("R4C",'Mapa final'!$R$16),"")</f>
        <v/>
      </c>
      <c r="Q109" s="52" t="str">
        <f>IF(AND('Mapa final'!$AB$17="Media",'Mapa final'!$AD$17="Moderado"),CONCATENATE("R4C",'Mapa final'!$R$17),"")</f>
        <v/>
      </c>
      <c r="R109" s="125" t="str">
        <f>IF(AND('Mapa final'!$AB$18="Media",'Mapa final'!$AD$18="Moderado"),CONCATENATE("R4C",'Mapa final'!$R$18),"")</f>
        <v/>
      </c>
      <c r="S109" s="44" t="str">
        <f>IF(AND('Mapa final'!$AB$16="Media",'Mapa final'!$AD$16="Mayor"),CONCATENATE("R4C",'Mapa final'!$R$16),"")</f>
        <v/>
      </c>
      <c r="T109" s="44" t="str">
        <f>IF(AND('Mapa final'!$AB$17="Media",'Mapa final'!$AD$17="Mayor"),CONCATENATE("R4C",'Mapa final'!$R$17),"")</f>
        <v/>
      </c>
      <c r="U109" s="44" t="str">
        <f>IF(AND('Mapa final'!$AB$18="Media",'Mapa final'!$AD$18="Mayor"),CONCATENATE("R4C",'Mapa final'!$R$18),"")</f>
        <v/>
      </c>
      <c r="V109" s="45" t="str">
        <f>IF(AND('Mapa final'!$AB$16="Media",'Mapa final'!$AD$16="Catastrófico"),CONCATENATE("R4C",'Mapa final'!$R$16),"")</f>
        <v/>
      </c>
      <c r="W109" s="46" t="str">
        <f>IF(AND('Mapa final'!$AB$17="Media",'Mapa final'!$AD$17="Catastrófico"),CONCATENATE("R4C",'Mapa final'!$R$17),"")</f>
        <v/>
      </c>
      <c r="X109" s="114" t="str">
        <f>IF(AND('Mapa final'!$AB$18="Media",'Mapa final'!$AD$18="Catastrófico"),CONCATENATE("R4C",'Mapa final'!$R$18),"")</f>
        <v/>
      </c>
      <c r="Y109" s="58"/>
      <c r="Z109" s="432"/>
      <c r="AA109" s="433"/>
      <c r="AB109" s="433"/>
      <c r="AC109" s="433"/>
      <c r="AD109" s="433"/>
      <c r="AE109" s="434"/>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row>
    <row r="110" spans="1:61" ht="15" customHeight="1" x14ac:dyDescent="0.25">
      <c r="A110" s="58"/>
      <c r="B110" s="390"/>
      <c r="C110" s="390"/>
      <c r="D110" s="391"/>
      <c r="E110" s="405"/>
      <c r="F110" s="406"/>
      <c r="G110" s="406"/>
      <c r="H110" s="406"/>
      <c r="I110" s="404"/>
      <c r="J110" s="51" t="str">
        <f>IF(AND('Mapa final'!$AB$19="Media",'Mapa final'!$AD$19="Leve"),CONCATENATE("R5C",'Mapa final'!$R$19),"")</f>
        <v>R5C1</v>
      </c>
      <c r="K110" s="52" t="str">
        <f>IF(AND('Mapa final'!$AB$20="Media",'Mapa final'!$AD$20="Leve"),CONCATENATE("R5C",'Mapa final'!$R$20),"")</f>
        <v/>
      </c>
      <c r="L110" s="125" t="str">
        <f>IF(AND('Mapa final'!$AB$21="Media",'Mapa final'!$AD$21="Leve"),CONCATENATE("R5C",'Mapa final'!$R$21),"")</f>
        <v/>
      </c>
      <c r="M110" s="51" t="str">
        <f>IF(AND('Mapa final'!$AB$19="Media",'Mapa final'!$AD$19="Menor"),CONCATENATE("R5C",'Mapa final'!$R$19),"")</f>
        <v/>
      </c>
      <c r="N110" s="52" t="str">
        <f>IF(AND('Mapa final'!$AB$20="Media",'Mapa final'!$AD$20="Menor"),CONCATENATE("R5C",'Mapa final'!$R$20),"")</f>
        <v/>
      </c>
      <c r="O110" s="125" t="str">
        <f>IF(AND('Mapa final'!$AB$21="Media",'Mapa final'!$AD$21="Menor"),CONCATENATE("R5C",'Mapa final'!$R$21),"")</f>
        <v/>
      </c>
      <c r="P110" s="51" t="str">
        <f>IF(AND('Mapa final'!$AB$19="Media",'Mapa final'!$AD$19="Moderado"),CONCATENATE("R5C",'Mapa final'!$R$19),"")</f>
        <v/>
      </c>
      <c r="Q110" s="52" t="str">
        <f>IF(AND('Mapa final'!$AB$20="Media",'Mapa final'!$AD$20="Moderado"),CONCATENATE("R5C",'Mapa final'!$R$20),"")</f>
        <v/>
      </c>
      <c r="R110" s="125" t="str">
        <f>IF(AND('Mapa final'!$AB$21="Media",'Mapa final'!$AD$21="Moderado"),CONCATENATE("R5C",'Mapa final'!$R$21),"")</f>
        <v/>
      </c>
      <c r="S110" s="44" t="str">
        <f>IF(AND('Mapa final'!$AB$19="Media",'Mapa final'!$AD$19="Mayor"),CONCATENATE("R5C",'Mapa final'!$R$19),"")</f>
        <v/>
      </c>
      <c r="T110" s="44" t="str">
        <f>IF(AND('Mapa final'!$AB$20="Media",'Mapa final'!$AD$20="Mayor"),CONCATENATE("R5C",'Mapa final'!$R$20),"")</f>
        <v/>
      </c>
      <c r="U110" s="44" t="str">
        <f>IF(AND('Mapa final'!$AB$21="Media",'Mapa final'!$AD$21="Mayor"),CONCATENATE("R5C",'Mapa final'!$R$21),"")</f>
        <v/>
      </c>
      <c r="V110" s="45" t="str">
        <f>IF(AND('Mapa final'!$AB$19="Media",'Mapa final'!$AD$19="Catastrófico"),CONCATENATE("R5C",'Mapa final'!$R$19),"")</f>
        <v/>
      </c>
      <c r="W110" s="46" t="str">
        <f>IF(AND('Mapa final'!$AB$20="Media",'Mapa final'!$AD$20="Catastrófico"),CONCATENATE("R5C",'Mapa final'!$R$20),"")</f>
        <v/>
      </c>
      <c r="X110" s="114" t="str">
        <f>IF(AND('Mapa final'!$AB$21="Media",'Mapa final'!$AD$21="Catastrófico"),CONCATENATE("R5C",'Mapa final'!$R$21),"")</f>
        <v/>
      </c>
      <c r="Y110" s="58"/>
      <c r="Z110" s="432"/>
      <c r="AA110" s="433"/>
      <c r="AB110" s="433"/>
      <c r="AC110" s="433"/>
      <c r="AD110" s="433"/>
      <c r="AE110" s="434"/>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row>
    <row r="111" spans="1:61" ht="15" customHeight="1" x14ac:dyDescent="0.25">
      <c r="A111" s="58"/>
      <c r="B111" s="390"/>
      <c r="C111" s="390"/>
      <c r="D111" s="391"/>
      <c r="E111" s="405"/>
      <c r="F111" s="406"/>
      <c r="G111" s="406"/>
      <c r="H111" s="406"/>
      <c r="I111" s="404"/>
      <c r="J111" s="51" t="str">
        <f>IF(AND('Mapa final'!$AB$22="Media",'Mapa final'!$AD$22="Leve"),CONCATENATE("R6C",'Mapa final'!$R$22),"")</f>
        <v/>
      </c>
      <c r="K111" s="52" t="str">
        <f>IF(AND('Mapa final'!$AB$23="Media",'Mapa final'!$AD$23="Leve"),CONCATENATE("R6C",'Mapa final'!$R$23),"")</f>
        <v/>
      </c>
      <c r="L111" s="125" t="str">
        <f>IF(AND('Mapa final'!$AB$24="Media",'Mapa final'!$AD$24="Leve"),CONCATENATE("R6C",'Mapa final'!$R$24),"")</f>
        <v/>
      </c>
      <c r="M111" s="51" t="str">
        <f>IF(AND('Mapa final'!$AB$22="Media",'Mapa final'!$AD$22="Menor"),CONCATENATE("R6C",'Mapa final'!$R$22),"")</f>
        <v/>
      </c>
      <c r="N111" s="52" t="str">
        <f>IF(AND('Mapa final'!$AB$23="Media",'Mapa final'!$AD$23="Menor"),CONCATENATE("R6C",'Mapa final'!$R$23),"")</f>
        <v/>
      </c>
      <c r="O111" s="125" t="str">
        <f>IF(AND('Mapa final'!$AB$24="Media",'Mapa final'!$AD$24="Menor"),CONCATENATE("R6C",'Mapa final'!$R$24),"")</f>
        <v/>
      </c>
      <c r="P111" s="51" t="str">
        <f>IF(AND('Mapa final'!$AB$22="Media",'Mapa final'!$AD$22="Moderado"),CONCATENATE("R6C",'Mapa final'!$R$22),"")</f>
        <v/>
      </c>
      <c r="Q111" s="52" t="str">
        <f>IF(AND('Mapa final'!$AB$23="Media",'Mapa final'!$AD$23="Moderado"),CONCATENATE("R6C",'Mapa final'!$R$23),"")</f>
        <v/>
      </c>
      <c r="R111" s="125" t="str">
        <f>IF(AND('Mapa final'!$AB$24="Media",'Mapa final'!$AD$24="Moderado"),CONCATENATE("R6C",'Mapa final'!$R$24),"")</f>
        <v/>
      </c>
      <c r="S111" s="44" t="str">
        <f>IF(AND('Mapa final'!$AB$22="Media",'Mapa final'!$AD$22="Mayor"),CONCATENATE("R6C",'Mapa final'!$R$22),"")</f>
        <v/>
      </c>
      <c r="T111" s="44" t="str">
        <f>IF(AND('Mapa final'!$AB$23="Media",'Mapa final'!$AD$23="Mayor"),CONCATENATE("R6C",'Mapa final'!$R$23),"")</f>
        <v/>
      </c>
      <c r="U111" s="44" t="str">
        <f>IF(AND('Mapa final'!$AB$24="Media",'Mapa final'!$AD$24="Mayor"),CONCATENATE("R6C",'Mapa final'!$R$24),"")</f>
        <v/>
      </c>
      <c r="V111" s="45" t="str">
        <f>IF(AND('Mapa final'!$AB$22="Media",'Mapa final'!$AD$22="Catastrófico"),CONCATENATE("R6C",'Mapa final'!$R$22),"")</f>
        <v/>
      </c>
      <c r="W111" s="46" t="str">
        <f>IF(AND('Mapa final'!$AB$23="Media",'Mapa final'!$AD$23="Catastrófico"),CONCATENATE("R6C",'Mapa final'!$R$23),"")</f>
        <v/>
      </c>
      <c r="X111" s="114" t="str">
        <f>IF(AND('Mapa final'!$AB$24="Media",'Mapa final'!$AD$24="Catastrófico"),CONCATENATE("R6C",'Mapa final'!$R$24),"")</f>
        <v/>
      </c>
      <c r="Y111" s="58"/>
      <c r="Z111" s="432"/>
      <c r="AA111" s="433"/>
      <c r="AB111" s="433"/>
      <c r="AC111" s="433"/>
      <c r="AD111" s="433"/>
      <c r="AE111" s="434"/>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row>
    <row r="112" spans="1:61" ht="15" customHeight="1" x14ac:dyDescent="0.25">
      <c r="A112" s="58"/>
      <c r="B112" s="390"/>
      <c r="C112" s="390"/>
      <c r="D112" s="391"/>
      <c r="E112" s="405"/>
      <c r="F112" s="406"/>
      <c r="G112" s="406"/>
      <c r="H112" s="406"/>
      <c r="I112" s="404"/>
      <c r="J112" s="51" t="str">
        <f>IF(AND('Mapa final'!$AB$25="Media",'Mapa final'!$AD$25="Leve"),CONCATENATE("R7C",'Mapa final'!$R$25),"")</f>
        <v/>
      </c>
      <c r="K112" s="52" t="str">
        <f>IF(AND('Mapa final'!$AB$26="Media",'Mapa final'!$AD$26="Leve"),CONCATENATE("R7C",'Mapa final'!$R$26),"")</f>
        <v/>
      </c>
      <c r="L112" s="125" t="str">
        <f>IF(AND('Mapa final'!$AB$27="Media",'Mapa final'!$AD$27="Leve"),CONCATENATE("R7C",'Mapa final'!$R$27),"")</f>
        <v/>
      </c>
      <c r="M112" s="51" t="str">
        <f>IF(AND('Mapa final'!$AB$25="Media",'Mapa final'!$AD$25="Menor"),CONCATENATE("R7C",'Mapa final'!$R$25),"")</f>
        <v/>
      </c>
      <c r="N112" s="52" t="str">
        <f>IF(AND('Mapa final'!$AB$26="Media",'Mapa final'!$AD$26="Menor"),CONCATENATE("R7C",'Mapa final'!$R$26),"")</f>
        <v/>
      </c>
      <c r="O112" s="125" t="str">
        <f>IF(AND('Mapa final'!$AB$27="Media",'Mapa final'!$AD$27="Menor"),CONCATENATE("R7C",'Mapa final'!$R$27),"")</f>
        <v/>
      </c>
      <c r="P112" s="51" t="str">
        <f>IF(AND('Mapa final'!$AB$25="Media",'Mapa final'!$AD$25="Moderado"),CONCATENATE("R7C",'Mapa final'!$R$25),"")</f>
        <v/>
      </c>
      <c r="Q112" s="52" t="str">
        <f>IF(AND('Mapa final'!$AB$26="Media",'Mapa final'!$AD$26="Moderado"),CONCATENATE("R7C",'Mapa final'!$R$26),"")</f>
        <v/>
      </c>
      <c r="R112" s="125" t="str">
        <f>IF(AND('Mapa final'!$AB$27="Media",'Mapa final'!$AD$27="Moderado"),CONCATENATE("R7C",'Mapa final'!$R$27),"")</f>
        <v/>
      </c>
      <c r="S112" s="44" t="str">
        <f>IF(AND('Mapa final'!$AB$25="Media",'Mapa final'!$AD$25="Mayor"),CONCATENATE("R7C",'Mapa final'!$R$25),"")</f>
        <v/>
      </c>
      <c r="T112" s="44" t="str">
        <f>IF(AND('Mapa final'!$AB$26="Media",'Mapa final'!$AD$26="Mayor"),CONCATENATE("R7C",'Mapa final'!$R$26),"")</f>
        <v/>
      </c>
      <c r="U112" s="44" t="str">
        <f>IF(AND('Mapa final'!$AB$27="Media",'Mapa final'!$AD$27="Mayor"),CONCATENATE("R7C",'Mapa final'!$R$27),"")</f>
        <v/>
      </c>
      <c r="V112" s="45" t="str">
        <f>IF(AND('Mapa final'!$AB$25="Media",'Mapa final'!$AD$25="Catastrófico"),CONCATENATE("R7C",'Mapa final'!$R$25),"")</f>
        <v/>
      </c>
      <c r="W112" s="46" t="str">
        <f>IF(AND('Mapa final'!$AB$26="Media",'Mapa final'!$AD$26="Catastrófico"),CONCATENATE("R7C",'Mapa final'!$R$26),"")</f>
        <v/>
      </c>
      <c r="X112" s="114" t="str">
        <f>IF(AND('Mapa final'!$AB$27="Media",'Mapa final'!$AD$27="Catastrófico"),CONCATENATE("R7C",'Mapa final'!$R$27),"")</f>
        <v/>
      </c>
      <c r="Y112" s="58"/>
      <c r="Z112" s="432"/>
      <c r="AA112" s="433"/>
      <c r="AB112" s="433"/>
      <c r="AC112" s="433"/>
      <c r="AD112" s="433"/>
      <c r="AE112" s="434"/>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row>
    <row r="113" spans="1:61" ht="15" customHeight="1" x14ac:dyDescent="0.25">
      <c r="A113" s="58"/>
      <c r="B113" s="390"/>
      <c r="C113" s="390"/>
      <c r="D113" s="391"/>
      <c r="E113" s="405"/>
      <c r="F113" s="406"/>
      <c r="G113" s="406"/>
      <c r="H113" s="406"/>
      <c r="I113" s="404"/>
      <c r="J113" s="51" t="str">
        <f>IF(AND('Mapa final'!$AB$28="Media",'Mapa final'!$AD$28="Leve"),CONCATENATE("R8C",'Mapa final'!$R$28),"")</f>
        <v/>
      </c>
      <c r="K113" s="52" t="str">
        <f>IF(AND('Mapa final'!$AB$29="Media",'Mapa final'!$AD$29="Leve"),CONCATENATE("R8C",'Mapa final'!$R$29),"")</f>
        <v/>
      </c>
      <c r="L113" s="125" t="str">
        <f>IF(AND('Mapa final'!$AB$30="Media",'Mapa final'!$AD$30="Leve"),CONCATENATE("R8C",'Mapa final'!$R$30),"")</f>
        <v/>
      </c>
      <c r="M113" s="51" t="str">
        <f>IF(AND('Mapa final'!$AB$28="Media",'Mapa final'!$AD$28="Menor"),CONCATENATE("R8C",'Mapa final'!$R$28),"")</f>
        <v/>
      </c>
      <c r="N113" s="52" t="str">
        <f>IF(AND('Mapa final'!$AB$29="Media",'Mapa final'!$AD$29="Menor"),CONCATENATE("R8C",'Mapa final'!$R$29),"")</f>
        <v/>
      </c>
      <c r="O113" s="125" t="str">
        <f>IF(AND('Mapa final'!$AB$30="Media",'Mapa final'!$AD$30="Menor"),CONCATENATE("R8C",'Mapa final'!$R$30),"")</f>
        <v/>
      </c>
      <c r="P113" s="51" t="str">
        <f>IF(AND('Mapa final'!$AB$28="Media",'Mapa final'!$AD$28="Moderado"),CONCATENATE("R8C",'Mapa final'!$R$28),"")</f>
        <v>R8C1</v>
      </c>
      <c r="Q113" s="52" t="str">
        <f>IF(AND('Mapa final'!$AB$29="Media",'Mapa final'!$AD$29="Moderado"),CONCATENATE("R8C",'Mapa final'!$R$29),"")</f>
        <v/>
      </c>
      <c r="R113" s="125" t="str">
        <f>IF(AND('Mapa final'!$AB$30="Media",'Mapa final'!$AD$30="Moderado"),CONCATENATE("R8C",'Mapa final'!$R$30),"")</f>
        <v/>
      </c>
      <c r="S113" s="44" t="str">
        <f>IF(AND('Mapa final'!$AB$28="Media",'Mapa final'!$AD$28="Mayor"),CONCATENATE("R8C",'Mapa final'!$R$28),"")</f>
        <v/>
      </c>
      <c r="T113" s="44" t="str">
        <f>IF(AND('Mapa final'!$AB$29="Media",'Mapa final'!$AD$29="Mayor"),CONCATENATE("R8C",'Mapa final'!$R$29),"")</f>
        <v/>
      </c>
      <c r="U113" s="44" t="str">
        <f>IF(AND('Mapa final'!$AB$30="Media",'Mapa final'!$AD$30="Mayor"),CONCATENATE("R8C",'Mapa final'!$R$30),"")</f>
        <v/>
      </c>
      <c r="V113" s="45" t="str">
        <f>IF(AND('Mapa final'!$AB$28="Media",'Mapa final'!$AD$28="Catastrófico"),CONCATENATE("R8C",'Mapa final'!$R$28),"")</f>
        <v/>
      </c>
      <c r="W113" s="46" t="str">
        <f>IF(AND('Mapa final'!$AB$29="Media",'Mapa final'!$AD$29="Catastrófico"),CONCATENATE("R8C",'Mapa final'!$R$29),"")</f>
        <v/>
      </c>
      <c r="X113" s="114" t="str">
        <f>IF(AND('Mapa final'!$AB$30="Media",'Mapa final'!$AD$30="Catastrófico"),CONCATENATE("R8C",'Mapa final'!$R$30),"")</f>
        <v/>
      </c>
      <c r="Y113" s="58"/>
      <c r="Z113" s="432"/>
      <c r="AA113" s="433"/>
      <c r="AB113" s="433"/>
      <c r="AC113" s="433"/>
      <c r="AD113" s="433"/>
      <c r="AE113" s="434"/>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row>
    <row r="114" spans="1:61" ht="15" customHeight="1" x14ac:dyDescent="0.25">
      <c r="A114" s="58"/>
      <c r="B114" s="390"/>
      <c r="C114" s="390"/>
      <c r="D114" s="391"/>
      <c r="E114" s="405"/>
      <c r="F114" s="406"/>
      <c r="G114" s="406"/>
      <c r="H114" s="406"/>
      <c r="I114" s="404"/>
      <c r="J114" s="51" t="str">
        <f>IF(AND('Mapa final'!$AB$31="Media",'Mapa final'!$AD$31="Leve"),CONCATENATE("R9C",'Mapa final'!$R$31),"")</f>
        <v/>
      </c>
      <c r="K114" s="52" t="str">
        <f>IF(AND('Mapa final'!$AB$32="Media",'Mapa final'!$AD$32="Leve"),CONCATENATE("R9C",'Mapa final'!$R$32),"")</f>
        <v/>
      </c>
      <c r="L114" s="125" t="str">
        <f>IF(AND('Mapa final'!$AB$33="Media",'Mapa final'!$AD$33="Leve"),CONCATENATE("R9C",'Mapa final'!$R$33),"")</f>
        <v/>
      </c>
      <c r="M114" s="51" t="str">
        <f>IF(AND('Mapa final'!$AB$31="Media",'Mapa final'!$AD$31="Menor"),CONCATENATE("R9C",'Mapa final'!$R$31),"")</f>
        <v/>
      </c>
      <c r="N114" s="52" t="str">
        <f>IF(AND('Mapa final'!$AB$32="Media",'Mapa final'!$AD$32="Menor"),CONCATENATE("R9C",'Mapa final'!$R$32),"")</f>
        <v/>
      </c>
      <c r="O114" s="125" t="str">
        <f>IF(AND('Mapa final'!$AB$33="Media",'Mapa final'!$AD$33="Menor"),CONCATENATE("R9C",'Mapa final'!$R$33),"")</f>
        <v/>
      </c>
      <c r="P114" s="51" t="str">
        <f>IF(AND('Mapa final'!$AB$31="Media",'Mapa final'!$AD$31="Moderado"),CONCATENATE("R9C",'Mapa final'!$R$31),"")</f>
        <v/>
      </c>
      <c r="Q114" s="52" t="str">
        <f>IF(AND('Mapa final'!$AB$32="Media",'Mapa final'!$AD$32="Moderado"),CONCATENATE("R9C",'Mapa final'!$R$32),"")</f>
        <v/>
      </c>
      <c r="R114" s="125" t="str">
        <f>IF(AND('Mapa final'!$AB$33="Media",'Mapa final'!$AD$33="Moderado"),CONCATENATE("R9C",'Mapa final'!$R$33),"")</f>
        <v/>
      </c>
      <c r="S114" s="44" t="str">
        <f>IF(AND('Mapa final'!$AB$31="Media",'Mapa final'!$AD$31="Mayor"),CONCATENATE("R9C",'Mapa final'!$R$31),"")</f>
        <v/>
      </c>
      <c r="T114" s="44" t="str">
        <f>IF(AND('Mapa final'!$AB$32="Media",'Mapa final'!$AD$32="Mayor"),CONCATENATE("R9C",'Mapa final'!$R$32),"")</f>
        <v/>
      </c>
      <c r="U114" s="44" t="str">
        <f>IF(AND('Mapa final'!$AB$33="Media",'Mapa final'!$AD$33="Mayor"),CONCATENATE("R9C",'Mapa final'!$R$33),"")</f>
        <v/>
      </c>
      <c r="V114" s="45" t="str">
        <f>IF(AND('Mapa final'!$AB$31="Media",'Mapa final'!$AD$31="Catastrófico"),CONCATENATE("R9C",'Mapa final'!$R$31),"")</f>
        <v/>
      </c>
      <c r="W114" s="46" t="str">
        <f>IF(AND('Mapa final'!$AB$32="Media",'Mapa final'!$AD$32="Catastrófico"),CONCATENATE("R9C",'Mapa final'!$R$32),"")</f>
        <v/>
      </c>
      <c r="X114" s="114" t="str">
        <f>IF(AND('Mapa final'!$AB$33="Media",'Mapa final'!$AD$33="Catastrófico"),CONCATENATE("R9C",'Mapa final'!$R$33),"")</f>
        <v/>
      </c>
      <c r="Y114" s="58"/>
      <c r="Z114" s="432"/>
      <c r="AA114" s="433"/>
      <c r="AB114" s="433"/>
      <c r="AC114" s="433"/>
      <c r="AD114" s="433"/>
      <c r="AE114" s="434"/>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row>
    <row r="115" spans="1:61" ht="15" customHeight="1" x14ac:dyDescent="0.25">
      <c r="A115" s="58"/>
      <c r="B115" s="390"/>
      <c r="C115" s="390"/>
      <c r="D115" s="391"/>
      <c r="E115" s="405"/>
      <c r="F115" s="406"/>
      <c r="G115" s="406"/>
      <c r="H115" s="406"/>
      <c r="I115" s="404"/>
      <c r="J115" s="51" t="str">
        <f>IF(AND('Mapa final'!$AB$34="Media",'Mapa final'!$AD$34="Leve"),CONCATENATE("R10C",'Mapa final'!$R$34),"")</f>
        <v/>
      </c>
      <c r="K115" s="52" t="str">
        <f>IF(AND('Mapa final'!$AB$35="Media",'Mapa final'!$AD$35="Leve"),CONCATENATE("R10C",'Mapa final'!$R$35),"")</f>
        <v/>
      </c>
      <c r="L115" s="125" t="str">
        <f>IF(AND('Mapa final'!$AB$36="Media",'Mapa final'!$AD$36="Leve"),CONCATENATE("R10C",'Mapa final'!$R$36),"")</f>
        <v/>
      </c>
      <c r="M115" s="51" t="str">
        <f>IF(AND('Mapa final'!$AB$34="Media",'Mapa final'!$AD$34="Menor"),CONCATENATE("R10C",'Mapa final'!$R$34),"")</f>
        <v/>
      </c>
      <c r="N115" s="52" t="str">
        <f>IF(AND('Mapa final'!$AB$35="Media",'Mapa final'!$AD$35="Menor"),CONCATENATE("R10C",'Mapa final'!$R$35),"")</f>
        <v/>
      </c>
      <c r="O115" s="125" t="str">
        <f>IF(AND('Mapa final'!$AB$36="Media",'Mapa final'!$AD$36="Menor"),CONCATENATE("R10C",'Mapa final'!$R$36),"")</f>
        <v/>
      </c>
      <c r="P115" s="51" t="str">
        <f>IF(AND('Mapa final'!$AB$34="Media",'Mapa final'!$AD$34="Moderado"),CONCATENATE("R10C",'Mapa final'!$R$34),"")</f>
        <v>R10C1</v>
      </c>
      <c r="Q115" s="52" t="str">
        <f>IF(AND('Mapa final'!$AB$35="Media",'Mapa final'!$AD$35="Moderado"),CONCATENATE("R10C",'Mapa final'!$R$35),"")</f>
        <v/>
      </c>
      <c r="R115" s="125" t="str">
        <f>IF(AND('Mapa final'!$AB$36="Media",'Mapa final'!$AD$36="Moderado"),CONCATENATE("R10C",'Mapa final'!$R$36),"")</f>
        <v/>
      </c>
      <c r="S115" s="44" t="str">
        <f>IF(AND('Mapa final'!$AB$34="Media",'Mapa final'!$AD$34="Mayor"),CONCATENATE("R10C",'Mapa final'!$R$34),"")</f>
        <v/>
      </c>
      <c r="T115" s="44" t="str">
        <f>IF(AND('Mapa final'!$AB$35="Media",'Mapa final'!$AD$35="Mayor"),CONCATENATE("R10C",'Mapa final'!$R$35),"")</f>
        <v/>
      </c>
      <c r="U115" s="44" t="str">
        <f>IF(AND('Mapa final'!$AB$36="Media",'Mapa final'!$AD$36="Mayor"),CONCATENATE("R10C",'Mapa final'!$R$36),"")</f>
        <v/>
      </c>
      <c r="V115" s="45" t="str">
        <f>IF(AND('Mapa final'!$AB$34="Media",'Mapa final'!$AD$34="Catastrófico"),CONCATENATE("R10C",'Mapa final'!$R$34),"")</f>
        <v/>
      </c>
      <c r="W115" s="46" t="str">
        <f>IF(AND('Mapa final'!$AB$35="Media",'Mapa final'!$AD$35="Catastrófico"),CONCATENATE("R10C",'Mapa final'!$R$35),"")</f>
        <v/>
      </c>
      <c r="X115" s="114" t="str">
        <f>IF(AND('Mapa final'!$AB$36="Media",'Mapa final'!$AD$36="Catastrófico"),CONCATENATE("R10C",'Mapa final'!$R$36),"")</f>
        <v/>
      </c>
      <c r="Y115" s="58"/>
      <c r="Z115" s="432"/>
      <c r="AA115" s="433"/>
      <c r="AB115" s="433"/>
      <c r="AC115" s="433"/>
      <c r="AD115" s="433"/>
      <c r="AE115" s="434"/>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row>
    <row r="116" spans="1:61" ht="15" customHeight="1" x14ac:dyDescent="0.25">
      <c r="A116" s="58"/>
      <c r="B116" s="390"/>
      <c r="C116" s="390"/>
      <c r="D116" s="391"/>
      <c r="E116" s="405"/>
      <c r="F116" s="406"/>
      <c r="G116" s="406"/>
      <c r="H116" s="406"/>
      <c r="I116" s="404"/>
      <c r="J116" s="51" t="str">
        <f>IF(AND('Mapa final'!$AB$37="Media",'Mapa final'!$AD$37="Leve"),CONCATENATE("R11C",'Mapa final'!$R$37),"")</f>
        <v/>
      </c>
      <c r="K116" s="52" t="str">
        <f>IF(AND('Mapa final'!$AB$38="Media",'Mapa final'!$AD$38="Leve"),CONCATENATE("R11C",'Mapa final'!$R$38),"")</f>
        <v/>
      </c>
      <c r="L116" s="125" t="str">
        <f>IF(AND('Mapa final'!$AB$39="Media",'Mapa final'!$AD$39="Leve"),CONCATENATE("R11C",'Mapa final'!$R$39),"")</f>
        <v/>
      </c>
      <c r="M116" s="51" t="str">
        <f>IF(AND('Mapa final'!$AB$37="Media",'Mapa final'!$AD$37="Menor"),CONCATENATE("R11C",'Mapa final'!$R$37),"")</f>
        <v/>
      </c>
      <c r="N116" s="52" t="str">
        <f>IF(AND('Mapa final'!$AB$38="Media",'Mapa final'!$AD$38="Menor"),CONCATENATE("R11C",'Mapa final'!$R$38),"")</f>
        <v/>
      </c>
      <c r="O116" s="125" t="str">
        <f>IF(AND('Mapa final'!$AB$39="Media",'Mapa final'!$AD$39="Menor"),CONCATENATE("R11C",'Mapa final'!$R$39),"")</f>
        <v/>
      </c>
      <c r="P116" s="51" t="str">
        <f>IF(AND('Mapa final'!$AB$37="Media",'Mapa final'!$AD$37="Moderado"),CONCATENATE("R11C",'Mapa final'!$R$37),"")</f>
        <v/>
      </c>
      <c r="Q116" s="52" t="str">
        <f>IF(AND('Mapa final'!$AB$38="Media",'Mapa final'!$AD$38="Moderado"),CONCATENATE("R11C",'Mapa final'!$R$38),"")</f>
        <v/>
      </c>
      <c r="R116" s="125" t="str">
        <f>IF(AND('Mapa final'!$AB$39="Media",'Mapa final'!$AD$39="Moderado"),CONCATENATE("R11C",'Mapa final'!$R$39),"")</f>
        <v/>
      </c>
      <c r="S116" s="44" t="str">
        <f>IF(AND('Mapa final'!$AB$37="Media",'Mapa final'!$AD$37="Mayor"),CONCATENATE("R11C",'Mapa final'!$R$37),"")</f>
        <v/>
      </c>
      <c r="T116" s="44" t="str">
        <f>IF(AND('Mapa final'!$AB$38="Media",'Mapa final'!$AD$38="Mayor"),CONCATENATE("R11C",'Mapa final'!$R$38),"")</f>
        <v/>
      </c>
      <c r="U116" s="44" t="str">
        <f>IF(AND('Mapa final'!$AB$39="Media",'Mapa final'!$AD$39="Mayor"),CONCATENATE("R11C",'Mapa final'!$R$39),"")</f>
        <v/>
      </c>
      <c r="V116" s="45" t="str">
        <f>IF(AND('Mapa final'!$AB$37="Media",'Mapa final'!$AD$37="Catastrófico"),CONCATENATE("R11C",'Mapa final'!$R$37),"")</f>
        <v/>
      </c>
      <c r="W116" s="46" t="str">
        <f>IF(AND('Mapa final'!$AB$38="Media",'Mapa final'!$AD$38="Catastrófico"),CONCATENATE("R11C",'Mapa final'!$R$38),"")</f>
        <v/>
      </c>
      <c r="X116" s="114" t="str">
        <f>IF(AND('Mapa final'!$AB$39="Media",'Mapa final'!$AD$39="Catastrófico"),CONCATENATE("R11C",'Mapa final'!$R$39),"")</f>
        <v/>
      </c>
      <c r="Y116" s="58"/>
      <c r="Z116" s="432"/>
      <c r="AA116" s="433"/>
      <c r="AB116" s="433"/>
      <c r="AC116" s="433"/>
      <c r="AD116" s="433"/>
      <c r="AE116" s="434"/>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row>
    <row r="117" spans="1:61" ht="15" customHeight="1" x14ac:dyDescent="0.25">
      <c r="A117" s="58"/>
      <c r="B117" s="390"/>
      <c r="C117" s="390"/>
      <c r="D117" s="391"/>
      <c r="E117" s="405"/>
      <c r="F117" s="406"/>
      <c r="G117" s="406"/>
      <c r="H117" s="406"/>
      <c r="I117" s="404"/>
      <c r="J117" s="51" t="str">
        <f>IF(AND('Mapa final'!$AB$40="Media",'Mapa final'!$AD$40="Leve"),CONCATENATE("R12C",'Mapa final'!$R$40),"")</f>
        <v/>
      </c>
      <c r="K117" s="52" t="str">
        <f>IF(AND('Mapa final'!$AB$41="Media",'Mapa final'!$AD$41="Leve"),CONCATENATE("R12C",'Mapa final'!$R$41),"")</f>
        <v/>
      </c>
      <c r="L117" s="125" t="str">
        <f>IF(AND('Mapa final'!$AB$42="Media",'Mapa final'!$AD$42="Leve"),CONCATENATE("R12C",'Mapa final'!$R$42),"")</f>
        <v/>
      </c>
      <c r="M117" s="51" t="str">
        <f>IF(AND('Mapa final'!$AB$40="Media",'Mapa final'!$AD$40="Menor"),CONCATENATE("R12C",'Mapa final'!$R$40),"")</f>
        <v/>
      </c>
      <c r="N117" s="52" t="str">
        <f>IF(AND('Mapa final'!$AB$41="Media",'Mapa final'!$AD$41="Menor"),CONCATENATE("R12C",'Mapa final'!$R$41),"")</f>
        <v/>
      </c>
      <c r="O117" s="125" t="str">
        <f>IF(AND('Mapa final'!$AB$42="Media",'Mapa final'!$AD$42="Menor"),CONCATENATE("R12C",'Mapa final'!$R$42),"")</f>
        <v/>
      </c>
      <c r="P117" s="51" t="str">
        <f>IF(AND('Mapa final'!$AB$40="Media",'Mapa final'!$AD$40="Moderado"),CONCATENATE("R12C",'Mapa final'!$R$40),"")</f>
        <v/>
      </c>
      <c r="Q117" s="52" t="str">
        <f>IF(AND('Mapa final'!$AB$41="Media",'Mapa final'!$AD$41="Moderado"),CONCATENATE("R12C",'Mapa final'!$R$41),"")</f>
        <v/>
      </c>
      <c r="R117" s="125" t="str">
        <f>IF(AND('Mapa final'!$AB$42="Media",'Mapa final'!$AD$42="Moderado"),CONCATENATE("R12C",'Mapa final'!$R$42),"")</f>
        <v/>
      </c>
      <c r="S117" s="44" t="str">
        <f>IF(AND('Mapa final'!$AB$40="Media",'Mapa final'!$AD$40="Mayor"),CONCATENATE("R12C",'Mapa final'!$R$40),"")</f>
        <v/>
      </c>
      <c r="T117" s="44" t="str">
        <f>IF(AND('Mapa final'!$AB$41="Media",'Mapa final'!$AD$41="Mayor"),CONCATENATE("R12C",'Mapa final'!$R$41),"")</f>
        <v/>
      </c>
      <c r="U117" s="44" t="str">
        <f>IF(AND('Mapa final'!$AB$42="Media",'Mapa final'!$AD$42="Mayor"),CONCATENATE("R12C",'Mapa final'!$R$42),"")</f>
        <v/>
      </c>
      <c r="V117" s="45" t="str">
        <f>IF(AND('Mapa final'!$AB$40="Media",'Mapa final'!$AD$40="Catastrófico"),CONCATENATE("R12C",'Mapa final'!$R$40),"")</f>
        <v/>
      </c>
      <c r="W117" s="46" t="str">
        <f>IF(AND('Mapa final'!$AB$41="Media",'Mapa final'!$AD$41="Catastrófico"),CONCATENATE("R12C",'Mapa final'!$R$41),"")</f>
        <v/>
      </c>
      <c r="X117" s="114" t="str">
        <f>IF(AND('Mapa final'!$AB$42="Media",'Mapa final'!$AD$42="Catastrófico"),CONCATENATE("R12C",'Mapa final'!$R$42),"")</f>
        <v/>
      </c>
      <c r="Y117" s="58"/>
      <c r="Z117" s="432"/>
      <c r="AA117" s="433"/>
      <c r="AB117" s="433"/>
      <c r="AC117" s="433"/>
      <c r="AD117" s="433"/>
      <c r="AE117" s="434"/>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row>
    <row r="118" spans="1:61" ht="15" customHeight="1" x14ac:dyDescent="0.25">
      <c r="A118" s="58"/>
      <c r="B118" s="390"/>
      <c r="C118" s="390"/>
      <c r="D118" s="391"/>
      <c r="E118" s="405"/>
      <c r="F118" s="406"/>
      <c r="G118" s="406"/>
      <c r="H118" s="406"/>
      <c r="I118" s="404"/>
      <c r="J118" s="51" t="str">
        <f>IF(AND('Mapa final'!$AB$43="Media",'Mapa final'!$AD$43="Leve"),CONCATENATE("R13C",'Mapa final'!$R$43),"")</f>
        <v/>
      </c>
      <c r="K118" s="52" t="str">
        <f>IF(AND('Mapa final'!$AB$44="Media",'Mapa final'!$AD$44="Leve"),CONCATENATE("R13C",'Mapa final'!$R$44),"")</f>
        <v/>
      </c>
      <c r="L118" s="125" t="str">
        <f>IF(AND('Mapa final'!$AB$45="Media",'Mapa final'!$AD$45="Leve"),CONCATENATE("R13C",'Mapa final'!$R$45),"")</f>
        <v/>
      </c>
      <c r="M118" s="51" t="str">
        <f>IF(AND('Mapa final'!$AB$43="Media",'Mapa final'!$AD$43="Menor"),CONCATENATE("R13C",'Mapa final'!$R$43),"")</f>
        <v/>
      </c>
      <c r="N118" s="52" t="str">
        <f>IF(AND('Mapa final'!$AB$44="Media",'Mapa final'!$AD$44="Menor"),CONCATENATE("R13C",'Mapa final'!$R$44),"")</f>
        <v/>
      </c>
      <c r="O118" s="125" t="str">
        <f>IF(AND('Mapa final'!$AB$45="Media",'Mapa final'!$AD$45="Menor"),CONCATENATE("R13C",'Mapa final'!$R$45),"")</f>
        <v/>
      </c>
      <c r="P118" s="51" t="str">
        <f>IF(AND('Mapa final'!$AB$43="Media",'Mapa final'!$AD$43="Moderado"),CONCATENATE("R13C",'Mapa final'!$R$43),"")</f>
        <v/>
      </c>
      <c r="Q118" s="52" t="str">
        <f>IF(AND('Mapa final'!$AB$44="Media",'Mapa final'!$AD$44="Moderado"),CONCATENATE("R13C",'Mapa final'!$R$44),"")</f>
        <v/>
      </c>
      <c r="R118" s="125" t="str">
        <f>IF(AND('Mapa final'!$AB$45="Media",'Mapa final'!$AD$45="Moderado"),CONCATENATE("R13C",'Mapa final'!$R$45),"")</f>
        <v/>
      </c>
      <c r="S118" s="44" t="str">
        <f>IF(AND('Mapa final'!$AB$43="Media",'Mapa final'!$AD$43="Mayor"),CONCATENATE("R13C",'Mapa final'!$R$43),"")</f>
        <v/>
      </c>
      <c r="T118" s="44" t="str">
        <f>IF(AND('Mapa final'!$AB$44="Media",'Mapa final'!$AD$44="Mayor"),CONCATENATE("R13C",'Mapa final'!$R$44),"")</f>
        <v/>
      </c>
      <c r="U118" s="44" t="str">
        <f>IF(AND('Mapa final'!$AB$45="Media",'Mapa final'!$AD$45="Mayor"),CONCATENATE("R13C",'Mapa final'!$R$45),"")</f>
        <v/>
      </c>
      <c r="V118" s="45" t="str">
        <f>IF(AND('Mapa final'!$AB$43="Media",'Mapa final'!$AD$43="Catastrófico"),CONCATENATE("R13C",'Mapa final'!$R$43),"")</f>
        <v/>
      </c>
      <c r="W118" s="46" t="str">
        <f>IF(AND('Mapa final'!$AB$44="Media",'Mapa final'!$AD$44="Catastrófico"),CONCATENATE("R13C",'Mapa final'!$R$44),"")</f>
        <v/>
      </c>
      <c r="X118" s="114" t="str">
        <f>IF(AND('Mapa final'!$AB$45="Media",'Mapa final'!$AD$45="Catastrófico"),CONCATENATE("R13C",'Mapa final'!$R$45),"")</f>
        <v/>
      </c>
      <c r="Y118" s="58"/>
      <c r="Z118" s="432"/>
      <c r="AA118" s="433"/>
      <c r="AB118" s="433"/>
      <c r="AC118" s="433"/>
      <c r="AD118" s="433"/>
      <c r="AE118" s="434"/>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row>
    <row r="119" spans="1:61" ht="15" customHeight="1" x14ac:dyDescent="0.25">
      <c r="A119" s="58"/>
      <c r="B119" s="390"/>
      <c r="C119" s="390"/>
      <c r="D119" s="391"/>
      <c r="E119" s="405"/>
      <c r="F119" s="406"/>
      <c r="G119" s="406"/>
      <c r="H119" s="406"/>
      <c r="I119" s="404"/>
      <c r="J119" s="51" t="str">
        <f>IF(AND('Mapa final'!$AB$46="Media",'Mapa final'!$AD$46="Leve"),CONCATENATE("R15C",'Mapa final'!$R$46),"")</f>
        <v/>
      </c>
      <c r="K119" s="52" t="str">
        <f>IF(AND('Mapa final'!$AB$47="Media",'Mapa final'!$AD$47="Leve"),CONCATENATE("R15C",'Mapa final'!$R$47),"")</f>
        <v/>
      </c>
      <c r="L119" s="125" t="str">
        <f>IF(AND('Mapa final'!$AB$48="Media",'Mapa final'!$AD$48="Leve"),CONCATENATE("R15C",'Mapa final'!$R$48),"")</f>
        <v/>
      </c>
      <c r="M119" s="51" t="str">
        <f>IF(AND('Mapa final'!$AB$46="Media",'Mapa final'!$AD$46="Menor"),CONCATENATE("R15C",'Mapa final'!$R$46),"")</f>
        <v/>
      </c>
      <c r="N119" s="52" t="str">
        <f>IF(AND('Mapa final'!$AB$47="Media",'Mapa final'!$AD$47="Menor"),CONCATENATE("R15C",'Mapa final'!$R$47),"")</f>
        <v/>
      </c>
      <c r="O119" s="125" t="str">
        <f>IF(AND('Mapa final'!$AB$48="Media",'Mapa final'!$AD$48="Menor"),CONCATENATE("R15C",'Mapa final'!$R$48),"")</f>
        <v/>
      </c>
      <c r="P119" s="51" t="str">
        <f>IF(AND('Mapa final'!$AB$46="Media",'Mapa final'!$AD$46="Moderado"),CONCATENATE("R15C",'Mapa final'!$R$46),"")</f>
        <v/>
      </c>
      <c r="Q119" s="52" t="str">
        <f>IF(AND('Mapa final'!$AB$47="Media",'Mapa final'!$AD$47="Moderado"),CONCATENATE("R15C",'Mapa final'!$R$47),"")</f>
        <v/>
      </c>
      <c r="R119" s="125" t="str">
        <f>IF(AND('Mapa final'!$AB$48="Media",'Mapa final'!$AD$48="Moderado"),CONCATENATE("R15C",'Mapa final'!$R$48),"")</f>
        <v/>
      </c>
      <c r="S119" s="44" t="str">
        <f>IF(AND('Mapa final'!$AB$46="Media",'Mapa final'!$AD$46="Mayor"),CONCATENATE("R15C",'Mapa final'!$R$46),"")</f>
        <v/>
      </c>
      <c r="T119" s="44" t="str">
        <f>IF(AND('Mapa final'!$AB$47="Media",'Mapa final'!$AD$47="Mayor"),CONCATENATE("R15C",'Mapa final'!$R$47),"")</f>
        <v/>
      </c>
      <c r="U119" s="44" t="str">
        <f>IF(AND('Mapa final'!$AB$48="Media",'Mapa final'!$AD$48="Mayor"),CONCATENATE("R15C",'Mapa final'!$R$48),"")</f>
        <v/>
      </c>
      <c r="V119" s="45" t="str">
        <f>IF(AND('Mapa final'!$AB$46="Media",'Mapa final'!$AD$46="Catastrófico"),CONCATENATE("R15C",'Mapa final'!$R$46),"")</f>
        <v/>
      </c>
      <c r="W119" s="46" t="str">
        <f>IF(AND('Mapa final'!$AB$47="Media",'Mapa final'!$AD$47="Catastrófico"),CONCATENATE("R15C",'Mapa final'!$R$47),"")</f>
        <v/>
      </c>
      <c r="X119" s="114" t="str">
        <f>IF(AND('Mapa final'!$AB$48="Media",'Mapa final'!$AD$48="Catastrófico"),CONCATENATE("R15C",'Mapa final'!$R$48),"")</f>
        <v/>
      </c>
      <c r="Y119" s="58"/>
      <c r="Z119" s="432"/>
      <c r="AA119" s="433"/>
      <c r="AB119" s="433"/>
      <c r="AC119" s="433"/>
      <c r="AD119" s="433"/>
      <c r="AE119" s="434"/>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row>
    <row r="120" spans="1:61" ht="15" customHeight="1" x14ac:dyDescent="0.25">
      <c r="A120" s="58"/>
      <c r="B120" s="390"/>
      <c r="C120" s="390"/>
      <c r="D120" s="391"/>
      <c r="E120" s="405"/>
      <c r="F120" s="406"/>
      <c r="G120" s="406"/>
      <c r="H120" s="406"/>
      <c r="I120" s="404"/>
      <c r="J120" s="51" t="str">
        <f>IF(AND('Mapa final'!$AB$49="Media",'Mapa final'!$AD$49="Leve"),CONCATENATE("R16C",'Mapa final'!$R$49),"")</f>
        <v/>
      </c>
      <c r="K120" s="52" t="str">
        <f>IF(AND('Mapa final'!$AB$50="Media",'Mapa final'!$AD$50="Leve"),CONCATENATE("R16C",'Mapa final'!$R$50),"")</f>
        <v/>
      </c>
      <c r="L120" s="125" t="str">
        <f>IF(AND('Mapa final'!$AB$51="Media",'Mapa final'!$AD$51="Leve"),CONCATENATE("R16C",'Mapa final'!$R$51),"")</f>
        <v/>
      </c>
      <c r="M120" s="51" t="str">
        <f>IF(AND('Mapa final'!$AB$49="Media",'Mapa final'!$AD$49="Menor"),CONCATENATE("R16C",'Mapa final'!$R$49),"")</f>
        <v/>
      </c>
      <c r="N120" s="52" t="str">
        <f>IF(AND('Mapa final'!$AB$50="Media",'Mapa final'!$AD$50="Menor"),CONCATENATE("R16C",'Mapa final'!$R$50),"")</f>
        <v/>
      </c>
      <c r="O120" s="125" t="str">
        <f>IF(AND('Mapa final'!$AB$51="Media",'Mapa final'!$AD$51="Menor"),CONCATENATE("R16C",'Mapa final'!$R$51),"")</f>
        <v/>
      </c>
      <c r="P120" s="51" t="str">
        <f>IF(AND('Mapa final'!$AB$49="Media",'Mapa final'!$AD$49="Moderado"),CONCATENATE("R16C",'Mapa final'!$R$49),"")</f>
        <v>R16C1</v>
      </c>
      <c r="Q120" s="52" t="str">
        <f>IF(AND('Mapa final'!$AB$50="Media",'Mapa final'!$AD$50="Moderado"),CONCATENATE("R16C",'Mapa final'!$R$50),"")</f>
        <v/>
      </c>
      <c r="R120" s="125" t="str">
        <f>IF(AND('Mapa final'!$AB$51="Media",'Mapa final'!$AD$51="Moderado"),CONCATENATE("R16C",'Mapa final'!$R$51),"")</f>
        <v/>
      </c>
      <c r="S120" s="44" t="str">
        <f>IF(AND('Mapa final'!$AB$49="Media",'Mapa final'!$AD$49="Mayor"),CONCATENATE("R16C",'Mapa final'!$R$49),"")</f>
        <v/>
      </c>
      <c r="T120" s="44" t="str">
        <f>IF(AND('Mapa final'!$AB$50="Media",'Mapa final'!$AD$50="Mayor"),CONCATENATE("R16C",'Mapa final'!$R$50),"")</f>
        <v/>
      </c>
      <c r="U120" s="44" t="str">
        <f>IF(AND('Mapa final'!$AB$51="Media",'Mapa final'!$AD$51="Mayor"),CONCATENATE("R16C",'Mapa final'!$R$51),"")</f>
        <v/>
      </c>
      <c r="V120" s="45" t="str">
        <f>IF(AND('Mapa final'!$AB$49="Media",'Mapa final'!$AD$49="Catastrófico"),CONCATENATE("R16C",'Mapa final'!$R$49),"")</f>
        <v/>
      </c>
      <c r="W120" s="46" t="str">
        <f>IF(AND('Mapa final'!$AB$50="Media",'Mapa final'!$AD$50="Catastrófico"),CONCATENATE("R16C",'Mapa final'!$R$50),"")</f>
        <v/>
      </c>
      <c r="X120" s="114" t="str">
        <f>IF(AND('Mapa final'!$AB$51="Media",'Mapa final'!$AD$51="Catastrófico"),CONCATENATE("R16C",'Mapa final'!$R$51),"")</f>
        <v/>
      </c>
      <c r="Y120" s="58"/>
      <c r="Z120" s="432"/>
      <c r="AA120" s="433"/>
      <c r="AB120" s="433"/>
      <c r="AC120" s="433"/>
      <c r="AD120" s="433"/>
      <c r="AE120" s="434"/>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row>
    <row r="121" spans="1:61" ht="15" customHeight="1" x14ac:dyDescent="0.25">
      <c r="A121" s="58"/>
      <c r="B121" s="390"/>
      <c r="C121" s="390"/>
      <c r="D121" s="391"/>
      <c r="E121" s="405"/>
      <c r="F121" s="406"/>
      <c r="G121" s="406"/>
      <c r="H121" s="406"/>
      <c r="I121" s="404"/>
      <c r="J121" s="51" t="str">
        <f>IF(AND('Mapa final'!$AB$52="Media",'Mapa final'!$AD$52="Leve"),CONCATENATE("R17C",'Mapa final'!$R$52),"")</f>
        <v/>
      </c>
      <c r="K121" s="52" t="str">
        <f>IF(AND('Mapa final'!$AB$53="Media",'Mapa final'!$AD$53="Leve"),CONCATENATE("R17C",'Mapa final'!$R$53),"")</f>
        <v>R17C2</v>
      </c>
      <c r="L121" s="125" t="str">
        <f>IF(AND('Mapa final'!$AB$54="Media",'Mapa final'!$AD$54="Leve"),CONCATENATE("R17C",'Mapa final'!$R$54),"")</f>
        <v/>
      </c>
      <c r="M121" s="51" t="str">
        <f>IF(AND('Mapa final'!$AB$52="Media",'Mapa final'!$AD$52="Menor"),CONCATENATE("R17C",'Mapa final'!$R$52),"")</f>
        <v/>
      </c>
      <c r="N121" s="52" t="str">
        <f>IF(AND('Mapa final'!$AB$53="Media",'Mapa final'!$AD$53="Menor"),CONCATENATE("R17C",'Mapa final'!$R$53),"")</f>
        <v/>
      </c>
      <c r="O121" s="125" t="str">
        <f>IF(AND('Mapa final'!$AB$54="Media",'Mapa final'!$AD$54="Menor"),CONCATENATE("R17C",'Mapa final'!$R$54),"")</f>
        <v/>
      </c>
      <c r="P121" s="51" t="str">
        <f>IF(AND('Mapa final'!$AB$52="Media",'Mapa final'!$AD$52="Moderado"),CONCATENATE("R17C",'Mapa final'!$R$52),"")</f>
        <v/>
      </c>
      <c r="Q121" s="52" t="str">
        <f>IF(AND('Mapa final'!$AB$53="Media",'Mapa final'!$AD$53="Moderado"),CONCATENATE("R17C",'Mapa final'!$R$53),"")</f>
        <v/>
      </c>
      <c r="R121" s="125" t="str">
        <f>IF(AND('Mapa final'!$AB$54="Media",'Mapa final'!$AD$54="Moderado"),CONCATENATE("R17C",'Mapa final'!$R$54),"")</f>
        <v/>
      </c>
      <c r="S121" s="44" t="str">
        <f>IF(AND('Mapa final'!$AB$52="Media",'Mapa final'!$AD$52="Mayor"),CONCATENATE("R17C",'Mapa final'!$R$52),"")</f>
        <v/>
      </c>
      <c r="T121" s="44" t="str">
        <f>IF(AND('Mapa final'!$AB$53="Media",'Mapa final'!$AD$53="Mayor"),CONCATENATE("R17C",'Mapa final'!$R$53),"")</f>
        <v/>
      </c>
      <c r="U121" s="44" t="str">
        <f>IF(AND('Mapa final'!$AB$54="Media",'Mapa final'!$AD$54="Mayor"),CONCATENATE("R17C",'Mapa final'!$R$54),"")</f>
        <v/>
      </c>
      <c r="V121" s="45" t="str">
        <f>IF(AND('Mapa final'!$AB$52="Media",'Mapa final'!$AD$52="Catastrófico"),CONCATENATE("R17C",'Mapa final'!$R$52),"")</f>
        <v/>
      </c>
      <c r="W121" s="46" t="str">
        <f>IF(AND('Mapa final'!$AB$53="Media",'Mapa final'!$AD$53="Catastrófico"),CONCATENATE("R17C",'Mapa final'!$R$53),"")</f>
        <v/>
      </c>
      <c r="X121" s="114" t="str">
        <f>IF(AND('Mapa final'!$AB$54="Media",'Mapa final'!$AD$54="Catastrófico"),CONCATENATE("R17C",'Mapa final'!$R$54),"")</f>
        <v/>
      </c>
      <c r="Y121" s="58"/>
      <c r="Z121" s="432"/>
      <c r="AA121" s="433"/>
      <c r="AB121" s="433"/>
      <c r="AC121" s="433"/>
      <c r="AD121" s="433"/>
      <c r="AE121" s="434"/>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row>
    <row r="122" spans="1:61" ht="15" customHeight="1" x14ac:dyDescent="0.25">
      <c r="A122" s="58"/>
      <c r="B122" s="390"/>
      <c r="C122" s="390"/>
      <c r="D122" s="391"/>
      <c r="E122" s="405"/>
      <c r="F122" s="406"/>
      <c r="G122" s="406"/>
      <c r="H122" s="406"/>
      <c r="I122" s="404"/>
      <c r="J122" s="51" t="str">
        <f>IF(AND('Mapa final'!$AB$55="Media",'Mapa final'!$AD$55="Leve"),CONCATENATE("R18C",'Mapa final'!$R$55),"")</f>
        <v/>
      </c>
      <c r="K122" s="52" t="str">
        <f>IF(AND('Mapa final'!$AB$56="Media",'Mapa final'!$AD$56="Leve"),CONCATENATE("R18C",'Mapa final'!$R$56),"")</f>
        <v>R18C2</v>
      </c>
      <c r="L122" s="125" t="str">
        <f>IF(AND('Mapa final'!$AB$57="Media",'Mapa final'!$AD$57="Leve"),CONCATENATE("R18C",'Mapa final'!$R$57),"")</f>
        <v/>
      </c>
      <c r="M122" s="51" t="str">
        <f>IF(AND('Mapa final'!$AB$55="Media",'Mapa final'!$AD$55="Menor"),CONCATENATE("R18C",'Mapa final'!$R$55),"")</f>
        <v/>
      </c>
      <c r="N122" s="52" t="str">
        <f>IF(AND('Mapa final'!$AB$56="Media",'Mapa final'!$AD$56="Menor"),CONCATENATE("R18C",'Mapa final'!$R$56),"")</f>
        <v/>
      </c>
      <c r="O122" s="125" t="str">
        <f>IF(AND('Mapa final'!$AB$57="Media",'Mapa final'!$AD$57="Menor"),CONCATENATE("R18C",'Mapa final'!$R$57),"")</f>
        <v/>
      </c>
      <c r="P122" s="51" t="str">
        <f>IF(AND('Mapa final'!$AB$55="Media",'Mapa final'!$AD$55="Moderado"),CONCATENATE("R18C",'Mapa final'!$R$55),"")</f>
        <v/>
      </c>
      <c r="Q122" s="52" t="str">
        <f>IF(AND('Mapa final'!$AB$56="Media",'Mapa final'!$AD$56="Moderado"),CONCATENATE("R18C",'Mapa final'!$R$56),"")</f>
        <v/>
      </c>
      <c r="R122" s="125" t="str">
        <f>IF(AND('Mapa final'!$AB$57="Media",'Mapa final'!$AD$57="Moderado"),CONCATENATE("R18C",'Mapa final'!$R$57),"")</f>
        <v/>
      </c>
      <c r="S122" s="44" t="str">
        <f>IF(AND('Mapa final'!$AB$55="Media",'Mapa final'!$AD$55="Mayor"),CONCATENATE("R18C",'Mapa final'!$R$55),"")</f>
        <v/>
      </c>
      <c r="T122" s="44" t="str">
        <f>IF(AND('Mapa final'!$AB$56="Media",'Mapa final'!$AD$56="Mayor"),CONCATENATE("R18C",'Mapa final'!$R$56),"")</f>
        <v/>
      </c>
      <c r="U122" s="44" t="str">
        <f>IF(AND('Mapa final'!$AB$57="Media",'Mapa final'!$AD$57="Mayor"),CONCATENATE("R18C",'Mapa final'!$R$57),"")</f>
        <v/>
      </c>
      <c r="V122" s="45" t="str">
        <f>IF(AND('Mapa final'!$AB$55="Media",'Mapa final'!$AD$55="Catastrófico"),CONCATENATE("R18C",'Mapa final'!$R$55),"")</f>
        <v/>
      </c>
      <c r="W122" s="46" t="str">
        <f>IF(AND('Mapa final'!$AB$56="Media",'Mapa final'!$AD$56="Catastrófico"),CONCATENATE("R18C",'Mapa final'!$R$56),"")</f>
        <v/>
      </c>
      <c r="X122" s="114" t="str">
        <f>IF(AND('Mapa final'!$AB$57="Media",'Mapa final'!$AD$57="Catastrófico"),CONCATENATE("R18C",'Mapa final'!$R$57),"")</f>
        <v/>
      </c>
      <c r="Y122" s="58"/>
      <c r="Z122" s="432"/>
      <c r="AA122" s="433"/>
      <c r="AB122" s="433"/>
      <c r="AC122" s="433"/>
      <c r="AD122" s="433"/>
      <c r="AE122" s="434"/>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row>
    <row r="123" spans="1:61" ht="15" customHeight="1" x14ac:dyDescent="0.25">
      <c r="A123" s="58"/>
      <c r="B123" s="390"/>
      <c r="C123" s="390"/>
      <c r="D123" s="391"/>
      <c r="E123" s="405"/>
      <c r="F123" s="406"/>
      <c r="G123" s="406"/>
      <c r="H123" s="406"/>
      <c r="I123" s="404"/>
      <c r="J123" s="51" t="str">
        <f>IF(AND('Mapa final'!$AB$58="Media",'Mapa final'!$AD$58="Leve"),CONCATENATE("R19C",'Mapa final'!$R$58),"")</f>
        <v/>
      </c>
      <c r="K123" s="52" t="str">
        <f>IF(AND('Mapa final'!$AB$59="Media",'Mapa final'!$AD$59="Leve"),CONCATENATE("R19C",'Mapa final'!$R$59),"")</f>
        <v/>
      </c>
      <c r="L123" s="125" t="str">
        <f>IF(AND('Mapa final'!$AB$60="Media",'Mapa final'!$AD$60="Leve"),CONCATENATE("R19C",'Mapa final'!$R$60),"")</f>
        <v/>
      </c>
      <c r="M123" s="51" t="str">
        <f>IF(AND('Mapa final'!$AB$58="Media",'Mapa final'!$AD$58="Menor"),CONCATENATE("R19C",'Mapa final'!$R$58),"")</f>
        <v/>
      </c>
      <c r="N123" s="52" t="str">
        <f>IF(AND('Mapa final'!$AB$59="Media",'Mapa final'!$AD$59="Menor"),CONCATENATE("R19C",'Mapa final'!$R$59),"")</f>
        <v/>
      </c>
      <c r="O123" s="125" t="str">
        <f>IF(AND('Mapa final'!$AB$60="Media",'Mapa final'!$AD$60="Menor"),CONCATENATE("R19C",'Mapa final'!$R$60),"")</f>
        <v/>
      </c>
      <c r="P123" s="51" t="str">
        <f>IF(AND('Mapa final'!$AB$58="Media",'Mapa final'!$AD$58="Moderado"),CONCATENATE("R19C",'Mapa final'!$R$58),"")</f>
        <v>R19C1</v>
      </c>
      <c r="Q123" s="52" t="str">
        <f>IF(AND('Mapa final'!$AB$59="Media",'Mapa final'!$AD$59="Moderado"),CONCATENATE("R19C",'Mapa final'!$R$59),"")</f>
        <v/>
      </c>
      <c r="R123" s="125" t="str">
        <f>IF(AND('Mapa final'!$AB$60="Media",'Mapa final'!$AD$60="Moderado"),CONCATENATE("R19C",'Mapa final'!$R$60),"")</f>
        <v/>
      </c>
      <c r="S123" s="44" t="str">
        <f>IF(AND('Mapa final'!$AB$58="Media",'Mapa final'!$AD$58="Mayor"),CONCATENATE("R19C",'Mapa final'!$R$58),"")</f>
        <v/>
      </c>
      <c r="T123" s="44" t="str">
        <f>IF(AND('Mapa final'!$AB$59="Media",'Mapa final'!$AD$59="Mayor"),CONCATENATE("R19C",'Mapa final'!$R$59),"")</f>
        <v/>
      </c>
      <c r="U123" s="44" t="str">
        <f>IF(AND('Mapa final'!$AB$60="Media",'Mapa final'!$AD$60="Mayor"),CONCATENATE("R19C",'Mapa final'!$R$60),"")</f>
        <v/>
      </c>
      <c r="V123" s="45" t="str">
        <f>IF(AND('Mapa final'!$AB$58="Media",'Mapa final'!$AD$58="Catastrófico"),CONCATENATE("R19C",'Mapa final'!$R$58),"")</f>
        <v/>
      </c>
      <c r="W123" s="46" t="str">
        <f>IF(AND('Mapa final'!$AB$59="Media",'Mapa final'!$AD$59="Catastrófico"),CONCATENATE("R19C",'Mapa final'!$R$59),"")</f>
        <v/>
      </c>
      <c r="X123" s="114" t="str">
        <f>IF(AND('Mapa final'!$AB$60="Media",'Mapa final'!$AD$60="Catastrófico"),CONCATENATE("R19C",'Mapa final'!$R$60),"")</f>
        <v/>
      </c>
      <c r="Y123" s="58"/>
      <c r="Z123" s="432"/>
      <c r="AA123" s="433"/>
      <c r="AB123" s="433"/>
      <c r="AC123" s="433"/>
      <c r="AD123" s="433"/>
      <c r="AE123" s="434"/>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row>
    <row r="124" spans="1:61" ht="15" customHeight="1" x14ac:dyDescent="0.25">
      <c r="A124" s="58"/>
      <c r="B124" s="390"/>
      <c r="C124" s="390"/>
      <c r="D124" s="391"/>
      <c r="E124" s="405"/>
      <c r="F124" s="406"/>
      <c r="G124" s="406"/>
      <c r="H124" s="406"/>
      <c r="I124" s="404"/>
      <c r="J124" s="51" t="str">
        <f>IF(AND('Mapa final'!$AB$61="Media",'Mapa final'!$AD$61="Leve"),CONCATENATE("R20C",'Mapa final'!$R$61),"")</f>
        <v/>
      </c>
      <c r="K124" s="52" t="str">
        <f>IF(AND('Mapa final'!$AB$62="Media",'Mapa final'!$AD$62="Leve"),CONCATENATE("R20C",'Mapa final'!$R$62),"")</f>
        <v/>
      </c>
      <c r="L124" s="125" t="str">
        <f>IF(AND('Mapa final'!$AB$63="Media",'Mapa final'!$AD$63="Leve"),CONCATENATE("R20C",'Mapa final'!$R$63),"")</f>
        <v/>
      </c>
      <c r="M124" s="51" t="str">
        <f>IF(AND('Mapa final'!$AB$61="Media",'Mapa final'!$AD$61="Menor"),CONCATENATE("R20C",'Mapa final'!$R$61),"")</f>
        <v/>
      </c>
      <c r="N124" s="52" t="str">
        <f>IF(AND('Mapa final'!$AB$62="Media",'Mapa final'!$AD$62="Menor"),CONCATENATE("R20C",'Mapa final'!$R$62),"")</f>
        <v/>
      </c>
      <c r="O124" s="125" t="str">
        <f>IF(AND('Mapa final'!$AB$63="Media",'Mapa final'!$AD$63="Menor"),CONCATENATE("R20C",'Mapa final'!$R$63),"")</f>
        <v/>
      </c>
      <c r="P124" s="51" t="str">
        <f>IF(AND('Mapa final'!$AB$61="Media",'Mapa final'!$AD$61="Moderado"),CONCATENATE("R20C",'Mapa final'!$R$61),"")</f>
        <v>R20C1</v>
      </c>
      <c r="Q124" s="52" t="str">
        <f>IF(AND('Mapa final'!$AB$62="Media",'Mapa final'!$AD$62="Moderado"),CONCATENATE("R20C",'Mapa final'!$R$62),"")</f>
        <v/>
      </c>
      <c r="R124" s="125" t="str">
        <f>IF(AND('Mapa final'!$AB$63="Media",'Mapa final'!$AD$63="Moderado"),CONCATENATE("R20C",'Mapa final'!$R$63),"")</f>
        <v/>
      </c>
      <c r="S124" s="44" t="str">
        <f>IF(AND('Mapa final'!$AB$61="Media",'Mapa final'!$AD$61="Mayor"),CONCATENATE("R20C",'Mapa final'!$R$61),"")</f>
        <v/>
      </c>
      <c r="T124" s="44" t="str">
        <f>IF(AND('Mapa final'!$AB$62="Media",'Mapa final'!$AD$62="Mayor"),CONCATENATE("R20C",'Mapa final'!$R$62),"")</f>
        <v/>
      </c>
      <c r="U124" s="44" t="str">
        <f>IF(AND('Mapa final'!$AB$63="Media",'Mapa final'!$AD$63="Mayor"),CONCATENATE("R20C",'Mapa final'!$R$63),"")</f>
        <v/>
      </c>
      <c r="V124" s="45" t="str">
        <f>IF(AND('Mapa final'!$AB$61="Media",'Mapa final'!$AD$61="Catastrófico"),CONCATENATE("R20C",'Mapa final'!$R$61),"")</f>
        <v/>
      </c>
      <c r="W124" s="46" t="str">
        <f>IF(AND('Mapa final'!$AB$62="Media",'Mapa final'!$AD$62="Catastrófico"),CONCATENATE("R20C",'Mapa final'!$R$62),"")</f>
        <v/>
      </c>
      <c r="X124" s="114" t="str">
        <f>IF(AND('Mapa final'!$AB$63="Media",'Mapa final'!$AD$63="Catastrófico"),CONCATENATE("R20C",'Mapa final'!$R$63),"")</f>
        <v/>
      </c>
      <c r="Y124" s="58"/>
      <c r="Z124" s="432"/>
      <c r="AA124" s="433"/>
      <c r="AB124" s="433"/>
      <c r="AC124" s="433"/>
      <c r="AD124" s="433"/>
      <c r="AE124" s="434"/>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row>
    <row r="125" spans="1:61" ht="15" customHeight="1" x14ac:dyDescent="0.25">
      <c r="A125" s="58"/>
      <c r="B125" s="390"/>
      <c r="C125" s="390"/>
      <c r="D125" s="391"/>
      <c r="E125" s="405"/>
      <c r="F125" s="406"/>
      <c r="G125" s="406"/>
      <c r="H125" s="406"/>
      <c r="I125" s="404"/>
      <c r="J125" s="51" t="str">
        <f>IF(AND('Mapa final'!$AB$64="Media",'Mapa final'!$AD$64="Leve"),CONCATENATE("R21C",'Mapa final'!$R$64),"")</f>
        <v/>
      </c>
      <c r="K125" s="52" t="str">
        <f>IF(AND('Mapa final'!$AB$65="Media",'Mapa final'!$AD$65="Leve"),CONCATENATE("R21C",'Mapa final'!$R$65),"")</f>
        <v/>
      </c>
      <c r="L125" s="125" t="str">
        <f>IF(AND('Mapa final'!$AB$66="Media",'Mapa final'!$AD$66="Leve"),CONCATENATE("R21C",'Mapa final'!$R$66),"")</f>
        <v/>
      </c>
      <c r="M125" s="51" t="str">
        <f>IF(AND('Mapa final'!$AB$64="Media",'Mapa final'!$AD$64="Menor"),CONCATENATE("R21C",'Mapa final'!$R$64),"")</f>
        <v/>
      </c>
      <c r="N125" s="52" t="str">
        <f>IF(AND('Mapa final'!$AB$65="Media",'Mapa final'!$AD$65="Menor"),CONCATENATE("R21C",'Mapa final'!$R$65),"")</f>
        <v/>
      </c>
      <c r="O125" s="125" t="str">
        <f>IF(AND('Mapa final'!$AB$66="Media",'Mapa final'!$AD$66="Menor"),CONCATENATE("R21C",'Mapa final'!$R$66),"")</f>
        <v/>
      </c>
      <c r="P125" s="51" t="str">
        <f>IF(AND('Mapa final'!$AB$64="Media",'Mapa final'!$AD$64="Moderado"),CONCATENATE("R21C",'Mapa final'!$R$64),"")</f>
        <v/>
      </c>
      <c r="Q125" s="52" t="str">
        <f>IF(AND('Mapa final'!$AB$65="Media",'Mapa final'!$AD$65="Moderado"),CONCATENATE("R21C",'Mapa final'!$R$65),"")</f>
        <v/>
      </c>
      <c r="R125" s="125" t="str">
        <f>IF(AND('Mapa final'!$AB$66="Media",'Mapa final'!$AD$66="Moderado"),CONCATENATE("R21C",'Mapa final'!$R$66),"")</f>
        <v/>
      </c>
      <c r="S125" s="44" t="str">
        <f>IF(AND('Mapa final'!$AB$64="Media",'Mapa final'!$AD$64="Mayor"),CONCATENATE("R21C",'Mapa final'!$R$64),"")</f>
        <v/>
      </c>
      <c r="T125" s="44" t="str">
        <f>IF(AND('Mapa final'!$AB$65="Media",'Mapa final'!$AD$65="Mayor"),CONCATENATE("R21C",'Mapa final'!$R$65),"")</f>
        <v/>
      </c>
      <c r="U125" s="44" t="str">
        <f>IF(AND('Mapa final'!$AB$66="Media",'Mapa final'!$AD$66="Mayor"),CONCATENATE("R21C",'Mapa final'!$R$66),"")</f>
        <v/>
      </c>
      <c r="V125" s="45" t="str">
        <f>IF(AND('Mapa final'!$AB$64="Media",'Mapa final'!$AD$64="Catastrófico"),CONCATENATE("R21C",'Mapa final'!$R$64),"")</f>
        <v/>
      </c>
      <c r="W125" s="46" t="str">
        <f>IF(AND('Mapa final'!$AB$65="Media",'Mapa final'!$AD$65="Catastrófico"),CONCATENATE("R21C",'Mapa final'!$R$65),"")</f>
        <v/>
      </c>
      <c r="X125" s="114" t="str">
        <f>IF(AND('Mapa final'!$AB$66="Media",'Mapa final'!$AD$66="Catastrófico"),CONCATENATE("R21C",'Mapa final'!$R$66),"")</f>
        <v/>
      </c>
      <c r="Y125" s="58"/>
      <c r="Z125" s="432"/>
      <c r="AA125" s="433"/>
      <c r="AB125" s="433"/>
      <c r="AC125" s="433"/>
      <c r="AD125" s="433"/>
      <c r="AE125" s="434"/>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row>
    <row r="126" spans="1:61" ht="15" customHeight="1" x14ac:dyDescent="0.25">
      <c r="A126" s="58"/>
      <c r="B126" s="390"/>
      <c r="C126" s="390"/>
      <c r="D126" s="391"/>
      <c r="E126" s="405"/>
      <c r="F126" s="406"/>
      <c r="G126" s="406"/>
      <c r="H126" s="406"/>
      <c r="I126" s="404"/>
      <c r="J126" s="51" t="str">
        <f>IF(AND('Mapa final'!$AB$67="Media",'Mapa final'!$AD$67="Leve"),CONCATENATE("R22C",'Mapa final'!$R$67),"")</f>
        <v/>
      </c>
      <c r="K126" s="52" t="str">
        <f>IF(AND('Mapa final'!$AB$68="Media",'Mapa final'!$AD$68="Leve"),CONCATENATE("R22C",'Mapa final'!$R$68),"")</f>
        <v/>
      </c>
      <c r="L126" s="125" t="str">
        <f>IF(AND('Mapa final'!$AB$69="Media",'Mapa final'!$AD$69="Leve"),CONCATENATE("R22C",'Mapa final'!$R$69),"")</f>
        <v/>
      </c>
      <c r="M126" s="51" t="str">
        <f>IF(AND('Mapa final'!$AB$67="Media",'Mapa final'!$AD$67="Menor"),CONCATENATE("R22C",'Mapa final'!$R$67),"")</f>
        <v/>
      </c>
      <c r="N126" s="52" t="str">
        <f>IF(AND('Mapa final'!$AB$68="Media",'Mapa final'!$AD$68="Menor"),CONCATENATE("R22C",'Mapa final'!$R$68),"")</f>
        <v/>
      </c>
      <c r="O126" s="125" t="str">
        <f>IF(AND('Mapa final'!$AB$69="Media",'Mapa final'!$AD$69="Menor"),CONCATENATE("R22C",'Mapa final'!$R$69),"")</f>
        <v/>
      </c>
      <c r="P126" s="51" t="str">
        <f>IF(AND('Mapa final'!$AB$67="Media",'Mapa final'!$AD$67="Moderado"),CONCATENATE("R22C",'Mapa final'!$R$67),"")</f>
        <v/>
      </c>
      <c r="Q126" s="52" t="str">
        <f>IF(AND('Mapa final'!$AB$68="Media",'Mapa final'!$AD$68="Moderado"),CONCATENATE("R22C",'Mapa final'!$R$68),"")</f>
        <v/>
      </c>
      <c r="R126" s="125" t="str">
        <f>IF(AND('Mapa final'!$AB$69="Media",'Mapa final'!$AD$69="Moderado"),CONCATENATE("R22C",'Mapa final'!$R$69),"")</f>
        <v/>
      </c>
      <c r="S126" s="44" t="str">
        <f>IF(AND('Mapa final'!$AB$67="Media",'Mapa final'!$AD$67="Mayor"),CONCATENATE("R22C",'Mapa final'!$R$67),"")</f>
        <v/>
      </c>
      <c r="T126" s="44" t="str">
        <f>IF(AND('Mapa final'!$AB$68="Media",'Mapa final'!$AD$68="Mayor"),CONCATENATE("R22C",'Mapa final'!$R$68),"")</f>
        <v/>
      </c>
      <c r="U126" s="44" t="str">
        <f>IF(AND('Mapa final'!$AB$69="Media",'Mapa final'!$AD$69="Mayor"),CONCATENATE("R22C",'Mapa final'!$R$69),"")</f>
        <v/>
      </c>
      <c r="V126" s="45" t="str">
        <f>IF(AND('Mapa final'!$AB$67="Media",'Mapa final'!$AD$67="Catastrófico"),CONCATENATE("R22C",'Mapa final'!$R$67),"")</f>
        <v/>
      </c>
      <c r="W126" s="46" t="str">
        <f>IF(AND('Mapa final'!$AB$68="Media",'Mapa final'!$AD$68="Catastrófico"),CONCATENATE("R22C",'Mapa final'!$R$68),"")</f>
        <v/>
      </c>
      <c r="X126" s="114" t="str">
        <f>IF(AND('Mapa final'!$AB$69="Media",'Mapa final'!$AD$69="Catastrófico"),CONCATENATE("R22C",'Mapa final'!$R$69),"")</f>
        <v/>
      </c>
      <c r="Y126" s="58"/>
      <c r="Z126" s="432"/>
      <c r="AA126" s="433"/>
      <c r="AB126" s="433"/>
      <c r="AC126" s="433"/>
      <c r="AD126" s="433"/>
      <c r="AE126" s="434"/>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row>
    <row r="127" spans="1:61" ht="15" customHeight="1" x14ac:dyDescent="0.25">
      <c r="A127" s="58"/>
      <c r="B127" s="390"/>
      <c r="C127" s="390"/>
      <c r="D127" s="391"/>
      <c r="E127" s="405"/>
      <c r="F127" s="406"/>
      <c r="G127" s="406"/>
      <c r="H127" s="406"/>
      <c r="I127" s="404"/>
      <c r="J127" s="51" t="str">
        <f>IF(AND('Mapa final'!$AB$70="Media",'Mapa final'!$AD$70="Leve"),CONCATENATE("R23C",'Mapa final'!$R$70),"")</f>
        <v/>
      </c>
      <c r="K127" s="52" t="str">
        <f>IF(AND('Mapa final'!$AB$71="Media",'Mapa final'!$AD$71="Leve"),CONCATENATE("R23C",'Mapa final'!$R$71),"")</f>
        <v/>
      </c>
      <c r="L127" s="125" t="str">
        <f>IF(AND('Mapa final'!$AB$72="Media",'Mapa final'!$AD$72="Leve"),CONCATENATE("R23C",'Mapa final'!$R$72),"")</f>
        <v/>
      </c>
      <c r="M127" s="51" t="str">
        <f>IF(AND('Mapa final'!$AB$70="Media",'Mapa final'!$AD$70="Menor"),CONCATENATE("R23C",'Mapa final'!$R$70),"")</f>
        <v/>
      </c>
      <c r="N127" s="52" t="str">
        <f>IF(AND('Mapa final'!$AB$71="Media",'Mapa final'!$AD$71="Menor"),CONCATENATE("R23C",'Mapa final'!$R$71),"")</f>
        <v/>
      </c>
      <c r="O127" s="125" t="str">
        <f>IF(AND('Mapa final'!$AB$72="Media",'Mapa final'!$AD$72="Menor"),CONCATENATE("R23C",'Mapa final'!$R$72),"")</f>
        <v/>
      </c>
      <c r="P127" s="51" t="str">
        <f>IF(AND('Mapa final'!$AB$70="Media",'Mapa final'!$AD$70="Moderado"),CONCATENATE("R23C",'Mapa final'!$R$70),"")</f>
        <v/>
      </c>
      <c r="Q127" s="52" t="str">
        <f>IF(AND('Mapa final'!$AB$71="Media",'Mapa final'!$AD$71="Moderado"),CONCATENATE("R23C",'Mapa final'!$R$71),"")</f>
        <v/>
      </c>
      <c r="R127" s="125" t="str">
        <f>IF(AND('Mapa final'!$AB$72="Media",'Mapa final'!$AD$72="Moderado"),CONCATENATE("R23C",'Mapa final'!$R$72),"")</f>
        <v/>
      </c>
      <c r="S127" s="44" t="str">
        <f>IF(AND('Mapa final'!$AB$70="Media",'Mapa final'!$AD$70="Mayor"),CONCATENATE("R23C",'Mapa final'!$R$70),"")</f>
        <v/>
      </c>
      <c r="T127" s="44" t="str">
        <f>IF(AND('Mapa final'!$AB$71="Media",'Mapa final'!$AD$71="Mayor"),CONCATENATE("R23C",'Mapa final'!$R$71),"")</f>
        <v/>
      </c>
      <c r="U127" s="44" t="str">
        <f>IF(AND('Mapa final'!$AB$72="Media",'Mapa final'!$AD$72="Mayor"),CONCATENATE("R23C",'Mapa final'!$R$72),"")</f>
        <v/>
      </c>
      <c r="V127" s="45" t="str">
        <f>IF(AND('Mapa final'!$AB$70="Media",'Mapa final'!$AD$70="Catastrófico"),CONCATENATE("R23C",'Mapa final'!$R$70),"")</f>
        <v/>
      </c>
      <c r="W127" s="46" t="str">
        <f>IF(AND('Mapa final'!$AB$71="Media",'Mapa final'!$AD$71="Catastrófico"),CONCATENATE("R23C",'Mapa final'!$R$71),"")</f>
        <v/>
      </c>
      <c r="X127" s="114" t="str">
        <f>IF(AND('Mapa final'!$AB$72="Media",'Mapa final'!$AD$72="Catastrófico"),CONCATENATE("R23C",'Mapa final'!$R$72),"")</f>
        <v/>
      </c>
      <c r="Y127" s="58"/>
      <c r="Z127" s="432"/>
      <c r="AA127" s="433"/>
      <c r="AB127" s="433"/>
      <c r="AC127" s="433"/>
      <c r="AD127" s="433"/>
      <c r="AE127" s="434"/>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row>
    <row r="128" spans="1:61" ht="15" customHeight="1" x14ac:dyDescent="0.25">
      <c r="A128" s="58"/>
      <c r="B128" s="390"/>
      <c r="C128" s="390"/>
      <c r="D128" s="391"/>
      <c r="E128" s="405"/>
      <c r="F128" s="406"/>
      <c r="G128" s="406"/>
      <c r="H128" s="406"/>
      <c r="I128" s="404"/>
      <c r="J128" s="51" t="str">
        <f>IF(AND('Mapa final'!$AB$73="Media",'Mapa final'!$AD$73="Leve"),CONCATENATE("R24C",'Mapa final'!$R$73),"")</f>
        <v/>
      </c>
      <c r="K128" s="52" t="str">
        <f>IF(AND('Mapa final'!$AB$74="Media",'Mapa final'!$AD$74="Leve"),CONCATENATE("R24C",'Mapa final'!$R$74),"")</f>
        <v/>
      </c>
      <c r="L128" s="125" t="str">
        <f>IF(AND('Mapa final'!$AB$75="Media",'Mapa final'!$AD$75="Leve"),CONCATENATE("R24C",'Mapa final'!$R$75),"")</f>
        <v/>
      </c>
      <c r="M128" s="51" t="str">
        <f>IF(AND('Mapa final'!$AB$73="Media",'Mapa final'!$AD$73="Menor"),CONCATENATE("R24C",'Mapa final'!$R$73),"")</f>
        <v/>
      </c>
      <c r="N128" s="52" t="str">
        <f>IF(AND('Mapa final'!$AB$74="Media",'Mapa final'!$AD$74="Menor"),CONCATENATE("R24C",'Mapa final'!$R$74),"")</f>
        <v/>
      </c>
      <c r="O128" s="125" t="str">
        <f>IF(AND('Mapa final'!$AB$75="Media",'Mapa final'!$AD$75="Menor"),CONCATENATE("R24C",'Mapa final'!$R$75),"")</f>
        <v/>
      </c>
      <c r="P128" s="51" t="str">
        <f>IF(AND('Mapa final'!$AB$73="Media",'Mapa final'!$AD$73="Moderado"),CONCATENATE("R24C",'Mapa final'!$R$73),"")</f>
        <v/>
      </c>
      <c r="Q128" s="52" t="str">
        <f>IF(AND('Mapa final'!$AB$74="Media",'Mapa final'!$AD$74="Moderado"),CONCATENATE("R24C",'Mapa final'!$R$74),"")</f>
        <v/>
      </c>
      <c r="R128" s="125" t="str">
        <f>IF(AND('Mapa final'!$AB$75="Media",'Mapa final'!$AD$75="Moderado"),CONCATENATE("R24C",'Mapa final'!$R$75),"")</f>
        <v/>
      </c>
      <c r="S128" s="44" t="str">
        <f>IF(AND('Mapa final'!$AB$73="Media",'Mapa final'!$AD$73="Mayor"),CONCATENATE("R24C",'Mapa final'!$R$73),"")</f>
        <v/>
      </c>
      <c r="T128" s="44" t="str">
        <f>IF(AND('Mapa final'!$AB$74="Media",'Mapa final'!$AD$74="Mayor"),CONCATENATE("R24C",'Mapa final'!$R$74),"")</f>
        <v/>
      </c>
      <c r="U128" s="44" t="str">
        <f>IF(AND('Mapa final'!$AB$75="Media",'Mapa final'!$AD$75="Mayor"),CONCATENATE("R24C",'Mapa final'!$R$75),"")</f>
        <v/>
      </c>
      <c r="V128" s="45" t="str">
        <f>IF(AND('Mapa final'!$AB$73="Media",'Mapa final'!$AD$73="Catastrófico"),CONCATENATE("R24C",'Mapa final'!$R$73),"")</f>
        <v/>
      </c>
      <c r="W128" s="46" t="str">
        <f>IF(AND('Mapa final'!$AB$74="Media",'Mapa final'!$AD$74="Catastrófico"),CONCATENATE("R24C",'Mapa final'!$R$74),"")</f>
        <v/>
      </c>
      <c r="X128" s="114" t="str">
        <f>IF(AND('Mapa final'!$AB$75="Media",'Mapa final'!$AD$75="Catastrófico"),CONCATENATE("R24C",'Mapa final'!$R$75),"")</f>
        <v/>
      </c>
      <c r="Y128" s="58"/>
      <c r="Z128" s="432"/>
      <c r="AA128" s="433"/>
      <c r="AB128" s="433"/>
      <c r="AC128" s="433"/>
      <c r="AD128" s="433"/>
      <c r="AE128" s="434"/>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row>
    <row r="129" spans="1:61" ht="15" customHeight="1" x14ac:dyDescent="0.25">
      <c r="A129" s="58"/>
      <c r="B129" s="390"/>
      <c r="C129" s="390"/>
      <c r="D129" s="391"/>
      <c r="E129" s="405"/>
      <c r="F129" s="406"/>
      <c r="G129" s="406"/>
      <c r="H129" s="406"/>
      <c r="I129" s="404"/>
      <c r="J129" s="51" t="str">
        <f>IF(AND('Mapa final'!$AB$76="Media",'Mapa final'!$AD$76="Leve"),CONCATENATE("R25C",'Mapa final'!$R$76),"")</f>
        <v/>
      </c>
      <c r="K129" s="52" t="str">
        <f>IF(AND('Mapa final'!$AB$77="Media",'Mapa final'!$AD$77="Leve"),CONCATENATE("R25C",'Mapa final'!$R$77),"")</f>
        <v/>
      </c>
      <c r="L129" s="125" t="str">
        <f>IF(AND('Mapa final'!$AB$78="Media",'Mapa final'!$AD$78="Leve"),CONCATENATE("R25C",'Mapa final'!$R$78),"")</f>
        <v/>
      </c>
      <c r="M129" s="51" t="str">
        <f>IF(AND('Mapa final'!$AB$76="Media",'Mapa final'!$AD$76="Menor"),CONCATENATE("R25C",'Mapa final'!$R$76),"")</f>
        <v/>
      </c>
      <c r="N129" s="52" t="str">
        <f>IF(AND('Mapa final'!$AB$77="Media",'Mapa final'!$AD$77="Menor"),CONCATENATE("R25C",'Mapa final'!$R$77),"")</f>
        <v/>
      </c>
      <c r="O129" s="125" t="str">
        <f>IF(AND('Mapa final'!$AB$78="Media",'Mapa final'!$AD$78="Menor"),CONCATENATE("R25C",'Mapa final'!$R$78),"")</f>
        <v/>
      </c>
      <c r="P129" s="51" t="str">
        <f>IF(AND('Mapa final'!$AB$76="Media",'Mapa final'!$AD$76="Moderado"),CONCATENATE("R25C",'Mapa final'!$R$76),"")</f>
        <v/>
      </c>
      <c r="Q129" s="52" t="str">
        <f>IF(AND('Mapa final'!$AB$77="Media",'Mapa final'!$AD$77="Moderado"),CONCATENATE("R25C",'Mapa final'!$R$77),"")</f>
        <v/>
      </c>
      <c r="R129" s="125" t="str">
        <f>IF(AND('Mapa final'!$AB$78="Media",'Mapa final'!$AD$78="Moderado"),CONCATENATE("R25C",'Mapa final'!$R$78),"")</f>
        <v/>
      </c>
      <c r="S129" s="44" t="str">
        <f>IF(AND('Mapa final'!$AB$76="Media",'Mapa final'!$AD$76="Mayor"),CONCATENATE("R25C",'Mapa final'!$R$76),"")</f>
        <v/>
      </c>
      <c r="T129" s="44" t="str">
        <f>IF(AND('Mapa final'!$AB$77="Media",'Mapa final'!$AD$77="Mayor"),CONCATENATE("R25C",'Mapa final'!$R$77),"")</f>
        <v/>
      </c>
      <c r="U129" s="44" t="str">
        <f>IF(AND('Mapa final'!$AB$78="Media",'Mapa final'!$AD$78="Mayor"),CONCATENATE("R25C",'Mapa final'!$R$78),"")</f>
        <v/>
      </c>
      <c r="V129" s="45" t="str">
        <f>IF(AND('Mapa final'!$AB$76="Media",'Mapa final'!$AD$76="Catastrófico"),CONCATENATE("R25C",'Mapa final'!$R$76),"")</f>
        <v/>
      </c>
      <c r="W129" s="46" t="str">
        <f>IF(AND('Mapa final'!$AB$77="Media",'Mapa final'!$AD$77="Catastrófico"),CONCATENATE("R25C",'Mapa final'!$R$77),"")</f>
        <v/>
      </c>
      <c r="X129" s="114" t="str">
        <f>IF(AND('Mapa final'!$AB$78="Media",'Mapa final'!$AD$78="Catastrófico"),CONCATENATE("R25C",'Mapa final'!$R$78),"")</f>
        <v/>
      </c>
      <c r="Y129" s="58"/>
      <c r="Z129" s="432"/>
      <c r="AA129" s="433"/>
      <c r="AB129" s="433"/>
      <c r="AC129" s="433"/>
      <c r="AD129" s="433"/>
      <c r="AE129" s="434"/>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row>
    <row r="130" spans="1:61" ht="15" customHeight="1" x14ac:dyDescent="0.25">
      <c r="A130" s="58"/>
      <c r="B130" s="390"/>
      <c r="C130" s="390"/>
      <c r="D130" s="391"/>
      <c r="E130" s="405"/>
      <c r="F130" s="406"/>
      <c r="G130" s="406"/>
      <c r="H130" s="406"/>
      <c r="I130" s="404"/>
      <c r="J130" s="51" t="str">
        <f>IF(AND('Mapa final'!$AB$79="Media",'Mapa final'!$AD$79="Leve"),CONCATENATE("R26C",'Mapa final'!$R$79),"")</f>
        <v/>
      </c>
      <c r="K130" s="52" t="str">
        <f>IF(AND('Mapa final'!$AB$80="Media",'Mapa final'!$AD$80="Leve"),CONCATENATE("R26C",'Mapa final'!$R$80),"")</f>
        <v/>
      </c>
      <c r="L130" s="125" t="str">
        <f>IF(AND('Mapa final'!$AB$81="Media",'Mapa final'!$AD$81="Leve"),CONCATENATE("R26C",'Mapa final'!$R$81),"")</f>
        <v/>
      </c>
      <c r="M130" s="51" t="str">
        <f>IF(AND('Mapa final'!$AB$79="Media",'Mapa final'!$AD$79="Menor"),CONCATENATE("R26C",'Mapa final'!$R$79),"")</f>
        <v/>
      </c>
      <c r="N130" s="52" t="str">
        <f>IF(AND('Mapa final'!$AB$80="Media",'Mapa final'!$AD$80="Menor"),CONCATENATE("R26C",'Mapa final'!$R$80),"")</f>
        <v/>
      </c>
      <c r="O130" s="125" t="str">
        <f>IF(AND('Mapa final'!$AB$81="Media",'Mapa final'!$AD$81="Menor"),CONCATENATE("R26C",'Mapa final'!$R$81),"")</f>
        <v/>
      </c>
      <c r="P130" s="51" t="str">
        <f>IF(AND('Mapa final'!$AB$79="Media",'Mapa final'!$AD$79="Moderado"),CONCATENATE("R26C",'Mapa final'!$R$79),"")</f>
        <v/>
      </c>
      <c r="Q130" s="52" t="str">
        <f>IF(AND('Mapa final'!$AB$80="Media",'Mapa final'!$AD$80="Moderado"),CONCATENATE("R26C",'Mapa final'!$R$80),"")</f>
        <v/>
      </c>
      <c r="R130" s="125" t="str">
        <f>IF(AND('Mapa final'!$AB$81="Media",'Mapa final'!$AD$81="Moderado"),CONCATENATE("R26C",'Mapa final'!$R$81),"")</f>
        <v/>
      </c>
      <c r="S130" s="44" t="str">
        <f>IF(AND('Mapa final'!$AB$79="Media",'Mapa final'!$AD$79="Mayor"),CONCATENATE("R26C",'Mapa final'!$R$79),"")</f>
        <v/>
      </c>
      <c r="T130" s="44" t="str">
        <f>IF(AND('Mapa final'!$AB$80="Media",'Mapa final'!$AD$80="Mayor"),CONCATENATE("R26C",'Mapa final'!$R$80),"")</f>
        <v/>
      </c>
      <c r="U130" s="44" t="str">
        <f>IF(AND('Mapa final'!$AB$81="Media",'Mapa final'!$AD$81="Mayor"),CONCATENATE("R26C",'Mapa final'!$R$81),"")</f>
        <v/>
      </c>
      <c r="V130" s="45" t="str">
        <f>IF(AND('Mapa final'!$AB$79="Media",'Mapa final'!$AD$79="Catastrófico"),CONCATENATE("R26C",'Mapa final'!$R$79),"")</f>
        <v/>
      </c>
      <c r="W130" s="46" t="str">
        <f>IF(AND('Mapa final'!$AB$80="Media",'Mapa final'!$AD$80="Catastrófico"),CONCATENATE("R26C",'Mapa final'!$R$80),"")</f>
        <v/>
      </c>
      <c r="X130" s="114" t="str">
        <f>IF(AND('Mapa final'!$AB$81="Media",'Mapa final'!$AD$81="Catastrófico"),CONCATENATE("R26C",'Mapa final'!$R$81),"")</f>
        <v/>
      </c>
      <c r="Y130" s="58"/>
      <c r="Z130" s="432"/>
      <c r="AA130" s="433"/>
      <c r="AB130" s="433"/>
      <c r="AC130" s="433"/>
      <c r="AD130" s="433"/>
      <c r="AE130" s="434"/>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row>
    <row r="131" spans="1:61" ht="15" customHeight="1" x14ac:dyDescent="0.25">
      <c r="A131" s="58"/>
      <c r="B131" s="390"/>
      <c r="C131" s="390"/>
      <c r="D131" s="391"/>
      <c r="E131" s="405"/>
      <c r="F131" s="406"/>
      <c r="G131" s="406"/>
      <c r="H131" s="406"/>
      <c r="I131" s="404"/>
      <c r="J131" s="51" t="str">
        <f>IF(AND('Mapa final'!$AB$82="Media",'Mapa final'!$AD$82="Leve"),CONCATENATE("R27C",'Mapa final'!$R$82),"")</f>
        <v/>
      </c>
      <c r="K131" s="52" t="str">
        <f>IF(AND('Mapa final'!$AB$83="Media",'Mapa final'!$AD$83="Leve"),CONCATENATE("R27C",'Mapa final'!$R$83),"")</f>
        <v/>
      </c>
      <c r="L131" s="125" t="str">
        <f>IF(AND('Mapa final'!$AB$84="Media",'Mapa final'!$AD$84="Leve"),CONCATENATE("R27C",'Mapa final'!$R$84),"")</f>
        <v/>
      </c>
      <c r="M131" s="51" t="str">
        <f>IF(AND('Mapa final'!$AB$82="Media",'Mapa final'!$AD$82="Menor"),CONCATENATE("R27C",'Mapa final'!$R$82),"")</f>
        <v/>
      </c>
      <c r="N131" s="52" t="str">
        <f>IF(AND('Mapa final'!$AB$83="Media",'Mapa final'!$AD$83="Menor"),CONCATENATE("R27C",'Mapa final'!$R$83),"")</f>
        <v/>
      </c>
      <c r="O131" s="125" t="str">
        <f>IF(AND('Mapa final'!$AB$84="Media",'Mapa final'!$AD$84="Menor"),CONCATENATE("R27C",'Mapa final'!$R$84),"")</f>
        <v/>
      </c>
      <c r="P131" s="51" t="str">
        <f>IF(AND('Mapa final'!$AB$82="Media",'Mapa final'!$AD$82="Moderado"),CONCATENATE("R27C",'Mapa final'!$R$82),"")</f>
        <v/>
      </c>
      <c r="Q131" s="52" t="str">
        <f>IF(AND('Mapa final'!$AB$83="Media",'Mapa final'!$AD$83="Moderado"),CONCATENATE("R27C",'Mapa final'!$R$83),"")</f>
        <v/>
      </c>
      <c r="R131" s="125" t="str">
        <f>IF(AND('Mapa final'!$AB$84="Media",'Mapa final'!$AD$84="Moderado"),CONCATENATE("R27C",'Mapa final'!$R$84),"")</f>
        <v/>
      </c>
      <c r="S131" s="44" t="str">
        <f>IF(AND('Mapa final'!$AB$82="Media",'Mapa final'!$AD$82="Mayor"),CONCATENATE("R27C",'Mapa final'!$R$82),"")</f>
        <v/>
      </c>
      <c r="T131" s="44" t="str">
        <f>IF(AND('Mapa final'!$AB$83="Media",'Mapa final'!$AD$83="Mayor"),CONCATENATE("R27C",'Mapa final'!$R$83),"")</f>
        <v/>
      </c>
      <c r="U131" s="44" t="str">
        <f>IF(AND('Mapa final'!$AB$84="Media",'Mapa final'!$AD$84="Mayor"),CONCATENATE("R27C",'Mapa final'!$R$84),"")</f>
        <v/>
      </c>
      <c r="V131" s="45" t="str">
        <f>IF(AND('Mapa final'!$AB$82="Media",'Mapa final'!$AD$82="Catastrófico"),CONCATENATE("R27C",'Mapa final'!$R$82),"")</f>
        <v/>
      </c>
      <c r="W131" s="46" t="str">
        <f>IF(AND('Mapa final'!$AB$83="Media",'Mapa final'!$AD$83="Catastrófico"),CONCATENATE("R27C",'Mapa final'!$R$83),"")</f>
        <v/>
      </c>
      <c r="X131" s="114" t="str">
        <f>IF(AND('Mapa final'!$AB$84="Media",'Mapa final'!$AD$84="Catastrófico"),CONCATENATE("R27C",'Mapa final'!$R$84),"")</f>
        <v/>
      </c>
      <c r="Y131" s="58"/>
      <c r="Z131" s="432"/>
      <c r="AA131" s="433"/>
      <c r="AB131" s="433"/>
      <c r="AC131" s="433"/>
      <c r="AD131" s="433"/>
      <c r="AE131" s="434"/>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row>
    <row r="132" spans="1:61" ht="15" customHeight="1" x14ac:dyDescent="0.25">
      <c r="A132" s="58"/>
      <c r="B132" s="390"/>
      <c r="C132" s="390"/>
      <c r="D132" s="391"/>
      <c r="E132" s="405"/>
      <c r="F132" s="406"/>
      <c r="G132" s="406"/>
      <c r="H132" s="406"/>
      <c r="I132" s="404"/>
      <c r="J132" s="51" t="str">
        <f>IF(AND('Mapa final'!$AB$85="Media",'Mapa final'!$AD$85="Leve"),CONCATENATE("R28C",'Mapa final'!$R$85),"")</f>
        <v/>
      </c>
      <c r="K132" s="52" t="str">
        <f>IF(AND('Mapa final'!$AB$86="Media",'Mapa final'!$AD$86="Leve"),CONCATENATE("R28C",'Mapa final'!$R$86),"")</f>
        <v/>
      </c>
      <c r="L132" s="125" t="str">
        <f>IF(AND('Mapa final'!$AB$87="Media",'Mapa final'!$AD$87="Leve"),CONCATENATE("R28C",'Mapa final'!$R$87),"")</f>
        <v/>
      </c>
      <c r="M132" s="51" t="str">
        <f>IF(AND('Mapa final'!$AB$85="Media",'Mapa final'!$AD$85="Menor"),CONCATENATE("R28C",'Mapa final'!$R$85),"")</f>
        <v/>
      </c>
      <c r="N132" s="52" t="str">
        <f>IF(AND('Mapa final'!$AB$86="Media",'Mapa final'!$AD$86="Menor"),CONCATENATE("R28C",'Mapa final'!$R$86),"")</f>
        <v/>
      </c>
      <c r="O132" s="125" t="str">
        <f>IF(AND('Mapa final'!$AB$87="Media",'Mapa final'!$AD$87="Menor"),CONCATENATE("R28C",'Mapa final'!$R$87),"")</f>
        <v/>
      </c>
      <c r="P132" s="51" t="str">
        <f>IF(AND('Mapa final'!$AB$85="Media",'Mapa final'!$AD$85="Moderado"),CONCATENATE("R28C",'Mapa final'!$R$85),"")</f>
        <v/>
      </c>
      <c r="Q132" s="52" t="str">
        <f>IF(AND('Mapa final'!$AB$86="Media",'Mapa final'!$AD$86="Moderado"),CONCATENATE("R28C",'Mapa final'!$R$86),"")</f>
        <v/>
      </c>
      <c r="R132" s="125" t="str">
        <f>IF(AND('Mapa final'!$AB$87="Media",'Mapa final'!$AD$87="Moderado"),CONCATENATE("R28C",'Mapa final'!$R$87),"")</f>
        <v/>
      </c>
      <c r="S132" s="44" t="str">
        <f>IF(AND('Mapa final'!$AB$85="Media",'Mapa final'!$AD$85="Mayor"),CONCATENATE("R28C",'Mapa final'!$R$85),"")</f>
        <v/>
      </c>
      <c r="T132" s="44" t="str">
        <f>IF(AND('Mapa final'!$AB$86="Media",'Mapa final'!$AD$86="Mayor"),CONCATENATE("R28C",'Mapa final'!$R$86),"")</f>
        <v/>
      </c>
      <c r="U132" s="44" t="str">
        <f>IF(AND('Mapa final'!$AB$87="Media",'Mapa final'!$AD$87="Mayor"),CONCATENATE("R28C",'Mapa final'!$R$87),"")</f>
        <v/>
      </c>
      <c r="V132" s="45" t="str">
        <f>IF(AND('Mapa final'!$AB$85="Media",'Mapa final'!$AD$85="Catastrófico"),CONCATENATE("R28C",'Mapa final'!$R$85),"")</f>
        <v/>
      </c>
      <c r="W132" s="46" t="str">
        <f>IF(AND('Mapa final'!$AB$86="Media",'Mapa final'!$AD$86="Catastrófico"),CONCATENATE("R28C",'Mapa final'!$R$86),"")</f>
        <v/>
      </c>
      <c r="X132" s="114" t="str">
        <f>IF(AND('Mapa final'!$AB$87="Media",'Mapa final'!$AD$87="Catastrófico"),CONCATENATE("R28C",'Mapa final'!$R$87),"")</f>
        <v/>
      </c>
      <c r="Y132" s="58"/>
      <c r="Z132" s="432"/>
      <c r="AA132" s="433"/>
      <c r="AB132" s="433"/>
      <c r="AC132" s="433"/>
      <c r="AD132" s="433"/>
      <c r="AE132" s="434"/>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row>
    <row r="133" spans="1:61" ht="15" customHeight="1" x14ac:dyDescent="0.25">
      <c r="A133" s="58"/>
      <c r="B133" s="390"/>
      <c r="C133" s="390"/>
      <c r="D133" s="391"/>
      <c r="E133" s="405"/>
      <c r="F133" s="406"/>
      <c r="G133" s="406"/>
      <c r="H133" s="406"/>
      <c r="I133" s="404"/>
      <c r="J133" s="51" t="str">
        <f>IF(AND('Mapa final'!$AB$88="Media",'Mapa final'!$AD$88="Leve"),CONCATENATE("R29C",'Mapa final'!$R$88),"")</f>
        <v/>
      </c>
      <c r="K133" s="52" t="str">
        <f>IF(AND('Mapa final'!$AB$89="Media",'Mapa final'!$AD$89="Leve"),CONCATENATE("R29C",'Mapa final'!$R$89),"")</f>
        <v/>
      </c>
      <c r="L133" s="125" t="str">
        <f>IF(AND('Mapa final'!$AB$90="Media",'Mapa final'!$AD$90="Leve"),CONCATENATE("R30C",'Mapa final'!$R$90),"")</f>
        <v/>
      </c>
      <c r="M133" s="51" t="str">
        <f>IF(AND('Mapa final'!$AB$88="Media",'Mapa final'!$AD$88="Menor"),CONCATENATE("R29C",'Mapa final'!$R$88),"")</f>
        <v/>
      </c>
      <c r="N133" s="52" t="str">
        <f>IF(AND('Mapa final'!$AB$89="Media",'Mapa final'!$AD$89="Menor"),CONCATENATE("R29C",'Mapa final'!$R$89),"")</f>
        <v/>
      </c>
      <c r="O133" s="125" t="str">
        <f>IF(AND('Mapa final'!$AB$90="Media",'Mapa final'!$AD$90="Menor"),CONCATENATE("R30C",'Mapa final'!$R$90),"")</f>
        <v/>
      </c>
      <c r="P133" s="51" t="str">
        <f>IF(AND('Mapa final'!$AB$88="Media",'Mapa final'!$AD$88="Moderado"),CONCATENATE("R29C",'Mapa final'!$R$88),"")</f>
        <v/>
      </c>
      <c r="Q133" s="52" t="str">
        <f>IF(AND('Mapa final'!$AB$89="Media",'Mapa final'!$AD$89="Moderado"),CONCATENATE("R29C",'Mapa final'!$R$89),"")</f>
        <v/>
      </c>
      <c r="R133" s="125" t="str">
        <f>IF(AND('Mapa final'!$AB$90="Media",'Mapa final'!$AD$90="Moderado"),CONCATENATE("R30C",'Mapa final'!$R$90),"")</f>
        <v/>
      </c>
      <c r="S133" s="44" t="str">
        <f>IF(AND('Mapa final'!$AB$88="Media",'Mapa final'!$AD$88="Mayor"),CONCATENATE("R29C",'Mapa final'!$R$88),"")</f>
        <v/>
      </c>
      <c r="T133" s="44" t="str">
        <f>IF(AND('Mapa final'!$AB$89="Media",'Mapa final'!$AD$89="Mayor"),CONCATENATE("R29C",'Mapa final'!$R$89),"")</f>
        <v/>
      </c>
      <c r="U133" s="44" t="str">
        <f>IF(AND('Mapa final'!$AB$90="Media",'Mapa final'!$AD$90="Mayor"),CONCATENATE("R30C",'Mapa final'!$R$90),"")</f>
        <v/>
      </c>
      <c r="V133" s="45" t="str">
        <f>IF(AND('Mapa final'!$AB$88="Media",'Mapa final'!$AD$88="Catastrófico"),CONCATENATE("R29C",'Mapa final'!$R$88),"")</f>
        <v/>
      </c>
      <c r="W133" s="46" t="str">
        <f>IF(AND('Mapa final'!$AB$89="Media",'Mapa final'!$AD$89="Catastrófico"),CONCATENATE("R29C",'Mapa final'!$R$89),"")</f>
        <v/>
      </c>
      <c r="X133" s="114" t="str">
        <f>IF(AND('Mapa final'!$AB$90="Media",'Mapa final'!$AD$90="Catastrófico"),CONCATENATE("R30C",'Mapa final'!$R$90),"")</f>
        <v/>
      </c>
      <c r="Y133" s="58"/>
      <c r="Z133" s="432"/>
      <c r="AA133" s="433"/>
      <c r="AB133" s="433"/>
      <c r="AC133" s="433"/>
      <c r="AD133" s="433"/>
      <c r="AE133" s="434"/>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row>
    <row r="134" spans="1:61" ht="15" customHeight="1" x14ac:dyDescent="0.25">
      <c r="A134" s="58"/>
      <c r="B134" s="390"/>
      <c r="C134" s="390"/>
      <c r="D134" s="391"/>
      <c r="E134" s="405"/>
      <c r="F134" s="406"/>
      <c r="G134" s="406"/>
      <c r="H134" s="406"/>
      <c r="I134" s="404"/>
      <c r="J134" s="51" t="str">
        <f>IF(AND('Mapa final'!$AB$91="Media",'Mapa final'!$AD$91="Leve"),CONCATENATE("R30C",'Mapa final'!$R$91),"")</f>
        <v/>
      </c>
      <c r="K134" s="52" t="str">
        <f>IF(AND('Mapa final'!$AB$92="Media",'Mapa final'!$AD$92="Leve"),CONCATENATE("R30C",'Mapa final'!$R$92),"")</f>
        <v/>
      </c>
      <c r="L134" s="125" t="str">
        <f>IF(AND('Mapa final'!$AB$93="Media",'Mapa final'!$AD$93="Leve"),CONCATENATE("R31C",'Mapa final'!$R$93),"")</f>
        <v/>
      </c>
      <c r="M134" s="51" t="str">
        <f>IF(AND('Mapa final'!$AB$91="Media",'Mapa final'!$AD$91="Menor"),CONCATENATE("R30C",'Mapa final'!$R$91),"")</f>
        <v/>
      </c>
      <c r="N134" s="52" t="str">
        <f>IF(AND('Mapa final'!$AB$92="Media",'Mapa final'!$AD$92="Menor"),CONCATENATE("R30C",'Mapa final'!$R$92),"")</f>
        <v/>
      </c>
      <c r="O134" s="125" t="str">
        <f>IF(AND('Mapa final'!$AB$93="Media",'Mapa final'!$AD$93="Menor"),CONCATENATE("R31C",'Mapa final'!$R$93),"")</f>
        <v/>
      </c>
      <c r="P134" s="51" t="str">
        <f>IF(AND('Mapa final'!$AB$91="Media",'Mapa final'!$AD$91="Moderado"),CONCATENATE("R30C",'Mapa final'!$R$91),"")</f>
        <v/>
      </c>
      <c r="Q134" s="52" t="str">
        <f>IF(AND('Mapa final'!$AB$92="Media",'Mapa final'!$AD$92="Moderado"),CONCATENATE("R30C",'Mapa final'!$R$92),"")</f>
        <v/>
      </c>
      <c r="R134" s="125" t="str">
        <f>IF(AND('Mapa final'!$AB$93="Media",'Mapa final'!$AD$93="Moderado"),CONCATENATE("R31C",'Mapa final'!$R$93),"")</f>
        <v/>
      </c>
      <c r="S134" s="44" t="str">
        <f>IF(AND('Mapa final'!$AB$91="Media",'Mapa final'!$AD$91="Mayor"),CONCATENATE("R30C",'Mapa final'!$R$91),"")</f>
        <v/>
      </c>
      <c r="T134" s="44" t="str">
        <f>IF(AND('Mapa final'!$AB$92="Media",'Mapa final'!$AD$92="Mayor"),CONCATENATE("R30C",'Mapa final'!$R$92),"")</f>
        <v/>
      </c>
      <c r="U134" s="44" t="str">
        <f>IF(AND('Mapa final'!$AB$93="Media",'Mapa final'!$AD$93="Mayor"),CONCATENATE("R31C",'Mapa final'!$R$93),"")</f>
        <v/>
      </c>
      <c r="V134" s="45" t="str">
        <f>IF(AND('Mapa final'!$AB$91="Media",'Mapa final'!$AD$91="Catastrófico"),CONCATENATE("R30C",'Mapa final'!$R$91),"")</f>
        <v/>
      </c>
      <c r="W134" s="46" t="str">
        <f>IF(AND('Mapa final'!$AB$92="Media",'Mapa final'!$AD$92="Catastrófico"),CONCATENATE("R30C",'Mapa final'!$R$92),"")</f>
        <v/>
      </c>
      <c r="X134" s="114" t="str">
        <f>IF(AND('Mapa final'!$AB$93="Media",'Mapa final'!$AD$93="Catastrófico"),CONCATENATE("R31C",'Mapa final'!$R$93),"")</f>
        <v/>
      </c>
      <c r="Y134" s="58"/>
      <c r="Z134" s="432"/>
      <c r="AA134" s="433"/>
      <c r="AB134" s="433"/>
      <c r="AC134" s="433"/>
      <c r="AD134" s="433"/>
      <c r="AE134" s="434"/>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row>
    <row r="135" spans="1:61" ht="15" customHeight="1" x14ac:dyDescent="0.25">
      <c r="A135" s="58"/>
      <c r="B135" s="390"/>
      <c r="C135" s="390"/>
      <c r="D135" s="391"/>
      <c r="E135" s="405"/>
      <c r="F135" s="406"/>
      <c r="G135" s="406"/>
      <c r="H135" s="406"/>
      <c r="I135" s="404"/>
      <c r="J135" s="51" t="str">
        <f>IF(AND('Mapa final'!$AB$94="Media",'Mapa final'!$AD$94="Leve"),CONCATENATE("R31C",'Mapa final'!$R$94),"")</f>
        <v/>
      </c>
      <c r="K135" s="52" t="str">
        <f>IF(AND('Mapa final'!$AB$95="Media",'Mapa final'!$AD$95="Leve"),CONCATENATE("R31C",'Mapa final'!$R$95),"")</f>
        <v/>
      </c>
      <c r="L135" s="125" t="str">
        <f>IF(AND('Mapa final'!$AB$96="Media",'Mapa final'!$AD$96="Leve"),CONCATENATE("R32C",'Mapa final'!$R$96),"")</f>
        <v/>
      </c>
      <c r="M135" s="51" t="str">
        <f>IF(AND('Mapa final'!$AB$94="Media",'Mapa final'!$AD$94="Menor"),CONCATENATE("R31C",'Mapa final'!$R$94),"")</f>
        <v/>
      </c>
      <c r="N135" s="52" t="str">
        <f>IF(AND('Mapa final'!$AB$95="Media",'Mapa final'!$AD$95="Menor"),CONCATENATE("R31C",'Mapa final'!$R$95),"")</f>
        <v/>
      </c>
      <c r="O135" s="125" t="str">
        <f>IF(AND('Mapa final'!$AB$96="Media",'Mapa final'!$AD$96="Menor"),CONCATENATE("R32C",'Mapa final'!$R$96),"")</f>
        <v/>
      </c>
      <c r="P135" s="51" t="str">
        <f>IF(AND('Mapa final'!$AB$94="Media",'Mapa final'!$AD$94="Moderado"),CONCATENATE("R31C",'Mapa final'!$R$94),"")</f>
        <v/>
      </c>
      <c r="Q135" s="52" t="str">
        <f>IF(AND('Mapa final'!$AB$95="Media",'Mapa final'!$AD$95="Moderado"),CONCATENATE("R31C",'Mapa final'!$R$95),"")</f>
        <v/>
      </c>
      <c r="R135" s="125" t="str">
        <f>IF(AND('Mapa final'!$AB$96="Media",'Mapa final'!$AD$96="Moderado"),CONCATENATE("R32C",'Mapa final'!$R$96),"")</f>
        <v/>
      </c>
      <c r="S135" s="44" t="str">
        <f>IF(AND('Mapa final'!$AB$94="Media",'Mapa final'!$AD$94="Mayor"),CONCATENATE("R31C",'Mapa final'!$R$94),"")</f>
        <v/>
      </c>
      <c r="T135" s="44" t="str">
        <f>IF(AND('Mapa final'!$AB$95="Media",'Mapa final'!$AD$95="Mayor"),CONCATENATE("R31C",'Mapa final'!$R$95),"")</f>
        <v/>
      </c>
      <c r="U135" s="44" t="str">
        <f>IF(AND('Mapa final'!$AB$96="Media",'Mapa final'!$AD$96="Mayor"),CONCATENATE("R32C",'Mapa final'!$R$96),"")</f>
        <v/>
      </c>
      <c r="V135" s="45" t="str">
        <f>IF(AND('Mapa final'!$AB$94="Media",'Mapa final'!$AD$94="Catastrófico"),CONCATENATE("R31C",'Mapa final'!$R$94),"")</f>
        <v/>
      </c>
      <c r="W135" s="46" t="str">
        <f>IF(AND('Mapa final'!$AB$95="Media",'Mapa final'!$AD$95="Catastrófico"),CONCATENATE("R31C",'Mapa final'!$R$95),"")</f>
        <v/>
      </c>
      <c r="X135" s="114" t="str">
        <f>IF(AND('Mapa final'!$AB$96="Media",'Mapa final'!$AD$96="Catastrófico"),CONCATENATE("R32C",'Mapa final'!$R$96),"")</f>
        <v/>
      </c>
      <c r="Y135" s="58"/>
      <c r="Z135" s="432"/>
      <c r="AA135" s="433"/>
      <c r="AB135" s="433"/>
      <c r="AC135" s="433"/>
      <c r="AD135" s="433"/>
      <c r="AE135" s="434"/>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row>
    <row r="136" spans="1:61" ht="15" customHeight="1" x14ac:dyDescent="0.25">
      <c r="A136" s="58"/>
      <c r="B136" s="390"/>
      <c r="C136" s="390"/>
      <c r="D136" s="391"/>
      <c r="E136" s="405"/>
      <c r="F136" s="406"/>
      <c r="G136" s="406"/>
      <c r="H136" s="406"/>
      <c r="I136" s="404"/>
      <c r="J136" s="51" t="str">
        <f>IF(AND('Mapa final'!$AB$97="Media",'Mapa final'!$AD$97="Leve"),CONCATENATE("R32C",'Mapa final'!$R$97),"")</f>
        <v/>
      </c>
      <c r="K136" s="52" t="str">
        <f>IF(AND('Mapa final'!$AB$98="Media",'Mapa final'!$AD$98="Leve"),CONCATENATE("R32C",'Mapa final'!$R$98),"")</f>
        <v/>
      </c>
      <c r="L136" s="125" t="str">
        <f>IF(AND('Mapa final'!$AB$99="Media",'Mapa final'!$AD$99="Leve"),CONCATENATE("R33C",'Mapa final'!$R$99),"")</f>
        <v/>
      </c>
      <c r="M136" s="51" t="str">
        <f>IF(AND('Mapa final'!$AB$97="Media",'Mapa final'!$AD$97="Menor"),CONCATENATE("R32C",'Mapa final'!$R$97),"")</f>
        <v/>
      </c>
      <c r="N136" s="52" t="str">
        <f>IF(AND('Mapa final'!$AB$98="Media",'Mapa final'!$AD$98="Menor"),CONCATENATE("R32C",'Mapa final'!$R$98),"")</f>
        <v/>
      </c>
      <c r="O136" s="125" t="str">
        <f>IF(AND('Mapa final'!$AB$99="Media",'Mapa final'!$AD$99="Menor"),CONCATENATE("R33C",'Mapa final'!$R$99),"")</f>
        <v/>
      </c>
      <c r="P136" s="51" t="str">
        <f>IF(AND('Mapa final'!$AB$97="Media",'Mapa final'!$AD$97="Moderado"),CONCATENATE("R32C",'Mapa final'!$R$97),"")</f>
        <v>R32C1</v>
      </c>
      <c r="Q136" s="52" t="str">
        <f>IF(AND('Mapa final'!$AB$98="Media",'Mapa final'!$AD$98="Moderado"),CONCATENATE("R32C",'Mapa final'!$R$98),"")</f>
        <v/>
      </c>
      <c r="R136" s="125" t="str">
        <f>IF(AND('Mapa final'!$AB$99="Media",'Mapa final'!$AD$99="Moderado"),CONCATENATE("R33C",'Mapa final'!$R$99),"")</f>
        <v/>
      </c>
      <c r="S136" s="44" t="str">
        <f>IF(AND('Mapa final'!$AB$97="Media",'Mapa final'!$AD$97="Mayor"),CONCATENATE("R32C",'Mapa final'!$R$97),"")</f>
        <v/>
      </c>
      <c r="T136" s="44" t="str">
        <f>IF(AND('Mapa final'!$AB$98="Media",'Mapa final'!$AD$98="Mayor"),CONCATENATE("R32C",'Mapa final'!$R$98),"")</f>
        <v/>
      </c>
      <c r="U136" s="44" t="str">
        <f>IF(AND('Mapa final'!$AB$99="Media",'Mapa final'!$AD$99="Mayor"),CONCATENATE("R33C",'Mapa final'!$R$99),"")</f>
        <v/>
      </c>
      <c r="V136" s="45" t="str">
        <f>IF(AND('Mapa final'!$AB$97="Media",'Mapa final'!$AD$97="Catastrófico"),CONCATENATE("R32C",'Mapa final'!$R$97),"")</f>
        <v/>
      </c>
      <c r="W136" s="46" t="str">
        <f>IF(AND('Mapa final'!$AB$98="Media",'Mapa final'!$AD$98="Catastrófico"),CONCATENATE("R32C",'Mapa final'!$R$98),"")</f>
        <v/>
      </c>
      <c r="X136" s="114" t="str">
        <f>IF(AND('Mapa final'!$AB$99="Media",'Mapa final'!$AD$99="Catastrófico"),CONCATENATE("R33C",'Mapa final'!$R$99),"")</f>
        <v/>
      </c>
      <c r="Y136" s="58"/>
      <c r="Z136" s="432"/>
      <c r="AA136" s="433"/>
      <c r="AB136" s="433"/>
      <c r="AC136" s="433"/>
      <c r="AD136" s="433"/>
      <c r="AE136" s="434"/>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row>
    <row r="137" spans="1:61" ht="15" customHeight="1" x14ac:dyDescent="0.25">
      <c r="A137" s="58"/>
      <c r="B137" s="390"/>
      <c r="C137" s="390"/>
      <c r="D137" s="391"/>
      <c r="E137" s="405"/>
      <c r="F137" s="406"/>
      <c r="G137" s="406"/>
      <c r="H137" s="406"/>
      <c r="I137" s="404"/>
      <c r="J137" s="51" t="str">
        <f>IF(AND('Mapa final'!$AB$100="Media",'Mapa final'!$AD$100="Leve"),CONCATENATE("R33C",'Mapa final'!$R$100),"")</f>
        <v/>
      </c>
      <c r="K137" s="52" t="str">
        <f>IF(AND('Mapa final'!$AB$101="Media",'Mapa final'!$AD$101="Leve"),CONCATENATE("R33C",'Mapa final'!$R$101),"")</f>
        <v/>
      </c>
      <c r="L137" s="125" t="str">
        <f>IF(AND('Mapa final'!$AB$102="Media",'Mapa final'!$AD$102="Leve"),CONCATENATE("R34C",'Mapa final'!$R$102),"")</f>
        <v/>
      </c>
      <c r="M137" s="51" t="str">
        <f>IF(AND('Mapa final'!$AB$100="Media",'Mapa final'!$AD$100="Menor"),CONCATENATE("R33C",'Mapa final'!$R$100),"")</f>
        <v/>
      </c>
      <c r="N137" s="52" t="str">
        <f>IF(AND('Mapa final'!$AB$101="Media",'Mapa final'!$AD$101="Menor"),CONCATENATE("R33C",'Mapa final'!$R$101),"")</f>
        <v/>
      </c>
      <c r="O137" s="125" t="str">
        <f>IF(AND('Mapa final'!$AB$102="Media",'Mapa final'!$AD$102="Menor"),CONCATENATE("R34C",'Mapa final'!$R$102),"")</f>
        <v/>
      </c>
      <c r="P137" s="51" t="str">
        <f>IF(AND('Mapa final'!$AB$100="Media",'Mapa final'!$AD$100="Moderado"),CONCATENATE("R33C",'Mapa final'!$R$100),"")</f>
        <v>R33C1</v>
      </c>
      <c r="Q137" s="52" t="str">
        <f>IF(AND('Mapa final'!$AB$101="Media",'Mapa final'!$AD$101="Moderado"),CONCATENATE("R33C",'Mapa final'!$R$101),"")</f>
        <v/>
      </c>
      <c r="R137" s="125" t="str">
        <f>IF(AND('Mapa final'!$AB$102="Media",'Mapa final'!$AD$102="Moderado"),CONCATENATE("R34C",'Mapa final'!$R$102),"")</f>
        <v/>
      </c>
      <c r="S137" s="44" t="str">
        <f>IF(AND('Mapa final'!$AB$100="Media",'Mapa final'!$AD$100="Mayor"),CONCATENATE("R33C",'Mapa final'!$R$100),"")</f>
        <v/>
      </c>
      <c r="T137" s="44" t="str">
        <f>IF(AND('Mapa final'!$AB$101="Media",'Mapa final'!$AD$101="Mayor"),CONCATENATE("R33C",'Mapa final'!$R$101),"")</f>
        <v/>
      </c>
      <c r="U137" s="44" t="str">
        <f>IF(AND('Mapa final'!$AB$102="Media",'Mapa final'!$AD$102="Mayor"),CONCATENATE("R34C",'Mapa final'!$R$102),"")</f>
        <v/>
      </c>
      <c r="V137" s="45" t="str">
        <f>IF(AND('Mapa final'!$AB$100="Media",'Mapa final'!$AD$100="Catastrófico"),CONCATENATE("R33C",'Mapa final'!$R$100),"")</f>
        <v/>
      </c>
      <c r="W137" s="46" t="str">
        <f>IF(AND('Mapa final'!$AB$101="Media",'Mapa final'!$AD$101="Catastrófico"),CONCATENATE("R33C",'Mapa final'!$R$101),"")</f>
        <v/>
      </c>
      <c r="X137" s="114" t="str">
        <f>IF(AND('Mapa final'!$AB$102="Media",'Mapa final'!$AD$102="Catastrófico"),CONCATENATE("R34C",'Mapa final'!$R$102),"")</f>
        <v/>
      </c>
      <c r="Y137" s="58"/>
      <c r="Z137" s="432"/>
      <c r="AA137" s="433"/>
      <c r="AB137" s="433"/>
      <c r="AC137" s="433"/>
      <c r="AD137" s="433"/>
      <c r="AE137" s="434"/>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row>
    <row r="138" spans="1:61" ht="15" customHeight="1" x14ac:dyDescent="0.25">
      <c r="A138" s="58"/>
      <c r="B138" s="390"/>
      <c r="C138" s="390"/>
      <c r="D138" s="391"/>
      <c r="E138" s="405"/>
      <c r="F138" s="406"/>
      <c r="G138" s="406"/>
      <c r="H138" s="406"/>
      <c r="I138" s="404"/>
      <c r="J138" s="51" t="str">
        <f>IF(AND('Mapa final'!$AB$103="Media",'Mapa final'!$AD$103="Leve"),CONCATENATE("R34C",'Mapa final'!$R$103),"")</f>
        <v/>
      </c>
      <c r="K138" s="52" t="str">
        <f>IF(AND('Mapa final'!$AB$104="Media",'Mapa final'!$AD$104="Leve"),CONCATENATE("R34C",'Mapa final'!$R$104),"")</f>
        <v/>
      </c>
      <c r="L138" s="125" t="str">
        <f>IF(AND('Mapa final'!$AB$105="Media",'Mapa final'!$AD$105="Leve"),CONCATENATE("R35C",'Mapa final'!$R$105),"")</f>
        <v/>
      </c>
      <c r="M138" s="51" t="str">
        <f>IF(AND('Mapa final'!$AB$103="Media",'Mapa final'!$AD$103="Menor"),CONCATENATE("R34C",'Mapa final'!$R$103),"")</f>
        <v/>
      </c>
      <c r="N138" s="52" t="str">
        <f>IF(AND('Mapa final'!$AB$104="Media",'Mapa final'!$AD$104="Menor"),CONCATENATE("R34C",'Mapa final'!$R$104),"")</f>
        <v/>
      </c>
      <c r="O138" s="125" t="str">
        <f>IF(AND('Mapa final'!$AB$105="Media",'Mapa final'!$AD$105="Menor"),CONCATENATE("R35C",'Mapa final'!$R$105),"")</f>
        <v/>
      </c>
      <c r="P138" s="51" t="str">
        <f>IF(AND('Mapa final'!$AB$103="Media",'Mapa final'!$AD$103="Moderado"),CONCATENATE("R34C",'Mapa final'!$R$103),"")</f>
        <v/>
      </c>
      <c r="Q138" s="52" t="str">
        <f>IF(AND('Mapa final'!$AB$104="Media",'Mapa final'!$AD$104="Moderado"),CONCATENATE("R34C",'Mapa final'!$R$104),"")</f>
        <v/>
      </c>
      <c r="R138" s="125" t="str">
        <f>IF(AND('Mapa final'!$AB$105="Media",'Mapa final'!$AD$105="Moderado"),CONCATENATE("R35C",'Mapa final'!$R$105),"")</f>
        <v/>
      </c>
      <c r="S138" s="44" t="str">
        <f>IF(AND('Mapa final'!$AB$103="Media",'Mapa final'!$AD$103="Mayor"),CONCATENATE("R34C",'Mapa final'!$R$103),"")</f>
        <v/>
      </c>
      <c r="T138" s="44" t="str">
        <f>IF(AND('Mapa final'!$AB$104="Media",'Mapa final'!$AD$104="Mayor"),CONCATENATE("R34C",'Mapa final'!$R$104),"")</f>
        <v/>
      </c>
      <c r="U138" s="44" t="str">
        <f>IF(AND('Mapa final'!$AB$105="Media",'Mapa final'!$AD$105="Mayor"),CONCATENATE("R35C",'Mapa final'!$R$105),"")</f>
        <v/>
      </c>
      <c r="V138" s="45" t="str">
        <f>IF(AND('Mapa final'!$AB$103="Media",'Mapa final'!$AD$103="Catastrófico"),CONCATENATE("R34C",'Mapa final'!$R$103),"")</f>
        <v/>
      </c>
      <c r="W138" s="46" t="str">
        <f>IF(AND('Mapa final'!$AB$104="Media",'Mapa final'!$AD$104="Catastrófico"),CONCATENATE("R34C",'Mapa final'!$R$104),"")</f>
        <v/>
      </c>
      <c r="X138" s="114" t="str">
        <f>IF(AND('Mapa final'!$AB$105="Media",'Mapa final'!$AD$105="Catastrófico"),CONCATENATE("R35C",'Mapa final'!$R$105),"")</f>
        <v/>
      </c>
      <c r="Y138" s="58"/>
      <c r="Z138" s="432"/>
      <c r="AA138" s="433"/>
      <c r="AB138" s="433"/>
      <c r="AC138" s="433"/>
      <c r="AD138" s="433"/>
      <c r="AE138" s="434"/>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row>
    <row r="139" spans="1:61" ht="15" customHeight="1" x14ac:dyDescent="0.25">
      <c r="A139" s="58"/>
      <c r="B139" s="390"/>
      <c r="C139" s="390"/>
      <c r="D139" s="391"/>
      <c r="E139" s="405"/>
      <c r="F139" s="406"/>
      <c r="G139" s="406"/>
      <c r="H139" s="406"/>
      <c r="I139" s="404"/>
      <c r="J139" s="51" t="str">
        <f>IF(AND('Mapa final'!$AB$106="Media",'Mapa final'!$AD$106="Leve"),CONCATENATE("R35C",'Mapa final'!$R$106),"")</f>
        <v/>
      </c>
      <c r="K139" s="52" t="str">
        <f>IF(AND('Mapa final'!$AB$107="Media",'Mapa final'!$AD$107="Leve"),CONCATENATE("R35C",'Mapa final'!$R$107),"")</f>
        <v/>
      </c>
      <c r="L139" s="125" t="str">
        <f>IF(AND('Mapa final'!$AB$108="Media",'Mapa final'!$AD$108="Leve"),CONCATENATE("R36C",'Mapa final'!$R$108),"")</f>
        <v/>
      </c>
      <c r="M139" s="51" t="str">
        <f>IF(AND('Mapa final'!$AB$106="Media",'Mapa final'!$AD$106="Menor"),CONCATENATE("R35C",'Mapa final'!$R$106),"")</f>
        <v/>
      </c>
      <c r="N139" s="52" t="str">
        <f>IF(AND('Mapa final'!$AB$107="Media",'Mapa final'!$AD$107="Menor"),CONCATENATE("R35C",'Mapa final'!$R$107),"")</f>
        <v/>
      </c>
      <c r="O139" s="125" t="str">
        <f>IF(AND('Mapa final'!$AB$108="Media",'Mapa final'!$AD$108="Menor"),CONCATENATE("R36C",'Mapa final'!$R$108),"")</f>
        <v/>
      </c>
      <c r="P139" s="51" t="str">
        <f>IF(AND('Mapa final'!$AB$106="Media",'Mapa final'!$AD$106="Moderado"),CONCATENATE("R35C",'Mapa final'!$R$106),"")</f>
        <v/>
      </c>
      <c r="Q139" s="52" t="str">
        <f>IF(AND('Mapa final'!$AB$107="Media",'Mapa final'!$AD$107="Moderado"),CONCATENATE("R35C",'Mapa final'!$R$107),"")</f>
        <v/>
      </c>
      <c r="R139" s="125" t="str">
        <f>IF(AND('Mapa final'!$AB$108="Media",'Mapa final'!$AD$108="Moderado"),CONCATENATE("R36C",'Mapa final'!$R$108),"")</f>
        <v/>
      </c>
      <c r="S139" s="44" t="str">
        <f>IF(AND('Mapa final'!$AB$106="Media",'Mapa final'!$AD$106="Mayor"),CONCATENATE("R35C",'Mapa final'!$R$106),"")</f>
        <v/>
      </c>
      <c r="T139" s="44" t="str">
        <f>IF(AND('Mapa final'!$AB$107="Media",'Mapa final'!$AD$107="Mayor"),CONCATENATE("R35C",'Mapa final'!$R$107),"")</f>
        <v/>
      </c>
      <c r="U139" s="44" t="str">
        <f>IF(AND('Mapa final'!$AB$108="Media",'Mapa final'!$AD$108="Mayor"),CONCATENATE("R36C",'Mapa final'!$R$108),"")</f>
        <v/>
      </c>
      <c r="V139" s="45" t="str">
        <f>IF(AND('Mapa final'!$AB$106="Media",'Mapa final'!$AD$106="Catastrófico"),CONCATENATE("R35C",'Mapa final'!$R$106),"")</f>
        <v/>
      </c>
      <c r="W139" s="46" t="str">
        <f>IF(AND('Mapa final'!$AB$107="Media",'Mapa final'!$AD$107="Catastrófico"),CONCATENATE("R35C",'Mapa final'!$R$107),"")</f>
        <v/>
      </c>
      <c r="X139" s="114" t="str">
        <f>IF(AND('Mapa final'!$AB$108="Media",'Mapa final'!$AD$108="Catastrófico"),CONCATENATE("R36C",'Mapa final'!$R$108),"")</f>
        <v/>
      </c>
      <c r="Y139" s="58"/>
      <c r="Z139" s="432"/>
      <c r="AA139" s="433"/>
      <c r="AB139" s="433"/>
      <c r="AC139" s="433"/>
      <c r="AD139" s="433"/>
      <c r="AE139" s="434"/>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row>
    <row r="140" spans="1:61" ht="15" customHeight="1" x14ac:dyDescent="0.25">
      <c r="A140" s="58"/>
      <c r="B140" s="390"/>
      <c r="C140" s="390"/>
      <c r="D140" s="391"/>
      <c r="E140" s="405"/>
      <c r="F140" s="406"/>
      <c r="G140" s="406"/>
      <c r="H140" s="406"/>
      <c r="I140" s="404"/>
      <c r="J140" s="51" t="str">
        <f>IF(AND('Mapa final'!$AB$109="Media",'Mapa final'!$AD$109="Leve"),CONCATENATE("R36C",'Mapa final'!$R$109),"")</f>
        <v/>
      </c>
      <c r="K140" s="52" t="str">
        <f>IF(AND('Mapa final'!$AB$110="Media",'Mapa final'!$AD$110="Leve"),CONCATENATE("R36C",'Mapa final'!$R$110),"")</f>
        <v/>
      </c>
      <c r="L140" s="125" t="str">
        <f>IF(AND('Mapa final'!$AB$111="Media",'Mapa final'!$AD$111="Leve"),CONCATENATE("R37C",'Mapa final'!$R$111),"")</f>
        <v/>
      </c>
      <c r="M140" s="51" t="str">
        <f>IF(AND('Mapa final'!$AB$109="Media",'Mapa final'!$AD$109="Menor"),CONCATENATE("R36C",'Mapa final'!$R$109),"")</f>
        <v/>
      </c>
      <c r="N140" s="52" t="str">
        <f>IF(AND('Mapa final'!$AB$110="Media",'Mapa final'!$AD$110="Menor"),CONCATENATE("R36C",'Mapa final'!$R$110),"")</f>
        <v/>
      </c>
      <c r="O140" s="125" t="str">
        <f>IF(AND('Mapa final'!$AB$111="Media",'Mapa final'!$AD$111="Menor"),CONCATENATE("R37C",'Mapa final'!$R$111),"")</f>
        <v/>
      </c>
      <c r="P140" s="51" t="str">
        <f>IF(AND('Mapa final'!$AB$109="Media",'Mapa final'!$AD$109="Moderado"),CONCATENATE("R36C",'Mapa final'!$R$109),"")</f>
        <v/>
      </c>
      <c r="Q140" s="52" t="str">
        <f>IF(AND('Mapa final'!$AB$110="Media",'Mapa final'!$AD$110="Moderado"),CONCATENATE("R36C",'Mapa final'!$R$110),"")</f>
        <v/>
      </c>
      <c r="R140" s="125" t="str">
        <f>IF(AND('Mapa final'!$AB$111="Media",'Mapa final'!$AD$111="Moderado"),CONCATENATE("R37C",'Mapa final'!$R$111),"")</f>
        <v/>
      </c>
      <c r="S140" s="44" t="str">
        <f>IF(AND('Mapa final'!$AB$109="Media",'Mapa final'!$AD$109="Mayor"),CONCATENATE("R36C",'Mapa final'!$R$109),"")</f>
        <v/>
      </c>
      <c r="T140" s="44" t="str">
        <f>IF(AND('Mapa final'!$AB$110="Media",'Mapa final'!$AD$110="Mayor"),CONCATENATE("R36C",'Mapa final'!$R$110),"")</f>
        <v/>
      </c>
      <c r="U140" s="44" t="str">
        <f>IF(AND('Mapa final'!$AB$111="Media",'Mapa final'!$AD$111="Mayor"),CONCATENATE("R37C",'Mapa final'!$R$111),"")</f>
        <v/>
      </c>
      <c r="V140" s="45" t="str">
        <f>IF(AND('Mapa final'!$AB$109="Media",'Mapa final'!$AD$109="Catastrófico"),CONCATENATE("R36C",'Mapa final'!$R$109),"")</f>
        <v/>
      </c>
      <c r="W140" s="46" t="str">
        <f>IF(AND('Mapa final'!$AB$110="Media",'Mapa final'!$AD$110="Catastrófico"),CONCATENATE("R36C",'Mapa final'!$R$110),"")</f>
        <v/>
      </c>
      <c r="X140" s="114" t="str">
        <f>IF(AND('Mapa final'!$AB$111="Media",'Mapa final'!$AD$111="Catastrófico"),CONCATENATE("R37C",'Mapa final'!$R$111),"")</f>
        <v/>
      </c>
      <c r="Y140" s="58"/>
      <c r="Z140" s="432"/>
      <c r="AA140" s="433"/>
      <c r="AB140" s="433"/>
      <c r="AC140" s="433"/>
      <c r="AD140" s="433"/>
      <c r="AE140" s="434"/>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row>
    <row r="141" spans="1:61" ht="15" customHeight="1" x14ac:dyDescent="0.25">
      <c r="A141" s="58"/>
      <c r="B141" s="390"/>
      <c r="C141" s="390"/>
      <c r="D141" s="391"/>
      <c r="E141" s="405"/>
      <c r="F141" s="406"/>
      <c r="G141" s="406"/>
      <c r="H141" s="406"/>
      <c r="I141" s="404"/>
      <c r="J141" s="51" t="str">
        <f>IF(AND('Mapa final'!$AB$112="Media",'Mapa final'!$AD$112="Leve"),CONCATENATE("R37C",'Mapa final'!$R$112),"")</f>
        <v/>
      </c>
      <c r="K141" s="52" t="str">
        <f>IF(AND('Mapa final'!$AB$113="Media",'Mapa final'!$AD$113="Leve"),CONCATENATE("R37C",'Mapa final'!$R$113),"")</f>
        <v/>
      </c>
      <c r="L141" s="125" t="str">
        <f>IF(AND('Mapa final'!$AB$114="Media",'Mapa final'!$AD$114="Leve"),CONCATENATE("R38C",'Mapa final'!$R$114),"")</f>
        <v/>
      </c>
      <c r="M141" s="51" t="str">
        <f>IF(AND('Mapa final'!$AB$112="Media",'Mapa final'!$AD$112="Menor"),CONCATENATE("R37C",'Mapa final'!$R$112),"")</f>
        <v/>
      </c>
      <c r="N141" s="52" t="str">
        <f>IF(AND('Mapa final'!$AB$113="Media",'Mapa final'!$AD$113="Menor"),CONCATENATE("R37C",'Mapa final'!$R$113),"")</f>
        <v/>
      </c>
      <c r="O141" s="125" t="str">
        <f>IF(AND('Mapa final'!$AB$114="Media",'Mapa final'!$AD$114="Menor"),CONCATENATE("R38C",'Mapa final'!$R$114),"")</f>
        <v/>
      </c>
      <c r="P141" s="51" t="str">
        <f>IF(AND('Mapa final'!$AB$112="Media",'Mapa final'!$AD$112="Moderado"),CONCATENATE("R37C",'Mapa final'!$R$112),"")</f>
        <v/>
      </c>
      <c r="Q141" s="52" t="str">
        <f>IF(AND('Mapa final'!$AB$113="Media",'Mapa final'!$AD$113="Moderado"),CONCATENATE("R37C",'Mapa final'!$R$113),"")</f>
        <v/>
      </c>
      <c r="R141" s="125" t="str">
        <f>IF(AND('Mapa final'!$AB$114="Media",'Mapa final'!$AD$114="Moderado"),CONCATENATE("R38C",'Mapa final'!$R$114),"")</f>
        <v/>
      </c>
      <c r="S141" s="44" t="str">
        <f>IF(AND('Mapa final'!$AB$112="Media",'Mapa final'!$AD$112="Mayor"),CONCATENATE("R37C",'Mapa final'!$R$112),"")</f>
        <v/>
      </c>
      <c r="T141" s="44" t="str">
        <f>IF(AND('Mapa final'!$AB$113="Media",'Mapa final'!$AD$113="Mayor"),CONCATENATE("R37C",'Mapa final'!$R$113),"")</f>
        <v/>
      </c>
      <c r="U141" s="44" t="str">
        <f>IF(AND('Mapa final'!$AB$114="Media",'Mapa final'!$AD$114="Mayor"),CONCATENATE("R38C",'Mapa final'!$R$114),"")</f>
        <v/>
      </c>
      <c r="V141" s="45" t="str">
        <f>IF(AND('Mapa final'!$AB$112="Media",'Mapa final'!$AD$112="Catastrófico"),CONCATENATE("R37C",'Mapa final'!$R$112),"")</f>
        <v/>
      </c>
      <c r="W141" s="46" t="str">
        <f>IF(AND('Mapa final'!$AB$113="Media",'Mapa final'!$AD$113="Catastrófico"),CONCATENATE("R37C",'Mapa final'!$R$113),"")</f>
        <v/>
      </c>
      <c r="X141" s="114" t="str">
        <f>IF(AND('Mapa final'!$AB$114="Media",'Mapa final'!$AD$114="Catastrófico"),CONCATENATE("R38C",'Mapa final'!$R$114),"")</f>
        <v/>
      </c>
      <c r="Y141" s="58"/>
      <c r="Z141" s="432"/>
      <c r="AA141" s="433"/>
      <c r="AB141" s="433"/>
      <c r="AC141" s="433"/>
      <c r="AD141" s="433"/>
      <c r="AE141" s="434"/>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row>
    <row r="142" spans="1:61" ht="15" customHeight="1" x14ac:dyDescent="0.25">
      <c r="A142" s="58"/>
      <c r="B142" s="390"/>
      <c r="C142" s="390"/>
      <c r="D142" s="391"/>
      <c r="E142" s="405"/>
      <c r="F142" s="406"/>
      <c r="G142" s="406"/>
      <c r="H142" s="406"/>
      <c r="I142" s="404"/>
      <c r="J142" s="51" t="str">
        <f>IF(AND('Mapa final'!$AB$115="Media",'Mapa final'!$AD$115="Leve"),CONCATENATE("R38C",'Mapa final'!$R$115),"")</f>
        <v/>
      </c>
      <c r="K142" s="52" t="str">
        <f>IF(AND('Mapa final'!$AB$116="Media",'Mapa final'!$AD$116="Leve"),CONCATENATE("R38C",'Mapa final'!$R$116),"")</f>
        <v/>
      </c>
      <c r="L142" s="125" t="str">
        <f>IF(AND('Mapa final'!$AB$117="Media",'Mapa final'!$AD$117="Leve"),CONCATENATE("R39C",'Mapa final'!$R$117),"")</f>
        <v/>
      </c>
      <c r="M142" s="51" t="str">
        <f>IF(AND('Mapa final'!$AB$115="Media",'Mapa final'!$AD$115="Menor"),CONCATENATE("R38C",'Mapa final'!$R$115),"")</f>
        <v>R38C1</v>
      </c>
      <c r="N142" s="52" t="str">
        <f>IF(AND('Mapa final'!$AB$116="Media",'Mapa final'!$AD$116="Menor"),CONCATENATE("R38C",'Mapa final'!$R$116),"")</f>
        <v/>
      </c>
      <c r="O142" s="125" t="str">
        <f>IF(AND('Mapa final'!$AB$117="Media",'Mapa final'!$AD$117="Menor"),CONCATENATE("R39C",'Mapa final'!$R$117),"")</f>
        <v/>
      </c>
      <c r="P142" s="51" t="str">
        <f>IF(AND('Mapa final'!$AB$115="Media",'Mapa final'!$AD$115="Moderado"),CONCATENATE("R38C",'Mapa final'!$R$115),"")</f>
        <v/>
      </c>
      <c r="Q142" s="52" t="str">
        <f>IF(AND('Mapa final'!$AB$116="Media",'Mapa final'!$AD$116="Moderado"),CONCATENATE("R38C",'Mapa final'!$R$116),"")</f>
        <v/>
      </c>
      <c r="R142" s="125" t="str">
        <f>IF(AND('Mapa final'!$AB$117="Media",'Mapa final'!$AD$117="Moderado"),CONCATENATE("R39C",'Mapa final'!$R$117),"")</f>
        <v/>
      </c>
      <c r="S142" s="44" t="str">
        <f>IF(AND('Mapa final'!$AB$115="Media",'Mapa final'!$AD$115="Mayor"),CONCATENATE("R38C",'Mapa final'!$R$115),"")</f>
        <v/>
      </c>
      <c r="T142" s="44" t="str">
        <f>IF(AND('Mapa final'!$AB$116="Media",'Mapa final'!$AD$116="Mayor"),CONCATENATE("R38C",'Mapa final'!$R$116),"")</f>
        <v/>
      </c>
      <c r="U142" s="44" t="str">
        <f>IF(AND('Mapa final'!$AB$117="Media",'Mapa final'!$AD$117="Mayor"),CONCATENATE("R39C",'Mapa final'!$R$117),"")</f>
        <v/>
      </c>
      <c r="V142" s="45" t="str">
        <f>IF(AND('Mapa final'!$AB$115="Media",'Mapa final'!$AD$115="Catastrófico"),CONCATENATE("R38C",'Mapa final'!$R$115),"")</f>
        <v/>
      </c>
      <c r="W142" s="46" t="str">
        <f>IF(AND('Mapa final'!$AB$116="Media",'Mapa final'!$AD$116="Catastrófico"),CONCATENATE("R38C",'Mapa final'!$R$116),"")</f>
        <v/>
      </c>
      <c r="X142" s="114" t="str">
        <f>IF(AND('Mapa final'!$AB$117="Media",'Mapa final'!$AD$117="Catastrófico"),CONCATENATE("R39C",'Mapa final'!$R$117),"")</f>
        <v/>
      </c>
      <c r="Y142" s="58"/>
      <c r="Z142" s="432"/>
      <c r="AA142" s="433"/>
      <c r="AB142" s="433"/>
      <c r="AC142" s="433"/>
      <c r="AD142" s="433"/>
      <c r="AE142" s="434"/>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row>
    <row r="143" spans="1:61" ht="15" customHeight="1" x14ac:dyDescent="0.25">
      <c r="A143" s="58"/>
      <c r="B143" s="390"/>
      <c r="C143" s="390"/>
      <c r="D143" s="391"/>
      <c r="E143" s="405"/>
      <c r="F143" s="406"/>
      <c r="G143" s="406"/>
      <c r="H143" s="406"/>
      <c r="I143" s="404"/>
      <c r="J143" s="51" t="str">
        <f>IF(AND('Mapa final'!$AB$118="Media",'Mapa final'!$AD$118="Leve"),CONCATENATE("R39C",'Mapa final'!$R$118),"")</f>
        <v/>
      </c>
      <c r="K143" s="52" t="str">
        <f>IF(AND('Mapa final'!$AB$119="Media",'Mapa final'!$AD$119="Leve"),CONCATENATE("R39C",'Mapa final'!$R$119),"")</f>
        <v>R39C2</v>
      </c>
      <c r="L143" s="125" t="str">
        <f>IF(AND('Mapa final'!$AB$120="Media",'Mapa final'!$AD$120="Leve"),CONCATENATE("R40C",'Mapa final'!$R$120),"")</f>
        <v/>
      </c>
      <c r="M143" s="51" t="str">
        <f>IF(AND('Mapa final'!$AB$118="Media",'Mapa final'!$AD$118="Menor"),CONCATENATE("R39C",'Mapa final'!$R$118),"")</f>
        <v/>
      </c>
      <c r="N143" s="52" t="str">
        <f>IF(AND('Mapa final'!$AB$119="Media",'Mapa final'!$AD$119="Menor"),CONCATENATE("R39C",'Mapa final'!$R$119),"")</f>
        <v/>
      </c>
      <c r="O143" s="125" t="str">
        <f>IF(AND('Mapa final'!$AB$120="Media",'Mapa final'!$AD$120="Menor"),CONCATENATE("R40C",'Mapa final'!$R$120),"")</f>
        <v/>
      </c>
      <c r="P143" s="51" t="str">
        <f>IF(AND('Mapa final'!$AB$118="Media",'Mapa final'!$AD$118="Moderado"),CONCATENATE("R39C",'Mapa final'!$R$118),"")</f>
        <v/>
      </c>
      <c r="Q143" s="52" t="str">
        <f>IF(AND('Mapa final'!$AB$119="Media",'Mapa final'!$AD$119="Moderado"),CONCATENATE("R39C",'Mapa final'!$R$119),"")</f>
        <v/>
      </c>
      <c r="R143" s="125" t="str">
        <f>IF(AND('Mapa final'!$AB$120="Media",'Mapa final'!$AD$120="Moderado"),CONCATENATE("R40C",'Mapa final'!$R$120),"")</f>
        <v/>
      </c>
      <c r="S143" s="44" t="str">
        <f>IF(AND('Mapa final'!$AB$118="Media",'Mapa final'!$AD$118="Mayor"),CONCATENATE("R39C",'Mapa final'!$R$118),"")</f>
        <v/>
      </c>
      <c r="T143" s="44" t="str">
        <f>IF(AND('Mapa final'!$AB$119="Media",'Mapa final'!$AD$119="Mayor"),CONCATENATE("R39C",'Mapa final'!$R$119),"")</f>
        <v/>
      </c>
      <c r="U143" s="44" t="str">
        <f>IF(AND('Mapa final'!$AB$120="Media",'Mapa final'!$AD$120="Mayor"),CONCATENATE("R40C",'Mapa final'!$R$120),"")</f>
        <v/>
      </c>
      <c r="V143" s="45" t="str">
        <f>IF(AND('Mapa final'!$AB$118="Media",'Mapa final'!$AD$118="Catastrófico"),CONCATENATE("R39C",'Mapa final'!$R$118),"")</f>
        <v/>
      </c>
      <c r="W143" s="46" t="str">
        <f>IF(AND('Mapa final'!$AB$119="Media",'Mapa final'!$AD$119="Catastrófico"),CONCATENATE("R39C",'Mapa final'!$R$119),"")</f>
        <v/>
      </c>
      <c r="X143" s="114" t="str">
        <f>IF(AND('Mapa final'!$AB$120="Media",'Mapa final'!$AD$120="Catastrófico"),CONCATENATE("R40C",'Mapa final'!$R$120),"")</f>
        <v/>
      </c>
      <c r="Y143" s="58"/>
      <c r="Z143" s="432"/>
      <c r="AA143" s="433"/>
      <c r="AB143" s="433"/>
      <c r="AC143" s="433"/>
      <c r="AD143" s="433"/>
      <c r="AE143" s="434"/>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row>
    <row r="144" spans="1:61" ht="15" customHeight="1" x14ac:dyDescent="0.25">
      <c r="A144" s="58"/>
      <c r="B144" s="390"/>
      <c r="C144" s="390"/>
      <c r="D144" s="391"/>
      <c r="E144" s="405"/>
      <c r="F144" s="406"/>
      <c r="G144" s="406"/>
      <c r="H144" s="406"/>
      <c r="I144" s="404"/>
      <c r="J144" s="51" t="str">
        <f>IF(AND('Mapa final'!$AB$121="Media",'Mapa final'!$AD$121="Leve"),CONCATENATE("R40C",'Mapa final'!$R$121),"")</f>
        <v/>
      </c>
      <c r="K144" s="52" t="str">
        <f>IF(AND('Mapa final'!$AB$122="Media",'Mapa final'!$AD$122="Leve"),CONCATENATE("R40C",'Mapa final'!$R$122),"")</f>
        <v>R40C2</v>
      </c>
      <c r="L144" s="125" t="str">
        <f>IF(AND('Mapa final'!$AB$123="Media",'Mapa final'!$AD$123="Leve"),CONCATENATE("R40C",'Mapa final'!$R$123),"")</f>
        <v/>
      </c>
      <c r="M144" s="51" t="str">
        <f>IF(AND('Mapa final'!$AB$121="Media",'Mapa final'!$AD$121="Menor"),CONCATENATE("R40C",'Mapa final'!$R$121),"")</f>
        <v/>
      </c>
      <c r="N144" s="52" t="str">
        <f>IF(AND('Mapa final'!$AB$122="Media",'Mapa final'!$AD$122="Menor"),CONCATENATE("R40C",'Mapa final'!$R$122),"")</f>
        <v/>
      </c>
      <c r="O144" s="125" t="str">
        <f>IF(AND('Mapa final'!$AB$123="Media",'Mapa final'!$AD$123="Menor"),CONCATENATE("R40C",'Mapa final'!$R$123),"")</f>
        <v/>
      </c>
      <c r="P144" s="51" t="str">
        <f>IF(AND('Mapa final'!$AB$121="Media",'Mapa final'!$AD$121="Moderado"),CONCATENATE("R40C",'Mapa final'!$R$121),"")</f>
        <v/>
      </c>
      <c r="Q144" s="52" t="str">
        <f>IF(AND('Mapa final'!$AB$122="Media",'Mapa final'!$AD$122="Moderado"),CONCATENATE("R40C",'Mapa final'!$R$122),"")</f>
        <v/>
      </c>
      <c r="R144" s="125" t="str">
        <f>IF(AND('Mapa final'!$AB$123="Media",'Mapa final'!$AD$123="Moderado"),CONCATENATE("R40C",'Mapa final'!$R$123),"")</f>
        <v/>
      </c>
      <c r="S144" s="44" t="str">
        <f>IF(AND('Mapa final'!$AB$121="Media",'Mapa final'!$AD$121="Mayor"),CONCATENATE("R40C",'Mapa final'!$R$121),"")</f>
        <v/>
      </c>
      <c r="T144" s="44" t="str">
        <f>IF(AND('Mapa final'!$AB$122="Media",'Mapa final'!$AD$122="Mayor"),CONCATENATE("R40C",'Mapa final'!$R$122),"")</f>
        <v/>
      </c>
      <c r="U144" s="44" t="str">
        <f>IF(AND('Mapa final'!$AB$123="Media",'Mapa final'!$AD$123="Mayor"),CONCATENATE("R40C",'Mapa final'!$R$123),"")</f>
        <v/>
      </c>
      <c r="V144" s="45" t="str">
        <f>IF(AND('Mapa final'!$AB$121="Media",'Mapa final'!$AD$121="Catastrófico"),CONCATENATE("R40C",'Mapa final'!$R$121),"")</f>
        <v/>
      </c>
      <c r="W144" s="46" t="str">
        <f>IF(AND('Mapa final'!$AB$122="Media",'Mapa final'!$AD$122="Catastrófico"),CONCATENATE("R40C",'Mapa final'!$R$122),"")</f>
        <v/>
      </c>
      <c r="X144" s="114" t="str">
        <f>IF(AND('Mapa final'!$AB$123="Media",'Mapa final'!$AD$123="Catastrófico"),CONCATENATE("R40C",'Mapa final'!$R$123),"")</f>
        <v/>
      </c>
      <c r="Y144" s="58"/>
      <c r="Z144" s="432"/>
      <c r="AA144" s="433"/>
      <c r="AB144" s="433"/>
      <c r="AC144" s="433"/>
      <c r="AD144" s="433"/>
      <c r="AE144" s="434"/>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row>
    <row r="145" spans="1:61" ht="15" customHeight="1" x14ac:dyDescent="0.25">
      <c r="A145" s="58"/>
      <c r="B145" s="390"/>
      <c r="C145" s="390"/>
      <c r="D145" s="391"/>
      <c r="E145" s="405"/>
      <c r="F145" s="406"/>
      <c r="G145" s="406"/>
      <c r="H145" s="406"/>
      <c r="I145" s="404"/>
      <c r="J145" s="51" t="str">
        <f>IF(AND('Mapa final'!$AB$124="Media",'Mapa final'!$AD$124="Leve"),CONCATENATE("R41C",'Mapa final'!$R$124),"")</f>
        <v/>
      </c>
      <c r="K145" s="52" t="str">
        <f>IF(AND('Mapa final'!$AB$125="Media",'Mapa final'!$AD$125="Leve"),CONCATENATE("R41C",'Mapa final'!$R$125),"")</f>
        <v>R41C2</v>
      </c>
      <c r="L145" s="125" t="str">
        <f>IF(AND('Mapa final'!$AB$126="Media",'Mapa final'!$AD$126="Leve"),CONCATENATE("R41C",'Mapa final'!$R$126),"")</f>
        <v/>
      </c>
      <c r="M145" s="51" t="str">
        <f>IF(AND('Mapa final'!$AB$124="Media",'Mapa final'!$AD$124="Menor"),CONCATENATE("R41C",'Mapa final'!$R$124),"")</f>
        <v/>
      </c>
      <c r="N145" s="52" t="str">
        <f>IF(AND('Mapa final'!$AB$125="Media",'Mapa final'!$AD$125="Menor"),CONCATENATE("R41C",'Mapa final'!$R$125),"")</f>
        <v/>
      </c>
      <c r="O145" s="125" t="str">
        <f>IF(AND('Mapa final'!$AB$126="Media",'Mapa final'!$AD$126="Menor"),CONCATENATE("R41C",'Mapa final'!$R$126),"")</f>
        <v/>
      </c>
      <c r="P145" s="51" t="str">
        <f>IF(AND('Mapa final'!$AB$124="Media",'Mapa final'!$AD$124="Moderado"),CONCATENATE("R41C",'Mapa final'!$R$124),"")</f>
        <v/>
      </c>
      <c r="Q145" s="52" t="str">
        <f>IF(AND('Mapa final'!$AB$125="Media",'Mapa final'!$AD$125="Moderado"),CONCATENATE("R41C",'Mapa final'!$R$125),"")</f>
        <v/>
      </c>
      <c r="R145" s="125" t="str">
        <f>IF(AND('Mapa final'!$AB$126="Media",'Mapa final'!$AD$126="Moderado"),CONCATENATE("R41C",'Mapa final'!$R$126),"")</f>
        <v/>
      </c>
      <c r="S145" s="44" t="str">
        <f>IF(AND('Mapa final'!$AB$124="Media",'Mapa final'!$AD$124="Mayor"),CONCATENATE("R41C",'Mapa final'!$R$124),"")</f>
        <v/>
      </c>
      <c r="T145" s="44" t="str">
        <f>IF(AND('Mapa final'!$AB$125="Media",'Mapa final'!$AD$125="Mayor"),CONCATENATE("R41C",'Mapa final'!$R$125),"")</f>
        <v/>
      </c>
      <c r="U145" s="44" t="str">
        <f>IF(AND('Mapa final'!$AB$126="Media",'Mapa final'!$AD$126="Mayor"),CONCATENATE("R41C",'Mapa final'!$R$126),"")</f>
        <v/>
      </c>
      <c r="V145" s="45" t="str">
        <f>IF(AND('Mapa final'!$AB$124="Media",'Mapa final'!$AD$124="Catastrófico"),CONCATENATE("R41C",'Mapa final'!$R$124),"")</f>
        <v/>
      </c>
      <c r="W145" s="46" t="str">
        <f>IF(AND('Mapa final'!$AB$125="Media",'Mapa final'!$AD$125="Catastrófico"),CONCATENATE("R41C",'Mapa final'!$R$125),"")</f>
        <v/>
      </c>
      <c r="X145" s="114" t="str">
        <f>IF(AND('Mapa final'!$AB$126="Media",'Mapa final'!$AD$126="Catastrófico"),CONCATENATE("R41C",'Mapa final'!$R$126),"")</f>
        <v/>
      </c>
      <c r="Y145" s="58"/>
      <c r="Z145" s="432"/>
      <c r="AA145" s="433"/>
      <c r="AB145" s="433"/>
      <c r="AC145" s="433"/>
      <c r="AD145" s="433"/>
      <c r="AE145" s="434"/>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row>
    <row r="146" spans="1:61" ht="15" customHeight="1" x14ac:dyDescent="0.25">
      <c r="A146" s="58"/>
      <c r="B146" s="390"/>
      <c r="C146" s="390"/>
      <c r="D146" s="391"/>
      <c r="E146" s="405"/>
      <c r="F146" s="406"/>
      <c r="G146" s="406"/>
      <c r="H146" s="406"/>
      <c r="I146" s="404"/>
      <c r="J146" s="51" t="str">
        <f>IF(AND('Mapa final'!$AB$127="Media",'Mapa final'!$AD$127="Leve"),CONCATENATE("R42C",'Mapa final'!$R$127),"")</f>
        <v/>
      </c>
      <c r="K146" s="52" t="str">
        <f>IF(AND('Mapa final'!$AB$128="Media",'Mapa final'!$AD$128="Leve"),CONCATENATE("R42C",'Mapa final'!$R$128),"")</f>
        <v/>
      </c>
      <c r="L146" s="125" t="str">
        <f>IF(AND('Mapa final'!$AB$129="Media",'Mapa final'!$AD$129="Leve"),CONCATENATE("R2C",'Mapa final'!$R$129),"")</f>
        <v/>
      </c>
      <c r="M146" s="51" t="str">
        <f>IF(AND('Mapa final'!$AB$127="Media",'Mapa final'!$AD$127="Menor"),CONCATENATE("R42C",'Mapa final'!$R$127),"")</f>
        <v/>
      </c>
      <c r="N146" s="52" t="str">
        <f>IF(AND('Mapa final'!$AB$128="Media",'Mapa final'!$AD$128="Menor"),CONCATENATE("R42C",'Mapa final'!$R$128),"")</f>
        <v/>
      </c>
      <c r="O146" s="125" t="str">
        <f>IF(AND('Mapa final'!$AB$129="Media",'Mapa final'!$AD$129="Menor"),CONCATENATE("R2C",'Mapa final'!$R$129),"")</f>
        <v/>
      </c>
      <c r="P146" s="51" t="str">
        <f>IF(AND('Mapa final'!$AB$127="Media",'Mapa final'!$AD$127="Moderado"),CONCATENATE("R42C",'Mapa final'!$R$127),"")</f>
        <v/>
      </c>
      <c r="Q146" s="52" t="str">
        <f>IF(AND('Mapa final'!$AB$128="Media",'Mapa final'!$AD$128="Moderado"),CONCATENATE("R42C",'Mapa final'!$R$128),"")</f>
        <v/>
      </c>
      <c r="R146" s="125" t="str">
        <f>IF(AND('Mapa final'!$AB$129="Media",'Mapa final'!$AD$129="Moderado"),CONCATENATE("R2C",'Mapa final'!$R$129),"")</f>
        <v/>
      </c>
      <c r="S146" s="44" t="str">
        <f>IF(AND('Mapa final'!$AB$127="Media",'Mapa final'!$AD$127="Mayor"),CONCATENATE("R42C",'Mapa final'!$R$127),"")</f>
        <v/>
      </c>
      <c r="T146" s="44" t="str">
        <f>IF(AND('Mapa final'!$AB$128="Media",'Mapa final'!$AD$128="Mayor"),CONCATENATE("R42C",'Mapa final'!$R$128),"")</f>
        <v/>
      </c>
      <c r="U146" s="44" t="str">
        <f>IF(AND('Mapa final'!$AB$129="Media",'Mapa final'!$AD$129="Mayor"),CONCATENATE("R2C",'Mapa final'!$R$129),"")</f>
        <v/>
      </c>
      <c r="V146" s="45" t="str">
        <f>IF(AND('Mapa final'!$AB$127="Media",'Mapa final'!$AD$127="Catastrófico"),CONCATENATE("R42C",'Mapa final'!$R$127),"")</f>
        <v/>
      </c>
      <c r="W146" s="46" t="str">
        <f>IF(AND('Mapa final'!$AB$128="Media",'Mapa final'!$AD$128="Catastrófico"),CONCATENATE("R42C",'Mapa final'!$R$128),"")</f>
        <v/>
      </c>
      <c r="X146" s="114" t="str">
        <f>IF(AND('Mapa final'!$AB$129="Media",'Mapa final'!$AD$129="Catastrófico"),CONCATENATE("R2C",'Mapa final'!$R$129),"")</f>
        <v/>
      </c>
      <c r="Y146" s="58"/>
      <c r="Z146" s="432"/>
      <c r="AA146" s="433"/>
      <c r="AB146" s="433"/>
      <c r="AC146" s="433"/>
      <c r="AD146" s="433"/>
      <c r="AE146" s="434"/>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row>
    <row r="147" spans="1:61" ht="15" customHeight="1" x14ac:dyDescent="0.25">
      <c r="A147" s="58"/>
      <c r="B147" s="390"/>
      <c r="C147" s="390"/>
      <c r="D147" s="391"/>
      <c r="E147" s="405"/>
      <c r="F147" s="406"/>
      <c r="G147" s="406"/>
      <c r="H147" s="406"/>
      <c r="I147" s="404"/>
      <c r="J147" s="51" t="str">
        <f>IF(AND('Mapa final'!$AB$130="Media",'Mapa final'!$AD$130="Leve"),CONCATENATE("R43C",'Mapa final'!$R$130),"")</f>
        <v/>
      </c>
      <c r="K147" s="52" t="str">
        <f>IF(AND('Mapa final'!$AB$131="Media",'Mapa final'!$AD$131="Leve"),CONCATENATE("R43C",'Mapa final'!$R$131),"")</f>
        <v/>
      </c>
      <c r="L147" s="125" t="str">
        <f>IF(AND('Mapa final'!$AB$132="Media",'Mapa final'!$AD$132="Leve"),CONCATENATE("R43C",'Mapa final'!$R$132),"")</f>
        <v/>
      </c>
      <c r="M147" s="51" t="str">
        <f>IF(AND('Mapa final'!$AB$130="Media",'Mapa final'!$AD$130="Menor"),CONCATENATE("R43C",'Mapa final'!$R$130),"")</f>
        <v/>
      </c>
      <c r="N147" s="52" t="str">
        <f>IF(AND('Mapa final'!$AB$131="Media",'Mapa final'!$AD$131="Menor"),CONCATENATE("R43C",'Mapa final'!$R$131),"")</f>
        <v/>
      </c>
      <c r="O147" s="125" t="str">
        <f>IF(AND('Mapa final'!$AB$132="Media",'Mapa final'!$AD$132="Menor"),CONCATENATE("R43C",'Mapa final'!$R$132),"")</f>
        <v/>
      </c>
      <c r="P147" s="51" t="str">
        <f>IF(AND('Mapa final'!$AB$130="Media",'Mapa final'!$AD$130="Moderado"),CONCATENATE("R43C",'Mapa final'!$R$130),"")</f>
        <v>R43C1</v>
      </c>
      <c r="Q147" s="52" t="str">
        <f>IF(AND('Mapa final'!$AB$131="Media",'Mapa final'!$AD$131="Moderado"),CONCATENATE("R43C",'Mapa final'!$R$131),"")</f>
        <v/>
      </c>
      <c r="R147" s="125" t="str">
        <f>IF(AND('Mapa final'!$AB$132="Media",'Mapa final'!$AD$132="Moderado"),CONCATENATE("R43C",'Mapa final'!$R$132),"")</f>
        <v/>
      </c>
      <c r="S147" s="44" t="str">
        <f>IF(AND('Mapa final'!$AB$130="Media",'Mapa final'!$AD$130="Mayor"),CONCATENATE("R43C",'Mapa final'!$R$130),"")</f>
        <v/>
      </c>
      <c r="T147" s="44" t="str">
        <f>IF(AND('Mapa final'!$AB$131="Media",'Mapa final'!$AD$131="Mayor"),CONCATENATE("R43C",'Mapa final'!$R$131),"")</f>
        <v/>
      </c>
      <c r="U147" s="44" t="str">
        <f>IF(AND('Mapa final'!$AB$132="Media",'Mapa final'!$AD$132="Mayor"),CONCATENATE("R43C",'Mapa final'!$R$132),"")</f>
        <v/>
      </c>
      <c r="V147" s="45" t="str">
        <f>IF(AND('Mapa final'!$AB$130="Media",'Mapa final'!$AD$130="Catastrófico"),CONCATENATE("R43C",'Mapa final'!$R$130),"")</f>
        <v/>
      </c>
      <c r="W147" s="46" t="str">
        <f>IF(AND('Mapa final'!$AB$131="Media",'Mapa final'!$AD$131="Catastrófico"),CONCATENATE("R43C",'Mapa final'!$R$131),"")</f>
        <v/>
      </c>
      <c r="X147" s="114" t="str">
        <f>IF(AND('Mapa final'!$AB$132="Media",'Mapa final'!$AD$132="Catastrófico"),CONCATENATE("R43C",'Mapa final'!$R$132),"")</f>
        <v/>
      </c>
      <c r="Y147" s="58"/>
      <c r="Z147" s="432"/>
      <c r="AA147" s="433"/>
      <c r="AB147" s="433"/>
      <c r="AC147" s="433"/>
      <c r="AD147" s="433"/>
      <c r="AE147" s="434"/>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row>
    <row r="148" spans="1:61" ht="15" customHeight="1" x14ac:dyDescent="0.25">
      <c r="A148" s="58"/>
      <c r="B148" s="390"/>
      <c r="C148" s="390"/>
      <c r="D148" s="391"/>
      <c r="E148" s="405"/>
      <c r="F148" s="406"/>
      <c r="G148" s="406"/>
      <c r="H148" s="406"/>
      <c r="I148" s="404"/>
      <c r="J148" s="51" t="str">
        <f>IF(AND('Mapa final'!$AB$133="Media",'Mapa final'!$AD$133="Leve"),CONCATENATE("R44C",'Mapa final'!$R$133),"")</f>
        <v>R44C1</v>
      </c>
      <c r="K148" s="52" t="str">
        <f>IF(AND('Mapa final'!$AB$134="Media",'Mapa final'!$AD$134="Leve"),CONCATENATE("R44C",'Mapa final'!$R$134),"")</f>
        <v/>
      </c>
      <c r="L148" s="125" t="str">
        <f>IF(AND('Mapa final'!$AB$135="Media",'Mapa final'!$AD$135="Leve"),CONCATENATE("R44C",'Mapa final'!$R$135),"")</f>
        <v/>
      </c>
      <c r="M148" s="51" t="str">
        <f>IF(AND('Mapa final'!$AB$133="Media",'Mapa final'!$AD$133="Menor"),CONCATENATE("R44C",'Mapa final'!$R$133),"")</f>
        <v/>
      </c>
      <c r="N148" s="52" t="str">
        <f>IF(AND('Mapa final'!$AB$134="Media",'Mapa final'!$AD$134="Menor"),CONCATENATE("R44C",'Mapa final'!$R$134),"")</f>
        <v/>
      </c>
      <c r="O148" s="125" t="str">
        <f>IF(AND('Mapa final'!$AB$135="Media",'Mapa final'!$AD$135="Menor"),CONCATENATE("R44C",'Mapa final'!$R$135),"")</f>
        <v/>
      </c>
      <c r="P148" s="51" t="str">
        <f>IF(AND('Mapa final'!$AB$133="Media",'Mapa final'!$AD$133="Moderado"),CONCATENATE("R44C",'Mapa final'!$R$133),"")</f>
        <v/>
      </c>
      <c r="Q148" s="52" t="str">
        <f>IF(AND('Mapa final'!$AB$134="Media",'Mapa final'!$AD$134="Moderado"),CONCATENATE("R44C",'Mapa final'!$R$134),"")</f>
        <v/>
      </c>
      <c r="R148" s="125" t="str">
        <f>IF(AND('Mapa final'!$AB$135="Media",'Mapa final'!$AD$135="Moderado"),CONCATENATE("R44C",'Mapa final'!$R$135),"")</f>
        <v/>
      </c>
      <c r="S148" s="44" t="str">
        <f>IF(AND('Mapa final'!$AB$133="Media",'Mapa final'!$AD$133="Mayor"),CONCATENATE("R44C",'Mapa final'!$R$133),"")</f>
        <v/>
      </c>
      <c r="T148" s="44" t="str">
        <f>IF(AND('Mapa final'!$AB$134="Media",'Mapa final'!$AD$134="Mayor"),CONCATENATE("R44C",'Mapa final'!$R$134),"")</f>
        <v/>
      </c>
      <c r="U148" s="44" t="str">
        <f>IF(AND('Mapa final'!$AB$135="Media",'Mapa final'!$AD$135="Mayor"),CONCATENATE("R44C",'Mapa final'!$R$135),"")</f>
        <v/>
      </c>
      <c r="V148" s="45" t="str">
        <f>IF(AND('Mapa final'!$AB$133="Media",'Mapa final'!$AD$133="Catastrófico"),CONCATENATE("R44C",'Mapa final'!$R$133),"")</f>
        <v/>
      </c>
      <c r="W148" s="46" t="str">
        <f>IF(AND('Mapa final'!$AB$134="Media",'Mapa final'!$AD$134="Catastrófico"),CONCATENATE("R44C",'Mapa final'!$R$134),"")</f>
        <v/>
      </c>
      <c r="X148" s="114" t="str">
        <f>IF(AND('Mapa final'!$AB$135="Media",'Mapa final'!$AD$135="Catastrófico"),CONCATENATE("R44C",'Mapa final'!$R$135),"")</f>
        <v/>
      </c>
      <c r="Y148" s="58"/>
      <c r="Z148" s="432"/>
      <c r="AA148" s="433"/>
      <c r="AB148" s="433"/>
      <c r="AC148" s="433"/>
      <c r="AD148" s="433"/>
      <c r="AE148" s="434"/>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row>
    <row r="149" spans="1:61" ht="15" customHeight="1" x14ac:dyDescent="0.25">
      <c r="A149" s="58"/>
      <c r="B149" s="390"/>
      <c r="C149" s="390"/>
      <c r="D149" s="391"/>
      <c r="E149" s="405"/>
      <c r="F149" s="406"/>
      <c r="G149" s="406"/>
      <c r="H149" s="406"/>
      <c r="I149" s="404"/>
      <c r="J149" s="51" t="str">
        <f>IF(AND('Mapa final'!$AB$136="Media",'Mapa final'!$AD$136="Leve"),CONCATENATE("R45C",'Mapa final'!$R$136),"")</f>
        <v/>
      </c>
      <c r="K149" s="52" t="str">
        <f>IF(AND('Mapa final'!$AB$137="Media",'Mapa final'!$AD$137="Leve"),CONCATENATE("R45C",'Mapa final'!$R$137),"")</f>
        <v/>
      </c>
      <c r="L149" s="125" t="str">
        <f>IF(AND('Mapa final'!$AB$138="Media",'Mapa final'!$AD$138="Leve"),CONCATENATE("R45C",'Mapa final'!$R$138),"")</f>
        <v/>
      </c>
      <c r="M149" s="51" t="str">
        <f>IF(AND('Mapa final'!$AB$136="Media",'Mapa final'!$AD$136="Menor"),CONCATENATE("R45C",'Mapa final'!$R$136),"")</f>
        <v/>
      </c>
      <c r="N149" s="52" t="str">
        <f>IF(AND('Mapa final'!$AB$137="Media",'Mapa final'!$AD$137="Menor"),CONCATENATE("R45C",'Mapa final'!$R$137),"")</f>
        <v/>
      </c>
      <c r="O149" s="125" t="str">
        <f>IF(AND('Mapa final'!$AB$138="Media",'Mapa final'!$AD$138="Menor"),CONCATENATE("R45C",'Mapa final'!$R$138),"")</f>
        <v/>
      </c>
      <c r="P149" s="51" t="str">
        <f>IF(AND('Mapa final'!$AB$136="Media",'Mapa final'!$AD$136="Moderado"),CONCATENATE("R45C",'Mapa final'!$R$136),"")</f>
        <v/>
      </c>
      <c r="Q149" s="52" t="str">
        <f>IF(AND('Mapa final'!$AB$137="Media",'Mapa final'!$AD$137="Moderado"),CONCATENATE("R45C",'Mapa final'!$R$137),"")</f>
        <v/>
      </c>
      <c r="R149" s="125" t="str">
        <f>IF(AND('Mapa final'!$AB$138="Media",'Mapa final'!$AD$138="Moderado"),CONCATENATE("R45C",'Mapa final'!$R$138),"")</f>
        <v/>
      </c>
      <c r="S149" s="44" t="str">
        <f>IF(AND('Mapa final'!$AB$136="Media",'Mapa final'!$AD$136="Mayor"),CONCATENATE("R45C",'Mapa final'!$R$136),"")</f>
        <v/>
      </c>
      <c r="T149" s="44" t="str">
        <f>IF(AND('Mapa final'!$AB$137="Media",'Mapa final'!$AD$137="Mayor"),CONCATENATE("R45C",'Mapa final'!$R$137),"")</f>
        <v/>
      </c>
      <c r="U149" s="44" t="str">
        <f>IF(AND('Mapa final'!$AB$138="Media",'Mapa final'!$AD$138="Mayor"),CONCATENATE("R45C",'Mapa final'!$R$138),"")</f>
        <v/>
      </c>
      <c r="V149" s="45" t="str">
        <f>IF(AND('Mapa final'!$AB$136="Media",'Mapa final'!$AD$136="Catastrófico"),CONCATENATE("R45C",'Mapa final'!$R$136),"")</f>
        <v/>
      </c>
      <c r="W149" s="46" t="str">
        <f>IF(AND('Mapa final'!$AB$137="Media",'Mapa final'!$AD$137="Catastrófico"),CONCATENATE("R45C",'Mapa final'!$R$137),"")</f>
        <v/>
      </c>
      <c r="X149" s="114" t="str">
        <f>IF(AND('Mapa final'!$AB$138="Media",'Mapa final'!$AD$138="Catastrófico"),CONCATENATE("R45C",'Mapa final'!$R$138),"")</f>
        <v/>
      </c>
      <c r="Y149" s="58"/>
      <c r="Z149" s="432"/>
      <c r="AA149" s="433"/>
      <c r="AB149" s="433"/>
      <c r="AC149" s="433"/>
      <c r="AD149" s="433"/>
      <c r="AE149" s="434"/>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row>
    <row r="150" spans="1:61" ht="15" customHeight="1" x14ac:dyDescent="0.25">
      <c r="A150" s="58"/>
      <c r="B150" s="390"/>
      <c r="C150" s="390"/>
      <c r="D150" s="391"/>
      <c r="E150" s="405"/>
      <c r="F150" s="406"/>
      <c r="G150" s="406"/>
      <c r="H150" s="406"/>
      <c r="I150" s="404"/>
      <c r="J150" s="51" t="str">
        <f>IF(AND('Mapa final'!$AB$139="Media",'Mapa final'!$AD$139="Leve"),CONCATENATE("R46C",'Mapa final'!$R$139),"")</f>
        <v/>
      </c>
      <c r="K150" s="52" t="str">
        <f>IF(AND('Mapa final'!$AB$140="Media",'Mapa final'!$AD$140="Leve"),CONCATENATE("R46C",'Mapa final'!$R$140),"")</f>
        <v/>
      </c>
      <c r="L150" s="125" t="str">
        <f>IF(AND('Mapa final'!$AB$141="Media",'Mapa final'!$AD$141="Leve"),CONCATENATE("R46C",'Mapa final'!$R$141),"")</f>
        <v/>
      </c>
      <c r="M150" s="51" t="str">
        <f>IF(AND('Mapa final'!$AB$139="Media",'Mapa final'!$AD$139="Menor"),CONCATENATE("R46C",'Mapa final'!$R$139),"")</f>
        <v/>
      </c>
      <c r="N150" s="52" t="str">
        <f>IF(AND('Mapa final'!$AB$140="Media",'Mapa final'!$AD$140="Menor"),CONCATENATE("R46C",'Mapa final'!$R$140),"")</f>
        <v/>
      </c>
      <c r="O150" s="125" t="str">
        <f>IF(AND('Mapa final'!$AB$141="Media",'Mapa final'!$AD$141="Menor"),CONCATENATE("R46C",'Mapa final'!$R$141),"")</f>
        <v/>
      </c>
      <c r="P150" s="51" t="str">
        <f>IF(AND('Mapa final'!$AB$139="Media",'Mapa final'!$AD$139="Moderado"),CONCATENATE("R46C",'Mapa final'!$R$139),"")</f>
        <v/>
      </c>
      <c r="Q150" s="52" t="str">
        <f>IF(AND('Mapa final'!$AB$140="Media",'Mapa final'!$AD$140="Moderado"),CONCATENATE("R46C",'Mapa final'!$R$140),"")</f>
        <v/>
      </c>
      <c r="R150" s="125" t="str">
        <f>IF(AND('Mapa final'!$AB$141="Media",'Mapa final'!$AD$141="Moderado"),CONCATENATE("R46C",'Mapa final'!$R$141),"")</f>
        <v/>
      </c>
      <c r="S150" s="44" t="str">
        <f>IF(AND('Mapa final'!$AB$139="Media",'Mapa final'!$AD$139="Mayor"),CONCATENATE("R46C",'Mapa final'!$R$139),"")</f>
        <v/>
      </c>
      <c r="T150" s="44" t="str">
        <f>IF(AND('Mapa final'!$AB$140="Media",'Mapa final'!$AD$140="Mayor"),CONCATENATE("R46C",'Mapa final'!$R$140),"")</f>
        <v/>
      </c>
      <c r="U150" s="44" t="str">
        <f>IF(AND('Mapa final'!$AB$141="Media",'Mapa final'!$AD$141="Mayor"),CONCATENATE("R46C",'Mapa final'!$R$141),"")</f>
        <v/>
      </c>
      <c r="V150" s="45" t="str">
        <f>IF(AND('Mapa final'!$AB$139="Media",'Mapa final'!$AD$139="Catastrófico"),CONCATENATE("R46C",'Mapa final'!$R$139),"")</f>
        <v/>
      </c>
      <c r="W150" s="46" t="str">
        <f>IF(AND('Mapa final'!$AB$140="Media",'Mapa final'!$AD$140="Catastrófico"),CONCATENATE("R46C",'Mapa final'!$R$140),"")</f>
        <v/>
      </c>
      <c r="X150" s="114" t="str">
        <f>IF(AND('Mapa final'!$AB$141="Media",'Mapa final'!$AD$141="Catastrófico"),CONCATENATE("R46C",'Mapa final'!$R$141),"")</f>
        <v/>
      </c>
      <c r="Y150" s="58"/>
      <c r="Z150" s="432"/>
      <c r="AA150" s="433"/>
      <c r="AB150" s="433"/>
      <c r="AC150" s="433"/>
      <c r="AD150" s="433"/>
      <c r="AE150" s="434"/>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row>
    <row r="151" spans="1:61" ht="15" customHeight="1" x14ac:dyDescent="0.25">
      <c r="A151" s="58"/>
      <c r="B151" s="390"/>
      <c r="C151" s="390"/>
      <c r="D151" s="391"/>
      <c r="E151" s="405"/>
      <c r="F151" s="406"/>
      <c r="G151" s="406"/>
      <c r="H151" s="406"/>
      <c r="I151" s="404"/>
      <c r="J151" s="51" t="str">
        <f>IF(AND('Mapa final'!$AB$142="Media",'Mapa final'!$AD$142="Leve"),CONCATENATE("R47C",'Mapa final'!$R$142),"")</f>
        <v/>
      </c>
      <c r="K151" s="52" t="str">
        <f>IF(AND('Mapa final'!$AB$143="Media",'Mapa final'!$AD$143="Leve"),CONCATENATE("R47C",'Mapa final'!$R$143),"")</f>
        <v/>
      </c>
      <c r="L151" s="125" t="str">
        <f>IF(AND('Mapa final'!$AB$144="Media",'Mapa final'!$AD$144="Leve"),CONCATENATE("R47C",'Mapa final'!$R$144),"")</f>
        <v/>
      </c>
      <c r="M151" s="51" t="str">
        <f>IF(AND('Mapa final'!$AB$142="Media",'Mapa final'!$AD$142="Menor"),CONCATENATE("R47C",'Mapa final'!$R$142),"")</f>
        <v/>
      </c>
      <c r="N151" s="52" t="str">
        <f>IF(AND('Mapa final'!$AB$143="Media",'Mapa final'!$AD$143="Menor"),CONCATENATE("R47C",'Mapa final'!$R$143),"")</f>
        <v/>
      </c>
      <c r="O151" s="125" t="str">
        <f>IF(AND('Mapa final'!$AB$144="Media",'Mapa final'!$AD$144="Menor"),CONCATENATE("R47C",'Mapa final'!$R$144),"")</f>
        <v/>
      </c>
      <c r="P151" s="51" t="str">
        <f>IF(AND('Mapa final'!$AB$142="Media",'Mapa final'!$AD$142="Moderado"),CONCATENATE("R47C",'Mapa final'!$R$142),"")</f>
        <v/>
      </c>
      <c r="Q151" s="52" t="str">
        <f>IF(AND('Mapa final'!$AB$143="Media",'Mapa final'!$AD$143="Moderado"),CONCATENATE("R47C",'Mapa final'!$R$143),"")</f>
        <v/>
      </c>
      <c r="R151" s="125" t="str">
        <f>IF(AND('Mapa final'!$AB$144="Media",'Mapa final'!$AD$144="Moderado"),CONCATENATE("R47C",'Mapa final'!$R$144),"")</f>
        <v/>
      </c>
      <c r="S151" s="44" t="str">
        <f>IF(AND('Mapa final'!$AB$142="Media",'Mapa final'!$AD$142="Mayor"),CONCATENATE("R47C",'Mapa final'!$R$142),"")</f>
        <v/>
      </c>
      <c r="T151" s="44" t="str">
        <f>IF(AND('Mapa final'!$AB$143="Media",'Mapa final'!$AD$143="Mayor"),CONCATENATE("R47C",'Mapa final'!$R$143),"")</f>
        <v/>
      </c>
      <c r="U151" s="44" t="str">
        <f>IF(AND('Mapa final'!$AB$144="Media",'Mapa final'!$AD$144="Mayor"),CONCATENATE("R47C",'Mapa final'!$R$144),"")</f>
        <v/>
      </c>
      <c r="V151" s="45" t="str">
        <f>IF(AND('Mapa final'!$AB$142="Media",'Mapa final'!$AD$142="Catastrófico"),CONCATENATE("R47C",'Mapa final'!$R$142),"")</f>
        <v/>
      </c>
      <c r="W151" s="46" t="str">
        <f>IF(AND('Mapa final'!$AB$143="Media",'Mapa final'!$AD$143="Catastrófico"),CONCATENATE("R47C",'Mapa final'!$R$143),"")</f>
        <v/>
      </c>
      <c r="X151" s="114" t="str">
        <f>IF(AND('Mapa final'!$AB$144="Media",'Mapa final'!$AD$144="Catastrófico"),CONCATENATE("R47C",'Mapa final'!$R$144),"")</f>
        <v/>
      </c>
      <c r="Y151" s="58"/>
      <c r="Z151" s="432"/>
      <c r="AA151" s="433"/>
      <c r="AB151" s="433"/>
      <c r="AC151" s="433"/>
      <c r="AD151" s="433"/>
      <c r="AE151" s="434"/>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row>
    <row r="152" spans="1:61" ht="15" customHeight="1" x14ac:dyDescent="0.25">
      <c r="A152" s="58"/>
      <c r="B152" s="390"/>
      <c r="C152" s="390"/>
      <c r="D152" s="391"/>
      <c r="E152" s="405"/>
      <c r="F152" s="406"/>
      <c r="G152" s="406"/>
      <c r="H152" s="406"/>
      <c r="I152" s="404"/>
      <c r="J152" s="51" t="str">
        <f>IF(AND('Mapa final'!$AB$145="Media",'Mapa final'!$AD$145="Leve"),CONCATENATE("R48C",'Mapa final'!$R$145),"")</f>
        <v/>
      </c>
      <c r="K152" s="52" t="str">
        <f>IF(AND('Mapa final'!$AB$146="Media",'Mapa final'!$AD$146="Leve"),CONCATENATE("R48C",'Mapa final'!$R$146),"")</f>
        <v/>
      </c>
      <c r="L152" s="125" t="str">
        <f>IF(AND('Mapa final'!$AB$147="Media",'Mapa final'!$AD$147="Leve"),CONCATENATE("R48C",'Mapa final'!$R$147),"")</f>
        <v/>
      </c>
      <c r="M152" s="51" t="str">
        <f>IF(AND('Mapa final'!$AB$145="Media",'Mapa final'!$AD$145="Menor"),CONCATENATE("R48C",'Mapa final'!$R$145),"")</f>
        <v/>
      </c>
      <c r="N152" s="52" t="str">
        <f>IF(AND('Mapa final'!$AB$146="Media",'Mapa final'!$AD$146="Menor"),CONCATENATE("R48C",'Mapa final'!$R$146),"")</f>
        <v/>
      </c>
      <c r="O152" s="125" t="str">
        <f>IF(AND('Mapa final'!$AB$147="Media",'Mapa final'!$AD$147="Menor"),CONCATENATE("R48C",'Mapa final'!$R$147),"")</f>
        <v/>
      </c>
      <c r="P152" s="51" t="str">
        <f>IF(AND('Mapa final'!$AB$145="Media",'Mapa final'!$AD$145="Moderado"),CONCATENATE("R48C",'Mapa final'!$R$145),"")</f>
        <v/>
      </c>
      <c r="Q152" s="52" t="str">
        <f>IF(AND('Mapa final'!$AB$146="Media",'Mapa final'!$AD$146="Moderado"),CONCATENATE("R48C",'Mapa final'!$R$146),"")</f>
        <v/>
      </c>
      <c r="R152" s="125" t="str">
        <f>IF(AND('Mapa final'!$AB$147="Media",'Mapa final'!$AD$147="Moderado"),CONCATENATE("R48C",'Mapa final'!$R$147),"")</f>
        <v/>
      </c>
      <c r="S152" s="44" t="str">
        <f>IF(AND('Mapa final'!$AB$145="Media",'Mapa final'!$AD$145="Mayor"),CONCATENATE("R48C",'Mapa final'!$R$145),"")</f>
        <v/>
      </c>
      <c r="T152" s="44" t="str">
        <f>IF(AND('Mapa final'!$AB$146="Media",'Mapa final'!$AD$146="Mayor"),CONCATENATE("R48C",'Mapa final'!$R$146),"")</f>
        <v/>
      </c>
      <c r="U152" s="44" t="str">
        <f>IF(AND('Mapa final'!$AB$147="Media",'Mapa final'!$AD$147="Mayor"),CONCATENATE("R48C",'Mapa final'!$R$147),"")</f>
        <v/>
      </c>
      <c r="V152" s="45" t="str">
        <f>IF(AND('Mapa final'!$AB$145="Media",'Mapa final'!$AD$145="Catastrófico"),CONCATENATE("R48C",'Mapa final'!$R$145),"")</f>
        <v/>
      </c>
      <c r="W152" s="46" t="str">
        <f>IF(AND('Mapa final'!$AB$146="Media",'Mapa final'!$AD$146="Catastrófico"),CONCATENATE("R48C",'Mapa final'!$R$146),"")</f>
        <v/>
      </c>
      <c r="X152" s="114" t="str">
        <f>IF(AND('Mapa final'!$AB$147="Media",'Mapa final'!$AD$147="Catastrófico"),CONCATENATE("R48C",'Mapa final'!$R$147),"")</f>
        <v/>
      </c>
      <c r="Y152" s="58"/>
      <c r="Z152" s="432"/>
      <c r="AA152" s="433"/>
      <c r="AB152" s="433"/>
      <c r="AC152" s="433"/>
      <c r="AD152" s="433"/>
      <c r="AE152" s="434"/>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row>
    <row r="153" spans="1:61" ht="15" customHeight="1" x14ac:dyDescent="0.25">
      <c r="A153" s="58"/>
      <c r="B153" s="390"/>
      <c r="C153" s="390"/>
      <c r="D153" s="391"/>
      <c r="E153" s="405"/>
      <c r="F153" s="406"/>
      <c r="G153" s="406"/>
      <c r="H153" s="406"/>
      <c r="I153" s="404"/>
      <c r="J153" s="51" t="str">
        <f>IF(AND('Mapa final'!$AB$148="Media",'Mapa final'!$AD$148="Leve"),CONCATENATE("R49C",'Mapa final'!$R$148),"")</f>
        <v/>
      </c>
      <c r="K153" s="52" t="str">
        <f>IF(AND('Mapa final'!$AB$149="Media",'Mapa final'!$AD$149="Leve"),CONCATENATE("R49C",'Mapa final'!$R$149),"")</f>
        <v/>
      </c>
      <c r="L153" s="125" t="str">
        <f>IF(AND('Mapa final'!$AB$150="Media",'Mapa final'!$AD$150="Leve"),CONCATENATE("R49C",'Mapa final'!$R$150),"")</f>
        <v/>
      </c>
      <c r="M153" s="51" t="str">
        <f>IF(AND('Mapa final'!$AB$148="Media",'Mapa final'!$AD$148="Menor"),CONCATENATE("R49C",'Mapa final'!$R$148),"")</f>
        <v/>
      </c>
      <c r="N153" s="52" t="str">
        <f>IF(AND('Mapa final'!$AB$149="Media",'Mapa final'!$AD$149="Menor"),CONCATENATE("R49C",'Mapa final'!$R$149),"")</f>
        <v/>
      </c>
      <c r="O153" s="125" t="str">
        <f>IF(AND('Mapa final'!$AB$150="Media",'Mapa final'!$AD$150="Menor"),CONCATENATE("R49C",'Mapa final'!$R$150),"")</f>
        <v/>
      </c>
      <c r="P153" s="51" t="str">
        <f>IF(AND('Mapa final'!$AB$148="Media",'Mapa final'!$AD$148="Moderado"),CONCATENATE("R49C",'Mapa final'!$R$148),"")</f>
        <v/>
      </c>
      <c r="Q153" s="52" t="str">
        <f>IF(AND('Mapa final'!$AB$149="Media",'Mapa final'!$AD$149="Moderado"),CONCATENATE("R49C",'Mapa final'!$R$149),"")</f>
        <v/>
      </c>
      <c r="R153" s="125" t="str">
        <f>IF(AND('Mapa final'!$AB$150="Media",'Mapa final'!$AD$150="Moderado"),CONCATENATE("R49C",'Mapa final'!$R$150),"")</f>
        <v/>
      </c>
      <c r="S153" s="44" t="str">
        <f>IF(AND('Mapa final'!$AB$148="Media",'Mapa final'!$AD$148="Mayor"),CONCATENATE("R49C",'Mapa final'!$R$148),"")</f>
        <v/>
      </c>
      <c r="T153" s="44" t="str">
        <f>IF(AND('Mapa final'!$AB$149="Media",'Mapa final'!$AD$149="Mayor"),CONCATENATE("R49C",'Mapa final'!$R$149),"")</f>
        <v/>
      </c>
      <c r="U153" s="44" t="str">
        <f>IF(AND('Mapa final'!$AB$150="Media",'Mapa final'!$AD$150="Mayor"),CONCATENATE("R49C",'Mapa final'!$R$150),"")</f>
        <v/>
      </c>
      <c r="V153" s="45" t="str">
        <f>IF(AND('Mapa final'!$AB$148="Media",'Mapa final'!$AD$148="Catastrófico"),CONCATENATE("R49C",'Mapa final'!$R$148),"")</f>
        <v/>
      </c>
      <c r="W153" s="46" t="str">
        <f>IF(AND('Mapa final'!$AB$149="Media",'Mapa final'!$AD$149="Catastrófico"),CONCATENATE("R49C",'Mapa final'!$R$149),"")</f>
        <v/>
      </c>
      <c r="X153" s="114" t="str">
        <f>IF(AND('Mapa final'!$AB$150="Media",'Mapa final'!$AD$150="Catastrófico"),CONCATENATE("R49C",'Mapa final'!$R$150),"")</f>
        <v/>
      </c>
      <c r="Y153" s="58"/>
      <c r="Z153" s="432"/>
      <c r="AA153" s="433"/>
      <c r="AB153" s="433"/>
      <c r="AC153" s="433"/>
      <c r="AD153" s="433"/>
      <c r="AE153" s="434"/>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row>
    <row r="154" spans="1:61" ht="15" customHeight="1" x14ac:dyDescent="0.25">
      <c r="A154" s="58"/>
      <c r="B154" s="390"/>
      <c r="C154" s="390"/>
      <c r="D154" s="391"/>
      <c r="E154" s="405"/>
      <c r="F154" s="406"/>
      <c r="G154" s="406"/>
      <c r="H154" s="406"/>
      <c r="I154" s="404"/>
      <c r="J154" s="51" t="str">
        <f>IF(AND('Mapa final'!$AB$151="Media",'Mapa final'!$AD$151="Leve"),CONCATENATE("R50C",'Mapa final'!$R$151),"")</f>
        <v/>
      </c>
      <c r="K154" s="52" t="str">
        <f>IF(AND('Mapa final'!$AB$152="Media",'Mapa final'!$AD$152="Leve"),CONCATENATE("R50C",'Mapa final'!$R$152),"")</f>
        <v/>
      </c>
      <c r="L154" s="125" t="str">
        <f>IF(AND('Mapa final'!$AB$153="Media",'Mapa final'!$AD$153="Leve"),CONCATENATE("R50C",'Mapa final'!$R$153),"")</f>
        <v/>
      </c>
      <c r="M154" s="51" t="str">
        <f>IF(AND('Mapa final'!$AB$151="Media",'Mapa final'!$AD$151="Menor"),CONCATENATE("R50C",'Mapa final'!$R$151),"")</f>
        <v/>
      </c>
      <c r="N154" s="52" t="str">
        <f>IF(AND('Mapa final'!$AB$152="Media",'Mapa final'!$AD$152="Menor"),CONCATENATE("R50C",'Mapa final'!$R$152),"")</f>
        <v/>
      </c>
      <c r="O154" s="125" t="str">
        <f>IF(AND('Mapa final'!$AB$153="Media",'Mapa final'!$AD$153="Menor"),CONCATENATE("R50C",'Mapa final'!$R$153),"")</f>
        <v/>
      </c>
      <c r="P154" s="51" t="str">
        <f>IF(AND('Mapa final'!$AB$151="Media",'Mapa final'!$AD$151="Moderado"),CONCATENATE("R50C",'Mapa final'!$R$151),"")</f>
        <v/>
      </c>
      <c r="Q154" s="52" t="str">
        <f>IF(AND('Mapa final'!$AB$152="Media",'Mapa final'!$AD$152="Moderado"),CONCATENATE("R50C",'Mapa final'!$R$152),"")</f>
        <v/>
      </c>
      <c r="R154" s="125" t="str">
        <f>IF(AND('Mapa final'!$AB$153="Media",'Mapa final'!$AD$153="Moderado"),CONCATENATE("R50C",'Mapa final'!$R$153),"")</f>
        <v/>
      </c>
      <c r="S154" s="44" t="str">
        <f>IF(AND('Mapa final'!$AB$151="Media",'Mapa final'!$AD$151="Mayor"),CONCATENATE("R50C",'Mapa final'!$R$151),"")</f>
        <v/>
      </c>
      <c r="T154" s="44" t="str">
        <f>IF(AND('Mapa final'!$AB$152="Media",'Mapa final'!$AD$152="Mayor"),CONCATENATE("R50C",'Mapa final'!$R$152),"")</f>
        <v/>
      </c>
      <c r="U154" s="44" t="str">
        <f>IF(AND('Mapa final'!$AB$153="Media",'Mapa final'!$AD$153="Mayor"),CONCATENATE("R50C",'Mapa final'!$R$153),"")</f>
        <v/>
      </c>
      <c r="V154" s="45" t="str">
        <f>IF(AND('Mapa final'!$AB$151="Media",'Mapa final'!$AD$151="Catastrófico"),CONCATENATE("R50C",'Mapa final'!$R$151),"")</f>
        <v/>
      </c>
      <c r="W154" s="46" t="str">
        <f>IF(AND('Mapa final'!$AB$152="Media",'Mapa final'!$AD$152="Catastrófico"),CONCATENATE("R50C",'Mapa final'!$R$152),"")</f>
        <v/>
      </c>
      <c r="X154" s="114" t="str">
        <f>IF(AND('Mapa final'!$AB$153="Media",'Mapa final'!$AD$153="Catastrófico"),CONCATENATE("R50C",'Mapa final'!$R$153),"")</f>
        <v/>
      </c>
      <c r="Y154" s="58"/>
      <c r="Z154" s="432"/>
      <c r="AA154" s="433"/>
      <c r="AB154" s="433"/>
      <c r="AC154" s="433"/>
      <c r="AD154" s="433"/>
      <c r="AE154" s="434"/>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row>
    <row r="155" spans="1:61" ht="15.75" customHeight="1" thickBot="1" x14ac:dyDescent="0.3">
      <c r="A155" s="58"/>
      <c r="B155" s="390"/>
      <c r="C155" s="390"/>
      <c r="D155" s="391"/>
      <c r="E155" s="407"/>
      <c r="F155" s="408"/>
      <c r="G155" s="408"/>
      <c r="H155" s="408"/>
      <c r="I155" s="408"/>
      <c r="J155" s="53" t="str">
        <f>IF(AND('Mapa final'!$AB$154="Media",'Mapa final'!$AD$154="Leve"),CONCATENATE("R50C",'Mapa final'!$R$154),"")</f>
        <v/>
      </c>
      <c r="K155" s="54" t="str">
        <f>IF(AND('Mapa final'!$AB$155="Media",'Mapa final'!$AD$155="Leve"),CONCATENATE("R50C",'Mapa final'!$R$155),"")</f>
        <v/>
      </c>
      <c r="L155" s="126" t="str">
        <f>IF(AND('Mapa final'!$AB$156="Media",'Mapa final'!$AD$156="Leve"),CONCATENATE("R50C",'Mapa final'!$R$156),"")</f>
        <v/>
      </c>
      <c r="M155" s="53" t="str">
        <f>IF(AND('Mapa final'!$AB$154="Media",'Mapa final'!$AD$154="Menor"),CONCATENATE("R50C",'Mapa final'!$R$154),"")</f>
        <v/>
      </c>
      <c r="N155" s="54" t="str">
        <f>IF(AND('Mapa final'!$AB$155="Media",'Mapa final'!$AD$155="Menor"),CONCATENATE("R50C",'Mapa final'!$R$155),"")</f>
        <v/>
      </c>
      <c r="O155" s="126" t="str">
        <f>IF(AND('Mapa final'!$AB$156="Media",'Mapa final'!$AD$156="Menor"),CONCATENATE("R50C",'Mapa final'!$R$156),"")</f>
        <v/>
      </c>
      <c r="P155" s="53" t="str">
        <f>IF(AND('Mapa final'!$AB$154="Media",'Mapa final'!$AD$154="Moderado"),CONCATENATE("R50C",'Mapa final'!$R$154),"")</f>
        <v/>
      </c>
      <c r="Q155" s="54" t="str">
        <f>IF(AND('Mapa final'!$AB$155="Media",'Mapa final'!$AD$155="Moderado"),CONCATENATE("R50C",'Mapa final'!$R$155),"")</f>
        <v/>
      </c>
      <c r="R155" s="126" t="str">
        <f>IF(AND('Mapa final'!$AB$156="Media",'Mapa final'!$AD$156="Moderado"),CONCATENATE("R50C",'Mapa final'!$R$156),"")</f>
        <v/>
      </c>
      <c r="S155" s="122" t="str">
        <f>IF(AND('Mapa final'!$AB$154="Media",'Mapa final'!$AD$154="Mayor"),CONCATENATE("R50C",'Mapa final'!$R$154),"")</f>
        <v/>
      </c>
      <c r="T155" s="122" t="str">
        <f>IF(AND('Mapa final'!$AB$155="Media",'Mapa final'!$AD$155="Mayor"),CONCATENATE("R50C",'Mapa final'!$R$155),"")</f>
        <v/>
      </c>
      <c r="U155" s="122" t="str">
        <f>IF(AND('Mapa final'!$AB$156="Media",'Mapa final'!$AD$156="Mayor"),CONCATENATE("R50C",'Mapa final'!$R$156),"")</f>
        <v/>
      </c>
      <c r="V155" s="47" t="str">
        <f>IF(AND('Mapa final'!$AB$154="Media",'Mapa final'!$AD$154="Catastrófico"),CONCATENATE("R50C",'Mapa final'!$R$154),"")</f>
        <v/>
      </c>
      <c r="W155" s="48" t="str">
        <f>IF(AND('Mapa final'!$AB$155="Media",'Mapa final'!$AD$155="Catastrófico"),CONCATENATE("R50C",'Mapa final'!$R$155),"")</f>
        <v/>
      </c>
      <c r="X155" s="115" t="str">
        <f>IF(AND('Mapa final'!$AB$156="Media",'Mapa final'!$AD$156="Catastrófico"),CONCATENATE("R50C",'Mapa final'!$R$156),"")</f>
        <v/>
      </c>
      <c r="Y155" s="58"/>
      <c r="Z155" s="435"/>
      <c r="AA155" s="436"/>
      <c r="AB155" s="436"/>
      <c r="AC155" s="436"/>
      <c r="AD155" s="436"/>
      <c r="AE155" s="437"/>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row>
    <row r="156" spans="1:61" ht="15" customHeight="1" x14ac:dyDescent="0.25">
      <c r="A156" s="58"/>
      <c r="B156" s="390"/>
      <c r="C156" s="390"/>
      <c r="D156" s="391"/>
      <c r="E156" s="401" t="s">
        <v>108</v>
      </c>
      <c r="F156" s="402"/>
      <c r="G156" s="402"/>
      <c r="H156" s="402"/>
      <c r="I156" s="402"/>
      <c r="J156" s="127" t="str">
        <f>IF(AND('Mapa final'!$AB$7="Baja",'Mapa final'!$AD$7="Leve"),CONCATENATE("R1C",'Mapa final'!$R$7),"")</f>
        <v/>
      </c>
      <c r="K156" s="55" t="str">
        <f>IF(AND('Mapa final'!$AB$8="Baja",'Mapa final'!$AD$8="Leve"),CONCATENATE("R1C",'Mapa final'!$R$8),"")</f>
        <v/>
      </c>
      <c r="L156" s="128" t="str">
        <f>IF(AND('Mapa final'!$AB$9="Baja",'Mapa final'!$AD$9="Leve"),CONCATENATE("R1C",'Mapa final'!$R$9),"")</f>
        <v/>
      </c>
      <c r="M156" s="49" t="str">
        <f>IF(AND('Mapa final'!$AB$7="Baja",'Mapa final'!$AD$7="Menor"),CONCATENATE("R1C",'Mapa final'!$R$7),"")</f>
        <v/>
      </c>
      <c r="N156" s="50" t="str">
        <f>IF(AND('Mapa final'!$AB$8="Baja",'Mapa final'!$AD$8="Menor"),CONCATENATE("R1C",'Mapa final'!$R$8),"")</f>
        <v/>
      </c>
      <c r="O156" s="124" t="str">
        <f>IF(AND('Mapa final'!$AB$9="Baja",'Mapa final'!$AD$9="Menor"),CONCATENATE("R1C",'Mapa final'!$R$9),"")</f>
        <v/>
      </c>
      <c r="P156" s="49" t="str">
        <f>IF(AND('Mapa final'!$AB$7="Baja",'Mapa final'!$AD$7="Moderado"),CONCATENATE("R1C",'Mapa final'!$R$7),"")</f>
        <v>R1C1</v>
      </c>
      <c r="Q156" s="50" t="str">
        <f>IF(AND('Mapa final'!$AB$8="Baja",'Mapa final'!$AD$8="Moderado"),CONCATENATE("R1C",'Mapa final'!$R$8),"")</f>
        <v>R1C2</v>
      </c>
      <c r="R156" s="124" t="str">
        <f>IF(AND('Mapa final'!$AB$9="Baja",'Mapa final'!$AD$9="Moderado"),CONCATENATE("R1C",'Mapa final'!$R$9),"")</f>
        <v>R1C3</v>
      </c>
      <c r="S156" s="116" t="str">
        <f>IF(AND('Mapa final'!$AB$7="Baja",'Mapa final'!$AD$7="Mayor"),CONCATENATE("R1C",'Mapa final'!$R$7),"")</f>
        <v/>
      </c>
      <c r="T156" s="117" t="str">
        <f>IF(AND('Mapa final'!$AB$8="Baja",'Mapa final'!$AD$8="Mayor"),CONCATENATE("R1C",'Mapa final'!$R$8),"")</f>
        <v/>
      </c>
      <c r="U156" s="118" t="str">
        <f>IF(AND('Mapa final'!$AB$9="Baja",'Mapa final'!$AD$9="Mayor"),CONCATENATE("R1C",'Mapa final'!$R$9),"")</f>
        <v/>
      </c>
      <c r="V156" s="42" t="str">
        <f>IF(AND('Mapa final'!$AB$7="Baja",'Mapa final'!$AD$7="Catastrófico"),CONCATENATE("R1C",'Mapa final'!$R$7),"")</f>
        <v/>
      </c>
      <c r="W156" s="43" t="str">
        <f>IF(AND('Mapa final'!$AB$8="Baja",'Mapa final'!$AD$8="Catastrófico"),CONCATENATE("R1C",'Mapa final'!$R$8),"")</f>
        <v/>
      </c>
      <c r="X156" s="113" t="str">
        <f>IF(AND('Mapa final'!$AB$9="Baja",'Mapa final'!$AD$9="Catastrófico"),CONCATENATE("R1C",'Mapa final'!$R$9),"")</f>
        <v/>
      </c>
      <c r="Y156" s="58"/>
      <c r="Z156" s="420" t="s">
        <v>76</v>
      </c>
      <c r="AA156" s="421"/>
      <c r="AB156" s="421"/>
      <c r="AC156" s="421"/>
      <c r="AD156" s="421"/>
      <c r="AE156" s="422"/>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row>
    <row r="157" spans="1:61" ht="15" customHeight="1" x14ac:dyDescent="0.25">
      <c r="A157" s="58"/>
      <c r="B157" s="390"/>
      <c r="C157" s="390"/>
      <c r="D157" s="391"/>
      <c r="E157" s="403"/>
      <c r="F157" s="404"/>
      <c r="G157" s="404"/>
      <c r="H157" s="404"/>
      <c r="I157" s="404"/>
      <c r="J157" s="129" t="str">
        <f>IF(AND('Mapa final'!$AB$10="Baja",'Mapa final'!$AD$10="Leve"),CONCATENATE("R2C",'Mapa final'!$R$10),"")</f>
        <v/>
      </c>
      <c r="K157" s="56" t="str">
        <f>IF(AND('Mapa final'!$AB$11="Baja",'Mapa final'!$AD$11="Leve"),CONCATENATE("R2C",'Mapa final'!$R$11),"")</f>
        <v/>
      </c>
      <c r="L157" s="130" t="str">
        <f>IF(AND('Mapa final'!$AB$12="Baja",'Mapa final'!$AD$12="Leve"),CONCATENATE("R2C",'Mapa final'!$R$12),"")</f>
        <v/>
      </c>
      <c r="M157" s="51" t="str">
        <f>IF(AND('Mapa final'!$AB$10="Baja",'Mapa final'!$AD$10="Menor"),CONCATENATE("R2C",'Mapa final'!$R$10),"")</f>
        <v/>
      </c>
      <c r="N157" s="52" t="str">
        <f>IF(AND('Mapa final'!$AB$11="Baja",'Mapa final'!$AD$11="Menor"),CONCATENATE("R2C",'Mapa final'!$R$11),"")</f>
        <v/>
      </c>
      <c r="O157" s="125" t="str">
        <f>IF(AND('Mapa final'!$AB$12="Baja",'Mapa final'!$AD$12="Menor"),CONCATENATE("R2C",'Mapa final'!$R$12),"")</f>
        <v/>
      </c>
      <c r="P157" s="51" t="str">
        <f>IF(AND('Mapa final'!$AB$10="Baja",'Mapa final'!$AD$10="Moderado"),CONCATENATE("R2C",'Mapa final'!$R$10),"")</f>
        <v>R2C1</v>
      </c>
      <c r="Q157" s="52" t="str">
        <f>IF(AND('Mapa final'!$AB$11="Baja",'Mapa final'!$AD$11="Moderado"),CONCATENATE("R2C",'Mapa final'!$R$11),"")</f>
        <v>R2C2</v>
      </c>
      <c r="R157" s="125" t="str">
        <f>IF(AND('Mapa final'!$AB$12="Baja",'Mapa final'!$AD$12="Moderado"),CONCATENATE("R2C",'Mapa final'!$R$12),"")</f>
        <v/>
      </c>
      <c r="S157" s="119" t="str">
        <f>IF(AND('Mapa final'!$AB$10="Baja",'Mapa final'!$AD$10="Mayor"),CONCATENATE("R2C",'Mapa final'!$R$10),"")</f>
        <v/>
      </c>
      <c r="T157" s="44" t="str">
        <f>IF(AND('Mapa final'!$AB$11="Baja",'Mapa final'!$AD$11="Mayor"),CONCATENATE("R2C",'Mapa final'!$R$11),"")</f>
        <v/>
      </c>
      <c r="U157" s="120" t="str">
        <f>IF(AND('Mapa final'!$AB$12="Baja",'Mapa final'!$AD$12="Mayor"),CONCATENATE("R2C",'Mapa final'!$R$12),"")</f>
        <v/>
      </c>
      <c r="V157" s="45" t="str">
        <f>IF(AND('Mapa final'!$AB$10="Baja",'Mapa final'!$AD$10="Catastrófico"),CONCATENATE("R2C",'Mapa final'!$R$10),"")</f>
        <v/>
      </c>
      <c r="W157" s="46" t="str">
        <f>IF(AND('Mapa final'!$AB$11="Baja",'Mapa final'!$AD$11="Catastrófico"),CONCATENATE("R2C",'Mapa final'!$R$11),"")</f>
        <v/>
      </c>
      <c r="X157" s="114" t="str">
        <f>IF(AND('Mapa final'!$AB$12="Baja",'Mapa final'!$AD$12="Catastrófico"),CONCATENATE("R2C",'Mapa final'!$R$12),"")</f>
        <v/>
      </c>
      <c r="Y157" s="58"/>
      <c r="Z157" s="423"/>
      <c r="AA157" s="424"/>
      <c r="AB157" s="424"/>
      <c r="AC157" s="424"/>
      <c r="AD157" s="424"/>
      <c r="AE157" s="425"/>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row>
    <row r="158" spans="1:61" ht="15" customHeight="1" x14ac:dyDescent="0.25">
      <c r="A158" s="58"/>
      <c r="B158" s="390"/>
      <c r="C158" s="390"/>
      <c r="D158" s="391"/>
      <c r="E158" s="403"/>
      <c r="F158" s="404"/>
      <c r="G158" s="404"/>
      <c r="H158" s="404"/>
      <c r="I158" s="404"/>
      <c r="J158" s="129" t="str">
        <f>IF(AND('Mapa final'!$AB$13="Baja",'Mapa final'!$AD$13="Leve"),CONCATENATE("R3C",'Mapa final'!$R$13),"")</f>
        <v/>
      </c>
      <c r="K158" s="56" t="str">
        <f>IF(AND('Mapa final'!$AB$14="Baja",'Mapa final'!$AD$14="Leve"),CONCATENATE("R3C",'Mapa final'!$R$14),"")</f>
        <v/>
      </c>
      <c r="L158" s="130" t="str">
        <f>IF(AND('Mapa final'!$AB$15="Baja",'Mapa final'!$AD$15="Leve"),CONCATENATE("R3C",'Mapa final'!$R$15),"")</f>
        <v/>
      </c>
      <c r="M158" s="51" t="str">
        <f>IF(AND('Mapa final'!$AB$13="Baja",'Mapa final'!$AD$13="Menor"),CONCATENATE("R3C",'Mapa final'!$R$13),"")</f>
        <v/>
      </c>
      <c r="N158" s="52" t="str">
        <f>IF(AND('Mapa final'!$AB$14="Baja",'Mapa final'!$AD$14="Menor"),CONCATENATE("R3C",'Mapa final'!$R$14),"")</f>
        <v/>
      </c>
      <c r="O158" s="125" t="str">
        <f>IF(AND('Mapa final'!$AB$15="Baja",'Mapa final'!$AD$15="Menor"),CONCATENATE("R3C",'Mapa final'!$R$15),"")</f>
        <v/>
      </c>
      <c r="P158" s="51" t="str">
        <f>IF(AND('Mapa final'!$AB$13="Baja",'Mapa final'!$AD$13="Moderado"),CONCATENATE("R3C",'Mapa final'!$R$13),"")</f>
        <v/>
      </c>
      <c r="Q158" s="52" t="str">
        <f>IF(AND('Mapa final'!$AB$14="Baja",'Mapa final'!$AD$14="Moderado"),CONCATENATE("R3C",'Mapa final'!$R$14),"")</f>
        <v>R3C2</v>
      </c>
      <c r="R158" s="125" t="str">
        <f>IF(AND('Mapa final'!$AB$15="Baja",'Mapa final'!$AD$15="Moderado"),CONCATENATE("R3C",'Mapa final'!$R$15),"")</f>
        <v>R3C3</v>
      </c>
      <c r="S158" s="119" t="str">
        <f>IF(AND('Mapa final'!$AB$13="Baja",'Mapa final'!$AD$13="Mayor"),CONCATENATE("R3C",'Mapa final'!$R$13),"")</f>
        <v/>
      </c>
      <c r="T158" s="44" t="str">
        <f>IF(AND('Mapa final'!$AB$14="Baja",'Mapa final'!$AD$14="Mayor"),CONCATENATE("R3C",'Mapa final'!$R$14),"")</f>
        <v/>
      </c>
      <c r="U158" s="120" t="str">
        <f>IF(AND('Mapa final'!$AB$15="Baja",'Mapa final'!$AD$15="Mayor"),CONCATENATE("R3C",'Mapa final'!$R$15),"")</f>
        <v/>
      </c>
      <c r="V158" s="45" t="str">
        <f>IF(AND('Mapa final'!$AB$13="Baja",'Mapa final'!$AD$13="Catastrófico"),CONCATENATE("R3C",'Mapa final'!$R$13),"")</f>
        <v/>
      </c>
      <c r="W158" s="46" t="str">
        <f>IF(AND('Mapa final'!$AB$14="Baja",'Mapa final'!$AD$14="Catastrófico"),CONCATENATE("R3C",'Mapa final'!$R$14),"")</f>
        <v/>
      </c>
      <c r="X158" s="114" t="str">
        <f>IF(AND('Mapa final'!$AB$15="Baja",'Mapa final'!$AD$15="Catastrófico"),CONCATENATE("R3C",'Mapa final'!$R$15),"")</f>
        <v/>
      </c>
      <c r="Y158" s="58"/>
      <c r="Z158" s="423"/>
      <c r="AA158" s="424"/>
      <c r="AB158" s="424"/>
      <c r="AC158" s="424"/>
      <c r="AD158" s="424"/>
      <c r="AE158" s="425"/>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row>
    <row r="159" spans="1:61" ht="15" customHeight="1" x14ac:dyDescent="0.25">
      <c r="A159" s="58"/>
      <c r="B159" s="390"/>
      <c r="C159" s="390"/>
      <c r="D159" s="391"/>
      <c r="E159" s="403"/>
      <c r="F159" s="404"/>
      <c r="G159" s="404"/>
      <c r="H159" s="404"/>
      <c r="I159" s="404"/>
      <c r="J159" s="129" t="str">
        <f>IF(AND('Mapa final'!$AB$16="Baja",'Mapa final'!$AD$16="Leve"),CONCATENATE("R4C",'Mapa final'!$R$16),"")</f>
        <v/>
      </c>
      <c r="K159" s="56" t="str">
        <f>IF(AND('Mapa final'!$AB$17="Baja",'Mapa final'!$AD$17="Leve"),CONCATENATE("R4C",'Mapa final'!$R$17),"")</f>
        <v>R4C2</v>
      </c>
      <c r="L159" s="130" t="str">
        <f>IF(AND('Mapa final'!$AB$18="Baja",'Mapa final'!$AD$18="Leve"),CONCATENATE("R4C",'Mapa final'!$R$18),"")</f>
        <v/>
      </c>
      <c r="M159" s="51" t="str">
        <f>IF(AND('Mapa final'!$AB$16="Baja",'Mapa final'!$AD$16="Menor"),CONCATENATE("R4C",'Mapa final'!$R$16),"")</f>
        <v/>
      </c>
      <c r="N159" s="52" t="str">
        <f>IF(AND('Mapa final'!$AB$17="Baja",'Mapa final'!$AD$17="Menor"),CONCATENATE("R4C",'Mapa final'!$R$17),"")</f>
        <v/>
      </c>
      <c r="O159" s="125" t="str">
        <f>IF(AND('Mapa final'!$AB$18="Baja",'Mapa final'!$AD$18="Menor"),CONCATENATE("R4C",'Mapa final'!$R$18),"")</f>
        <v/>
      </c>
      <c r="P159" s="51" t="str">
        <f>IF(AND('Mapa final'!$AB$16="Baja",'Mapa final'!$AD$16="Moderado"),CONCATENATE("R4C",'Mapa final'!$R$16),"")</f>
        <v/>
      </c>
      <c r="Q159" s="52" t="str">
        <f>IF(AND('Mapa final'!$AB$17="Baja",'Mapa final'!$AD$17="Moderado"),CONCATENATE("R4C",'Mapa final'!$R$17),"")</f>
        <v/>
      </c>
      <c r="R159" s="125" t="str">
        <f>IF(AND('Mapa final'!$AB$18="Baja",'Mapa final'!$AD$18="Moderado"),CONCATENATE("R4C",'Mapa final'!$R$18),"")</f>
        <v/>
      </c>
      <c r="S159" s="119" t="str">
        <f>IF(AND('Mapa final'!$AB$16="Baja",'Mapa final'!$AD$16="Mayor"),CONCATENATE("R4C",'Mapa final'!$R$16),"")</f>
        <v/>
      </c>
      <c r="T159" s="44" t="str">
        <f>IF(AND('Mapa final'!$AB$17="Baja",'Mapa final'!$AD$17="Mayor"),CONCATENATE("R4C",'Mapa final'!$R$17),"")</f>
        <v/>
      </c>
      <c r="U159" s="120" t="str">
        <f>IF(AND('Mapa final'!$AB$18="Baja",'Mapa final'!$AD$18="Mayor"),CONCATENATE("R4C",'Mapa final'!$R$18),"")</f>
        <v/>
      </c>
      <c r="V159" s="45" t="str">
        <f>IF(AND('Mapa final'!$AB$16="Baja",'Mapa final'!$AD$16="Catastrófico"),CONCATENATE("R4C",'Mapa final'!$R$16),"")</f>
        <v/>
      </c>
      <c r="W159" s="46" t="str">
        <f>IF(AND('Mapa final'!$AB$17="Baja",'Mapa final'!$AD$17="Catastrófico"),CONCATENATE("R4C",'Mapa final'!$R$17),"")</f>
        <v/>
      </c>
      <c r="X159" s="114" t="str">
        <f>IF(AND('Mapa final'!$AB$18="Baja",'Mapa final'!$AD$18="Catastrófico"),CONCATENATE("R4C",'Mapa final'!$R$18),"")</f>
        <v/>
      </c>
      <c r="Y159" s="58"/>
      <c r="Z159" s="423"/>
      <c r="AA159" s="424"/>
      <c r="AB159" s="424"/>
      <c r="AC159" s="424"/>
      <c r="AD159" s="424"/>
      <c r="AE159" s="425"/>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row>
    <row r="160" spans="1:61" ht="15" customHeight="1" x14ac:dyDescent="0.25">
      <c r="A160" s="58"/>
      <c r="B160" s="390"/>
      <c r="C160" s="390"/>
      <c r="D160" s="391"/>
      <c r="E160" s="403"/>
      <c r="F160" s="404"/>
      <c r="G160" s="404"/>
      <c r="H160" s="404"/>
      <c r="I160" s="404"/>
      <c r="J160" s="129" t="str">
        <f>IF(AND('Mapa final'!$AB$19="Baja",'Mapa final'!$AD$19="Leve"),CONCATENATE("R5C",'Mapa final'!$R$19),"")</f>
        <v/>
      </c>
      <c r="K160" s="56" t="str">
        <f>IF(AND('Mapa final'!$AB$20="Baja",'Mapa final'!$AD$20="Leve"),CONCATENATE("R5C",'Mapa final'!$R$20),"")</f>
        <v>R5C2</v>
      </c>
      <c r="L160" s="130" t="str">
        <f>IF(AND('Mapa final'!$AB$21="Baja",'Mapa final'!$AD$21="Leve"),CONCATENATE("R5C",'Mapa final'!$R$21),"")</f>
        <v>R5C3</v>
      </c>
      <c r="M160" s="51" t="str">
        <f>IF(AND('Mapa final'!$AB$19="Baja",'Mapa final'!$AD$19="Menor"),CONCATENATE("R5C",'Mapa final'!$R$19),"")</f>
        <v/>
      </c>
      <c r="N160" s="52" t="str">
        <f>IF(AND('Mapa final'!$AB$20="Baja",'Mapa final'!$AD$20="Menor"),CONCATENATE("R5C",'Mapa final'!$R$20),"")</f>
        <v/>
      </c>
      <c r="O160" s="125" t="str">
        <f>IF(AND('Mapa final'!$AB$21="Baja",'Mapa final'!$AD$21="Menor"),CONCATENATE("R5C",'Mapa final'!$R$21),"")</f>
        <v/>
      </c>
      <c r="P160" s="51" t="str">
        <f>IF(AND('Mapa final'!$AB$19="Baja",'Mapa final'!$AD$19="Moderado"),CONCATENATE("R5C",'Mapa final'!$R$19),"")</f>
        <v/>
      </c>
      <c r="Q160" s="52" t="str">
        <f>IF(AND('Mapa final'!$AB$20="Baja",'Mapa final'!$AD$20="Moderado"),CONCATENATE("R5C",'Mapa final'!$R$20),"")</f>
        <v/>
      </c>
      <c r="R160" s="125" t="str">
        <f>IF(AND('Mapa final'!$AB$21="Baja",'Mapa final'!$AD$21="Moderado"),CONCATENATE("R5C",'Mapa final'!$R$21),"")</f>
        <v/>
      </c>
      <c r="S160" s="119" t="str">
        <f>IF(AND('Mapa final'!$AB$19="Baja",'Mapa final'!$AD$19="Mayor"),CONCATENATE("R5C",'Mapa final'!$R$19),"")</f>
        <v/>
      </c>
      <c r="T160" s="44" t="str">
        <f>IF(AND('Mapa final'!$AB$20="Baja",'Mapa final'!$AD$20="Mayor"),CONCATENATE("R5C",'Mapa final'!$R$20),"")</f>
        <v/>
      </c>
      <c r="U160" s="120" t="str">
        <f>IF(AND('Mapa final'!$AB$21="Baja",'Mapa final'!$AD$21="Mayor"),CONCATENATE("R5C",'Mapa final'!$R$21),"")</f>
        <v/>
      </c>
      <c r="V160" s="45" t="str">
        <f>IF(AND('Mapa final'!$AB$19="Baja",'Mapa final'!$AD$19="Catastrófico"),CONCATENATE("R5C",'Mapa final'!$R$19),"")</f>
        <v/>
      </c>
      <c r="W160" s="46" t="str">
        <f>IF(AND('Mapa final'!$AB$20="Baja",'Mapa final'!$AD$20="Catastrófico"),CONCATENATE("R5C",'Mapa final'!$R$20),"")</f>
        <v/>
      </c>
      <c r="X160" s="114" t="str">
        <f>IF(AND('Mapa final'!$AB$21="Baja",'Mapa final'!$AD$21="Catastrófico"),CONCATENATE("R5C",'Mapa final'!$R$21),"")</f>
        <v/>
      </c>
      <c r="Y160" s="58"/>
      <c r="Z160" s="423"/>
      <c r="AA160" s="424"/>
      <c r="AB160" s="424"/>
      <c r="AC160" s="424"/>
      <c r="AD160" s="424"/>
      <c r="AE160" s="425"/>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row>
    <row r="161" spans="1:61" ht="15" customHeight="1" x14ac:dyDescent="0.25">
      <c r="A161" s="58"/>
      <c r="B161" s="390"/>
      <c r="C161" s="390"/>
      <c r="D161" s="391"/>
      <c r="E161" s="403"/>
      <c r="F161" s="404"/>
      <c r="G161" s="404"/>
      <c r="H161" s="404"/>
      <c r="I161" s="404"/>
      <c r="J161" s="129" t="str">
        <f>IF(AND('Mapa final'!$AB$22="Baja",'Mapa final'!$AD$22="Leve"),CONCATENATE("R6C",'Mapa final'!$R$22),"")</f>
        <v/>
      </c>
      <c r="K161" s="56" t="str">
        <f>IF(AND('Mapa final'!$AB$23="Baja",'Mapa final'!$AD$23="Leve"),CONCATENATE("R6C",'Mapa final'!$R$23),"")</f>
        <v/>
      </c>
      <c r="L161" s="130" t="str">
        <f>IF(AND('Mapa final'!$AB$24="Baja",'Mapa final'!$AD$24="Leve"),CONCATENATE("R6C",'Mapa final'!$R$24),"")</f>
        <v/>
      </c>
      <c r="M161" s="51" t="str">
        <f>IF(AND('Mapa final'!$AB$22="Baja",'Mapa final'!$AD$22="Menor"),CONCATENATE("R6C",'Mapa final'!$R$22),"")</f>
        <v/>
      </c>
      <c r="N161" s="52" t="str">
        <f>IF(AND('Mapa final'!$AB$23="Baja",'Mapa final'!$AD$23="Menor"),CONCATENATE("R6C",'Mapa final'!$R$23),"")</f>
        <v/>
      </c>
      <c r="O161" s="125" t="str">
        <f>IF(AND('Mapa final'!$AB$24="Baja",'Mapa final'!$AD$24="Menor"),CONCATENATE("R6C",'Mapa final'!$R$24),"")</f>
        <v/>
      </c>
      <c r="P161" s="51" t="str">
        <f>IF(AND('Mapa final'!$AB$22="Baja",'Mapa final'!$AD$22="Moderado"),CONCATENATE("R6C",'Mapa final'!$R$22),"")</f>
        <v/>
      </c>
      <c r="Q161" s="52" t="str">
        <f>IF(AND('Mapa final'!$AB$23="Baja",'Mapa final'!$AD$23="Moderado"),CONCATENATE("R6C",'Mapa final'!$R$23),"")</f>
        <v/>
      </c>
      <c r="R161" s="125" t="str">
        <f>IF(AND('Mapa final'!$AB$24="Baja",'Mapa final'!$AD$24="Moderado"),CONCATENATE("R6C",'Mapa final'!$R$24),"")</f>
        <v/>
      </c>
      <c r="S161" s="119" t="str">
        <f>IF(AND('Mapa final'!$AB$22="Baja",'Mapa final'!$AD$22="Mayor"),CONCATENATE("R6C",'Mapa final'!$R$22),"")</f>
        <v/>
      </c>
      <c r="T161" s="44" t="str">
        <f>IF(AND('Mapa final'!$AB$23="Baja",'Mapa final'!$AD$23="Mayor"),CONCATENATE("R6C",'Mapa final'!$R$23),"")</f>
        <v/>
      </c>
      <c r="U161" s="120" t="str">
        <f>IF(AND('Mapa final'!$AB$24="Baja",'Mapa final'!$AD$24="Mayor"),CONCATENATE("R6C",'Mapa final'!$R$24),"")</f>
        <v/>
      </c>
      <c r="V161" s="45" t="str">
        <f>IF(AND('Mapa final'!$AB$22="Baja",'Mapa final'!$AD$22="Catastrófico"),CONCATENATE("R6C",'Mapa final'!$R$22),"")</f>
        <v/>
      </c>
      <c r="W161" s="46" t="str">
        <f>IF(AND('Mapa final'!$AB$23="Baja",'Mapa final'!$AD$23="Catastrófico"),CONCATENATE("R6C",'Mapa final'!$R$23),"")</f>
        <v/>
      </c>
      <c r="X161" s="114" t="str">
        <f>IF(AND('Mapa final'!$AB$24="Baja",'Mapa final'!$AD$24="Catastrófico"),CONCATENATE("R6C",'Mapa final'!$R$24),"")</f>
        <v/>
      </c>
      <c r="Y161" s="58"/>
      <c r="Z161" s="423"/>
      <c r="AA161" s="424"/>
      <c r="AB161" s="424"/>
      <c r="AC161" s="424"/>
      <c r="AD161" s="424"/>
      <c r="AE161" s="425"/>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row>
    <row r="162" spans="1:61" ht="15" customHeight="1" x14ac:dyDescent="0.25">
      <c r="A162" s="58"/>
      <c r="B162" s="390"/>
      <c r="C162" s="390"/>
      <c r="D162" s="391"/>
      <c r="E162" s="403"/>
      <c r="F162" s="404"/>
      <c r="G162" s="404"/>
      <c r="H162" s="404"/>
      <c r="I162" s="404"/>
      <c r="J162" s="129" t="str">
        <f>IF(AND('Mapa final'!$AB$25="Baja",'Mapa final'!$AD$25="Leve"),CONCATENATE("R7C",'Mapa final'!$R$25),"")</f>
        <v/>
      </c>
      <c r="K162" s="56" t="str">
        <f>IF(AND('Mapa final'!$AB$26="Baja",'Mapa final'!$AD$26="Leve"),CONCATENATE("R7C",'Mapa final'!$R$26),"")</f>
        <v/>
      </c>
      <c r="L162" s="130" t="str">
        <f>IF(AND('Mapa final'!$AB$27="Baja",'Mapa final'!$AD$27="Leve"),CONCATENATE("R7C",'Mapa final'!$R$27),"")</f>
        <v/>
      </c>
      <c r="M162" s="51" t="str">
        <f>IF(AND('Mapa final'!$AB$25="Baja",'Mapa final'!$AD$25="Menor"),CONCATENATE("R7C",'Mapa final'!$R$25),"")</f>
        <v/>
      </c>
      <c r="N162" s="52" t="str">
        <f>IF(AND('Mapa final'!$AB$26="Baja",'Mapa final'!$AD$26="Menor"),CONCATENATE("R7C",'Mapa final'!$R$26),"")</f>
        <v/>
      </c>
      <c r="O162" s="125" t="str">
        <f>IF(AND('Mapa final'!$AB$27="Baja",'Mapa final'!$AD$27="Menor"),CONCATENATE("R7C",'Mapa final'!$R$27),"")</f>
        <v/>
      </c>
      <c r="P162" s="51" t="str">
        <f>IF(AND('Mapa final'!$AB$25="Baja",'Mapa final'!$AD$25="Moderado"),CONCATENATE("R7C",'Mapa final'!$R$25),"")</f>
        <v/>
      </c>
      <c r="Q162" s="52" t="str">
        <f>IF(AND('Mapa final'!$AB$26="Baja",'Mapa final'!$AD$26="Moderado"),CONCATENATE("R7C",'Mapa final'!$R$26),"")</f>
        <v/>
      </c>
      <c r="R162" s="125" t="str">
        <f>IF(AND('Mapa final'!$AB$27="Baja",'Mapa final'!$AD$27="Moderado"),CONCATENATE("R7C",'Mapa final'!$R$27),"")</f>
        <v/>
      </c>
      <c r="S162" s="119" t="str">
        <f>IF(AND('Mapa final'!$AB$25="Baja",'Mapa final'!$AD$25="Mayor"),CONCATENATE("R7C",'Mapa final'!$R$25),"")</f>
        <v/>
      </c>
      <c r="T162" s="44" t="str">
        <f>IF(AND('Mapa final'!$AB$26="Baja",'Mapa final'!$AD$26="Mayor"),CONCATENATE("R7C",'Mapa final'!$R$26),"")</f>
        <v/>
      </c>
      <c r="U162" s="120" t="str">
        <f>IF(AND('Mapa final'!$AB$27="Baja",'Mapa final'!$AD$27="Mayor"),CONCATENATE("R7C",'Mapa final'!$R$27),"")</f>
        <v/>
      </c>
      <c r="V162" s="45" t="str">
        <f>IF(AND('Mapa final'!$AB$25="Baja",'Mapa final'!$AD$25="Catastrófico"),CONCATENATE("R7C",'Mapa final'!$R$25),"")</f>
        <v/>
      </c>
      <c r="W162" s="46" t="str">
        <f>IF(AND('Mapa final'!$AB$26="Baja",'Mapa final'!$AD$26="Catastrófico"),CONCATENATE("R7C",'Mapa final'!$R$26),"")</f>
        <v/>
      </c>
      <c r="X162" s="114" t="str">
        <f>IF(AND('Mapa final'!$AB$27="Baja",'Mapa final'!$AD$27="Catastrófico"),CONCATENATE("R7C",'Mapa final'!$R$27),"")</f>
        <v/>
      </c>
      <c r="Y162" s="58"/>
      <c r="Z162" s="423"/>
      <c r="AA162" s="424"/>
      <c r="AB162" s="424"/>
      <c r="AC162" s="424"/>
      <c r="AD162" s="424"/>
      <c r="AE162" s="425"/>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row>
    <row r="163" spans="1:61" ht="15" customHeight="1" x14ac:dyDescent="0.25">
      <c r="A163" s="58"/>
      <c r="B163" s="390"/>
      <c r="C163" s="390"/>
      <c r="D163" s="391"/>
      <c r="E163" s="403"/>
      <c r="F163" s="404"/>
      <c r="G163" s="404"/>
      <c r="H163" s="404"/>
      <c r="I163" s="404"/>
      <c r="J163" s="129" t="str">
        <f>IF(AND('Mapa final'!$AB$28="Baja",'Mapa final'!$AD$28="Leve"),CONCATENATE("R8C",'Mapa final'!$R$28),"")</f>
        <v/>
      </c>
      <c r="K163" s="56" t="str">
        <f>IF(AND('Mapa final'!$AB$29="Baja",'Mapa final'!$AD$29="Leve"),CONCATENATE("R8C",'Mapa final'!$R$29),"")</f>
        <v>R8C2</v>
      </c>
      <c r="L163" s="130" t="str">
        <f>IF(AND('Mapa final'!$AB$30="Baja",'Mapa final'!$AD$30="Leve"),CONCATENATE("R8C",'Mapa final'!$R$30),"")</f>
        <v>R8C3</v>
      </c>
      <c r="M163" s="51" t="str">
        <f>IF(AND('Mapa final'!$AB$28="Baja",'Mapa final'!$AD$28="Menor"),CONCATENATE("R8C",'Mapa final'!$R$28),"")</f>
        <v/>
      </c>
      <c r="N163" s="52" t="str">
        <f>IF(AND('Mapa final'!$AB$29="Baja",'Mapa final'!$AD$29="Menor"),CONCATENATE("R8C",'Mapa final'!$R$29),"")</f>
        <v/>
      </c>
      <c r="O163" s="125" t="str">
        <f>IF(AND('Mapa final'!$AB$30="Baja",'Mapa final'!$AD$30="Menor"),CONCATENATE("R8C",'Mapa final'!$R$30),"")</f>
        <v/>
      </c>
      <c r="P163" s="51" t="str">
        <f>IF(AND('Mapa final'!$AB$28="Baja",'Mapa final'!$AD$28="Moderado"),CONCATENATE("R8C",'Mapa final'!$R$28),"")</f>
        <v/>
      </c>
      <c r="Q163" s="52" t="str">
        <f>IF(AND('Mapa final'!$AB$29="Baja",'Mapa final'!$AD$29="Moderado"),CONCATENATE("R8C",'Mapa final'!$R$29),"")</f>
        <v/>
      </c>
      <c r="R163" s="125" t="str">
        <f>IF(AND('Mapa final'!$AB$30="Baja",'Mapa final'!$AD$30="Moderado"),CONCATENATE("R8C",'Mapa final'!$R$30),"")</f>
        <v/>
      </c>
      <c r="S163" s="119" t="str">
        <f>IF(AND('Mapa final'!$AB$28="Baja",'Mapa final'!$AD$28="Mayor"),CONCATENATE("R8C",'Mapa final'!$R$28),"")</f>
        <v/>
      </c>
      <c r="T163" s="44" t="str">
        <f>IF(AND('Mapa final'!$AB$29="Baja",'Mapa final'!$AD$29="Mayor"),CONCATENATE("R8C",'Mapa final'!$R$29),"")</f>
        <v/>
      </c>
      <c r="U163" s="120" t="str">
        <f>IF(AND('Mapa final'!$AB$30="Baja",'Mapa final'!$AD$30="Mayor"),CONCATENATE("R8C",'Mapa final'!$R$30),"")</f>
        <v/>
      </c>
      <c r="V163" s="45" t="str">
        <f>IF(AND('Mapa final'!$AB$28="Baja",'Mapa final'!$AD$28="Catastrófico"),CONCATENATE("R8C",'Mapa final'!$R$28),"")</f>
        <v/>
      </c>
      <c r="W163" s="46" t="str">
        <f>IF(AND('Mapa final'!$AB$29="Baja",'Mapa final'!$AD$29="Catastrófico"),CONCATENATE("R8C",'Mapa final'!$R$29),"")</f>
        <v/>
      </c>
      <c r="X163" s="114" t="str">
        <f>IF(AND('Mapa final'!$AB$30="Baja",'Mapa final'!$AD$30="Catastrófico"),CONCATENATE("R8C",'Mapa final'!$R$30),"")</f>
        <v/>
      </c>
      <c r="Y163" s="58"/>
      <c r="Z163" s="423"/>
      <c r="AA163" s="424"/>
      <c r="AB163" s="424"/>
      <c r="AC163" s="424"/>
      <c r="AD163" s="424"/>
      <c r="AE163" s="425"/>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row>
    <row r="164" spans="1:61" ht="15" customHeight="1" x14ac:dyDescent="0.25">
      <c r="A164" s="58"/>
      <c r="B164" s="390"/>
      <c r="C164" s="390"/>
      <c r="D164" s="391"/>
      <c r="E164" s="403"/>
      <c r="F164" s="404"/>
      <c r="G164" s="404"/>
      <c r="H164" s="404"/>
      <c r="I164" s="404"/>
      <c r="J164" s="129" t="str">
        <f>IF(AND('Mapa final'!$AB$31="Baja",'Mapa final'!$AD$31="Leve"),CONCATENATE("R9C",'Mapa final'!$R$31),"")</f>
        <v/>
      </c>
      <c r="K164" s="56" t="str">
        <f>IF(AND('Mapa final'!$AB$32="Baja",'Mapa final'!$AD$32="Leve"),CONCATENATE("R9C",'Mapa final'!$R$32),"")</f>
        <v/>
      </c>
      <c r="L164" s="130" t="str">
        <f>IF(AND('Mapa final'!$AB$33="Baja",'Mapa final'!$AD$33="Leve"),CONCATENATE("R9C",'Mapa final'!$R$33),"")</f>
        <v>R9C3</v>
      </c>
      <c r="M164" s="51" t="str">
        <f>IF(AND('Mapa final'!$AB$31="Baja",'Mapa final'!$AD$31="Menor"),CONCATENATE("R9C",'Mapa final'!$R$31),"")</f>
        <v/>
      </c>
      <c r="N164" s="52" t="str">
        <f>IF(AND('Mapa final'!$AB$32="Baja",'Mapa final'!$AD$32="Menor"),CONCATENATE("R9C",'Mapa final'!$R$32),"")</f>
        <v/>
      </c>
      <c r="O164" s="125" t="str">
        <f>IF(AND('Mapa final'!$AB$33="Baja",'Mapa final'!$AD$33="Menor"),CONCATENATE("R9C",'Mapa final'!$R$33),"")</f>
        <v/>
      </c>
      <c r="P164" s="51" t="str">
        <f>IF(AND('Mapa final'!$AB$31="Baja",'Mapa final'!$AD$31="Moderado"),CONCATENATE("R9C",'Mapa final'!$R$31),"")</f>
        <v/>
      </c>
      <c r="Q164" s="52" t="str">
        <f>IF(AND('Mapa final'!$AB$32="Baja",'Mapa final'!$AD$32="Moderado"),CONCATENATE("R9C",'Mapa final'!$R$32),"")</f>
        <v/>
      </c>
      <c r="R164" s="125" t="str">
        <f>IF(AND('Mapa final'!$AB$33="Baja",'Mapa final'!$AD$33="Moderado"),CONCATENATE("R9C",'Mapa final'!$R$33),"")</f>
        <v/>
      </c>
      <c r="S164" s="119" t="str">
        <f>IF(AND('Mapa final'!$AB$31="Baja",'Mapa final'!$AD$31="Mayor"),CONCATENATE("R9C",'Mapa final'!$R$31),"")</f>
        <v/>
      </c>
      <c r="T164" s="44" t="str">
        <f>IF(AND('Mapa final'!$AB$32="Baja",'Mapa final'!$AD$32="Mayor"),CONCATENATE("R9C",'Mapa final'!$R$32),"")</f>
        <v>R9C2</v>
      </c>
      <c r="U164" s="120" t="str">
        <f>IF(AND('Mapa final'!$AB$33="Baja",'Mapa final'!$AD$33="Mayor"),CONCATENATE("R9C",'Mapa final'!$R$33),"")</f>
        <v/>
      </c>
      <c r="V164" s="45" t="str">
        <f>IF(AND('Mapa final'!$AB$31="Baja",'Mapa final'!$AD$31="Catastrófico"),CONCATENATE("R9C",'Mapa final'!$R$31),"")</f>
        <v/>
      </c>
      <c r="W164" s="46" t="str">
        <f>IF(AND('Mapa final'!$AB$32="Baja",'Mapa final'!$AD$32="Catastrófico"),CONCATENATE("R9C",'Mapa final'!$R$32),"")</f>
        <v/>
      </c>
      <c r="X164" s="114" t="str">
        <f>IF(AND('Mapa final'!$AB$33="Baja",'Mapa final'!$AD$33="Catastrófico"),CONCATENATE("R9C",'Mapa final'!$R$33),"")</f>
        <v/>
      </c>
      <c r="Y164" s="58"/>
      <c r="Z164" s="423"/>
      <c r="AA164" s="424"/>
      <c r="AB164" s="424"/>
      <c r="AC164" s="424"/>
      <c r="AD164" s="424"/>
      <c r="AE164" s="425"/>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row>
    <row r="165" spans="1:61" ht="15" customHeight="1" x14ac:dyDescent="0.25">
      <c r="A165" s="58"/>
      <c r="B165" s="390"/>
      <c r="C165" s="390"/>
      <c r="D165" s="391"/>
      <c r="E165" s="403"/>
      <c r="F165" s="404"/>
      <c r="G165" s="404"/>
      <c r="H165" s="404"/>
      <c r="I165" s="404"/>
      <c r="J165" s="129" t="str">
        <f>IF(AND('Mapa final'!$AB$34="Baja",'Mapa final'!$AD$34="Leve"),CONCATENATE("R10C",'Mapa final'!$R$34),"")</f>
        <v/>
      </c>
      <c r="K165" s="56" t="str">
        <f>IF(AND('Mapa final'!$AB$35="Baja",'Mapa final'!$AD$35="Leve"),CONCATENATE("R10C",'Mapa final'!$R$35),"")</f>
        <v/>
      </c>
      <c r="L165" s="130" t="str">
        <f>IF(AND('Mapa final'!$AB$36="Baja",'Mapa final'!$AD$36="Leve"),CONCATENATE("R10C",'Mapa final'!$R$36),"")</f>
        <v/>
      </c>
      <c r="M165" s="51" t="str">
        <f>IF(AND('Mapa final'!$AB$34="Baja",'Mapa final'!$AD$34="Menor"),CONCATENATE("R10C",'Mapa final'!$R$34),"")</f>
        <v/>
      </c>
      <c r="N165" s="52" t="str">
        <f>IF(AND('Mapa final'!$AB$35="Baja",'Mapa final'!$AD$35="Menor"),CONCATENATE("R10C",'Mapa final'!$R$35),"")</f>
        <v/>
      </c>
      <c r="O165" s="125" t="str">
        <f>IF(AND('Mapa final'!$AB$36="Baja",'Mapa final'!$AD$36="Menor"),CONCATENATE("R10C",'Mapa final'!$R$36),"")</f>
        <v/>
      </c>
      <c r="P165" s="51" t="str">
        <f>IF(AND('Mapa final'!$AB$34="Baja",'Mapa final'!$AD$34="Moderado"),CONCATENATE("R10C",'Mapa final'!$R$34),"")</f>
        <v/>
      </c>
      <c r="Q165" s="52" t="str">
        <f>IF(AND('Mapa final'!$AB$35="Baja",'Mapa final'!$AD$35="Moderado"),CONCATENATE("R10C",'Mapa final'!$R$35),"")</f>
        <v>R10C2</v>
      </c>
      <c r="R165" s="125" t="str">
        <f>IF(AND('Mapa final'!$AB$36="Baja",'Mapa final'!$AD$36="Moderado"),CONCATENATE("R10C",'Mapa final'!$R$36),"")</f>
        <v>R10C3</v>
      </c>
      <c r="S165" s="119" t="str">
        <f>IF(AND('Mapa final'!$AB$34="Baja",'Mapa final'!$AD$34="Mayor"),CONCATENATE("R10C",'Mapa final'!$R$34),"")</f>
        <v/>
      </c>
      <c r="T165" s="44" t="str">
        <f>IF(AND('Mapa final'!$AB$35="Baja",'Mapa final'!$AD$35="Mayor"),CONCATENATE("R10C",'Mapa final'!$R$35),"")</f>
        <v/>
      </c>
      <c r="U165" s="120" t="str">
        <f>IF(AND('Mapa final'!$AB$36="Baja",'Mapa final'!$AD$36="Mayor"),CONCATENATE("R10C",'Mapa final'!$R$36),"")</f>
        <v/>
      </c>
      <c r="V165" s="45" t="str">
        <f>IF(AND('Mapa final'!$AB$34="Baja",'Mapa final'!$AD$34="Catastrófico"),CONCATENATE("R10C",'Mapa final'!$R$34),"")</f>
        <v/>
      </c>
      <c r="W165" s="46" t="str">
        <f>IF(AND('Mapa final'!$AB$35="Baja",'Mapa final'!$AD$35="Catastrófico"),CONCATENATE("R10C",'Mapa final'!$R$35),"")</f>
        <v/>
      </c>
      <c r="X165" s="114" t="str">
        <f>IF(AND('Mapa final'!$AB$36="Baja",'Mapa final'!$AD$36="Catastrófico"),CONCATENATE("R10C",'Mapa final'!$R$36),"")</f>
        <v/>
      </c>
      <c r="Y165" s="58"/>
      <c r="Z165" s="423"/>
      <c r="AA165" s="424"/>
      <c r="AB165" s="424"/>
      <c r="AC165" s="424"/>
      <c r="AD165" s="424"/>
      <c r="AE165" s="425"/>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row>
    <row r="166" spans="1:61" ht="15" customHeight="1" x14ac:dyDescent="0.25">
      <c r="A166" s="58"/>
      <c r="B166" s="390"/>
      <c r="C166" s="390"/>
      <c r="D166" s="391"/>
      <c r="E166" s="403"/>
      <c r="F166" s="404"/>
      <c r="G166" s="404"/>
      <c r="H166" s="404"/>
      <c r="I166" s="404"/>
      <c r="J166" s="129" t="str">
        <f>IF(AND('Mapa final'!$AB$37="Baja",'Mapa final'!$AD$37="Leve"),CONCATENATE("R11C",'Mapa final'!$R$37),"")</f>
        <v/>
      </c>
      <c r="K166" s="56" t="str">
        <f>IF(AND('Mapa final'!$AB$38="Baja",'Mapa final'!$AD$38="Leve"),CONCATENATE("R11C",'Mapa final'!$R$38),"")</f>
        <v/>
      </c>
      <c r="L166" s="130" t="str">
        <f>IF(AND('Mapa final'!$AB$39="Baja",'Mapa final'!$AD$39="Leve"),CONCATENATE("R11C",'Mapa final'!$R$39),"")</f>
        <v/>
      </c>
      <c r="M166" s="51" t="str">
        <f>IF(AND('Mapa final'!$AB$37="Baja",'Mapa final'!$AD$37="Menor"),CONCATENATE("R11C",'Mapa final'!$R$37),"")</f>
        <v/>
      </c>
      <c r="N166" s="52" t="str">
        <f>IF(AND('Mapa final'!$AB$38="Baja",'Mapa final'!$AD$38="Menor"),CONCATENATE("R11C",'Mapa final'!$R$38),"")</f>
        <v/>
      </c>
      <c r="O166" s="125" t="str">
        <f>IF(AND('Mapa final'!$AB$39="Baja",'Mapa final'!$AD$39="Menor"),CONCATENATE("R11C",'Mapa final'!$R$39),"")</f>
        <v/>
      </c>
      <c r="P166" s="51" t="str">
        <f>IF(AND('Mapa final'!$AB$37="Baja",'Mapa final'!$AD$37="Moderado"),CONCATENATE("R11C",'Mapa final'!$R$37),"")</f>
        <v/>
      </c>
      <c r="Q166" s="52" t="str">
        <f>IF(AND('Mapa final'!$AB$38="Baja",'Mapa final'!$AD$38="Moderado"),CONCATENATE("R11C",'Mapa final'!$R$38),"")</f>
        <v/>
      </c>
      <c r="R166" s="125" t="str">
        <f>IF(AND('Mapa final'!$AB$39="Baja",'Mapa final'!$AD$39="Moderado"),CONCATENATE("R11C",'Mapa final'!$R$39),"")</f>
        <v/>
      </c>
      <c r="S166" s="119" t="str">
        <f>IF(AND('Mapa final'!$AB$37="Baja",'Mapa final'!$AD$37="Mayor"),CONCATENATE("R11C",'Mapa final'!$R$37),"")</f>
        <v/>
      </c>
      <c r="T166" s="44" t="str">
        <f>IF(AND('Mapa final'!$AB$38="Baja",'Mapa final'!$AD$38="Mayor"),CONCATENATE("R11C",'Mapa final'!$R$38),"")</f>
        <v/>
      </c>
      <c r="U166" s="120" t="str">
        <f>IF(AND('Mapa final'!$AB$39="Baja",'Mapa final'!$AD$39="Mayor"),CONCATENATE("R11C",'Mapa final'!$R$39),"")</f>
        <v/>
      </c>
      <c r="V166" s="45" t="str">
        <f>IF(AND('Mapa final'!$AB$37="Baja",'Mapa final'!$AD$37="Catastrófico"),CONCATENATE("R11C",'Mapa final'!$R$37),"")</f>
        <v/>
      </c>
      <c r="W166" s="46" t="str">
        <f>IF(AND('Mapa final'!$AB$38="Baja",'Mapa final'!$AD$38="Catastrófico"),CONCATENATE("R11C",'Mapa final'!$R$38),"")</f>
        <v/>
      </c>
      <c r="X166" s="114" t="str">
        <f>IF(AND('Mapa final'!$AB$39="Baja",'Mapa final'!$AD$39="Catastrófico"),CONCATENATE("R11C",'Mapa final'!$R$39),"")</f>
        <v/>
      </c>
      <c r="Y166" s="58"/>
      <c r="Z166" s="423"/>
      <c r="AA166" s="424"/>
      <c r="AB166" s="424"/>
      <c r="AC166" s="424"/>
      <c r="AD166" s="424"/>
      <c r="AE166" s="425"/>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row>
    <row r="167" spans="1:61" ht="15" customHeight="1" x14ac:dyDescent="0.25">
      <c r="A167" s="58"/>
      <c r="B167" s="390"/>
      <c r="C167" s="390"/>
      <c r="D167" s="391"/>
      <c r="E167" s="403"/>
      <c r="F167" s="404"/>
      <c r="G167" s="404"/>
      <c r="H167" s="404"/>
      <c r="I167" s="404"/>
      <c r="J167" s="129" t="str">
        <f>IF(AND('Mapa final'!$AB$40="Baja",'Mapa final'!$AD$40="Leve"),CONCATENATE("R12C",'Mapa final'!$R$40),"")</f>
        <v/>
      </c>
      <c r="K167" s="56" t="str">
        <f>IF(AND('Mapa final'!$AB$41="Baja",'Mapa final'!$AD$41="Leve"),CONCATENATE("R12C",'Mapa final'!$R$41),"")</f>
        <v/>
      </c>
      <c r="L167" s="130" t="str">
        <f>IF(AND('Mapa final'!$AB$42="Baja",'Mapa final'!$AD$42="Leve"),CONCATENATE("R12C",'Mapa final'!$R$42),"")</f>
        <v/>
      </c>
      <c r="M167" s="51" t="str">
        <f>IF(AND('Mapa final'!$AB$40="Baja",'Mapa final'!$AD$40="Menor"),CONCATENATE("R12C",'Mapa final'!$R$40),"")</f>
        <v/>
      </c>
      <c r="N167" s="52" t="str">
        <f>IF(AND('Mapa final'!$AB$41="Baja",'Mapa final'!$AD$41="Menor"),CONCATENATE("R12C",'Mapa final'!$R$41),"")</f>
        <v/>
      </c>
      <c r="O167" s="125" t="str">
        <f>IF(AND('Mapa final'!$AB$42="Baja",'Mapa final'!$AD$42="Menor"),CONCATENATE("R12C",'Mapa final'!$R$42),"")</f>
        <v/>
      </c>
      <c r="P167" s="51" t="str">
        <f>IF(AND('Mapa final'!$AB$40="Baja",'Mapa final'!$AD$40="Moderado"),CONCATENATE("R12C",'Mapa final'!$R$40),"")</f>
        <v>R12C1</v>
      </c>
      <c r="Q167" s="52" t="str">
        <f>IF(AND('Mapa final'!$AB$41="Baja",'Mapa final'!$AD$41="Moderado"),CONCATENATE("R12C",'Mapa final'!$R$41),"")</f>
        <v/>
      </c>
      <c r="R167" s="125" t="str">
        <f>IF(AND('Mapa final'!$AB$42="Baja",'Mapa final'!$AD$42="Moderado"),CONCATENATE("R12C",'Mapa final'!$R$42),"")</f>
        <v/>
      </c>
      <c r="S167" s="119" t="str">
        <f>IF(AND('Mapa final'!$AB$40="Baja",'Mapa final'!$AD$40="Mayor"),CONCATENATE("R12C",'Mapa final'!$R$40),"")</f>
        <v/>
      </c>
      <c r="T167" s="44" t="str">
        <f>IF(AND('Mapa final'!$AB$41="Baja",'Mapa final'!$AD$41="Mayor"),CONCATENATE("R12C",'Mapa final'!$R$41),"")</f>
        <v/>
      </c>
      <c r="U167" s="120" t="str">
        <f>IF(AND('Mapa final'!$AB$42="Baja",'Mapa final'!$AD$42="Mayor"),CONCATENATE("R12C",'Mapa final'!$R$42),"")</f>
        <v/>
      </c>
      <c r="V167" s="45" t="str">
        <f>IF(AND('Mapa final'!$AB$40="Baja",'Mapa final'!$AD$40="Catastrófico"),CONCATENATE("R12C",'Mapa final'!$R$40),"")</f>
        <v/>
      </c>
      <c r="W167" s="46" t="str">
        <f>IF(AND('Mapa final'!$AB$41="Baja",'Mapa final'!$AD$41="Catastrófico"),CONCATENATE("R12C",'Mapa final'!$R$41),"")</f>
        <v/>
      </c>
      <c r="X167" s="114" t="str">
        <f>IF(AND('Mapa final'!$AB$42="Baja",'Mapa final'!$AD$42="Catastrófico"),CONCATENATE("R12C",'Mapa final'!$R$42),"")</f>
        <v/>
      </c>
      <c r="Y167" s="58"/>
      <c r="Z167" s="423"/>
      <c r="AA167" s="424"/>
      <c r="AB167" s="424"/>
      <c r="AC167" s="424"/>
      <c r="AD167" s="424"/>
      <c r="AE167" s="425"/>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row>
    <row r="168" spans="1:61" ht="15" customHeight="1" x14ac:dyDescent="0.25">
      <c r="A168" s="58"/>
      <c r="B168" s="390"/>
      <c r="C168" s="390"/>
      <c r="D168" s="391"/>
      <c r="E168" s="403"/>
      <c r="F168" s="404"/>
      <c r="G168" s="404"/>
      <c r="H168" s="404"/>
      <c r="I168" s="404"/>
      <c r="J168" s="129" t="str">
        <f>IF(AND('Mapa final'!$AB$43="Baja",'Mapa final'!$AD$43="Leve"),CONCATENATE("R13C",'Mapa final'!$R$43),"")</f>
        <v/>
      </c>
      <c r="K168" s="56" t="str">
        <f>IF(AND('Mapa final'!$AB$44="Baja",'Mapa final'!$AD$44="Leve"),CONCATENATE("R13C",'Mapa final'!$R$44),"")</f>
        <v/>
      </c>
      <c r="L168" s="130" t="str">
        <f>IF(AND('Mapa final'!$AB$45="Baja",'Mapa final'!$AD$45="Leve"),CONCATENATE("R13C",'Mapa final'!$R$45),"")</f>
        <v/>
      </c>
      <c r="M168" s="51" t="str">
        <f>IF(AND('Mapa final'!$AB$43="Baja",'Mapa final'!$AD$43="Menor"),CONCATENATE("R13C",'Mapa final'!$R$43),"")</f>
        <v/>
      </c>
      <c r="N168" s="52" t="str">
        <f>IF(AND('Mapa final'!$AB$44="Baja",'Mapa final'!$AD$44="Menor"),CONCATENATE("R13C",'Mapa final'!$R$44),"")</f>
        <v/>
      </c>
      <c r="O168" s="125" t="str">
        <f>IF(AND('Mapa final'!$AB$45="Baja",'Mapa final'!$AD$45="Menor"),CONCATENATE("R13C",'Mapa final'!$R$45),"")</f>
        <v/>
      </c>
      <c r="P168" s="51" t="str">
        <f>IF(AND('Mapa final'!$AB$43="Baja",'Mapa final'!$AD$43="Moderado"),CONCATENATE("R13C",'Mapa final'!$R$43),"")</f>
        <v/>
      </c>
      <c r="Q168" s="52" t="str">
        <f>IF(AND('Mapa final'!$AB$44="Baja",'Mapa final'!$AD$44="Moderado"),CONCATENATE("R13C",'Mapa final'!$R$44),"")</f>
        <v/>
      </c>
      <c r="R168" s="125" t="str">
        <f>IF(AND('Mapa final'!$AB$45="Baja",'Mapa final'!$AD$45="Moderado"),CONCATENATE("R13C",'Mapa final'!$R$45),"")</f>
        <v/>
      </c>
      <c r="S168" s="119" t="str">
        <f>IF(AND('Mapa final'!$AB$43="Baja",'Mapa final'!$AD$43="Mayor"),CONCATENATE("R13C",'Mapa final'!$R$43),"")</f>
        <v/>
      </c>
      <c r="T168" s="44" t="str">
        <f>IF(AND('Mapa final'!$AB$44="Baja",'Mapa final'!$AD$44="Mayor"),CONCATENATE("R13C",'Mapa final'!$R$44),"")</f>
        <v/>
      </c>
      <c r="U168" s="120" t="str">
        <f>IF(AND('Mapa final'!$AB$45="Baja",'Mapa final'!$AD$45="Mayor"),CONCATENATE("R13C",'Mapa final'!$R$45),"")</f>
        <v/>
      </c>
      <c r="V168" s="45" t="str">
        <f>IF(AND('Mapa final'!$AB$43="Baja",'Mapa final'!$AD$43="Catastrófico"),CONCATENATE("R13C",'Mapa final'!$R$43),"")</f>
        <v/>
      </c>
      <c r="W168" s="46" t="str">
        <f>IF(AND('Mapa final'!$AB$44="Baja",'Mapa final'!$AD$44="Catastrófico"),CONCATENATE("R13C",'Mapa final'!$R$44),"")</f>
        <v/>
      </c>
      <c r="X168" s="114" t="str">
        <f>IF(AND('Mapa final'!$AB$45="Baja",'Mapa final'!$AD$45="Catastrófico"),CONCATENATE("R13C",'Mapa final'!$R$45),"")</f>
        <v/>
      </c>
      <c r="Y168" s="58"/>
      <c r="Z168" s="423"/>
      <c r="AA168" s="424"/>
      <c r="AB168" s="424"/>
      <c r="AC168" s="424"/>
      <c r="AD168" s="424"/>
      <c r="AE168" s="425"/>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row>
    <row r="169" spans="1:61" ht="15" customHeight="1" x14ac:dyDescent="0.25">
      <c r="A169" s="58"/>
      <c r="B169" s="390"/>
      <c r="C169" s="390"/>
      <c r="D169" s="391"/>
      <c r="E169" s="403"/>
      <c r="F169" s="404"/>
      <c r="G169" s="404"/>
      <c r="H169" s="404"/>
      <c r="I169" s="404"/>
      <c r="J169" s="129" t="str">
        <f>IF(AND('Mapa final'!$AB$46="Baja",'Mapa final'!$AD$46="Leve"),CONCATENATE("R15C",'Mapa final'!$R$46),"")</f>
        <v/>
      </c>
      <c r="K169" s="56" t="str">
        <f>IF(AND('Mapa final'!$AB$47="Baja",'Mapa final'!$AD$47="Leve"),CONCATENATE("R15C",'Mapa final'!$R$47),"")</f>
        <v/>
      </c>
      <c r="L169" s="130" t="str">
        <f>IF(AND('Mapa final'!$AB$48="Baja",'Mapa final'!$AD$48="Leve"),CONCATENATE("R15C",'Mapa final'!$R$48),"")</f>
        <v/>
      </c>
      <c r="M169" s="51" t="str">
        <f>IF(AND('Mapa final'!$AB$46="Baja",'Mapa final'!$AD$46="Menor"),CONCATENATE("R15C",'Mapa final'!$R$46),"")</f>
        <v/>
      </c>
      <c r="N169" s="52" t="str">
        <f>IF(AND('Mapa final'!$AB$47="Baja",'Mapa final'!$AD$47="Menor"),CONCATENATE("R15C",'Mapa final'!$R$47),"")</f>
        <v/>
      </c>
      <c r="O169" s="125" t="str">
        <f>IF(AND('Mapa final'!$AB$48="Baja",'Mapa final'!$AD$48="Menor"),CONCATENATE("R15C",'Mapa final'!$R$48),"")</f>
        <v/>
      </c>
      <c r="P169" s="51" t="str">
        <f>IF(AND('Mapa final'!$AB$46="Baja",'Mapa final'!$AD$46="Moderado"),CONCATENATE("R15C",'Mapa final'!$R$46),"")</f>
        <v>R15C1</v>
      </c>
      <c r="Q169" s="52" t="str">
        <f>IF(AND('Mapa final'!$AB$47="Baja",'Mapa final'!$AD$47="Moderado"),CONCATENATE("R15C",'Mapa final'!$R$47),"")</f>
        <v/>
      </c>
      <c r="R169" s="125" t="str">
        <f>IF(AND('Mapa final'!$AB$48="Baja",'Mapa final'!$AD$48="Moderado"),CONCATENATE("R15C",'Mapa final'!$R$48),"")</f>
        <v/>
      </c>
      <c r="S169" s="119" t="str">
        <f>IF(AND('Mapa final'!$AB$46="Baja",'Mapa final'!$AD$46="Mayor"),CONCATENATE("R15C",'Mapa final'!$R$46),"")</f>
        <v/>
      </c>
      <c r="T169" s="44" t="str">
        <f>IF(AND('Mapa final'!$AB$47="Baja",'Mapa final'!$AD$47="Mayor"),CONCATENATE("R15C",'Mapa final'!$R$47),"")</f>
        <v/>
      </c>
      <c r="U169" s="120" t="str">
        <f>IF(AND('Mapa final'!$AB$48="Baja",'Mapa final'!$AD$48="Mayor"),CONCATENATE("R15C",'Mapa final'!$R$48),"")</f>
        <v/>
      </c>
      <c r="V169" s="45" t="str">
        <f>IF(AND('Mapa final'!$AB$46="Baja",'Mapa final'!$AD$46="Catastrófico"),CONCATENATE("R15C",'Mapa final'!$R$46),"")</f>
        <v/>
      </c>
      <c r="W169" s="46" t="str">
        <f>IF(AND('Mapa final'!$AB$47="Baja",'Mapa final'!$AD$47="Catastrófico"),CONCATENATE("R15C",'Mapa final'!$R$47),"")</f>
        <v/>
      </c>
      <c r="X169" s="114" t="str">
        <f>IF(AND('Mapa final'!$AB$48="Baja",'Mapa final'!$AD$48="Catastrófico"),CONCATENATE("R15C",'Mapa final'!$R$48),"")</f>
        <v/>
      </c>
      <c r="Y169" s="58"/>
      <c r="Z169" s="423"/>
      <c r="AA169" s="424"/>
      <c r="AB169" s="424"/>
      <c r="AC169" s="424"/>
      <c r="AD169" s="424"/>
      <c r="AE169" s="425"/>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row>
    <row r="170" spans="1:61" ht="15" customHeight="1" x14ac:dyDescent="0.25">
      <c r="A170" s="58"/>
      <c r="B170" s="390"/>
      <c r="C170" s="390"/>
      <c r="D170" s="391"/>
      <c r="E170" s="403"/>
      <c r="F170" s="404"/>
      <c r="G170" s="404"/>
      <c r="H170" s="404"/>
      <c r="I170" s="404"/>
      <c r="J170" s="129" t="str">
        <f>IF(AND('Mapa final'!$AB$49="Baja",'Mapa final'!$AD$49="Leve"),CONCATENATE("R16C",'Mapa final'!$R$49),"")</f>
        <v/>
      </c>
      <c r="K170" s="56" t="str">
        <f>IF(AND('Mapa final'!$AB$50="Baja",'Mapa final'!$AD$50="Leve"),CONCATENATE("R16C",'Mapa final'!$R$50),"")</f>
        <v>R16C2</v>
      </c>
      <c r="L170" s="130" t="str">
        <f>IF(AND('Mapa final'!$AB$51="Baja",'Mapa final'!$AD$51="Leve"),CONCATENATE("R16C",'Mapa final'!$R$51),"")</f>
        <v>R16C3</v>
      </c>
      <c r="M170" s="51" t="str">
        <f>IF(AND('Mapa final'!$AB$49="Baja",'Mapa final'!$AD$49="Menor"),CONCATENATE("R16C",'Mapa final'!$R$49),"")</f>
        <v/>
      </c>
      <c r="N170" s="52" t="str">
        <f>IF(AND('Mapa final'!$AB$50="Baja",'Mapa final'!$AD$50="Menor"),CONCATENATE("R16C",'Mapa final'!$R$50),"")</f>
        <v/>
      </c>
      <c r="O170" s="125" t="str">
        <f>IF(AND('Mapa final'!$AB$51="Baja",'Mapa final'!$AD$51="Menor"),CONCATENATE("R16C",'Mapa final'!$R$51),"")</f>
        <v/>
      </c>
      <c r="P170" s="51" t="str">
        <f>IF(AND('Mapa final'!$AB$49="Baja",'Mapa final'!$AD$49="Moderado"),CONCATENATE("R16C",'Mapa final'!$R$49),"")</f>
        <v/>
      </c>
      <c r="Q170" s="52" t="str">
        <f>IF(AND('Mapa final'!$AB$50="Baja",'Mapa final'!$AD$50="Moderado"),CONCATENATE("R16C",'Mapa final'!$R$50),"")</f>
        <v/>
      </c>
      <c r="R170" s="125" t="str">
        <f>IF(AND('Mapa final'!$AB$51="Baja",'Mapa final'!$AD$51="Moderado"),CONCATENATE("R16C",'Mapa final'!$R$51),"")</f>
        <v/>
      </c>
      <c r="S170" s="119" t="str">
        <f>IF(AND('Mapa final'!$AB$49="Baja",'Mapa final'!$AD$49="Mayor"),CONCATENATE("R16C",'Mapa final'!$R$49),"")</f>
        <v/>
      </c>
      <c r="T170" s="44" t="str">
        <f>IF(AND('Mapa final'!$AB$50="Baja",'Mapa final'!$AD$50="Mayor"),CONCATENATE("R16C",'Mapa final'!$R$50),"")</f>
        <v/>
      </c>
      <c r="U170" s="120" t="str">
        <f>IF(AND('Mapa final'!$AB$51="Baja",'Mapa final'!$AD$51="Mayor"),CONCATENATE("R16C",'Mapa final'!$R$51),"")</f>
        <v/>
      </c>
      <c r="V170" s="45" t="str">
        <f>IF(AND('Mapa final'!$AB$49="Baja",'Mapa final'!$AD$49="Catastrófico"),CONCATENATE("R16C",'Mapa final'!$R$49),"")</f>
        <v/>
      </c>
      <c r="W170" s="46" t="str">
        <f>IF(AND('Mapa final'!$AB$50="Baja",'Mapa final'!$AD$50="Catastrófico"),CONCATENATE("R16C",'Mapa final'!$R$50),"")</f>
        <v/>
      </c>
      <c r="X170" s="114" t="str">
        <f>IF(AND('Mapa final'!$AB$51="Baja",'Mapa final'!$AD$51="Catastrófico"),CONCATENATE("R16C",'Mapa final'!$R$51),"")</f>
        <v/>
      </c>
      <c r="Y170" s="58"/>
      <c r="Z170" s="423"/>
      <c r="AA170" s="424"/>
      <c r="AB170" s="424"/>
      <c r="AC170" s="424"/>
      <c r="AD170" s="424"/>
      <c r="AE170" s="425"/>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row>
    <row r="171" spans="1:61" ht="15" customHeight="1" x14ac:dyDescent="0.25">
      <c r="A171" s="58"/>
      <c r="B171" s="390"/>
      <c r="C171" s="390"/>
      <c r="D171" s="391"/>
      <c r="E171" s="403"/>
      <c r="F171" s="404"/>
      <c r="G171" s="404"/>
      <c r="H171" s="404"/>
      <c r="I171" s="404"/>
      <c r="J171" s="129" t="str">
        <f>IF(AND('Mapa final'!$AB$52="Baja",'Mapa final'!$AD$52="Leve"),CONCATENATE("R17C",'Mapa final'!$R$52),"")</f>
        <v/>
      </c>
      <c r="K171" s="56" t="str">
        <f>IF(AND('Mapa final'!$AB$53="Baja",'Mapa final'!$AD$53="Leve"),CONCATENATE("R17C",'Mapa final'!$R$53),"")</f>
        <v/>
      </c>
      <c r="L171" s="130" t="str">
        <f>IF(AND('Mapa final'!$AB$54="Baja",'Mapa final'!$AD$54="Leve"),CONCATENATE("R17C",'Mapa final'!$R$54),"")</f>
        <v>R17C3</v>
      </c>
      <c r="M171" s="51" t="str">
        <f>IF(AND('Mapa final'!$AB$52="Baja",'Mapa final'!$AD$52="Menor"),CONCATENATE("R17C",'Mapa final'!$R$52),"")</f>
        <v/>
      </c>
      <c r="N171" s="52" t="str">
        <f>IF(AND('Mapa final'!$AB$53="Baja",'Mapa final'!$AD$53="Menor"),CONCATENATE("R17C",'Mapa final'!$R$53),"")</f>
        <v/>
      </c>
      <c r="O171" s="125" t="str">
        <f>IF(AND('Mapa final'!$AB$54="Baja",'Mapa final'!$AD$54="Menor"),CONCATENATE("R17C",'Mapa final'!$R$54),"")</f>
        <v/>
      </c>
      <c r="P171" s="51" t="str">
        <f>IF(AND('Mapa final'!$AB$52="Baja",'Mapa final'!$AD$52="Moderado"),CONCATENATE("R17C",'Mapa final'!$R$52),"")</f>
        <v/>
      </c>
      <c r="Q171" s="52" t="str">
        <f>IF(AND('Mapa final'!$AB$53="Baja",'Mapa final'!$AD$53="Moderado"),CONCATENATE("R17C",'Mapa final'!$R$53),"")</f>
        <v/>
      </c>
      <c r="R171" s="125" t="str">
        <f>IF(AND('Mapa final'!$AB$54="Baja",'Mapa final'!$AD$54="Moderado"),CONCATENATE("R17C",'Mapa final'!$R$54),"")</f>
        <v/>
      </c>
      <c r="S171" s="119" t="str">
        <f>IF(AND('Mapa final'!$AB$52="Baja",'Mapa final'!$AD$52="Mayor"),CONCATENATE("R17C",'Mapa final'!$R$52),"")</f>
        <v/>
      </c>
      <c r="T171" s="44" t="str">
        <f>IF(AND('Mapa final'!$AB$53="Baja",'Mapa final'!$AD$53="Mayor"),CONCATENATE("R17C",'Mapa final'!$R$53),"")</f>
        <v/>
      </c>
      <c r="U171" s="120" t="str">
        <f>IF(AND('Mapa final'!$AB$54="Baja",'Mapa final'!$AD$54="Mayor"),CONCATENATE("R17C",'Mapa final'!$R$54),"")</f>
        <v/>
      </c>
      <c r="V171" s="45" t="str">
        <f>IF(AND('Mapa final'!$AB$52="Baja",'Mapa final'!$AD$52="Catastrófico"),CONCATENATE("R17C",'Mapa final'!$R$52),"")</f>
        <v/>
      </c>
      <c r="W171" s="46" t="str">
        <f>IF(AND('Mapa final'!$AB$53="Baja",'Mapa final'!$AD$53="Catastrófico"),CONCATENATE("R17C",'Mapa final'!$R$53),"")</f>
        <v/>
      </c>
      <c r="X171" s="114" t="str">
        <f>IF(AND('Mapa final'!$AB$54="Baja",'Mapa final'!$AD$54="Catastrófico"),CONCATENATE("R17C",'Mapa final'!$R$54),"")</f>
        <v/>
      </c>
      <c r="Y171" s="58"/>
      <c r="Z171" s="423"/>
      <c r="AA171" s="424"/>
      <c r="AB171" s="424"/>
      <c r="AC171" s="424"/>
      <c r="AD171" s="424"/>
      <c r="AE171" s="425"/>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row>
    <row r="172" spans="1:61" ht="15" customHeight="1" x14ac:dyDescent="0.25">
      <c r="A172" s="58"/>
      <c r="B172" s="390"/>
      <c r="C172" s="390"/>
      <c r="D172" s="391"/>
      <c r="E172" s="403"/>
      <c r="F172" s="404"/>
      <c r="G172" s="404"/>
      <c r="H172" s="404"/>
      <c r="I172" s="404"/>
      <c r="J172" s="129" t="str">
        <f>IF(AND('Mapa final'!$AB$55="Baja",'Mapa final'!$AD$55="Leve"),CONCATENATE("R18C",'Mapa final'!$R$55),"")</f>
        <v/>
      </c>
      <c r="K172" s="56" t="str">
        <f>IF(AND('Mapa final'!$AB$56="Baja",'Mapa final'!$AD$56="Leve"),CONCATENATE("R18C",'Mapa final'!$R$56),"")</f>
        <v/>
      </c>
      <c r="L172" s="130" t="str">
        <f>IF(AND('Mapa final'!$AB$57="Baja",'Mapa final'!$AD$57="Leve"),CONCATENATE("R18C",'Mapa final'!$R$57),"")</f>
        <v>R18C3</v>
      </c>
      <c r="M172" s="51" t="str">
        <f>IF(AND('Mapa final'!$AB$55="Baja",'Mapa final'!$AD$55="Menor"),CONCATENATE("R18C",'Mapa final'!$R$55),"")</f>
        <v/>
      </c>
      <c r="N172" s="52" t="str">
        <f>IF(AND('Mapa final'!$AB$56="Baja",'Mapa final'!$AD$56="Menor"),CONCATENATE("R18C",'Mapa final'!$R$56),"")</f>
        <v/>
      </c>
      <c r="O172" s="125" t="str">
        <f>IF(AND('Mapa final'!$AB$57="Baja",'Mapa final'!$AD$57="Menor"),CONCATENATE("R18C",'Mapa final'!$R$57),"")</f>
        <v/>
      </c>
      <c r="P172" s="51" t="str">
        <f>IF(AND('Mapa final'!$AB$55="Baja",'Mapa final'!$AD$55="Moderado"),CONCATENATE("R18C",'Mapa final'!$R$55),"")</f>
        <v/>
      </c>
      <c r="Q172" s="52" t="str">
        <f>IF(AND('Mapa final'!$AB$56="Baja",'Mapa final'!$AD$56="Moderado"),CONCATENATE("R18C",'Mapa final'!$R$56),"")</f>
        <v/>
      </c>
      <c r="R172" s="125" t="str">
        <f>IF(AND('Mapa final'!$AB$57="Baja",'Mapa final'!$AD$57="Moderado"),CONCATENATE("R18C",'Mapa final'!$R$57),"")</f>
        <v/>
      </c>
      <c r="S172" s="119" t="str">
        <f>IF(AND('Mapa final'!$AB$55="Baja",'Mapa final'!$AD$55="Mayor"),CONCATENATE("R18C",'Mapa final'!$R$55),"")</f>
        <v/>
      </c>
      <c r="T172" s="44" t="str">
        <f>IF(AND('Mapa final'!$AB$56="Baja",'Mapa final'!$AD$56="Mayor"),CONCATENATE("R18C",'Mapa final'!$R$56),"")</f>
        <v/>
      </c>
      <c r="U172" s="120" t="str">
        <f>IF(AND('Mapa final'!$AB$57="Baja",'Mapa final'!$AD$57="Mayor"),CONCATENATE("R18C",'Mapa final'!$R$57),"")</f>
        <v/>
      </c>
      <c r="V172" s="45" t="str">
        <f>IF(AND('Mapa final'!$AB$55="Baja",'Mapa final'!$AD$55="Catastrófico"),CONCATENATE("R18C",'Mapa final'!$R$55),"")</f>
        <v/>
      </c>
      <c r="W172" s="46" t="str">
        <f>IF(AND('Mapa final'!$AB$56="Baja",'Mapa final'!$AD$56="Catastrófico"),CONCATENATE("R18C",'Mapa final'!$R$56),"")</f>
        <v/>
      </c>
      <c r="X172" s="114" t="str">
        <f>IF(AND('Mapa final'!$AB$57="Baja",'Mapa final'!$AD$57="Catastrófico"),CONCATENATE("R18C",'Mapa final'!$R$57),"")</f>
        <v/>
      </c>
      <c r="Y172" s="58"/>
      <c r="Z172" s="423"/>
      <c r="AA172" s="424"/>
      <c r="AB172" s="424"/>
      <c r="AC172" s="424"/>
      <c r="AD172" s="424"/>
      <c r="AE172" s="425"/>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row>
    <row r="173" spans="1:61" ht="15" customHeight="1" x14ac:dyDescent="0.25">
      <c r="A173" s="58"/>
      <c r="B173" s="390"/>
      <c r="C173" s="390"/>
      <c r="D173" s="391"/>
      <c r="E173" s="403"/>
      <c r="F173" s="404"/>
      <c r="G173" s="404"/>
      <c r="H173" s="404"/>
      <c r="I173" s="404"/>
      <c r="J173" s="129" t="str">
        <f>IF(AND('Mapa final'!$AB$58="Baja",'Mapa final'!$AD$58="Leve"),CONCATENATE("R19C",'Mapa final'!$R$58),"")</f>
        <v/>
      </c>
      <c r="K173" s="56" t="str">
        <f>IF(AND('Mapa final'!$AB$59="Baja",'Mapa final'!$AD$59="Leve"),CONCATENATE("R19C",'Mapa final'!$R$59),"")</f>
        <v/>
      </c>
      <c r="L173" s="130" t="str">
        <f>IF(AND('Mapa final'!$AB$60="Baja",'Mapa final'!$AD$60="Leve"),CONCATENATE("R19C",'Mapa final'!$R$60),"")</f>
        <v>R19C3</v>
      </c>
      <c r="M173" s="51" t="str">
        <f>IF(AND('Mapa final'!$AB$58="Baja",'Mapa final'!$AD$58="Menor"),CONCATENATE("R19C",'Mapa final'!$R$58),"")</f>
        <v/>
      </c>
      <c r="N173" s="52" t="str">
        <f>IF(AND('Mapa final'!$AB$59="Baja",'Mapa final'!$AD$59="Menor"),CONCATENATE("R19C",'Mapa final'!$R$59),"")</f>
        <v/>
      </c>
      <c r="O173" s="125" t="str">
        <f>IF(AND('Mapa final'!$AB$60="Baja",'Mapa final'!$AD$60="Menor"),CONCATENATE("R19C",'Mapa final'!$R$60),"")</f>
        <v/>
      </c>
      <c r="P173" s="51" t="str">
        <f>IF(AND('Mapa final'!$AB$58="Baja",'Mapa final'!$AD$58="Moderado"),CONCATENATE("R19C",'Mapa final'!$R$58),"")</f>
        <v/>
      </c>
      <c r="Q173" s="52" t="str">
        <f>IF(AND('Mapa final'!$AB$59="Baja",'Mapa final'!$AD$59="Moderado"),CONCATENATE("R19C",'Mapa final'!$R$59),"")</f>
        <v>R19C2</v>
      </c>
      <c r="R173" s="125" t="str">
        <f>IF(AND('Mapa final'!$AB$60="Baja",'Mapa final'!$AD$60="Moderado"),CONCATENATE("R19C",'Mapa final'!$R$60),"")</f>
        <v/>
      </c>
      <c r="S173" s="119" t="str">
        <f>IF(AND('Mapa final'!$AB$58="Baja",'Mapa final'!$AD$58="Mayor"),CONCATENATE("R19C",'Mapa final'!$R$58),"")</f>
        <v/>
      </c>
      <c r="T173" s="44" t="str">
        <f>IF(AND('Mapa final'!$AB$59="Baja",'Mapa final'!$AD$59="Mayor"),CONCATENATE("R19C",'Mapa final'!$R$59),"")</f>
        <v/>
      </c>
      <c r="U173" s="120" t="str">
        <f>IF(AND('Mapa final'!$AB$60="Baja",'Mapa final'!$AD$60="Mayor"),CONCATENATE("R19C",'Mapa final'!$R$60),"")</f>
        <v/>
      </c>
      <c r="V173" s="45" t="str">
        <f>IF(AND('Mapa final'!$AB$58="Baja",'Mapa final'!$AD$58="Catastrófico"),CONCATENATE("R19C",'Mapa final'!$R$58),"")</f>
        <v/>
      </c>
      <c r="W173" s="46" t="str">
        <f>IF(AND('Mapa final'!$AB$59="Baja",'Mapa final'!$AD$59="Catastrófico"),CONCATENATE("R19C",'Mapa final'!$R$59),"")</f>
        <v/>
      </c>
      <c r="X173" s="114" t="str">
        <f>IF(AND('Mapa final'!$AB$60="Baja",'Mapa final'!$AD$60="Catastrófico"),CONCATENATE("R19C",'Mapa final'!$R$60),"")</f>
        <v/>
      </c>
      <c r="Y173" s="58"/>
      <c r="Z173" s="423"/>
      <c r="AA173" s="424"/>
      <c r="AB173" s="424"/>
      <c r="AC173" s="424"/>
      <c r="AD173" s="424"/>
      <c r="AE173" s="425"/>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row>
    <row r="174" spans="1:61" ht="15" customHeight="1" x14ac:dyDescent="0.25">
      <c r="A174" s="58"/>
      <c r="B174" s="390"/>
      <c r="C174" s="390"/>
      <c r="D174" s="391"/>
      <c r="E174" s="403"/>
      <c r="F174" s="404"/>
      <c r="G174" s="404"/>
      <c r="H174" s="404"/>
      <c r="I174" s="404"/>
      <c r="J174" s="129" t="str">
        <f>IF(AND('Mapa final'!$AB$61="Baja",'Mapa final'!$AD$61="Leve"),CONCATENATE("R20C",'Mapa final'!$R$61),"")</f>
        <v/>
      </c>
      <c r="K174" s="56" t="str">
        <f>IF(AND('Mapa final'!$AB$62="Baja",'Mapa final'!$AD$62="Leve"),CONCATENATE("R20C",'Mapa final'!$R$62),"")</f>
        <v>R20C2</v>
      </c>
      <c r="L174" s="130" t="str">
        <f>IF(AND('Mapa final'!$AB$63="Baja",'Mapa final'!$AD$63="Leve"),CONCATENATE("R20C",'Mapa final'!$R$63),"")</f>
        <v>R20C3</v>
      </c>
      <c r="M174" s="51" t="str">
        <f>IF(AND('Mapa final'!$AB$61="Baja",'Mapa final'!$AD$61="Menor"),CONCATENATE("R20C",'Mapa final'!$R$61),"")</f>
        <v/>
      </c>
      <c r="N174" s="52" t="str">
        <f>IF(AND('Mapa final'!$AB$62="Baja",'Mapa final'!$AD$62="Menor"),CONCATENATE("R20C",'Mapa final'!$R$62),"")</f>
        <v/>
      </c>
      <c r="O174" s="125" t="str">
        <f>IF(AND('Mapa final'!$AB$63="Baja",'Mapa final'!$AD$63="Menor"),CONCATENATE("R20C",'Mapa final'!$R$63),"")</f>
        <v/>
      </c>
      <c r="P174" s="51" t="str">
        <f>IF(AND('Mapa final'!$AB$61="Baja",'Mapa final'!$AD$61="Moderado"),CONCATENATE("R20C",'Mapa final'!$R$61),"")</f>
        <v/>
      </c>
      <c r="Q174" s="52" t="str">
        <f>IF(AND('Mapa final'!$AB$62="Baja",'Mapa final'!$AD$62="Moderado"),CONCATENATE("R20C",'Mapa final'!$R$62),"")</f>
        <v/>
      </c>
      <c r="R174" s="125" t="str">
        <f>IF(AND('Mapa final'!$AB$63="Baja",'Mapa final'!$AD$63="Moderado"),CONCATENATE("R20C",'Mapa final'!$R$63),"")</f>
        <v/>
      </c>
      <c r="S174" s="119" t="str">
        <f>IF(AND('Mapa final'!$AB$61="Baja",'Mapa final'!$AD$61="Mayor"),CONCATENATE("R20C",'Mapa final'!$R$61),"")</f>
        <v/>
      </c>
      <c r="T174" s="44" t="str">
        <f>IF(AND('Mapa final'!$AB$62="Baja",'Mapa final'!$AD$62="Mayor"),CONCATENATE("R20C",'Mapa final'!$R$62),"")</f>
        <v/>
      </c>
      <c r="U174" s="120" t="str">
        <f>IF(AND('Mapa final'!$AB$63="Baja",'Mapa final'!$AD$63="Mayor"),CONCATENATE("R20C",'Mapa final'!$R$63),"")</f>
        <v/>
      </c>
      <c r="V174" s="45" t="str">
        <f>IF(AND('Mapa final'!$AB$61="Baja",'Mapa final'!$AD$61="Catastrófico"),CONCATENATE("R20C",'Mapa final'!$R$61),"")</f>
        <v/>
      </c>
      <c r="W174" s="46" t="str">
        <f>IF(AND('Mapa final'!$AB$62="Baja",'Mapa final'!$AD$62="Catastrófico"),CONCATENATE("R20C",'Mapa final'!$R$62),"")</f>
        <v/>
      </c>
      <c r="X174" s="114" t="str">
        <f>IF(AND('Mapa final'!$AB$63="Baja",'Mapa final'!$AD$63="Catastrófico"),CONCATENATE("R20C",'Mapa final'!$R$63),"")</f>
        <v/>
      </c>
      <c r="Y174" s="58"/>
      <c r="Z174" s="423"/>
      <c r="AA174" s="424"/>
      <c r="AB174" s="424"/>
      <c r="AC174" s="424"/>
      <c r="AD174" s="424"/>
      <c r="AE174" s="425"/>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row>
    <row r="175" spans="1:61" ht="15" customHeight="1" x14ac:dyDescent="0.25">
      <c r="A175" s="58"/>
      <c r="B175" s="390"/>
      <c r="C175" s="390"/>
      <c r="D175" s="391"/>
      <c r="E175" s="403"/>
      <c r="F175" s="404"/>
      <c r="G175" s="404"/>
      <c r="H175" s="404"/>
      <c r="I175" s="404"/>
      <c r="J175" s="129" t="str">
        <f>IF(AND('Mapa final'!$AB$64="Baja",'Mapa final'!$AD$64="Leve"),CONCATENATE("R21C",'Mapa final'!$R$64),"")</f>
        <v/>
      </c>
      <c r="K175" s="56" t="str">
        <f>IF(AND('Mapa final'!$AB$65="Baja",'Mapa final'!$AD$65="Leve"),CONCATENATE("R21C",'Mapa final'!$R$65),"")</f>
        <v>R21C2</v>
      </c>
      <c r="L175" s="130" t="str">
        <f>IF(AND('Mapa final'!$AB$66="Baja",'Mapa final'!$AD$66="Leve"),CONCATENATE("R21C",'Mapa final'!$R$66),"")</f>
        <v/>
      </c>
      <c r="M175" s="51" t="str">
        <f>IF(AND('Mapa final'!$AB$64="Baja",'Mapa final'!$AD$64="Menor"),CONCATENATE("R21C",'Mapa final'!$R$64),"")</f>
        <v/>
      </c>
      <c r="N175" s="52" t="str">
        <f>IF(AND('Mapa final'!$AB$65="Baja",'Mapa final'!$AD$65="Menor"),CONCATENATE("R21C",'Mapa final'!$R$65),"")</f>
        <v/>
      </c>
      <c r="O175" s="125" t="str">
        <f>IF(AND('Mapa final'!$AB$66="Baja",'Mapa final'!$AD$66="Menor"),CONCATENATE("R21C",'Mapa final'!$R$66),"")</f>
        <v/>
      </c>
      <c r="P175" s="51" t="str">
        <f>IF(AND('Mapa final'!$AB$64="Baja",'Mapa final'!$AD$64="Moderado"),CONCATENATE("R21C",'Mapa final'!$R$64),"")</f>
        <v/>
      </c>
      <c r="Q175" s="52" t="str">
        <f>IF(AND('Mapa final'!$AB$65="Baja",'Mapa final'!$AD$65="Moderado"),CONCATENATE("R21C",'Mapa final'!$R$65),"")</f>
        <v/>
      </c>
      <c r="R175" s="125" t="str">
        <f>IF(AND('Mapa final'!$AB$66="Baja",'Mapa final'!$AD$66="Moderado"),CONCATENATE("R21C",'Mapa final'!$R$66),"")</f>
        <v/>
      </c>
      <c r="S175" s="119" t="str">
        <f>IF(AND('Mapa final'!$AB$64="Baja",'Mapa final'!$AD$64="Mayor"),CONCATENATE("R21C",'Mapa final'!$R$64),"")</f>
        <v/>
      </c>
      <c r="T175" s="44" t="str">
        <f>IF(AND('Mapa final'!$AB$65="Baja",'Mapa final'!$AD$65="Mayor"),CONCATENATE("R21C",'Mapa final'!$R$65),"")</f>
        <v/>
      </c>
      <c r="U175" s="120" t="str">
        <f>IF(AND('Mapa final'!$AB$66="Baja",'Mapa final'!$AD$66="Mayor"),CONCATENATE("R21C",'Mapa final'!$R$66),"")</f>
        <v/>
      </c>
      <c r="V175" s="45" t="str">
        <f>IF(AND('Mapa final'!$AB$64="Baja",'Mapa final'!$AD$64="Catastrófico"),CONCATENATE("R21C",'Mapa final'!$R$64),"")</f>
        <v/>
      </c>
      <c r="W175" s="46" t="str">
        <f>IF(AND('Mapa final'!$AB$65="Baja",'Mapa final'!$AD$65="Catastrófico"),CONCATENATE("R21C",'Mapa final'!$R$65),"")</f>
        <v/>
      </c>
      <c r="X175" s="114" t="str">
        <f>IF(AND('Mapa final'!$AB$66="Baja",'Mapa final'!$AD$66="Catastrófico"),CONCATENATE("R21C",'Mapa final'!$R$66),"")</f>
        <v/>
      </c>
      <c r="Y175" s="58"/>
      <c r="Z175" s="423"/>
      <c r="AA175" s="424"/>
      <c r="AB175" s="424"/>
      <c r="AC175" s="424"/>
      <c r="AD175" s="424"/>
      <c r="AE175" s="425"/>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row>
    <row r="176" spans="1:61" ht="15" customHeight="1" x14ac:dyDescent="0.25">
      <c r="A176" s="58"/>
      <c r="B176" s="390"/>
      <c r="C176" s="390"/>
      <c r="D176" s="391"/>
      <c r="E176" s="403"/>
      <c r="F176" s="404"/>
      <c r="G176" s="404"/>
      <c r="H176" s="404"/>
      <c r="I176" s="404"/>
      <c r="J176" s="129" t="str">
        <f>IF(AND('Mapa final'!$AB$67="Baja",'Mapa final'!$AD$67="Leve"),CONCATENATE("R22C",'Mapa final'!$R$67),"")</f>
        <v>R22C1</v>
      </c>
      <c r="K176" s="56" t="str">
        <f>IF(AND('Mapa final'!$AB$68="Baja",'Mapa final'!$AD$68="Leve"),CONCATENATE("R22C",'Mapa final'!$R$68),"")</f>
        <v/>
      </c>
      <c r="L176" s="130" t="str">
        <f>IF(AND('Mapa final'!$AB$69="Baja",'Mapa final'!$AD$69="Leve"),CONCATENATE("R22C",'Mapa final'!$R$69),"")</f>
        <v/>
      </c>
      <c r="M176" s="51" t="str">
        <f>IF(AND('Mapa final'!$AB$67="Baja",'Mapa final'!$AD$67="Menor"),CONCATENATE("R22C",'Mapa final'!$R$67),"")</f>
        <v/>
      </c>
      <c r="N176" s="52" t="str">
        <f>IF(AND('Mapa final'!$AB$68="Baja",'Mapa final'!$AD$68="Menor"),CONCATENATE("R22C",'Mapa final'!$R$68),"")</f>
        <v/>
      </c>
      <c r="O176" s="125" t="str">
        <f>IF(AND('Mapa final'!$AB$69="Baja",'Mapa final'!$AD$69="Menor"),CONCATENATE("R22C",'Mapa final'!$R$69),"")</f>
        <v/>
      </c>
      <c r="P176" s="51" t="str">
        <f>IF(AND('Mapa final'!$AB$67="Baja",'Mapa final'!$AD$67="Moderado"),CONCATENATE("R22C",'Mapa final'!$R$67),"")</f>
        <v/>
      </c>
      <c r="Q176" s="52" t="str">
        <f>IF(AND('Mapa final'!$AB$68="Baja",'Mapa final'!$AD$68="Moderado"),CONCATENATE("R22C",'Mapa final'!$R$68),"")</f>
        <v/>
      </c>
      <c r="R176" s="125" t="str">
        <f>IF(AND('Mapa final'!$AB$69="Baja",'Mapa final'!$AD$69="Moderado"),CONCATENATE("R22C",'Mapa final'!$R$69),"")</f>
        <v/>
      </c>
      <c r="S176" s="119" t="str">
        <f>IF(AND('Mapa final'!$AB$67="Baja",'Mapa final'!$AD$67="Mayor"),CONCATENATE("R22C",'Mapa final'!$R$67),"")</f>
        <v/>
      </c>
      <c r="T176" s="44" t="str">
        <f>IF(AND('Mapa final'!$AB$68="Baja",'Mapa final'!$AD$68="Mayor"),CONCATENATE("R22C",'Mapa final'!$R$68),"")</f>
        <v/>
      </c>
      <c r="U176" s="120" t="str">
        <f>IF(AND('Mapa final'!$AB$69="Baja",'Mapa final'!$AD$69="Mayor"),CONCATENATE("R22C",'Mapa final'!$R$69),"")</f>
        <v/>
      </c>
      <c r="V176" s="45" t="str">
        <f>IF(AND('Mapa final'!$AB$67="Baja",'Mapa final'!$AD$67="Catastrófico"),CONCATENATE("R22C",'Mapa final'!$R$67),"")</f>
        <v/>
      </c>
      <c r="W176" s="46" t="str">
        <f>IF(AND('Mapa final'!$AB$68="Baja",'Mapa final'!$AD$68="Catastrófico"),CONCATENATE("R22C",'Mapa final'!$R$68),"")</f>
        <v/>
      </c>
      <c r="X176" s="114" t="str">
        <f>IF(AND('Mapa final'!$AB$69="Baja",'Mapa final'!$AD$69="Catastrófico"),CONCATENATE("R22C",'Mapa final'!$R$69),"")</f>
        <v/>
      </c>
      <c r="Y176" s="58"/>
      <c r="Z176" s="423"/>
      <c r="AA176" s="424"/>
      <c r="AB176" s="424"/>
      <c r="AC176" s="424"/>
      <c r="AD176" s="424"/>
      <c r="AE176" s="425"/>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row>
    <row r="177" spans="1:61" ht="15" customHeight="1" x14ac:dyDescent="0.25">
      <c r="A177" s="58"/>
      <c r="B177" s="390"/>
      <c r="C177" s="390"/>
      <c r="D177" s="391"/>
      <c r="E177" s="403"/>
      <c r="F177" s="404"/>
      <c r="G177" s="404"/>
      <c r="H177" s="404"/>
      <c r="I177" s="404"/>
      <c r="J177" s="129" t="str">
        <f>IF(AND('Mapa final'!$AB$70="Baja",'Mapa final'!$AD$70="Leve"),CONCATENATE("R23C",'Mapa final'!$R$70),"")</f>
        <v/>
      </c>
      <c r="K177" s="56" t="str">
        <f>IF(AND('Mapa final'!$AB$71="Baja",'Mapa final'!$AD$71="Leve"),CONCATENATE("R23C",'Mapa final'!$R$71),"")</f>
        <v/>
      </c>
      <c r="L177" s="130" t="str">
        <f>IF(AND('Mapa final'!$AB$72="Baja",'Mapa final'!$AD$72="Leve"),CONCATENATE("R23C",'Mapa final'!$R$72),"")</f>
        <v/>
      </c>
      <c r="M177" s="51" t="str">
        <f>IF(AND('Mapa final'!$AB$70="Baja",'Mapa final'!$AD$70="Menor"),CONCATENATE("R23C",'Mapa final'!$R$70),"")</f>
        <v/>
      </c>
      <c r="N177" s="52" t="str">
        <f>IF(AND('Mapa final'!$AB$71="Baja",'Mapa final'!$AD$71="Menor"),CONCATENATE("R23C",'Mapa final'!$R$71),"")</f>
        <v/>
      </c>
      <c r="O177" s="125" t="str">
        <f>IF(AND('Mapa final'!$AB$72="Baja",'Mapa final'!$AD$72="Menor"),CONCATENATE("R23C",'Mapa final'!$R$72),"")</f>
        <v/>
      </c>
      <c r="P177" s="51" t="str">
        <f>IF(AND('Mapa final'!$AB$70="Baja",'Mapa final'!$AD$70="Moderado"),CONCATENATE("R23C",'Mapa final'!$R$70),"")</f>
        <v/>
      </c>
      <c r="Q177" s="52" t="str">
        <f>IF(AND('Mapa final'!$AB$71="Baja",'Mapa final'!$AD$71="Moderado"),CONCATENATE("R23C",'Mapa final'!$R$71),"")</f>
        <v/>
      </c>
      <c r="R177" s="125" t="str">
        <f>IF(AND('Mapa final'!$AB$72="Baja",'Mapa final'!$AD$72="Moderado"),CONCATENATE("R23C",'Mapa final'!$R$72),"")</f>
        <v/>
      </c>
      <c r="S177" s="119" t="str">
        <f>IF(AND('Mapa final'!$AB$70="Baja",'Mapa final'!$AD$70="Mayor"),CONCATENATE("R23C",'Mapa final'!$R$70),"")</f>
        <v/>
      </c>
      <c r="T177" s="44" t="str">
        <f>IF(AND('Mapa final'!$AB$71="Baja",'Mapa final'!$AD$71="Mayor"),CONCATENATE("R23C",'Mapa final'!$R$71),"")</f>
        <v/>
      </c>
      <c r="U177" s="120" t="str">
        <f>IF(AND('Mapa final'!$AB$72="Baja",'Mapa final'!$AD$72="Mayor"),CONCATENATE("R23C",'Mapa final'!$R$72),"")</f>
        <v/>
      </c>
      <c r="V177" s="45" t="str">
        <f>IF(AND('Mapa final'!$AB$70="Baja",'Mapa final'!$AD$70="Catastrófico"),CONCATENATE("R23C",'Mapa final'!$R$70),"")</f>
        <v/>
      </c>
      <c r="W177" s="46" t="str">
        <f>IF(AND('Mapa final'!$AB$71="Baja",'Mapa final'!$AD$71="Catastrófico"),CONCATENATE("R23C",'Mapa final'!$R$71),"")</f>
        <v/>
      </c>
      <c r="X177" s="114" t="str">
        <f>IF(AND('Mapa final'!$AB$72="Baja",'Mapa final'!$AD$72="Catastrófico"),CONCATENATE("R23C",'Mapa final'!$R$72),"")</f>
        <v/>
      </c>
      <c r="Y177" s="58"/>
      <c r="Z177" s="423"/>
      <c r="AA177" s="424"/>
      <c r="AB177" s="424"/>
      <c r="AC177" s="424"/>
      <c r="AD177" s="424"/>
      <c r="AE177" s="425"/>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row>
    <row r="178" spans="1:61" ht="15" customHeight="1" x14ac:dyDescent="0.25">
      <c r="A178" s="58"/>
      <c r="B178" s="390"/>
      <c r="C178" s="390"/>
      <c r="D178" s="391"/>
      <c r="E178" s="403"/>
      <c r="F178" s="404"/>
      <c r="G178" s="404"/>
      <c r="H178" s="404"/>
      <c r="I178" s="404"/>
      <c r="J178" s="129" t="str">
        <f>IF(AND('Mapa final'!$AB$73="Baja",'Mapa final'!$AD$73="Leve"),CONCATENATE("R24C",'Mapa final'!$R$73),"")</f>
        <v/>
      </c>
      <c r="K178" s="56" t="str">
        <f>IF(AND('Mapa final'!$AB$74="Baja",'Mapa final'!$AD$74="Leve"),CONCATENATE("R24C",'Mapa final'!$R$74),"")</f>
        <v/>
      </c>
      <c r="L178" s="130" t="str">
        <f>IF(AND('Mapa final'!$AB$75="Baja",'Mapa final'!$AD$75="Leve"),CONCATENATE("R24C",'Mapa final'!$R$75),"")</f>
        <v/>
      </c>
      <c r="M178" s="51" t="str">
        <f>IF(AND('Mapa final'!$AB$73="Baja",'Mapa final'!$AD$73="Menor"),CONCATENATE("R24C",'Mapa final'!$R$73),"")</f>
        <v/>
      </c>
      <c r="N178" s="52" t="str">
        <f>IF(AND('Mapa final'!$AB$74="Baja",'Mapa final'!$AD$74="Menor"),CONCATENATE("R24C",'Mapa final'!$R$74),"")</f>
        <v/>
      </c>
      <c r="O178" s="125" t="str">
        <f>IF(AND('Mapa final'!$AB$75="Baja",'Mapa final'!$AD$75="Menor"),CONCATENATE("R24C",'Mapa final'!$R$75),"")</f>
        <v/>
      </c>
      <c r="P178" s="51" t="str">
        <f>IF(AND('Mapa final'!$AB$73="Baja",'Mapa final'!$AD$73="Moderado"),CONCATENATE("R24C",'Mapa final'!$R$73),"")</f>
        <v/>
      </c>
      <c r="Q178" s="52" t="str">
        <f>IF(AND('Mapa final'!$AB$74="Baja",'Mapa final'!$AD$74="Moderado"),CONCATENATE("R24C",'Mapa final'!$R$74),"")</f>
        <v/>
      </c>
      <c r="R178" s="125" t="str">
        <f>IF(AND('Mapa final'!$AB$75="Baja",'Mapa final'!$AD$75="Moderado"),CONCATENATE("R24C",'Mapa final'!$R$75),"")</f>
        <v/>
      </c>
      <c r="S178" s="119" t="str">
        <f>IF(AND('Mapa final'!$AB$73="Baja",'Mapa final'!$AD$73="Mayor"),CONCATENATE("R24C",'Mapa final'!$R$73),"")</f>
        <v/>
      </c>
      <c r="T178" s="44" t="str">
        <f>IF(AND('Mapa final'!$AB$74="Baja",'Mapa final'!$AD$74="Mayor"),CONCATENATE("R24C",'Mapa final'!$R$74),"")</f>
        <v>R24C2</v>
      </c>
      <c r="U178" s="120" t="str">
        <f>IF(AND('Mapa final'!$AB$75="Baja",'Mapa final'!$AD$75="Mayor"),CONCATENATE("R24C",'Mapa final'!$R$75),"")</f>
        <v/>
      </c>
      <c r="V178" s="45" t="str">
        <f>IF(AND('Mapa final'!$AB$73="Baja",'Mapa final'!$AD$73="Catastrófico"),CONCATENATE("R24C",'Mapa final'!$R$73),"")</f>
        <v/>
      </c>
      <c r="W178" s="46" t="str">
        <f>IF(AND('Mapa final'!$AB$74="Baja",'Mapa final'!$AD$74="Catastrófico"),CONCATENATE("R24C",'Mapa final'!$R$74),"")</f>
        <v/>
      </c>
      <c r="X178" s="114" t="str">
        <f>IF(AND('Mapa final'!$AB$75="Baja",'Mapa final'!$AD$75="Catastrófico"),CONCATENATE("R24C",'Mapa final'!$R$75),"")</f>
        <v/>
      </c>
      <c r="Y178" s="58"/>
      <c r="Z178" s="423"/>
      <c r="AA178" s="424"/>
      <c r="AB178" s="424"/>
      <c r="AC178" s="424"/>
      <c r="AD178" s="424"/>
      <c r="AE178" s="425"/>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row>
    <row r="179" spans="1:61" ht="15" customHeight="1" x14ac:dyDescent="0.25">
      <c r="A179" s="58"/>
      <c r="B179" s="390"/>
      <c r="C179" s="390"/>
      <c r="D179" s="391"/>
      <c r="E179" s="403"/>
      <c r="F179" s="404"/>
      <c r="G179" s="404"/>
      <c r="H179" s="404"/>
      <c r="I179" s="404"/>
      <c r="J179" s="129" t="str">
        <f>IF(AND('Mapa final'!$AB$76="Baja",'Mapa final'!$AD$76="Leve"),CONCATENATE("R25C",'Mapa final'!$R$76),"")</f>
        <v/>
      </c>
      <c r="K179" s="56" t="str">
        <f>IF(AND('Mapa final'!$AB$77="Baja",'Mapa final'!$AD$77="Leve"),CONCATENATE("R25C",'Mapa final'!$R$77),"")</f>
        <v/>
      </c>
      <c r="L179" s="130" t="str">
        <f>IF(AND('Mapa final'!$AB$78="Baja",'Mapa final'!$AD$78="Leve"),CONCATENATE("R25C",'Mapa final'!$R$78),"")</f>
        <v/>
      </c>
      <c r="M179" s="51" t="str">
        <f>IF(AND('Mapa final'!$AB$76="Baja",'Mapa final'!$AD$76="Menor"),CONCATENATE("R25C",'Mapa final'!$R$76),"")</f>
        <v/>
      </c>
      <c r="N179" s="52" t="str">
        <f>IF(AND('Mapa final'!$AB$77="Baja",'Mapa final'!$AD$77="Menor"),CONCATENATE("R25C",'Mapa final'!$R$77),"")</f>
        <v/>
      </c>
      <c r="O179" s="125" t="str">
        <f>IF(AND('Mapa final'!$AB$78="Baja",'Mapa final'!$AD$78="Menor"),CONCATENATE("R25C",'Mapa final'!$R$78),"")</f>
        <v/>
      </c>
      <c r="P179" s="51" t="str">
        <f>IF(AND('Mapa final'!$AB$76="Baja",'Mapa final'!$AD$76="Moderado"),CONCATENATE("R25C",'Mapa final'!$R$76),"")</f>
        <v>R25C1</v>
      </c>
      <c r="Q179" s="52" t="str">
        <f>IF(AND('Mapa final'!$AB$77="Baja",'Mapa final'!$AD$77="Moderado"),CONCATENATE("R25C",'Mapa final'!$R$77),"")</f>
        <v/>
      </c>
      <c r="R179" s="125" t="str">
        <f>IF(AND('Mapa final'!$AB$78="Baja",'Mapa final'!$AD$78="Moderado"),CONCATENATE("R25C",'Mapa final'!$R$78),"")</f>
        <v/>
      </c>
      <c r="S179" s="119" t="str">
        <f>IF(AND('Mapa final'!$AB$76="Baja",'Mapa final'!$AD$76="Mayor"),CONCATENATE("R25C",'Mapa final'!$R$76),"")</f>
        <v/>
      </c>
      <c r="T179" s="44" t="str">
        <f>IF(AND('Mapa final'!$AB$77="Baja",'Mapa final'!$AD$77="Mayor"),CONCATENATE("R25C",'Mapa final'!$R$77),"")</f>
        <v/>
      </c>
      <c r="U179" s="120" t="str">
        <f>IF(AND('Mapa final'!$AB$78="Baja",'Mapa final'!$AD$78="Mayor"),CONCATENATE("R25C",'Mapa final'!$R$78),"")</f>
        <v/>
      </c>
      <c r="V179" s="45" t="str">
        <f>IF(AND('Mapa final'!$AB$76="Baja",'Mapa final'!$AD$76="Catastrófico"),CONCATENATE("R25C",'Mapa final'!$R$76),"")</f>
        <v/>
      </c>
      <c r="W179" s="46" t="str">
        <f>IF(AND('Mapa final'!$AB$77="Baja",'Mapa final'!$AD$77="Catastrófico"),CONCATENATE("R25C",'Mapa final'!$R$77),"")</f>
        <v/>
      </c>
      <c r="X179" s="114" t="str">
        <f>IF(AND('Mapa final'!$AB$78="Baja",'Mapa final'!$AD$78="Catastrófico"),CONCATENATE("R25C",'Mapa final'!$R$78),"")</f>
        <v/>
      </c>
      <c r="Y179" s="58"/>
      <c r="Z179" s="423"/>
      <c r="AA179" s="424"/>
      <c r="AB179" s="424"/>
      <c r="AC179" s="424"/>
      <c r="AD179" s="424"/>
      <c r="AE179" s="425"/>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row>
    <row r="180" spans="1:61" ht="15" customHeight="1" x14ac:dyDescent="0.25">
      <c r="A180" s="58"/>
      <c r="B180" s="390"/>
      <c r="C180" s="390"/>
      <c r="D180" s="391"/>
      <c r="E180" s="403"/>
      <c r="F180" s="404"/>
      <c r="G180" s="404"/>
      <c r="H180" s="404"/>
      <c r="I180" s="404"/>
      <c r="J180" s="129" t="str">
        <f>IF(AND('Mapa final'!$AB$79="Baja",'Mapa final'!$AD$79="Leve"),CONCATENATE("R26C",'Mapa final'!$R$79),"")</f>
        <v/>
      </c>
      <c r="K180" s="56" t="str">
        <f>IF(AND('Mapa final'!$AB$80="Baja",'Mapa final'!$AD$80="Leve"),CONCATENATE("R26C",'Mapa final'!$R$80),"")</f>
        <v/>
      </c>
      <c r="L180" s="130" t="str">
        <f>IF(AND('Mapa final'!$AB$81="Baja",'Mapa final'!$AD$81="Leve"),CONCATENATE("R26C",'Mapa final'!$R$81),"")</f>
        <v/>
      </c>
      <c r="M180" s="51" t="str">
        <f>IF(AND('Mapa final'!$AB$79="Baja",'Mapa final'!$AD$79="Menor"),CONCATENATE("R26C",'Mapa final'!$R$79),"")</f>
        <v/>
      </c>
      <c r="N180" s="52" t="str">
        <f>IF(AND('Mapa final'!$AB$80="Baja",'Mapa final'!$AD$80="Menor"),CONCATENATE("R26C",'Mapa final'!$R$80),"")</f>
        <v/>
      </c>
      <c r="O180" s="125" t="str">
        <f>IF(AND('Mapa final'!$AB$81="Baja",'Mapa final'!$AD$81="Menor"),CONCATENATE("R26C",'Mapa final'!$R$81),"")</f>
        <v/>
      </c>
      <c r="P180" s="51" t="str">
        <f>IF(AND('Mapa final'!$AB$79="Baja",'Mapa final'!$AD$79="Moderado"),CONCATENATE("R26C",'Mapa final'!$R$79),"")</f>
        <v>R26C1</v>
      </c>
      <c r="Q180" s="52" t="str">
        <f>IF(AND('Mapa final'!$AB$80="Baja",'Mapa final'!$AD$80="Moderado"),CONCATENATE("R26C",'Mapa final'!$R$80),"")</f>
        <v/>
      </c>
      <c r="R180" s="125" t="str">
        <f>IF(AND('Mapa final'!$AB$81="Baja",'Mapa final'!$AD$81="Moderado"),CONCATENATE("R26C",'Mapa final'!$R$81),"")</f>
        <v/>
      </c>
      <c r="S180" s="119" t="str">
        <f>IF(AND('Mapa final'!$AB$79="Baja",'Mapa final'!$AD$79="Mayor"),CONCATENATE("R26C",'Mapa final'!$R$79),"")</f>
        <v/>
      </c>
      <c r="T180" s="44" t="str">
        <f>IF(AND('Mapa final'!$AB$80="Baja",'Mapa final'!$AD$80="Mayor"),CONCATENATE("R26C",'Mapa final'!$R$80),"")</f>
        <v/>
      </c>
      <c r="U180" s="120" t="str">
        <f>IF(AND('Mapa final'!$AB$81="Baja",'Mapa final'!$AD$81="Mayor"),CONCATENATE("R26C",'Mapa final'!$R$81),"")</f>
        <v/>
      </c>
      <c r="V180" s="45" t="str">
        <f>IF(AND('Mapa final'!$AB$79="Baja",'Mapa final'!$AD$79="Catastrófico"),CONCATENATE("R26C",'Mapa final'!$R$79),"")</f>
        <v/>
      </c>
      <c r="W180" s="46" t="str">
        <f>IF(AND('Mapa final'!$AB$80="Baja",'Mapa final'!$AD$80="Catastrófico"),CONCATENATE("R26C",'Mapa final'!$R$80),"")</f>
        <v/>
      </c>
      <c r="X180" s="114" t="str">
        <f>IF(AND('Mapa final'!$AB$81="Baja",'Mapa final'!$AD$81="Catastrófico"),CONCATENATE("R26C",'Mapa final'!$R$81),"")</f>
        <v/>
      </c>
      <c r="Y180" s="58"/>
      <c r="Z180" s="423"/>
      <c r="AA180" s="424"/>
      <c r="AB180" s="424"/>
      <c r="AC180" s="424"/>
      <c r="AD180" s="424"/>
      <c r="AE180" s="425"/>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row>
    <row r="181" spans="1:61" ht="15" customHeight="1" x14ac:dyDescent="0.25">
      <c r="A181" s="58"/>
      <c r="B181" s="390"/>
      <c r="C181" s="390"/>
      <c r="D181" s="391"/>
      <c r="E181" s="403"/>
      <c r="F181" s="404"/>
      <c r="G181" s="404"/>
      <c r="H181" s="404"/>
      <c r="I181" s="404"/>
      <c r="J181" s="129" t="str">
        <f>IF(AND('Mapa final'!$AB$82="Baja",'Mapa final'!$AD$82="Leve"),CONCATENATE("R27C",'Mapa final'!$R$82),"")</f>
        <v/>
      </c>
      <c r="K181" s="56" t="str">
        <f>IF(AND('Mapa final'!$AB$83="Baja",'Mapa final'!$AD$83="Leve"),CONCATENATE("R27C",'Mapa final'!$R$83),"")</f>
        <v/>
      </c>
      <c r="L181" s="130" t="str">
        <f>IF(AND('Mapa final'!$AB$84="Baja",'Mapa final'!$AD$84="Leve"),CONCATENATE("R27C",'Mapa final'!$R$84),"")</f>
        <v/>
      </c>
      <c r="M181" s="51" t="str">
        <f>IF(AND('Mapa final'!$AB$82="Baja",'Mapa final'!$AD$82="Menor"),CONCATENATE("R27C",'Mapa final'!$R$82),"")</f>
        <v/>
      </c>
      <c r="N181" s="52" t="str">
        <f>IF(AND('Mapa final'!$AB$83="Baja",'Mapa final'!$AD$83="Menor"),CONCATENATE("R27C",'Mapa final'!$R$83),"")</f>
        <v/>
      </c>
      <c r="O181" s="125" t="str">
        <f>IF(AND('Mapa final'!$AB$84="Baja",'Mapa final'!$AD$84="Menor"),CONCATENATE("R27C",'Mapa final'!$R$84),"")</f>
        <v/>
      </c>
      <c r="P181" s="51" t="str">
        <f>IF(AND('Mapa final'!$AB$82="Baja",'Mapa final'!$AD$82="Moderado"),CONCATENATE("R27C",'Mapa final'!$R$82),"")</f>
        <v/>
      </c>
      <c r="Q181" s="52" t="str">
        <f>IF(AND('Mapa final'!$AB$83="Baja",'Mapa final'!$AD$83="Moderado"),CONCATENATE("R27C",'Mapa final'!$R$83),"")</f>
        <v/>
      </c>
      <c r="R181" s="125" t="str">
        <f>IF(AND('Mapa final'!$AB$84="Baja",'Mapa final'!$AD$84="Moderado"),CONCATENATE("R27C",'Mapa final'!$R$84),"")</f>
        <v/>
      </c>
      <c r="S181" s="119" t="str">
        <f>IF(AND('Mapa final'!$AB$82="Baja",'Mapa final'!$AD$82="Mayor"),CONCATENATE("R27C",'Mapa final'!$R$82),"")</f>
        <v>R27C1</v>
      </c>
      <c r="T181" s="44" t="str">
        <f>IF(AND('Mapa final'!$AB$83="Baja",'Mapa final'!$AD$83="Mayor"),CONCATENATE("R27C",'Mapa final'!$R$83),"")</f>
        <v>R27C2</v>
      </c>
      <c r="U181" s="120" t="str">
        <f>IF(AND('Mapa final'!$AB$84="Baja",'Mapa final'!$AD$84="Mayor"),CONCATENATE("R27C",'Mapa final'!$R$84),"")</f>
        <v/>
      </c>
      <c r="V181" s="45" t="str">
        <f>IF(AND('Mapa final'!$AB$82="Baja",'Mapa final'!$AD$82="Catastrófico"),CONCATENATE("R27C",'Mapa final'!$R$82),"")</f>
        <v/>
      </c>
      <c r="W181" s="46" t="str">
        <f>IF(AND('Mapa final'!$AB$83="Baja",'Mapa final'!$AD$83="Catastrófico"),CONCATENATE("R27C",'Mapa final'!$R$83),"")</f>
        <v/>
      </c>
      <c r="X181" s="114" t="str">
        <f>IF(AND('Mapa final'!$AB$84="Baja",'Mapa final'!$AD$84="Catastrófico"),CONCATENATE("R27C",'Mapa final'!$R$84),"")</f>
        <v/>
      </c>
      <c r="Y181" s="58"/>
      <c r="Z181" s="423"/>
      <c r="AA181" s="424"/>
      <c r="AB181" s="424"/>
      <c r="AC181" s="424"/>
      <c r="AD181" s="424"/>
      <c r="AE181" s="425"/>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row>
    <row r="182" spans="1:61" ht="15" customHeight="1" x14ac:dyDescent="0.25">
      <c r="A182" s="58"/>
      <c r="B182" s="390"/>
      <c r="C182" s="390"/>
      <c r="D182" s="391"/>
      <c r="E182" s="403"/>
      <c r="F182" s="404"/>
      <c r="G182" s="404"/>
      <c r="H182" s="404"/>
      <c r="I182" s="404"/>
      <c r="J182" s="129" t="str">
        <f>IF(AND('Mapa final'!$AB$85="Baja",'Mapa final'!$AD$85="Leve"),CONCATENATE("R28C",'Mapa final'!$R$85),"")</f>
        <v/>
      </c>
      <c r="K182" s="56" t="str">
        <f>IF(AND('Mapa final'!$AB$86="Baja",'Mapa final'!$AD$86="Leve"),CONCATENATE("R28C",'Mapa final'!$R$86),"")</f>
        <v>R28C2</v>
      </c>
      <c r="L182" s="130" t="str">
        <f>IF(AND('Mapa final'!$AB$87="Baja",'Mapa final'!$AD$87="Leve"),CONCATENATE("R28C",'Mapa final'!$R$87),"")</f>
        <v/>
      </c>
      <c r="M182" s="51" t="str">
        <f>IF(AND('Mapa final'!$AB$85="Baja",'Mapa final'!$AD$85="Menor"),CONCATENATE("R28C",'Mapa final'!$R$85),"")</f>
        <v/>
      </c>
      <c r="N182" s="52" t="str">
        <f>IF(AND('Mapa final'!$AB$86="Baja",'Mapa final'!$AD$86="Menor"),CONCATENATE("R28C",'Mapa final'!$R$86),"")</f>
        <v/>
      </c>
      <c r="O182" s="125" t="str">
        <f>IF(AND('Mapa final'!$AB$87="Baja",'Mapa final'!$AD$87="Menor"),CONCATENATE("R28C",'Mapa final'!$R$87),"")</f>
        <v/>
      </c>
      <c r="P182" s="51" t="str">
        <f>IF(AND('Mapa final'!$AB$85="Baja",'Mapa final'!$AD$85="Moderado"),CONCATENATE("R28C",'Mapa final'!$R$85),"")</f>
        <v/>
      </c>
      <c r="Q182" s="52" t="str">
        <f>IF(AND('Mapa final'!$AB$86="Baja",'Mapa final'!$AD$86="Moderado"),CONCATENATE("R28C",'Mapa final'!$R$86),"")</f>
        <v/>
      </c>
      <c r="R182" s="125" t="str">
        <f>IF(AND('Mapa final'!$AB$87="Baja",'Mapa final'!$AD$87="Moderado"),CONCATENATE("R28C",'Mapa final'!$R$87),"")</f>
        <v/>
      </c>
      <c r="S182" s="119" t="str">
        <f>IF(AND('Mapa final'!$AB$85="Baja",'Mapa final'!$AD$85="Mayor"),CONCATENATE("R28C",'Mapa final'!$R$85),"")</f>
        <v/>
      </c>
      <c r="T182" s="44" t="str">
        <f>IF(AND('Mapa final'!$AB$86="Baja",'Mapa final'!$AD$86="Mayor"),CONCATENATE("R28C",'Mapa final'!$R$86),"")</f>
        <v/>
      </c>
      <c r="U182" s="120" t="str">
        <f>IF(AND('Mapa final'!$AB$87="Baja",'Mapa final'!$AD$87="Mayor"),CONCATENATE("R28C",'Mapa final'!$R$87),"")</f>
        <v/>
      </c>
      <c r="V182" s="45" t="str">
        <f>IF(AND('Mapa final'!$AB$85="Baja",'Mapa final'!$AD$85="Catastrófico"),CONCATENATE("R28C",'Mapa final'!$R$85),"")</f>
        <v/>
      </c>
      <c r="W182" s="46" t="str">
        <f>IF(AND('Mapa final'!$AB$86="Baja",'Mapa final'!$AD$86="Catastrófico"),CONCATENATE("R28C",'Mapa final'!$R$86),"")</f>
        <v/>
      </c>
      <c r="X182" s="114" t="str">
        <f>IF(AND('Mapa final'!$AB$87="Baja",'Mapa final'!$AD$87="Catastrófico"),CONCATENATE("R28C",'Mapa final'!$R$87),"")</f>
        <v/>
      </c>
      <c r="Y182" s="58"/>
      <c r="Z182" s="423"/>
      <c r="AA182" s="424"/>
      <c r="AB182" s="424"/>
      <c r="AC182" s="424"/>
      <c r="AD182" s="424"/>
      <c r="AE182" s="425"/>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row>
    <row r="183" spans="1:61" ht="15" customHeight="1" x14ac:dyDescent="0.25">
      <c r="A183" s="58"/>
      <c r="B183" s="390"/>
      <c r="C183" s="390"/>
      <c r="D183" s="391"/>
      <c r="E183" s="405"/>
      <c r="F183" s="406"/>
      <c r="G183" s="406"/>
      <c r="H183" s="406"/>
      <c r="I183" s="404"/>
      <c r="J183" s="129" t="str">
        <f>IF(AND('Mapa final'!$AB$88="Baja",'Mapa final'!$AD$88="Leve"),CONCATENATE("R29C",'Mapa final'!$R$88),"")</f>
        <v/>
      </c>
      <c r="K183" s="56" t="str">
        <f>IF(AND('Mapa final'!$AB$89="Baja",'Mapa final'!$AD$89="Leve"),CONCATENATE("R29C",'Mapa final'!$R$89),"")</f>
        <v/>
      </c>
      <c r="L183" s="130" t="str">
        <f>IF(AND('Mapa final'!$AB$90="Baja",'Mapa final'!$AD$90="Leve"),CONCATENATE("R30C",'Mapa final'!$R$90),"")</f>
        <v/>
      </c>
      <c r="M183" s="51" t="str">
        <f>IF(AND('Mapa final'!$AB$88="Baja",'Mapa final'!$AD$88="Menor"),CONCATENATE("R29C",'Mapa final'!$R$88),"")</f>
        <v/>
      </c>
      <c r="N183" s="52" t="str">
        <f>IF(AND('Mapa final'!$AB$89="Baja",'Mapa final'!$AD$89="Menor"),CONCATENATE("R29C",'Mapa final'!$R$89),"")</f>
        <v/>
      </c>
      <c r="O183" s="125" t="str">
        <f>IF(AND('Mapa final'!$AB$90="Baja",'Mapa final'!$AD$90="Menor"),CONCATENATE("R30C",'Mapa final'!$R$90),"")</f>
        <v/>
      </c>
      <c r="P183" s="51" t="str">
        <f>IF(AND('Mapa final'!$AB$88="Baja",'Mapa final'!$AD$88="Moderado"),CONCATENATE("R29C",'Mapa final'!$R$88),"")</f>
        <v/>
      </c>
      <c r="Q183" s="52" t="str">
        <f>IF(AND('Mapa final'!$AB$89="Baja",'Mapa final'!$AD$89="Moderado"),CONCATENATE("R29C",'Mapa final'!$R$89),"")</f>
        <v/>
      </c>
      <c r="R183" s="125" t="str">
        <f>IF(AND('Mapa final'!$AB$90="Baja",'Mapa final'!$AD$90="Moderado"),CONCATENATE("R30C",'Mapa final'!$R$90),"")</f>
        <v/>
      </c>
      <c r="S183" s="119" t="str">
        <f>IF(AND('Mapa final'!$AB$88="Baja",'Mapa final'!$AD$88="Mayor"),CONCATENATE("R29C",'Mapa final'!$R$88),"")</f>
        <v/>
      </c>
      <c r="T183" s="44" t="str">
        <f>IF(AND('Mapa final'!$AB$89="Baja",'Mapa final'!$AD$89="Mayor"),CONCATENATE("R29C",'Mapa final'!$R$89),"")</f>
        <v/>
      </c>
      <c r="U183" s="120" t="str">
        <f>IF(AND('Mapa final'!$AB$90="Baja",'Mapa final'!$AD$90="Mayor"),CONCATENATE("R30C",'Mapa final'!$R$90),"")</f>
        <v/>
      </c>
      <c r="V183" s="45" t="str">
        <f>IF(AND('Mapa final'!$AB$88="Baja",'Mapa final'!$AD$88="Catastrófico"),CONCATENATE("R29C",'Mapa final'!$R$88),"")</f>
        <v/>
      </c>
      <c r="W183" s="46" t="str">
        <f>IF(AND('Mapa final'!$AB$89="Baja",'Mapa final'!$AD$89="Catastrófico"),CONCATENATE("R29C",'Mapa final'!$R$89),"")</f>
        <v/>
      </c>
      <c r="X183" s="114" t="str">
        <f>IF(AND('Mapa final'!$AB$90="Baja",'Mapa final'!$AD$90="Catastrófico"),CONCATENATE("R30C",'Mapa final'!$R$90),"")</f>
        <v/>
      </c>
      <c r="Y183" s="58"/>
      <c r="Z183" s="423"/>
      <c r="AA183" s="424"/>
      <c r="AB183" s="424"/>
      <c r="AC183" s="424"/>
      <c r="AD183" s="424"/>
      <c r="AE183" s="425"/>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row>
    <row r="184" spans="1:61" ht="15" customHeight="1" x14ac:dyDescent="0.25">
      <c r="A184" s="58"/>
      <c r="B184" s="390"/>
      <c r="C184" s="390"/>
      <c r="D184" s="391"/>
      <c r="E184" s="405"/>
      <c r="F184" s="406"/>
      <c r="G184" s="406"/>
      <c r="H184" s="406"/>
      <c r="I184" s="404"/>
      <c r="J184" s="129" t="str">
        <f>IF(AND('Mapa final'!$AB$91="Baja",'Mapa final'!$AD$91="Leve"),CONCATENATE("R30C",'Mapa final'!$R$91),"")</f>
        <v/>
      </c>
      <c r="K184" s="56" t="str">
        <f>IF(AND('Mapa final'!$AB$92="Baja",'Mapa final'!$AD$92="Leve"),CONCATENATE("R30C",'Mapa final'!$R$92),"")</f>
        <v/>
      </c>
      <c r="L184" s="130" t="str">
        <f>IF(AND('Mapa final'!$AB$93="Baja",'Mapa final'!$AD$93="Leve"),CONCATENATE("R31C",'Mapa final'!$R$93),"")</f>
        <v>R31C3</v>
      </c>
      <c r="M184" s="51" t="str">
        <f>IF(AND('Mapa final'!$AB$91="Baja",'Mapa final'!$AD$91="Menor"),CONCATENATE("R30C",'Mapa final'!$R$91),"")</f>
        <v/>
      </c>
      <c r="N184" s="52" t="str">
        <f>IF(AND('Mapa final'!$AB$92="Baja",'Mapa final'!$AD$92="Menor"),CONCATENATE("R30C",'Mapa final'!$R$92),"")</f>
        <v/>
      </c>
      <c r="O184" s="125" t="str">
        <f>IF(AND('Mapa final'!$AB$93="Baja",'Mapa final'!$AD$93="Menor"),CONCATENATE("R31C",'Mapa final'!$R$93),"")</f>
        <v/>
      </c>
      <c r="P184" s="51" t="str">
        <f>IF(AND('Mapa final'!$AB$91="Baja",'Mapa final'!$AD$91="Moderado"),CONCATENATE("R30C",'Mapa final'!$R$91),"")</f>
        <v/>
      </c>
      <c r="Q184" s="52" t="str">
        <f>IF(AND('Mapa final'!$AB$92="Baja",'Mapa final'!$AD$92="Moderado"),CONCATENATE("R30C",'Mapa final'!$R$92),"")</f>
        <v/>
      </c>
      <c r="R184" s="125" t="str">
        <f>IF(AND('Mapa final'!$AB$93="Baja",'Mapa final'!$AD$93="Moderado"),CONCATENATE("R31C",'Mapa final'!$R$93),"")</f>
        <v/>
      </c>
      <c r="S184" s="119" t="str">
        <f>IF(AND('Mapa final'!$AB$91="Baja",'Mapa final'!$AD$91="Mayor"),CONCATENATE("R30C",'Mapa final'!$R$91),"")</f>
        <v/>
      </c>
      <c r="T184" s="44" t="str">
        <f>IF(AND('Mapa final'!$AB$92="Baja",'Mapa final'!$AD$92="Mayor"),CONCATENATE("R30C",'Mapa final'!$R$92),"")</f>
        <v>R30C2</v>
      </c>
      <c r="U184" s="120" t="str">
        <f>IF(AND('Mapa final'!$AB$93="Baja",'Mapa final'!$AD$93="Mayor"),CONCATENATE("R31C",'Mapa final'!$R$93),"")</f>
        <v/>
      </c>
      <c r="V184" s="45" t="str">
        <f>IF(AND('Mapa final'!$AB$91="Baja",'Mapa final'!$AD$91="Catastrófico"),CONCATENATE("R30C",'Mapa final'!$R$91),"")</f>
        <v/>
      </c>
      <c r="W184" s="46" t="str">
        <f>IF(AND('Mapa final'!$AB$92="Baja",'Mapa final'!$AD$92="Catastrófico"),CONCATENATE("R30C",'Mapa final'!$R$92),"")</f>
        <v/>
      </c>
      <c r="X184" s="114" t="str">
        <f>IF(AND('Mapa final'!$AB$93="Baja",'Mapa final'!$AD$93="Catastrófico"),CONCATENATE("R31C",'Mapa final'!$R$93),"")</f>
        <v/>
      </c>
      <c r="Y184" s="58"/>
      <c r="Z184" s="423"/>
      <c r="AA184" s="424"/>
      <c r="AB184" s="424"/>
      <c r="AC184" s="424"/>
      <c r="AD184" s="424"/>
      <c r="AE184" s="425"/>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row>
    <row r="185" spans="1:61" ht="15" customHeight="1" x14ac:dyDescent="0.25">
      <c r="A185" s="58"/>
      <c r="B185" s="390"/>
      <c r="C185" s="390"/>
      <c r="D185" s="391"/>
      <c r="E185" s="405"/>
      <c r="F185" s="406"/>
      <c r="G185" s="406"/>
      <c r="H185" s="406"/>
      <c r="I185" s="404"/>
      <c r="J185" s="129" t="str">
        <f>IF(AND('Mapa final'!$AB$94="Baja",'Mapa final'!$AD$94="Leve"),CONCATENATE("R31C",'Mapa final'!$R$94),"")</f>
        <v/>
      </c>
      <c r="K185" s="56" t="str">
        <f>IF(AND('Mapa final'!$AB$95="Baja",'Mapa final'!$AD$95="Leve"),CONCATENATE("R31C",'Mapa final'!$R$95),"")</f>
        <v/>
      </c>
      <c r="L185" s="130" t="str">
        <f>IF(AND('Mapa final'!$AB$96="Baja",'Mapa final'!$AD$96="Leve"),CONCATENATE("R32C",'Mapa final'!$R$96),"")</f>
        <v/>
      </c>
      <c r="M185" s="51" t="str">
        <f>IF(AND('Mapa final'!$AB$94="Baja",'Mapa final'!$AD$94="Menor"),CONCATENATE("R31C",'Mapa final'!$R$94),"")</f>
        <v/>
      </c>
      <c r="N185" s="52" t="str">
        <f>IF(AND('Mapa final'!$AB$95="Baja",'Mapa final'!$AD$95="Menor"),CONCATENATE("R31C",'Mapa final'!$R$95),"")</f>
        <v/>
      </c>
      <c r="O185" s="125" t="str">
        <f>IF(AND('Mapa final'!$AB$96="Baja",'Mapa final'!$AD$96="Menor"),CONCATENATE("R32C",'Mapa final'!$R$96),"")</f>
        <v/>
      </c>
      <c r="P185" s="51" t="str">
        <f>IF(AND('Mapa final'!$AB$94="Baja",'Mapa final'!$AD$94="Moderado"),CONCATENATE("R31C",'Mapa final'!$R$94),"")</f>
        <v>R31C1</v>
      </c>
      <c r="Q185" s="52" t="str">
        <f>IF(AND('Mapa final'!$AB$95="Baja",'Mapa final'!$AD$95="Moderado"),CONCATENATE("R31C",'Mapa final'!$R$95),"")</f>
        <v/>
      </c>
      <c r="R185" s="125" t="str">
        <f>IF(AND('Mapa final'!$AB$96="Baja",'Mapa final'!$AD$96="Moderado"),CONCATENATE("R32C",'Mapa final'!$R$96),"")</f>
        <v/>
      </c>
      <c r="S185" s="119" t="str">
        <f>IF(AND('Mapa final'!$AB$94="Baja",'Mapa final'!$AD$94="Mayor"),CONCATENATE("R31C",'Mapa final'!$R$94),"")</f>
        <v/>
      </c>
      <c r="T185" s="44" t="str">
        <f>IF(AND('Mapa final'!$AB$95="Baja",'Mapa final'!$AD$95="Mayor"),CONCATENATE("R31C",'Mapa final'!$R$95),"")</f>
        <v/>
      </c>
      <c r="U185" s="120" t="str">
        <f>IF(AND('Mapa final'!$AB$96="Baja",'Mapa final'!$AD$96="Mayor"),CONCATENATE("R32C",'Mapa final'!$R$96),"")</f>
        <v/>
      </c>
      <c r="V185" s="45" t="str">
        <f>IF(AND('Mapa final'!$AB$94="Baja",'Mapa final'!$AD$94="Catastrófico"),CONCATENATE("R31C",'Mapa final'!$R$94),"")</f>
        <v/>
      </c>
      <c r="W185" s="46" t="str">
        <f>IF(AND('Mapa final'!$AB$95="Baja",'Mapa final'!$AD$95="Catastrófico"),CONCATENATE("R31C",'Mapa final'!$R$95),"")</f>
        <v/>
      </c>
      <c r="X185" s="114" t="str">
        <f>IF(AND('Mapa final'!$AB$96="Baja",'Mapa final'!$AD$96="Catastrófico"),CONCATENATE("R32C",'Mapa final'!$R$96),"")</f>
        <v/>
      </c>
      <c r="Y185" s="58"/>
      <c r="Z185" s="423"/>
      <c r="AA185" s="424"/>
      <c r="AB185" s="424"/>
      <c r="AC185" s="424"/>
      <c r="AD185" s="424"/>
      <c r="AE185" s="425"/>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row>
    <row r="186" spans="1:61" ht="15" customHeight="1" x14ac:dyDescent="0.25">
      <c r="A186" s="58"/>
      <c r="B186" s="390"/>
      <c r="C186" s="390"/>
      <c r="D186" s="391"/>
      <c r="E186" s="405"/>
      <c r="F186" s="406"/>
      <c r="G186" s="406"/>
      <c r="H186" s="406"/>
      <c r="I186" s="404"/>
      <c r="J186" s="129" t="str">
        <f>IF(AND('Mapa final'!$AB$97="Baja",'Mapa final'!$AD$97="Leve"),CONCATENATE("R32C",'Mapa final'!$R$97),"")</f>
        <v/>
      </c>
      <c r="K186" s="56" t="str">
        <f>IF(AND('Mapa final'!$AB$98="Baja",'Mapa final'!$AD$98="Leve"),CONCATENATE("R32C",'Mapa final'!$R$98),"")</f>
        <v/>
      </c>
      <c r="L186" s="130" t="str">
        <f>IF(AND('Mapa final'!$AB$99="Baja",'Mapa final'!$AD$99="Leve"),CONCATENATE("R33C",'Mapa final'!$R$99),"")</f>
        <v>R33C3</v>
      </c>
      <c r="M186" s="51" t="str">
        <f>IF(AND('Mapa final'!$AB$97="Baja",'Mapa final'!$AD$97="Menor"),CONCATENATE("R32C",'Mapa final'!$R$97),"")</f>
        <v/>
      </c>
      <c r="N186" s="52" t="str">
        <f>IF(AND('Mapa final'!$AB$98="Baja",'Mapa final'!$AD$98="Menor"),CONCATENATE("R32C",'Mapa final'!$R$98),"")</f>
        <v/>
      </c>
      <c r="O186" s="125" t="str">
        <f>IF(AND('Mapa final'!$AB$99="Baja",'Mapa final'!$AD$99="Menor"),CONCATENATE("R33C",'Mapa final'!$R$99),"")</f>
        <v/>
      </c>
      <c r="P186" s="51" t="str">
        <f>IF(AND('Mapa final'!$AB$97="Baja",'Mapa final'!$AD$97="Moderado"),CONCATENATE("R32C",'Mapa final'!$R$97),"")</f>
        <v/>
      </c>
      <c r="Q186" s="52" t="str">
        <f>IF(AND('Mapa final'!$AB$98="Baja",'Mapa final'!$AD$98="Moderado"),CONCATENATE("R32C",'Mapa final'!$R$98),"")</f>
        <v>R32C2</v>
      </c>
      <c r="R186" s="125" t="str">
        <f>IF(AND('Mapa final'!$AB$99="Baja",'Mapa final'!$AD$99="Moderado"),CONCATENATE("R33C",'Mapa final'!$R$99),"")</f>
        <v/>
      </c>
      <c r="S186" s="119" t="str">
        <f>IF(AND('Mapa final'!$AB$97="Baja",'Mapa final'!$AD$97="Mayor"),CONCATENATE("R32C",'Mapa final'!$R$97),"")</f>
        <v/>
      </c>
      <c r="T186" s="44" t="str">
        <f>IF(AND('Mapa final'!$AB$98="Baja",'Mapa final'!$AD$98="Mayor"),CONCATENATE("R32C",'Mapa final'!$R$98),"")</f>
        <v/>
      </c>
      <c r="U186" s="120" t="str">
        <f>IF(AND('Mapa final'!$AB$99="Baja",'Mapa final'!$AD$99="Mayor"),CONCATENATE("R33C",'Mapa final'!$R$99),"")</f>
        <v/>
      </c>
      <c r="V186" s="45" t="str">
        <f>IF(AND('Mapa final'!$AB$97="Baja",'Mapa final'!$AD$97="Catastrófico"),CONCATENATE("R32C",'Mapa final'!$R$97),"")</f>
        <v/>
      </c>
      <c r="W186" s="46" t="str">
        <f>IF(AND('Mapa final'!$AB$98="Baja",'Mapa final'!$AD$98="Catastrófico"),CONCATENATE("R32C",'Mapa final'!$R$98),"")</f>
        <v/>
      </c>
      <c r="X186" s="114" t="str">
        <f>IF(AND('Mapa final'!$AB$99="Baja",'Mapa final'!$AD$99="Catastrófico"),CONCATENATE("R33C",'Mapa final'!$R$99),"")</f>
        <v/>
      </c>
      <c r="Y186" s="58"/>
      <c r="Z186" s="423"/>
      <c r="AA186" s="424"/>
      <c r="AB186" s="424"/>
      <c r="AC186" s="424"/>
      <c r="AD186" s="424"/>
      <c r="AE186" s="425"/>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row>
    <row r="187" spans="1:61" ht="15" customHeight="1" x14ac:dyDescent="0.25">
      <c r="A187" s="58"/>
      <c r="B187" s="390"/>
      <c r="C187" s="390"/>
      <c r="D187" s="391"/>
      <c r="E187" s="405"/>
      <c r="F187" s="406"/>
      <c r="G187" s="406"/>
      <c r="H187" s="406"/>
      <c r="I187" s="404"/>
      <c r="J187" s="129" t="str">
        <f>IF(AND('Mapa final'!$AB$100="Baja",'Mapa final'!$AD$100="Leve"),CONCATENATE("R33C",'Mapa final'!$R$100),"")</f>
        <v/>
      </c>
      <c r="K187" s="56" t="str">
        <f>IF(AND('Mapa final'!$AB$101="Baja",'Mapa final'!$AD$101="Leve"),CONCATENATE("R33C",'Mapa final'!$R$101),"")</f>
        <v/>
      </c>
      <c r="L187" s="130" t="str">
        <f>IF(AND('Mapa final'!$AB$102="Baja",'Mapa final'!$AD$102="Leve"),CONCATENATE("R34C",'Mapa final'!$R$102),"")</f>
        <v/>
      </c>
      <c r="M187" s="51" t="str">
        <f>IF(AND('Mapa final'!$AB$100="Baja",'Mapa final'!$AD$100="Menor"),CONCATENATE("R33C",'Mapa final'!$R$100),"")</f>
        <v/>
      </c>
      <c r="N187" s="52" t="str">
        <f>IF(AND('Mapa final'!$AB$101="Baja",'Mapa final'!$AD$101="Menor"),CONCATENATE("R33C",'Mapa final'!$R$101),"")</f>
        <v/>
      </c>
      <c r="O187" s="125" t="str">
        <f>IF(AND('Mapa final'!$AB$102="Baja",'Mapa final'!$AD$102="Menor"),CONCATENATE("R34C",'Mapa final'!$R$102),"")</f>
        <v/>
      </c>
      <c r="P187" s="51" t="str">
        <f>IF(AND('Mapa final'!$AB$100="Baja",'Mapa final'!$AD$100="Moderado"),CONCATENATE("R33C",'Mapa final'!$R$100),"")</f>
        <v/>
      </c>
      <c r="Q187" s="52" t="str">
        <f>IF(AND('Mapa final'!$AB$101="Baja",'Mapa final'!$AD$101="Moderado"),CONCATENATE("R33C",'Mapa final'!$R$101),"")</f>
        <v>R33C2</v>
      </c>
      <c r="R187" s="125" t="str">
        <f>IF(AND('Mapa final'!$AB$102="Baja",'Mapa final'!$AD$102="Moderado"),CONCATENATE("R34C",'Mapa final'!$R$102),"")</f>
        <v/>
      </c>
      <c r="S187" s="119" t="str">
        <f>IF(AND('Mapa final'!$AB$100="Baja",'Mapa final'!$AD$100="Mayor"),CONCATENATE("R33C",'Mapa final'!$R$100),"")</f>
        <v/>
      </c>
      <c r="T187" s="44" t="str">
        <f>IF(AND('Mapa final'!$AB$101="Baja",'Mapa final'!$AD$101="Mayor"),CONCATENATE("R33C",'Mapa final'!$R$101),"")</f>
        <v/>
      </c>
      <c r="U187" s="120" t="str">
        <f>IF(AND('Mapa final'!$AB$102="Baja",'Mapa final'!$AD$102="Mayor"),CONCATENATE("R34C",'Mapa final'!$R$102),"")</f>
        <v/>
      </c>
      <c r="V187" s="45" t="str">
        <f>IF(AND('Mapa final'!$AB$100="Baja",'Mapa final'!$AD$100="Catastrófico"),CONCATENATE("R33C",'Mapa final'!$R$100),"")</f>
        <v/>
      </c>
      <c r="W187" s="46" t="str">
        <f>IF(AND('Mapa final'!$AB$101="Baja",'Mapa final'!$AD$101="Catastrófico"),CONCATENATE("R33C",'Mapa final'!$R$101),"")</f>
        <v/>
      </c>
      <c r="X187" s="114" t="str">
        <f>IF(AND('Mapa final'!$AB$102="Baja",'Mapa final'!$AD$102="Catastrófico"),CONCATENATE("R34C",'Mapa final'!$R$102),"")</f>
        <v/>
      </c>
      <c r="Y187" s="58"/>
      <c r="Z187" s="423"/>
      <c r="AA187" s="424"/>
      <c r="AB187" s="424"/>
      <c r="AC187" s="424"/>
      <c r="AD187" s="424"/>
      <c r="AE187" s="425"/>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row>
    <row r="188" spans="1:61" ht="15" customHeight="1" x14ac:dyDescent="0.25">
      <c r="A188" s="58"/>
      <c r="B188" s="390"/>
      <c r="C188" s="390"/>
      <c r="D188" s="391"/>
      <c r="E188" s="405"/>
      <c r="F188" s="406"/>
      <c r="G188" s="406"/>
      <c r="H188" s="406"/>
      <c r="I188" s="404"/>
      <c r="J188" s="129" t="str">
        <f>IF(AND('Mapa final'!$AB$103="Baja",'Mapa final'!$AD$103="Leve"),CONCATENATE("R34C",'Mapa final'!$R$103),"")</f>
        <v/>
      </c>
      <c r="K188" s="56" t="str">
        <f>IF(AND('Mapa final'!$AB$104="Baja",'Mapa final'!$AD$104="Leve"),CONCATENATE("R34C",'Mapa final'!$R$104),"")</f>
        <v/>
      </c>
      <c r="L188" s="130" t="str">
        <f>IF(AND('Mapa final'!$AB$105="Baja",'Mapa final'!$AD$105="Leve"),CONCATENATE("R35C",'Mapa final'!$R$105),"")</f>
        <v/>
      </c>
      <c r="M188" s="51" t="str">
        <f>IF(AND('Mapa final'!$AB$103="Baja",'Mapa final'!$AD$103="Menor"),CONCATENATE("R34C",'Mapa final'!$R$103),"")</f>
        <v/>
      </c>
      <c r="N188" s="52" t="str">
        <f>IF(AND('Mapa final'!$AB$104="Baja",'Mapa final'!$AD$104="Menor"),CONCATENATE("R34C",'Mapa final'!$R$104),"")</f>
        <v/>
      </c>
      <c r="O188" s="125" t="str">
        <f>IF(AND('Mapa final'!$AB$105="Baja",'Mapa final'!$AD$105="Menor"),CONCATENATE("R35C",'Mapa final'!$R$105),"")</f>
        <v/>
      </c>
      <c r="P188" s="51" t="str">
        <f>IF(AND('Mapa final'!$AB$103="Baja",'Mapa final'!$AD$103="Moderado"),CONCATENATE("R34C",'Mapa final'!$R$103),"")</f>
        <v>R34C1</v>
      </c>
      <c r="Q188" s="52" t="str">
        <f>IF(AND('Mapa final'!$AB$104="Baja",'Mapa final'!$AD$104="Moderado"),CONCATENATE("R34C",'Mapa final'!$R$104),"")</f>
        <v>R34C2</v>
      </c>
      <c r="R188" s="125" t="str">
        <f>IF(AND('Mapa final'!$AB$105="Baja",'Mapa final'!$AD$105="Moderado"),CONCATENATE("R35C",'Mapa final'!$R$105),"")</f>
        <v/>
      </c>
      <c r="S188" s="119" t="str">
        <f>IF(AND('Mapa final'!$AB$103="Baja",'Mapa final'!$AD$103="Mayor"),CONCATENATE("R34C",'Mapa final'!$R$103),"")</f>
        <v/>
      </c>
      <c r="T188" s="44" t="str">
        <f>IF(AND('Mapa final'!$AB$104="Baja",'Mapa final'!$AD$104="Mayor"),CONCATENATE("R34C",'Mapa final'!$R$104),"")</f>
        <v/>
      </c>
      <c r="U188" s="120" t="str">
        <f>IF(AND('Mapa final'!$AB$105="Baja",'Mapa final'!$AD$105="Mayor"),CONCATENATE("R35C",'Mapa final'!$R$105),"")</f>
        <v/>
      </c>
      <c r="V188" s="45" t="str">
        <f>IF(AND('Mapa final'!$AB$103="Baja",'Mapa final'!$AD$103="Catastrófico"),CONCATENATE("R34C",'Mapa final'!$R$103),"")</f>
        <v/>
      </c>
      <c r="W188" s="46" t="str">
        <f>IF(AND('Mapa final'!$AB$104="Baja",'Mapa final'!$AD$104="Catastrófico"),CONCATENATE("R34C",'Mapa final'!$R$104),"")</f>
        <v/>
      </c>
      <c r="X188" s="114" t="str">
        <f>IF(AND('Mapa final'!$AB$105="Baja",'Mapa final'!$AD$105="Catastrófico"),CONCATENATE("R35C",'Mapa final'!$R$105),"")</f>
        <v/>
      </c>
      <c r="Y188" s="58"/>
      <c r="Z188" s="423"/>
      <c r="AA188" s="424"/>
      <c r="AB188" s="424"/>
      <c r="AC188" s="424"/>
      <c r="AD188" s="424"/>
      <c r="AE188" s="425"/>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row>
    <row r="189" spans="1:61" ht="15" customHeight="1" x14ac:dyDescent="0.25">
      <c r="A189" s="58"/>
      <c r="B189" s="390"/>
      <c r="C189" s="390"/>
      <c r="D189" s="391"/>
      <c r="E189" s="405"/>
      <c r="F189" s="406"/>
      <c r="G189" s="406"/>
      <c r="H189" s="406"/>
      <c r="I189" s="404"/>
      <c r="J189" s="129" t="str">
        <f>IF(AND('Mapa final'!$AB$106="Baja",'Mapa final'!$AD$106="Leve"),CONCATENATE("R35C",'Mapa final'!$R$106),"")</f>
        <v/>
      </c>
      <c r="K189" s="56" t="str">
        <f>IF(AND('Mapa final'!$AB$107="Baja",'Mapa final'!$AD$107="Leve"),CONCATENATE("R35C",'Mapa final'!$R$107),"")</f>
        <v/>
      </c>
      <c r="L189" s="130" t="str">
        <f>IF(AND('Mapa final'!$AB$108="Baja",'Mapa final'!$AD$108="Leve"),CONCATENATE("R36C",'Mapa final'!$R$108),"")</f>
        <v/>
      </c>
      <c r="M189" s="51" t="str">
        <f>IF(AND('Mapa final'!$AB$106="Baja",'Mapa final'!$AD$106="Menor"),CONCATENATE("R35C",'Mapa final'!$R$106),"")</f>
        <v/>
      </c>
      <c r="N189" s="52" t="str">
        <f>IF(AND('Mapa final'!$AB$107="Baja",'Mapa final'!$AD$107="Menor"),CONCATENATE("R35C",'Mapa final'!$R$107),"")</f>
        <v/>
      </c>
      <c r="O189" s="125" t="str">
        <f>IF(AND('Mapa final'!$AB$108="Baja",'Mapa final'!$AD$108="Menor"),CONCATENATE("R36C",'Mapa final'!$R$108),"")</f>
        <v/>
      </c>
      <c r="P189" s="51" t="str">
        <f>IF(AND('Mapa final'!$AB$106="Baja",'Mapa final'!$AD$106="Moderado"),CONCATENATE("R35C",'Mapa final'!$R$106),"")</f>
        <v/>
      </c>
      <c r="Q189" s="52" t="str">
        <f>IF(AND('Mapa final'!$AB$107="Baja",'Mapa final'!$AD$107="Moderado"),CONCATENATE("R35C",'Mapa final'!$R$107),"")</f>
        <v/>
      </c>
      <c r="R189" s="125" t="str">
        <f>IF(AND('Mapa final'!$AB$108="Baja",'Mapa final'!$AD$108="Moderado"),CONCATENATE("R36C",'Mapa final'!$R$108),"")</f>
        <v/>
      </c>
      <c r="S189" s="119" t="str">
        <f>IF(AND('Mapa final'!$AB$106="Baja",'Mapa final'!$AD$106="Mayor"),CONCATENATE("R35C",'Mapa final'!$R$106),"")</f>
        <v/>
      </c>
      <c r="T189" s="44" t="str">
        <f>IF(AND('Mapa final'!$AB$107="Baja",'Mapa final'!$AD$107="Mayor"),CONCATENATE("R35C",'Mapa final'!$R$107),"")</f>
        <v>R35C2</v>
      </c>
      <c r="U189" s="120" t="str">
        <f>IF(AND('Mapa final'!$AB$108="Baja",'Mapa final'!$AD$108="Mayor"),CONCATENATE("R36C",'Mapa final'!$R$108),"")</f>
        <v/>
      </c>
      <c r="V189" s="45" t="str">
        <f>IF(AND('Mapa final'!$AB$106="Baja",'Mapa final'!$AD$106="Catastrófico"),CONCATENATE("R35C",'Mapa final'!$R$106),"")</f>
        <v/>
      </c>
      <c r="W189" s="46" t="str">
        <f>IF(AND('Mapa final'!$AB$107="Baja",'Mapa final'!$AD$107="Catastrófico"),CONCATENATE("R35C",'Mapa final'!$R$107),"")</f>
        <v/>
      </c>
      <c r="X189" s="114" t="str">
        <f>IF(AND('Mapa final'!$AB$108="Baja",'Mapa final'!$AD$108="Catastrófico"),CONCATENATE("R36C",'Mapa final'!$R$108),"")</f>
        <v/>
      </c>
      <c r="Y189" s="58"/>
      <c r="Z189" s="423"/>
      <c r="AA189" s="424"/>
      <c r="AB189" s="424"/>
      <c r="AC189" s="424"/>
      <c r="AD189" s="424"/>
      <c r="AE189" s="425"/>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row>
    <row r="190" spans="1:61" ht="15" customHeight="1" x14ac:dyDescent="0.25">
      <c r="A190" s="58"/>
      <c r="B190" s="390"/>
      <c r="C190" s="390"/>
      <c r="D190" s="391"/>
      <c r="E190" s="405"/>
      <c r="F190" s="406"/>
      <c r="G190" s="406"/>
      <c r="H190" s="406"/>
      <c r="I190" s="404"/>
      <c r="J190" s="129" t="str">
        <f>IF(AND('Mapa final'!$AB$109="Baja",'Mapa final'!$AD$109="Leve"),CONCATENATE("R36C",'Mapa final'!$R$109),"")</f>
        <v/>
      </c>
      <c r="K190" s="56" t="str">
        <f>IF(AND('Mapa final'!$AB$110="Baja",'Mapa final'!$AD$110="Leve"),CONCATENATE("R36C",'Mapa final'!$R$110),"")</f>
        <v/>
      </c>
      <c r="L190" s="130" t="str">
        <f>IF(AND('Mapa final'!$AB$111="Baja",'Mapa final'!$AD$111="Leve"),CONCATENATE("R37C",'Mapa final'!$R$111),"")</f>
        <v/>
      </c>
      <c r="M190" s="51" t="str">
        <f>IF(AND('Mapa final'!$AB$109="Baja",'Mapa final'!$AD$109="Menor"),CONCATENATE("R36C",'Mapa final'!$R$109),"")</f>
        <v/>
      </c>
      <c r="N190" s="52" t="str">
        <f>IF(AND('Mapa final'!$AB$110="Baja",'Mapa final'!$AD$110="Menor"),CONCATENATE("R36C",'Mapa final'!$R$110),"")</f>
        <v>R36C2</v>
      </c>
      <c r="O190" s="125" t="str">
        <f>IF(AND('Mapa final'!$AB$111="Baja",'Mapa final'!$AD$111="Menor"),CONCATENATE("R37C",'Mapa final'!$R$111),"")</f>
        <v/>
      </c>
      <c r="P190" s="51" t="str">
        <f>IF(AND('Mapa final'!$AB$109="Baja",'Mapa final'!$AD$109="Moderado"),CONCATENATE("R36C",'Mapa final'!$R$109),"")</f>
        <v/>
      </c>
      <c r="Q190" s="52" t="str">
        <f>IF(AND('Mapa final'!$AB$110="Baja",'Mapa final'!$AD$110="Moderado"),CONCATENATE("R36C",'Mapa final'!$R$110),"")</f>
        <v/>
      </c>
      <c r="R190" s="125" t="str">
        <f>IF(AND('Mapa final'!$AB$111="Baja",'Mapa final'!$AD$111="Moderado"),CONCATENATE("R37C",'Mapa final'!$R$111),"")</f>
        <v/>
      </c>
      <c r="S190" s="119" t="str">
        <f>IF(AND('Mapa final'!$AB$109="Baja",'Mapa final'!$AD$109="Mayor"),CONCATENATE("R36C",'Mapa final'!$R$109),"")</f>
        <v/>
      </c>
      <c r="T190" s="44" t="str">
        <f>IF(AND('Mapa final'!$AB$110="Baja",'Mapa final'!$AD$110="Mayor"),CONCATENATE("R36C",'Mapa final'!$R$110),"")</f>
        <v/>
      </c>
      <c r="U190" s="120" t="str">
        <f>IF(AND('Mapa final'!$AB$111="Baja",'Mapa final'!$AD$111="Mayor"),CONCATENATE("R37C",'Mapa final'!$R$111),"")</f>
        <v/>
      </c>
      <c r="V190" s="45" t="str">
        <f>IF(AND('Mapa final'!$AB$109="Baja",'Mapa final'!$AD$109="Catastrófico"),CONCATENATE("R36C",'Mapa final'!$R$109),"")</f>
        <v/>
      </c>
      <c r="W190" s="46" t="str">
        <f>IF(AND('Mapa final'!$AB$110="Baja",'Mapa final'!$AD$110="Catastrófico"),CONCATENATE("R36C",'Mapa final'!$R$110),"")</f>
        <v/>
      </c>
      <c r="X190" s="114" t="str">
        <f>IF(AND('Mapa final'!$AB$111="Baja",'Mapa final'!$AD$111="Catastrófico"),CONCATENATE("R37C",'Mapa final'!$R$111),"")</f>
        <v/>
      </c>
      <c r="Y190" s="58"/>
      <c r="Z190" s="423"/>
      <c r="AA190" s="424"/>
      <c r="AB190" s="424"/>
      <c r="AC190" s="424"/>
      <c r="AD190" s="424"/>
      <c r="AE190" s="425"/>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row>
    <row r="191" spans="1:61" ht="15" customHeight="1" x14ac:dyDescent="0.25">
      <c r="A191" s="58"/>
      <c r="B191" s="390"/>
      <c r="C191" s="390"/>
      <c r="D191" s="391"/>
      <c r="E191" s="405"/>
      <c r="F191" s="406"/>
      <c r="G191" s="406"/>
      <c r="H191" s="406"/>
      <c r="I191" s="404"/>
      <c r="J191" s="129" t="str">
        <f>IF(AND('Mapa final'!$AB$112="Baja",'Mapa final'!$AD$112="Leve"),CONCATENATE("R37C",'Mapa final'!$R$112),"")</f>
        <v/>
      </c>
      <c r="K191" s="56" t="str">
        <f>IF(AND('Mapa final'!$AB$113="Baja",'Mapa final'!$AD$113="Leve"),CONCATENATE("R37C",'Mapa final'!$R$113),"")</f>
        <v/>
      </c>
      <c r="L191" s="130" t="str">
        <f>IF(AND('Mapa final'!$AB$114="Baja",'Mapa final'!$AD$114="Leve"),CONCATENATE("R38C",'Mapa final'!$R$114),"")</f>
        <v/>
      </c>
      <c r="M191" s="51" t="str">
        <f>IF(AND('Mapa final'!$AB$112="Baja",'Mapa final'!$AD$112="Menor"),CONCATENATE("R37C",'Mapa final'!$R$112),"")</f>
        <v/>
      </c>
      <c r="N191" s="52" t="str">
        <f>IF(AND('Mapa final'!$AB$113="Baja",'Mapa final'!$AD$113="Menor"),CONCATENATE("R37C",'Mapa final'!$R$113),"")</f>
        <v/>
      </c>
      <c r="O191" s="125" t="str">
        <f>IF(AND('Mapa final'!$AB$114="Baja",'Mapa final'!$AD$114="Menor"),CONCATENATE("R38C",'Mapa final'!$R$114),"")</f>
        <v/>
      </c>
      <c r="P191" s="51" t="str">
        <f>IF(AND('Mapa final'!$AB$112="Baja",'Mapa final'!$AD$112="Moderado"),CONCATENATE("R37C",'Mapa final'!$R$112),"")</f>
        <v/>
      </c>
      <c r="Q191" s="52" t="str">
        <f>IF(AND('Mapa final'!$AB$113="Baja",'Mapa final'!$AD$113="Moderado"),CONCATENATE("R37C",'Mapa final'!$R$113),"")</f>
        <v/>
      </c>
      <c r="R191" s="125" t="str">
        <f>IF(AND('Mapa final'!$AB$114="Baja",'Mapa final'!$AD$114="Moderado"),CONCATENATE("R38C",'Mapa final'!$R$114),"")</f>
        <v/>
      </c>
      <c r="S191" s="119" t="str">
        <f>IF(AND('Mapa final'!$AB$112="Baja",'Mapa final'!$AD$112="Mayor"),CONCATENATE("R37C",'Mapa final'!$R$112),"")</f>
        <v/>
      </c>
      <c r="T191" s="44" t="str">
        <f>IF(AND('Mapa final'!$AB$113="Baja",'Mapa final'!$AD$113="Mayor"),CONCATENATE("R37C",'Mapa final'!$R$113),"")</f>
        <v/>
      </c>
      <c r="U191" s="120" t="str">
        <f>IF(AND('Mapa final'!$AB$114="Baja",'Mapa final'!$AD$114="Mayor"),CONCATENATE("R38C",'Mapa final'!$R$114),"")</f>
        <v/>
      </c>
      <c r="V191" s="45" t="str">
        <f>IF(AND('Mapa final'!$AB$112="Baja",'Mapa final'!$AD$112="Catastrófico"),CONCATENATE("R37C",'Mapa final'!$R$112),"")</f>
        <v/>
      </c>
      <c r="W191" s="46" t="str">
        <f>IF(AND('Mapa final'!$AB$113="Baja",'Mapa final'!$AD$113="Catastrófico"),CONCATENATE("R37C",'Mapa final'!$R$113),"")</f>
        <v/>
      </c>
      <c r="X191" s="114" t="str">
        <f>IF(AND('Mapa final'!$AB$114="Baja",'Mapa final'!$AD$114="Catastrófico"),CONCATENATE("R38C",'Mapa final'!$R$114),"")</f>
        <v/>
      </c>
      <c r="Y191" s="58"/>
      <c r="Z191" s="423"/>
      <c r="AA191" s="424"/>
      <c r="AB191" s="424"/>
      <c r="AC191" s="424"/>
      <c r="AD191" s="424"/>
      <c r="AE191" s="425"/>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row>
    <row r="192" spans="1:61" ht="15" customHeight="1" x14ac:dyDescent="0.25">
      <c r="A192" s="58"/>
      <c r="B192" s="390"/>
      <c r="C192" s="390"/>
      <c r="D192" s="391"/>
      <c r="E192" s="405"/>
      <c r="F192" s="406"/>
      <c r="G192" s="406"/>
      <c r="H192" s="406"/>
      <c r="I192" s="404"/>
      <c r="J192" s="129" t="str">
        <f>IF(AND('Mapa final'!$AB$115="Baja",'Mapa final'!$AD$115="Leve"),CONCATENATE("R38C",'Mapa final'!$R$115),"")</f>
        <v/>
      </c>
      <c r="K192" s="56" t="str">
        <f>IF(AND('Mapa final'!$AB$116="Baja",'Mapa final'!$AD$116="Leve"),CONCATENATE("R38C",'Mapa final'!$R$116),"")</f>
        <v/>
      </c>
      <c r="L192" s="130" t="str">
        <f>IF(AND('Mapa final'!$AB$117="Baja",'Mapa final'!$AD$117="Leve"),CONCATENATE("R39C",'Mapa final'!$R$117),"")</f>
        <v/>
      </c>
      <c r="M192" s="51" t="str">
        <f>IF(AND('Mapa final'!$AB$115="Baja",'Mapa final'!$AD$115="Menor"),CONCATENATE("R38C",'Mapa final'!$R$115),"")</f>
        <v/>
      </c>
      <c r="N192" s="52" t="str">
        <f>IF(AND('Mapa final'!$AB$116="Baja",'Mapa final'!$AD$116="Menor"),CONCATENATE("R38C",'Mapa final'!$R$116),"")</f>
        <v>R38C2</v>
      </c>
      <c r="O192" s="125" t="str">
        <f>IF(AND('Mapa final'!$AB$117="Baja",'Mapa final'!$AD$117="Menor"),CONCATENATE("R39C",'Mapa final'!$R$117),"")</f>
        <v>R39C3</v>
      </c>
      <c r="P192" s="51" t="str">
        <f>IF(AND('Mapa final'!$AB$115="Baja",'Mapa final'!$AD$115="Moderado"),CONCATENATE("R38C",'Mapa final'!$R$115),"")</f>
        <v/>
      </c>
      <c r="Q192" s="52" t="str">
        <f>IF(AND('Mapa final'!$AB$116="Baja",'Mapa final'!$AD$116="Moderado"),CONCATENATE("R38C",'Mapa final'!$R$116),"")</f>
        <v/>
      </c>
      <c r="R192" s="125" t="str">
        <f>IF(AND('Mapa final'!$AB$117="Baja",'Mapa final'!$AD$117="Moderado"),CONCATENATE("R39C",'Mapa final'!$R$117),"")</f>
        <v/>
      </c>
      <c r="S192" s="119" t="str">
        <f>IF(AND('Mapa final'!$AB$115="Baja",'Mapa final'!$AD$115="Mayor"),CONCATENATE("R38C",'Mapa final'!$R$115),"")</f>
        <v/>
      </c>
      <c r="T192" s="44" t="str">
        <f>IF(AND('Mapa final'!$AB$116="Baja",'Mapa final'!$AD$116="Mayor"),CONCATENATE("R38C",'Mapa final'!$R$116),"")</f>
        <v/>
      </c>
      <c r="U192" s="120" t="str">
        <f>IF(AND('Mapa final'!$AB$117="Baja",'Mapa final'!$AD$117="Mayor"),CONCATENATE("R39C",'Mapa final'!$R$117),"")</f>
        <v/>
      </c>
      <c r="V192" s="45" t="str">
        <f>IF(AND('Mapa final'!$AB$115="Baja",'Mapa final'!$AD$115="Catastrófico"),CONCATENATE("R38C",'Mapa final'!$R$115),"")</f>
        <v/>
      </c>
      <c r="W192" s="46" t="str">
        <f>IF(AND('Mapa final'!$AB$116="Baja",'Mapa final'!$AD$116="Catastrófico"),CONCATENATE("R38C",'Mapa final'!$R$116),"")</f>
        <v/>
      </c>
      <c r="X192" s="114" t="str">
        <f>IF(AND('Mapa final'!$AB$117="Baja",'Mapa final'!$AD$117="Catastrófico"),CONCATENATE("R39C",'Mapa final'!$R$117),"")</f>
        <v/>
      </c>
      <c r="Y192" s="58"/>
      <c r="Z192" s="423"/>
      <c r="AA192" s="424"/>
      <c r="AB192" s="424"/>
      <c r="AC192" s="424"/>
      <c r="AD192" s="424"/>
      <c r="AE192" s="425"/>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row>
    <row r="193" spans="1:65" ht="15" customHeight="1" x14ac:dyDescent="0.25">
      <c r="A193" s="58"/>
      <c r="B193" s="390"/>
      <c r="C193" s="390"/>
      <c r="D193" s="391"/>
      <c r="E193" s="405"/>
      <c r="F193" s="406"/>
      <c r="G193" s="406"/>
      <c r="H193" s="406"/>
      <c r="I193" s="404"/>
      <c r="J193" s="129" t="str">
        <f>IF(AND('Mapa final'!$AB$118="Baja",'Mapa final'!$AD$118="Leve"),CONCATENATE("R39C",'Mapa final'!$R$118),"")</f>
        <v/>
      </c>
      <c r="K193" s="56" t="str">
        <f>IF(AND('Mapa final'!$AB$119="Baja",'Mapa final'!$AD$119="Leve"),CONCATENATE("R39C",'Mapa final'!$R$119),"")</f>
        <v/>
      </c>
      <c r="L193" s="130" t="str">
        <f>IF(AND('Mapa final'!$AB$120="Baja",'Mapa final'!$AD$120="Leve"),CONCATENATE("R40C",'Mapa final'!$R$120),"")</f>
        <v>R40C3</v>
      </c>
      <c r="M193" s="51" t="str">
        <f>IF(AND('Mapa final'!$AB$118="Baja",'Mapa final'!$AD$118="Menor"),CONCATENATE("R39C",'Mapa final'!$R$118),"")</f>
        <v/>
      </c>
      <c r="N193" s="52" t="str">
        <f>IF(AND('Mapa final'!$AB$119="Baja",'Mapa final'!$AD$119="Menor"),CONCATENATE("R39C",'Mapa final'!$R$119),"")</f>
        <v/>
      </c>
      <c r="O193" s="125" t="str">
        <f>IF(AND('Mapa final'!$AB$120="Baja",'Mapa final'!$AD$120="Menor"),CONCATENATE("R40C",'Mapa final'!$R$120),"")</f>
        <v/>
      </c>
      <c r="P193" s="51" t="str">
        <f>IF(AND('Mapa final'!$AB$118="Baja",'Mapa final'!$AD$118="Moderado"),CONCATENATE("R39C",'Mapa final'!$R$118),"")</f>
        <v/>
      </c>
      <c r="Q193" s="52" t="str">
        <f>IF(AND('Mapa final'!$AB$119="Baja",'Mapa final'!$AD$119="Moderado"),CONCATENATE("R39C",'Mapa final'!$R$119),"")</f>
        <v/>
      </c>
      <c r="R193" s="125" t="str">
        <f>IF(AND('Mapa final'!$AB$120="Baja",'Mapa final'!$AD$120="Moderado"),CONCATENATE("R40C",'Mapa final'!$R$120),"")</f>
        <v/>
      </c>
      <c r="S193" s="119" t="str">
        <f>IF(AND('Mapa final'!$AB$118="Baja",'Mapa final'!$AD$118="Mayor"),CONCATENATE("R39C",'Mapa final'!$R$118),"")</f>
        <v/>
      </c>
      <c r="T193" s="44" t="str">
        <f>IF(AND('Mapa final'!$AB$119="Baja",'Mapa final'!$AD$119="Mayor"),CONCATENATE("R39C",'Mapa final'!$R$119),"")</f>
        <v/>
      </c>
      <c r="U193" s="120" t="str">
        <f>IF(AND('Mapa final'!$AB$120="Baja",'Mapa final'!$AD$120="Mayor"),CONCATENATE("R40C",'Mapa final'!$R$120),"")</f>
        <v/>
      </c>
      <c r="V193" s="45" t="str">
        <f>IF(AND('Mapa final'!$AB$118="Baja",'Mapa final'!$AD$118="Catastrófico"),CONCATENATE("R39C",'Mapa final'!$R$118),"")</f>
        <v/>
      </c>
      <c r="W193" s="46" t="str">
        <f>IF(AND('Mapa final'!$AB$119="Baja",'Mapa final'!$AD$119="Catastrófico"),CONCATENATE("R39C",'Mapa final'!$R$119),"")</f>
        <v/>
      </c>
      <c r="X193" s="114" t="str">
        <f>IF(AND('Mapa final'!$AB$120="Baja",'Mapa final'!$AD$120="Catastrófico"),CONCATENATE("R40C",'Mapa final'!$R$120),"")</f>
        <v/>
      </c>
      <c r="Y193" s="58"/>
      <c r="Z193" s="423"/>
      <c r="AA193" s="424"/>
      <c r="AB193" s="424"/>
      <c r="AC193" s="424"/>
      <c r="AD193" s="424"/>
      <c r="AE193" s="425"/>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row>
    <row r="194" spans="1:65" ht="15" customHeight="1" x14ac:dyDescent="0.25">
      <c r="A194" s="58"/>
      <c r="B194" s="390"/>
      <c r="C194" s="390"/>
      <c r="D194" s="391"/>
      <c r="E194" s="405"/>
      <c r="F194" s="406"/>
      <c r="G194" s="406"/>
      <c r="H194" s="406"/>
      <c r="I194" s="404"/>
      <c r="J194" s="129" t="str">
        <f>IF(AND('Mapa final'!$AB$121="Baja",'Mapa final'!$AD$121="Leve"),CONCATENATE("R40C",'Mapa final'!$R$121),"")</f>
        <v/>
      </c>
      <c r="K194" s="56" t="str">
        <f>IF(AND('Mapa final'!$AB$122="Baja",'Mapa final'!$AD$122="Leve"),CONCATENATE("R40C",'Mapa final'!$R$122),"")</f>
        <v/>
      </c>
      <c r="L194" s="130" t="str">
        <f>IF(AND('Mapa final'!$AB$123="Baja",'Mapa final'!$AD$123="Leve"),CONCATENATE("R40C",'Mapa final'!$R$123),"")</f>
        <v>R40C3</v>
      </c>
      <c r="M194" s="51" t="str">
        <f>IF(AND('Mapa final'!$AB$121="Baja",'Mapa final'!$AD$121="Menor"),CONCATENATE("R40C",'Mapa final'!$R$121),"")</f>
        <v/>
      </c>
      <c r="N194" s="52" t="str">
        <f>IF(AND('Mapa final'!$AB$122="Baja",'Mapa final'!$AD$122="Menor"),CONCATENATE("R40C",'Mapa final'!$R$122),"")</f>
        <v/>
      </c>
      <c r="O194" s="125" t="str">
        <f>IF(AND('Mapa final'!$AB$123="Baja",'Mapa final'!$AD$123="Menor"),CONCATENATE("R40C",'Mapa final'!$R$123),"")</f>
        <v/>
      </c>
      <c r="P194" s="51" t="str">
        <f>IF(AND('Mapa final'!$AB$121="Baja",'Mapa final'!$AD$121="Moderado"),CONCATENATE("R40C",'Mapa final'!$R$121),"")</f>
        <v/>
      </c>
      <c r="Q194" s="52" t="str">
        <f>IF(AND('Mapa final'!$AB$122="Baja",'Mapa final'!$AD$122="Moderado"),CONCATENATE("R40C",'Mapa final'!$R$122),"")</f>
        <v/>
      </c>
      <c r="R194" s="125" t="str">
        <f>IF(AND('Mapa final'!$AB$123="Baja",'Mapa final'!$AD$123="Moderado"),CONCATENATE("R40C",'Mapa final'!$R$123),"")</f>
        <v/>
      </c>
      <c r="S194" s="119" t="str">
        <f>IF(AND('Mapa final'!$AB$121="Baja",'Mapa final'!$AD$121="Mayor"),CONCATENATE("R40C",'Mapa final'!$R$121),"")</f>
        <v/>
      </c>
      <c r="T194" s="44" t="str">
        <f>IF(AND('Mapa final'!$AB$122="Baja",'Mapa final'!$AD$122="Mayor"),CONCATENATE("R40C",'Mapa final'!$R$122),"")</f>
        <v/>
      </c>
      <c r="U194" s="120" t="str">
        <f>IF(AND('Mapa final'!$AB$123="Baja",'Mapa final'!$AD$123="Mayor"),CONCATENATE("R40C",'Mapa final'!$R$123),"")</f>
        <v/>
      </c>
      <c r="V194" s="45" t="str">
        <f>IF(AND('Mapa final'!$AB$121="Baja",'Mapa final'!$AD$121="Catastrófico"),CONCATENATE("R40C",'Mapa final'!$R$121),"")</f>
        <v/>
      </c>
      <c r="W194" s="46" t="str">
        <f>IF(AND('Mapa final'!$AB$122="Baja",'Mapa final'!$AD$122="Catastrófico"),CONCATENATE("R40C",'Mapa final'!$R$122),"")</f>
        <v/>
      </c>
      <c r="X194" s="114" t="str">
        <f>IF(AND('Mapa final'!$AB$123="Baja",'Mapa final'!$AD$123="Catastrófico"),CONCATENATE("R40C",'Mapa final'!$R$123),"")</f>
        <v/>
      </c>
      <c r="Y194" s="58"/>
      <c r="Z194" s="423"/>
      <c r="AA194" s="424"/>
      <c r="AB194" s="424"/>
      <c r="AC194" s="424"/>
      <c r="AD194" s="424"/>
      <c r="AE194" s="425"/>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row>
    <row r="195" spans="1:65" ht="15" customHeight="1" x14ac:dyDescent="0.25">
      <c r="A195" s="58"/>
      <c r="B195" s="390"/>
      <c r="C195" s="390"/>
      <c r="D195" s="391"/>
      <c r="E195" s="405"/>
      <c r="F195" s="406"/>
      <c r="G195" s="406"/>
      <c r="H195" s="406"/>
      <c r="I195" s="404"/>
      <c r="J195" s="129" t="str">
        <f>IF(AND('Mapa final'!$AB$124="Baja",'Mapa final'!$AD$124="Leve"),CONCATENATE("R41C",'Mapa final'!$R$124),"")</f>
        <v/>
      </c>
      <c r="K195" s="56" t="str">
        <f>IF(AND('Mapa final'!$AB$125="Baja",'Mapa final'!$AD$125="Leve"),CONCATENATE("R41C",'Mapa final'!$R$125),"")</f>
        <v/>
      </c>
      <c r="L195" s="130" t="str">
        <f>IF(AND('Mapa final'!$AB$126="Baja",'Mapa final'!$AD$126="Leve"),CONCATENATE("R41C",'Mapa final'!$R$126),"")</f>
        <v>R41C3</v>
      </c>
      <c r="M195" s="51" t="str">
        <f>IF(AND('Mapa final'!$AB$124="Baja",'Mapa final'!$AD$124="Menor"),CONCATENATE("R41C",'Mapa final'!$R$124),"")</f>
        <v/>
      </c>
      <c r="N195" s="52" t="str">
        <f>IF(AND('Mapa final'!$AB$125="Baja",'Mapa final'!$AD$125="Menor"),CONCATENATE("R41C",'Mapa final'!$R$125),"")</f>
        <v/>
      </c>
      <c r="O195" s="125" t="str">
        <f>IF(AND('Mapa final'!$AB$126="Baja",'Mapa final'!$AD$126="Menor"),CONCATENATE("R41C",'Mapa final'!$R$126),"")</f>
        <v/>
      </c>
      <c r="P195" s="51" t="str">
        <f>IF(AND('Mapa final'!$AB$124="Baja",'Mapa final'!$AD$124="Moderado"),CONCATENATE("R41C",'Mapa final'!$R$124),"")</f>
        <v/>
      </c>
      <c r="Q195" s="52" t="str">
        <f>IF(AND('Mapa final'!$AB$125="Baja",'Mapa final'!$AD$125="Moderado"),CONCATENATE("R41C",'Mapa final'!$R$125),"")</f>
        <v/>
      </c>
      <c r="R195" s="125" t="str">
        <f>IF(AND('Mapa final'!$AB$126="Baja",'Mapa final'!$AD$126="Moderado"),CONCATENATE("R41C",'Mapa final'!$R$126),"")</f>
        <v/>
      </c>
      <c r="S195" s="119" t="str">
        <f>IF(AND('Mapa final'!$AB$124="Baja",'Mapa final'!$AD$124="Mayor"),CONCATENATE("R41C",'Mapa final'!$R$124),"")</f>
        <v/>
      </c>
      <c r="T195" s="44" t="str">
        <f>IF(AND('Mapa final'!$AB$125="Baja",'Mapa final'!$AD$125="Mayor"),CONCATENATE("R41C",'Mapa final'!$R$125),"")</f>
        <v/>
      </c>
      <c r="U195" s="120" t="str">
        <f>IF(AND('Mapa final'!$AB$126="Baja",'Mapa final'!$AD$126="Mayor"),CONCATENATE("R41C",'Mapa final'!$R$126),"")</f>
        <v/>
      </c>
      <c r="V195" s="45" t="str">
        <f>IF(AND('Mapa final'!$AB$124="Baja",'Mapa final'!$AD$124="Catastrófico"),CONCATENATE("R41C",'Mapa final'!$R$124),"")</f>
        <v/>
      </c>
      <c r="W195" s="46" t="str">
        <f>IF(AND('Mapa final'!$AB$125="Baja",'Mapa final'!$AD$125="Catastrófico"),CONCATENATE("R41C",'Mapa final'!$R$125),"")</f>
        <v/>
      </c>
      <c r="X195" s="114" t="str">
        <f>IF(AND('Mapa final'!$AB$126="Baja",'Mapa final'!$AD$126="Catastrófico"),CONCATENATE("R41C",'Mapa final'!$R$126),"")</f>
        <v/>
      </c>
      <c r="Y195" s="58"/>
      <c r="Z195" s="423"/>
      <c r="AA195" s="424"/>
      <c r="AB195" s="424"/>
      <c r="AC195" s="424"/>
      <c r="AD195" s="424"/>
      <c r="AE195" s="425"/>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row>
    <row r="196" spans="1:65" ht="15" customHeight="1" x14ac:dyDescent="0.25">
      <c r="A196" s="58"/>
      <c r="B196" s="390"/>
      <c r="C196" s="390"/>
      <c r="D196" s="391"/>
      <c r="E196" s="405"/>
      <c r="F196" s="406"/>
      <c r="G196" s="406"/>
      <c r="H196" s="406"/>
      <c r="I196" s="404"/>
      <c r="J196" s="129" t="str">
        <f>IF(AND('Mapa final'!$AB$127="Baja",'Mapa final'!$AD$127="Leve"),CONCATENATE("R42C",'Mapa final'!$R$127),"")</f>
        <v/>
      </c>
      <c r="K196" s="56" t="str">
        <f>IF(AND('Mapa final'!$AB$128="Baja",'Mapa final'!$AD$128="Leve"),CONCATENATE("R42C",'Mapa final'!$R$128),"")</f>
        <v/>
      </c>
      <c r="L196" s="130" t="str">
        <f>IF(AND('Mapa final'!$AB$129="Baja",'Mapa final'!$AD$129="Leve"),CONCATENATE("R2C",'Mapa final'!$R$129),"")</f>
        <v/>
      </c>
      <c r="M196" s="51" t="str">
        <f>IF(AND('Mapa final'!$AB$127="Baja",'Mapa final'!$AD$127="Menor"),CONCATENATE("R42C",'Mapa final'!$R$127),"")</f>
        <v/>
      </c>
      <c r="N196" s="52" t="str">
        <f>IF(AND('Mapa final'!$AB$128="Baja",'Mapa final'!$AD$128="Menor"),CONCATENATE("R42C",'Mapa final'!$R$128),"")</f>
        <v/>
      </c>
      <c r="O196" s="125" t="str">
        <f>IF(AND('Mapa final'!$AB$129="Baja",'Mapa final'!$AD$129="Menor"),CONCATENATE("R2C",'Mapa final'!$R$129),"")</f>
        <v/>
      </c>
      <c r="P196" s="51" t="str">
        <f>IF(AND('Mapa final'!$AB$127="Baja",'Mapa final'!$AD$127="Moderado"),CONCATENATE("R42C",'Mapa final'!$R$127),"")</f>
        <v/>
      </c>
      <c r="Q196" s="52" t="str">
        <f>IF(AND('Mapa final'!$AB$128="Baja",'Mapa final'!$AD$128="Moderado"),CONCATENATE("R42C",'Mapa final'!$R$128),"")</f>
        <v/>
      </c>
      <c r="R196" s="125" t="str">
        <f>IF(AND('Mapa final'!$AB$129="Baja",'Mapa final'!$AD$129="Moderado"),CONCATENATE("R2C",'Mapa final'!$R$129),"")</f>
        <v/>
      </c>
      <c r="S196" s="119" t="str">
        <f>IF(AND('Mapa final'!$AB$127="Baja",'Mapa final'!$AD$127="Mayor"),CONCATENATE("R42C",'Mapa final'!$R$127),"")</f>
        <v/>
      </c>
      <c r="T196" s="44" t="str">
        <f>IF(AND('Mapa final'!$AB$128="Baja",'Mapa final'!$AD$128="Mayor"),CONCATENATE("R42C",'Mapa final'!$R$128),"")</f>
        <v>R42C2</v>
      </c>
      <c r="U196" s="120" t="str">
        <f>IF(AND('Mapa final'!$AB$129="Baja",'Mapa final'!$AD$129="Mayor"),CONCATENATE("R2C",'Mapa final'!$R$129),"")</f>
        <v/>
      </c>
      <c r="V196" s="45" t="str">
        <f>IF(AND('Mapa final'!$AB$127="Baja",'Mapa final'!$AD$127="Catastrófico"),CONCATENATE("R42C",'Mapa final'!$R$127),"")</f>
        <v/>
      </c>
      <c r="W196" s="46" t="str">
        <f>IF(AND('Mapa final'!$AB$128="Baja",'Mapa final'!$AD$128="Catastrófico"),CONCATENATE("R42C",'Mapa final'!$R$128),"")</f>
        <v/>
      </c>
      <c r="X196" s="114" t="str">
        <f>IF(AND('Mapa final'!$AB$129="Baja",'Mapa final'!$AD$129="Catastrófico"),CONCATENATE("R2C",'Mapa final'!$R$129),"")</f>
        <v/>
      </c>
      <c r="Y196" s="58"/>
      <c r="Z196" s="423"/>
      <c r="AA196" s="424"/>
      <c r="AB196" s="424"/>
      <c r="AC196" s="424"/>
      <c r="AD196" s="424"/>
      <c r="AE196" s="425"/>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row>
    <row r="197" spans="1:65" ht="15" customHeight="1" x14ac:dyDescent="0.25">
      <c r="A197" s="58"/>
      <c r="B197" s="390"/>
      <c r="C197" s="390"/>
      <c r="D197" s="391"/>
      <c r="E197" s="405"/>
      <c r="F197" s="406"/>
      <c r="G197" s="406"/>
      <c r="H197" s="406"/>
      <c r="I197" s="404"/>
      <c r="J197" s="129" t="str">
        <f>IF(AND('Mapa final'!$AB$130="Baja",'Mapa final'!$AD$130="Leve"),CONCATENATE("R43C",'Mapa final'!$R$130),"")</f>
        <v/>
      </c>
      <c r="K197" s="56" t="str">
        <f>IF(AND('Mapa final'!$AB$131="Baja",'Mapa final'!$AD$131="Leve"),CONCATENATE("R43C",'Mapa final'!$R$131),"")</f>
        <v/>
      </c>
      <c r="L197" s="130" t="str">
        <f>IF(AND('Mapa final'!$AB$132="Baja",'Mapa final'!$AD$132="Leve"),CONCATENATE("R43C",'Mapa final'!$R$132),"")</f>
        <v/>
      </c>
      <c r="M197" s="51" t="str">
        <f>IF(AND('Mapa final'!$AB$130="Baja",'Mapa final'!$AD$130="Menor"),CONCATENATE("R43C",'Mapa final'!$R$130),"")</f>
        <v/>
      </c>
      <c r="N197" s="52" t="str">
        <f>IF(AND('Mapa final'!$AB$131="Baja",'Mapa final'!$AD$131="Menor"),CONCATENATE("R43C",'Mapa final'!$R$131),"")</f>
        <v/>
      </c>
      <c r="O197" s="125" t="str">
        <f>IF(AND('Mapa final'!$AB$132="Baja",'Mapa final'!$AD$132="Menor"),CONCATENATE("R43C",'Mapa final'!$R$132),"")</f>
        <v/>
      </c>
      <c r="P197" s="51" t="str">
        <f>IF(AND('Mapa final'!$AB$130="Baja",'Mapa final'!$AD$130="Moderado"),CONCATENATE("R43C",'Mapa final'!$R$130),"")</f>
        <v/>
      </c>
      <c r="Q197" s="52" t="str">
        <f>IF(AND('Mapa final'!$AB$131="Baja",'Mapa final'!$AD$131="Moderado"),CONCATENATE("R43C",'Mapa final'!$R$131),"")</f>
        <v>R43C2</v>
      </c>
      <c r="R197" s="125" t="str">
        <f>IF(AND('Mapa final'!$AB$132="Baja",'Mapa final'!$AD$132="Moderado"),CONCATENATE("R43C",'Mapa final'!$R$132),"")</f>
        <v>R43C3</v>
      </c>
      <c r="S197" s="119" t="str">
        <f>IF(AND('Mapa final'!$AB$130="Baja",'Mapa final'!$AD$130="Mayor"),CONCATENATE("R43C",'Mapa final'!$R$130),"")</f>
        <v/>
      </c>
      <c r="T197" s="44" t="str">
        <f>IF(AND('Mapa final'!$AB$131="Baja",'Mapa final'!$AD$131="Mayor"),CONCATENATE("R43C",'Mapa final'!$R$131),"")</f>
        <v/>
      </c>
      <c r="U197" s="120" t="str">
        <f>IF(AND('Mapa final'!$AB$132="Baja",'Mapa final'!$AD$132="Mayor"),CONCATENATE("R43C",'Mapa final'!$R$132),"")</f>
        <v/>
      </c>
      <c r="V197" s="45" t="str">
        <f>IF(AND('Mapa final'!$AB$130="Baja",'Mapa final'!$AD$130="Catastrófico"),CONCATENATE("R43C",'Mapa final'!$R$130),"")</f>
        <v/>
      </c>
      <c r="W197" s="46" t="str">
        <f>IF(AND('Mapa final'!$AB$131="Baja",'Mapa final'!$AD$131="Catastrófico"),CONCATENATE("R43C",'Mapa final'!$R$131),"")</f>
        <v/>
      </c>
      <c r="X197" s="114" t="str">
        <f>IF(AND('Mapa final'!$AB$132="Baja",'Mapa final'!$AD$132="Catastrófico"),CONCATENATE("R43C",'Mapa final'!$R$132),"")</f>
        <v/>
      </c>
      <c r="Y197" s="58"/>
      <c r="Z197" s="423"/>
      <c r="AA197" s="424"/>
      <c r="AB197" s="424"/>
      <c r="AC197" s="424"/>
      <c r="AD197" s="424"/>
      <c r="AE197" s="425"/>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row>
    <row r="198" spans="1:65" ht="15" customHeight="1" x14ac:dyDescent="0.25">
      <c r="A198" s="58"/>
      <c r="B198" s="390"/>
      <c r="C198" s="390"/>
      <c r="D198" s="391"/>
      <c r="E198" s="405"/>
      <c r="F198" s="406"/>
      <c r="G198" s="406"/>
      <c r="H198" s="406"/>
      <c r="I198" s="404"/>
      <c r="J198" s="129" t="str">
        <f>IF(AND('Mapa final'!$AB$133="Baja",'Mapa final'!$AD$133="Leve"),CONCATENATE("R44C",'Mapa final'!$R$133),"")</f>
        <v/>
      </c>
      <c r="K198" s="56" t="str">
        <f>IF(AND('Mapa final'!$AB$134="Baja",'Mapa final'!$AD$134="Leve"),CONCATENATE("R44C",'Mapa final'!$R$134),"")</f>
        <v>R44C2</v>
      </c>
      <c r="L198" s="130" t="str">
        <f>IF(AND('Mapa final'!$AB$135="Baja",'Mapa final'!$AD$135="Leve"),CONCATENATE("R44C",'Mapa final'!$R$135),"")</f>
        <v>R44C3</v>
      </c>
      <c r="M198" s="51" t="str">
        <f>IF(AND('Mapa final'!$AB$133="Baja",'Mapa final'!$AD$133="Menor"),CONCATENATE("R44C",'Mapa final'!$R$133),"")</f>
        <v/>
      </c>
      <c r="N198" s="52" t="str">
        <f>IF(AND('Mapa final'!$AB$134="Baja",'Mapa final'!$AD$134="Menor"),CONCATENATE("R44C",'Mapa final'!$R$134),"")</f>
        <v/>
      </c>
      <c r="O198" s="125" t="str">
        <f>IF(AND('Mapa final'!$AB$135="Baja",'Mapa final'!$AD$135="Menor"),CONCATENATE("R44C",'Mapa final'!$R$135),"")</f>
        <v/>
      </c>
      <c r="P198" s="51" t="str">
        <f>IF(AND('Mapa final'!$AB$133="Baja",'Mapa final'!$AD$133="Moderado"),CONCATENATE("R44C",'Mapa final'!$R$133),"")</f>
        <v/>
      </c>
      <c r="Q198" s="52" t="str">
        <f>IF(AND('Mapa final'!$AB$134="Baja",'Mapa final'!$AD$134="Moderado"),CONCATENATE("R44C",'Mapa final'!$R$134),"")</f>
        <v/>
      </c>
      <c r="R198" s="125" t="str">
        <f>IF(AND('Mapa final'!$AB$135="Baja",'Mapa final'!$AD$135="Moderado"),CONCATENATE("R44C",'Mapa final'!$R$135),"")</f>
        <v/>
      </c>
      <c r="S198" s="119" t="str">
        <f>IF(AND('Mapa final'!$AB$133="Baja",'Mapa final'!$AD$133="Mayor"),CONCATENATE("R44C",'Mapa final'!$R$133),"")</f>
        <v/>
      </c>
      <c r="T198" s="44" t="str">
        <f>IF(AND('Mapa final'!$AB$134="Baja",'Mapa final'!$AD$134="Mayor"),CONCATENATE("R44C",'Mapa final'!$R$134),"")</f>
        <v/>
      </c>
      <c r="U198" s="120" t="str">
        <f>IF(AND('Mapa final'!$AB$135="Baja",'Mapa final'!$AD$135="Mayor"),CONCATENATE("R44C",'Mapa final'!$R$135),"")</f>
        <v/>
      </c>
      <c r="V198" s="45" t="str">
        <f>IF(AND('Mapa final'!$AB$133="Baja",'Mapa final'!$AD$133="Catastrófico"),CONCATENATE("R44C",'Mapa final'!$R$133),"")</f>
        <v/>
      </c>
      <c r="W198" s="46" t="str">
        <f>IF(AND('Mapa final'!$AB$134="Baja",'Mapa final'!$AD$134="Catastrófico"),CONCATENATE("R44C",'Mapa final'!$R$134),"")</f>
        <v/>
      </c>
      <c r="X198" s="114" t="str">
        <f>IF(AND('Mapa final'!$AB$135="Baja",'Mapa final'!$AD$135="Catastrófico"),CONCATENATE("R44C",'Mapa final'!$R$135),"")</f>
        <v/>
      </c>
      <c r="Y198" s="58"/>
      <c r="Z198" s="423"/>
      <c r="AA198" s="424"/>
      <c r="AB198" s="424"/>
      <c r="AC198" s="424"/>
      <c r="AD198" s="424"/>
      <c r="AE198" s="425"/>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row>
    <row r="199" spans="1:65" ht="15" customHeight="1" x14ac:dyDescent="0.25">
      <c r="A199" s="58"/>
      <c r="B199" s="390"/>
      <c r="C199" s="390"/>
      <c r="D199" s="391"/>
      <c r="E199" s="405"/>
      <c r="F199" s="406"/>
      <c r="G199" s="406"/>
      <c r="H199" s="406"/>
      <c r="I199" s="404"/>
      <c r="J199" s="129" t="str">
        <f>IF(AND('Mapa final'!$AB$136="Baja",'Mapa final'!$AD$136="Leve"),CONCATENATE("R45C",'Mapa final'!$R$136),"")</f>
        <v/>
      </c>
      <c r="K199" s="56" t="str">
        <f>IF(AND('Mapa final'!$AB$137="Baja",'Mapa final'!$AD$137="Leve"),CONCATENATE("R45C",'Mapa final'!$R$137),"")</f>
        <v/>
      </c>
      <c r="L199" s="130" t="str">
        <f>IF(AND('Mapa final'!$AB$138="Baja",'Mapa final'!$AD$138="Leve"),CONCATENATE("R45C",'Mapa final'!$R$138),"")</f>
        <v/>
      </c>
      <c r="M199" s="51" t="str">
        <f>IF(AND('Mapa final'!$AB$136="Baja",'Mapa final'!$AD$136="Menor"),CONCATENATE("R45C",'Mapa final'!$R$136),"")</f>
        <v/>
      </c>
      <c r="N199" s="52" t="str">
        <f>IF(AND('Mapa final'!$AB$137="Baja",'Mapa final'!$AD$137="Menor"),CONCATENATE("R45C",'Mapa final'!$R$137),"")</f>
        <v/>
      </c>
      <c r="O199" s="125" t="str">
        <f>IF(AND('Mapa final'!$AB$138="Baja",'Mapa final'!$AD$138="Menor"),CONCATENATE("R45C",'Mapa final'!$R$138),"")</f>
        <v/>
      </c>
      <c r="P199" s="51" t="str">
        <f>IF(AND('Mapa final'!$AB$136="Baja",'Mapa final'!$AD$136="Moderado"),CONCATENATE("R45C",'Mapa final'!$R$136),"")</f>
        <v/>
      </c>
      <c r="Q199" s="52" t="str">
        <f>IF(AND('Mapa final'!$AB$137="Baja",'Mapa final'!$AD$137="Moderado"),CONCATENATE("R45C",'Mapa final'!$R$137),"")</f>
        <v/>
      </c>
      <c r="R199" s="125" t="str">
        <f>IF(AND('Mapa final'!$AB$138="Baja",'Mapa final'!$AD$138="Moderado"),CONCATENATE("R45C",'Mapa final'!$R$138),"")</f>
        <v/>
      </c>
      <c r="S199" s="119" t="str">
        <f>IF(AND('Mapa final'!$AB$136="Baja",'Mapa final'!$AD$136="Mayor"),CONCATENATE("R45C",'Mapa final'!$R$136),"")</f>
        <v/>
      </c>
      <c r="T199" s="44" t="str">
        <f>IF(AND('Mapa final'!$AB$137="Baja",'Mapa final'!$AD$137="Mayor"),CONCATENATE("R45C",'Mapa final'!$R$137),"")</f>
        <v/>
      </c>
      <c r="U199" s="120" t="str">
        <f>IF(AND('Mapa final'!$AB$138="Baja",'Mapa final'!$AD$138="Mayor"),CONCATENATE("R45C",'Mapa final'!$R$138),"")</f>
        <v/>
      </c>
      <c r="V199" s="45" t="str">
        <f>IF(AND('Mapa final'!$AB$136="Baja",'Mapa final'!$AD$136="Catastrófico"),CONCATENATE("R45C",'Mapa final'!$R$136),"")</f>
        <v/>
      </c>
      <c r="W199" s="46" t="str">
        <f>IF(AND('Mapa final'!$AB$137="Baja",'Mapa final'!$AD$137="Catastrófico"),CONCATENATE("R45C",'Mapa final'!$R$137),"")</f>
        <v/>
      </c>
      <c r="X199" s="114" t="str">
        <f>IF(AND('Mapa final'!$AB$138="Baja",'Mapa final'!$AD$138="Catastrófico"),CONCATENATE("R45C",'Mapa final'!$R$138),"")</f>
        <v/>
      </c>
      <c r="Y199" s="58"/>
      <c r="Z199" s="423"/>
      <c r="AA199" s="424"/>
      <c r="AB199" s="424"/>
      <c r="AC199" s="424"/>
      <c r="AD199" s="424"/>
      <c r="AE199" s="425"/>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row>
    <row r="200" spans="1:65" ht="15" customHeight="1" x14ac:dyDescent="0.25">
      <c r="A200" s="58"/>
      <c r="B200" s="390"/>
      <c r="C200" s="390"/>
      <c r="D200" s="391"/>
      <c r="E200" s="405"/>
      <c r="F200" s="406"/>
      <c r="G200" s="406"/>
      <c r="H200" s="406"/>
      <c r="I200" s="404"/>
      <c r="J200" s="129" t="str">
        <f>IF(AND('Mapa final'!$AB$139="Baja",'Mapa final'!$AD$139="Leve"),CONCATENATE("R46C",'Mapa final'!$R$139),"")</f>
        <v/>
      </c>
      <c r="K200" s="56" t="str">
        <f>IF(AND('Mapa final'!$AB$140="Baja",'Mapa final'!$AD$140="Leve"),CONCATENATE("R46C",'Mapa final'!$R$140),"")</f>
        <v/>
      </c>
      <c r="L200" s="130" t="str">
        <f>IF(AND('Mapa final'!$AB$141="Baja",'Mapa final'!$AD$141="Leve"),CONCATENATE("R46C",'Mapa final'!$R$141),"")</f>
        <v/>
      </c>
      <c r="M200" s="51" t="str">
        <f>IF(AND('Mapa final'!$AB$139="Baja",'Mapa final'!$AD$139="Menor"),CONCATENATE("R46C",'Mapa final'!$R$139),"")</f>
        <v/>
      </c>
      <c r="N200" s="52" t="str">
        <f>IF(AND('Mapa final'!$AB$140="Baja",'Mapa final'!$AD$140="Menor"),CONCATENATE("R46C",'Mapa final'!$R$140),"")</f>
        <v/>
      </c>
      <c r="O200" s="125" t="str">
        <f>IF(AND('Mapa final'!$AB$141="Baja",'Mapa final'!$AD$141="Menor"),CONCATENATE("R46C",'Mapa final'!$R$141),"")</f>
        <v/>
      </c>
      <c r="P200" s="51" t="str">
        <f>IF(AND('Mapa final'!$AB$139="Baja",'Mapa final'!$AD$139="Moderado"),CONCATENATE("R46C",'Mapa final'!$R$139),"")</f>
        <v/>
      </c>
      <c r="Q200" s="52" t="str">
        <f>IF(AND('Mapa final'!$AB$140="Baja",'Mapa final'!$AD$140="Moderado"),CONCATENATE("R46C",'Mapa final'!$R$140),"")</f>
        <v/>
      </c>
      <c r="R200" s="125" t="str">
        <f>IF(AND('Mapa final'!$AB$141="Baja",'Mapa final'!$AD$141="Moderado"),CONCATENATE("R46C",'Mapa final'!$R$141),"")</f>
        <v/>
      </c>
      <c r="S200" s="119" t="str">
        <f>IF(AND('Mapa final'!$AB$139="Baja",'Mapa final'!$AD$139="Mayor"),CONCATENATE("R46C",'Mapa final'!$R$139),"")</f>
        <v/>
      </c>
      <c r="T200" s="44" t="str">
        <f>IF(AND('Mapa final'!$AB$140="Baja",'Mapa final'!$AD$140="Mayor"),CONCATENATE("R46C",'Mapa final'!$R$140),"")</f>
        <v/>
      </c>
      <c r="U200" s="120" t="str">
        <f>IF(AND('Mapa final'!$AB$141="Baja",'Mapa final'!$AD$141="Mayor"),CONCATENATE("R46C",'Mapa final'!$R$141),"")</f>
        <v/>
      </c>
      <c r="V200" s="45" t="str">
        <f>IF(AND('Mapa final'!$AB$139="Baja",'Mapa final'!$AD$139="Catastrófico"),CONCATENATE("R46C",'Mapa final'!$R$139),"")</f>
        <v/>
      </c>
      <c r="W200" s="46" t="str">
        <f>IF(AND('Mapa final'!$AB$140="Baja",'Mapa final'!$AD$140="Catastrófico"),CONCATENATE("R46C",'Mapa final'!$R$140),"")</f>
        <v/>
      </c>
      <c r="X200" s="114" t="str">
        <f>IF(AND('Mapa final'!$AB$141="Baja",'Mapa final'!$AD$141="Catastrófico"),CONCATENATE("R46C",'Mapa final'!$R$141),"")</f>
        <v/>
      </c>
      <c r="Y200" s="58"/>
      <c r="Z200" s="423"/>
      <c r="AA200" s="424"/>
      <c r="AB200" s="424"/>
      <c r="AC200" s="424"/>
      <c r="AD200" s="424"/>
      <c r="AE200" s="425"/>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row>
    <row r="201" spans="1:65" ht="15" customHeight="1" x14ac:dyDescent="0.25">
      <c r="A201" s="58"/>
      <c r="B201" s="390"/>
      <c r="C201" s="390"/>
      <c r="D201" s="391"/>
      <c r="E201" s="405"/>
      <c r="F201" s="406"/>
      <c r="G201" s="406"/>
      <c r="H201" s="406"/>
      <c r="I201" s="404"/>
      <c r="J201" s="129" t="str">
        <f>IF(AND('Mapa final'!$AB$142="Baja",'Mapa final'!$AD$142="Leve"),CONCATENATE("R47C",'Mapa final'!$R$142),"")</f>
        <v/>
      </c>
      <c r="K201" s="56" t="str">
        <f>IF(AND('Mapa final'!$AB$143="Baja",'Mapa final'!$AD$143="Leve"),CONCATENATE("R47C",'Mapa final'!$R$143),"")</f>
        <v/>
      </c>
      <c r="L201" s="130" t="str">
        <f>IF(AND('Mapa final'!$AB$144="Baja",'Mapa final'!$AD$144="Leve"),CONCATENATE("R47C",'Mapa final'!$R$144),"")</f>
        <v/>
      </c>
      <c r="M201" s="51" t="str">
        <f>IF(AND('Mapa final'!$AB$142="Baja",'Mapa final'!$AD$142="Menor"),CONCATENATE("R47C",'Mapa final'!$R$142),"")</f>
        <v/>
      </c>
      <c r="N201" s="52" t="str">
        <f>IF(AND('Mapa final'!$AB$143="Baja",'Mapa final'!$AD$143="Menor"),CONCATENATE("R47C",'Mapa final'!$R$143),"")</f>
        <v/>
      </c>
      <c r="O201" s="125" t="str">
        <f>IF(AND('Mapa final'!$AB$144="Baja",'Mapa final'!$AD$144="Menor"),CONCATENATE("R47C",'Mapa final'!$R$144),"")</f>
        <v/>
      </c>
      <c r="P201" s="51" t="str">
        <f>IF(AND('Mapa final'!$AB$142="Baja",'Mapa final'!$AD$142="Moderado"),CONCATENATE("R47C",'Mapa final'!$R$142),"")</f>
        <v/>
      </c>
      <c r="Q201" s="52" t="str">
        <f>IF(AND('Mapa final'!$AB$143="Baja",'Mapa final'!$AD$143="Moderado"),CONCATENATE("R47C",'Mapa final'!$R$143),"")</f>
        <v/>
      </c>
      <c r="R201" s="125" t="str">
        <f>IF(AND('Mapa final'!$AB$144="Baja",'Mapa final'!$AD$144="Moderado"),CONCATENATE("R47C",'Mapa final'!$R$144),"")</f>
        <v/>
      </c>
      <c r="S201" s="119" t="str">
        <f>IF(AND('Mapa final'!$AB$142="Baja",'Mapa final'!$AD$142="Mayor"),CONCATENATE("R47C",'Mapa final'!$R$142),"")</f>
        <v/>
      </c>
      <c r="T201" s="44" t="str">
        <f>IF(AND('Mapa final'!$AB$143="Baja",'Mapa final'!$AD$143="Mayor"),CONCATENATE("R47C",'Mapa final'!$R$143),"")</f>
        <v/>
      </c>
      <c r="U201" s="120" t="str">
        <f>IF(AND('Mapa final'!$AB$144="Baja",'Mapa final'!$AD$144="Mayor"),CONCATENATE("R47C",'Mapa final'!$R$144),"")</f>
        <v/>
      </c>
      <c r="V201" s="45" t="str">
        <f>IF(AND('Mapa final'!$AB$142="Baja",'Mapa final'!$AD$142="Catastrófico"),CONCATENATE("R47C",'Mapa final'!$R$142),"")</f>
        <v/>
      </c>
      <c r="W201" s="46" t="str">
        <f>IF(AND('Mapa final'!$AB$143="Baja",'Mapa final'!$AD$143="Catastrófico"),CONCATENATE("R47C",'Mapa final'!$R$143),"")</f>
        <v/>
      </c>
      <c r="X201" s="114" t="str">
        <f>IF(AND('Mapa final'!$AB$144="Baja",'Mapa final'!$AD$144="Catastrófico"),CONCATENATE("R47C",'Mapa final'!$R$144),"")</f>
        <v/>
      </c>
      <c r="Y201" s="58"/>
      <c r="Z201" s="423"/>
      <c r="AA201" s="424"/>
      <c r="AB201" s="424"/>
      <c r="AC201" s="424"/>
      <c r="AD201" s="424"/>
      <c r="AE201" s="425"/>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row>
    <row r="202" spans="1:65" ht="15" customHeight="1" x14ac:dyDescent="0.25">
      <c r="A202" s="58"/>
      <c r="B202" s="390"/>
      <c r="C202" s="390"/>
      <c r="D202" s="391"/>
      <c r="E202" s="405"/>
      <c r="F202" s="406"/>
      <c r="G202" s="406"/>
      <c r="H202" s="406"/>
      <c r="I202" s="404"/>
      <c r="J202" s="129" t="str">
        <f>IF(AND('Mapa final'!$AB$145="Baja",'Mapa final'!$AD$145="Leve"),CONCATENATE("R48C",'Mapa final'!$R$145),"")</f>
        <v/>
      </c>
      <c r="K202" s="56" t="str">
        <f>IF(AND('Mapa final'!$AB$146="Baja",'Mapa final'!$AD$146="Leve"),CONCATENATE("R48C",'Mapa final'!$R$146),"")</f>
        <v/>
      </c>
      <c r="L202" s="130" t="str">
        <f>IF(AND('Mapa final'!$AB$147="Baja",'Mapa final'!$AD$147="Leve"),CONCATENATE("R48C",'Mapa final'!$R$147),"")</f>
        <v/>
      </c>
      <c r="M202" s="51" t="str">
        <f>IF(AND('Mapa final'!$AB$145="Baja",'Mapa final'!$AD$145="Menor"),CONCATENATE("R48C",'Mapa final'!$R$145),"")</f>
        <v/>
      </c>
      <c r="N202" s="52" t="str">
        <f>IF(AND('Mapa final'!$AB$146="Baja",'Mapa final'!$AD$146="Menor"),CONCATENATE("R48C",'Mapa final'!$R$146),"")</f>
        <v/>
      </c>
      <c r="O202" s="125" t="str">
        <f>IF(AND('Mapa final'!$AB$147="Baja",'Mapa final'!$AD$147="Menor"),CONCATENATE("R48C",'Mapa final'!$R$147),"")</f>
        <v/>
      </c>
      <c r="P202" s="51" t="str">
        <f>IF(AND('Mapa final'!$AB$145="Baja",'Mapa final'!$AD$145="Moderado"),CONCATENATE("R48C",'Mapa final'!$R$145),"")</f>
        <v/>
      </c>
      <c r="Q202" s="52" t="str">
        <f>IF(AND('Mapa final'!$AB$146="Baja",'Mapa final'!$AD$146="Moderado"),CONCATENATE("R48C",'Mapa final'!$R$146),"")</f>
        <v/>
      </c>
      <c r="R202" s="125" t="str">
        <f>IF(AND('Mapa final'!$AB$147="Baja",'Mapa final'!$AD$147="Moderado"),CONCATENATE("R48C",'Mapa final'!$R$147),"")</f>
        <v/>
      </c>
      <c r="S202" s="119" t="str">
        <f>IF(AND('Mapa final'!$AB$145="Baja",'Mapa final'!$AD$145="Mayor"),CONCATENATE("R48C",'Mapa final'!$R$145),"")</f>
        <v/>
      </c>
      <c r="T202" s="44" t="str">
        <f>IF(AND('Mapa final'!$AB$146="Baja",'Mapa final'!$AD$146="Mayor"),CONCATENATE("R48C",'Mapa final'!$R$146),"")</f>
        <v/>
      </c>
      <c r="U202" s="120" t="str">
        <f>IF(AND('Mapa final'!$AB$147="Baja",'Mapa final'!$AD$147="Mayor"),CONCATENATE("R48C",'Mapa final'!$R$147),"")</f>
        <v/>
      </c>
      <c r="V202" s="45" t="str">
        <f>IF(AND('Mapa final'!$AB$145="Baja",'Mapa final'!$AD$145="Catastrófico"),CONCATENATE("R48C",'Mapa final'!$R$145),"")</f>
        <v/>
      </c>
      <c r="W202" s="46" t="str">
        <f>IF(AND('Mapa final'!$AB$146="Baja",'Mapa final'!$AD$146="Catastrófico"),CONCATENATE("R48C",'Mapa final'!$R$146),"")</f>
        <v/>
      </c>
      <c r="X202" s="114" t="str">
        <f>IF(AND('Mapa final'!$AB$147="Baja",'Mapa final'!$AD$147="Catastrófico"),CONCATENATE("R48C",'Mapa final'!$R$147),"")</f>
        <v/>
      </c>
      <c r="Y202" s="58"/>
      <c r="Z202" s="423"/>
      <c r="AA202" s="424"/>
      <c r="AB202" s="424"/>
      <c r="AC202" s="424"/>
      <c r="AD202" s="424"/>
      <c r="AE202" s="425"/>
      <c r="AF202" s="58"/>
      <c r="AG202" s="58"/>
      <c r="AH202" s="58"/>
      <c r="AI202" s="58"/>
      <c r="AJ202" s="58"/>
      <c r="AK202" s="58"/>
      <c r="AL202" s="58"/>
      <c r="AM202" s="58"/>
      <c r="AN202" s="58"/>
      <c r="AO202" s="58"/>
      <c r="AP202" s="58"/>
      <c r="AQ202" s="58"/>
      <c r="AR202" s="58"/>
      <c r="AS202" s="58"/>
      <c r="AT202" s="58"/>
      <c r="AU202" s="58"/>
      <c r="AV202" s="58"/>
      <c r="AW202" s="58"/>
      <c r="AX202" s="58"/>
      <c r="AY202" s="58"/>
      <c r="AZ202" s="58"/>
      <c r="BA202" s="58"/>
      <c r="BB202" s="58"/>
      <c r="BC202" s="58"/>
      <c r="BD202" s="58"/>
      <c r="BE202" s="58"/>
      <c r="BF202" s="58"/>
      <c r="BG202" s="58"/>
      <c r="BH202" s="58"/>
      <c r="BI202" s="58"/>
    </row>
    <row r="203" spans="1:65" ht="15" customHeight="1" x14ac:dyDescent="0.25">
      <c r="A203" s="58"/>
      <c r="B203" s="390"/>
      <c r="C203" s="390"/>
      <c r="D203" s="391"/>
      <c r="E203" s="405"/>
      <c r="F203" s="406"/>
      <c r="G203" s="406"/>
      <c r="H203" s="406"/>
      <c r="I203" s="404"/>
      <c r="J203" s="129" t="str">
        <f>IF(AND('Mapa final'!$AB$148="Baja",'Mapa final'!$AD$148="Leve"),CONCATENATE("R49C",'Mapa final'!$R$148),"")</f>
        <v/>
      </c>
      <c r="K203" s="56" t="str">
        <f>IF(AND('Mapa final'!$AB$149="Baja",'Mapa final'!$AD$149="Leve"),CONCATENATE("R49C",'Mapa final'!$R$149),"")</f>
        <v/>
      </c>
      <c r="L203" s="130" t="str">
        <f>IF(AND('Mapa final'!$AB$150="Baja",'Mapa final'!$AD$150="Leve"),CONCATENATE("R49C",'Mapa final'!$R$150),"")</f>
        <v/>
      </c>
      <c r="M203" s="51" t="str">
        <f>IF(AND('Mapa final'!$AB$148="Baja",'Mapa final'!$AD$148="Menor"),CONCATENATE("R49C",'Mapa final'!$R$148),"")</f>
        <v/>
      </c>
      <c r="N203" s="52" t="str">
        <f>IF(AND('Mapa final'!$AB$149="Baja",'Mapa final'!$AD$149="Menor"),CONCATENATE("R49C",'Mapa final'!$R$149),"")</f>
        <v/>
      </c>
      <c r="O203" s="125" t="str">
        <f>IF(AND('Mapa final'!$AB$150="Baja",'Mapa final'!$AD$150="Menor"),CONCATENATE("R49C",'Mapa final'!$R$150),"")</f>
        <v/>
      </c>
      <c r="P203" s="51" t="str">
        <f>IF(AND('Mapa final'!$AB$148="Baja",'Mapa final'!$AD$148="Moderado"),CONCATENATE("R49C",'Mapa final'!$R$148),"")</f>
        <v/>
      </c>
      <c r="Q203" s="52" t="str">
        <f>IF(AND('Mapa final'!$AB$149="Baja",'Mapa final'!$AD$149="Moderado"),CONCATENATE("R49C",'Mapa final'!$R$149),"")</f>
        <v/>
      </c>
      <c r="R203" s="125" t="str">
        <f>IF(AND('Mapa final'!$AB$150="Baja",'Mapa final'!$AD$150="Moderado"),CONCATENATE("R49C",'Mapa final'!$R$150),"")</f>
        <v/>
      </c>
      <c r="S203" s="119" t="str">
        <f>IF(AND('Mapa final'!$AB$148="Baja",'Mapa final'!$AD$148="Mayor"),CONCATENATE("R49C",'Mapa final'!$R$148),"")</f>
        <v/>
      </c>
      <c r="T203" s="44" t="str">
        <f>IF(AND('Mapa final'!$AB$149="Baja",'Mapa final'!$AD$149="Mayor"),CONCATENATE("R49C",'Mapa final'!$R$149),"")</f>
        <v/>
      </c>
      <c r="U203" s="120" t="str">
        <f>IF(AND('Mapa final'!$AB$150="Baja",'Mapa final'!$AD$150="Mayor"),CONCATENATE("R49C",'Mapa final'!$R$150),"")</f>
        <v/>
      </c>
      <c r="V203" s="45" t="str">
        <f>IF(AND('Mapa final'!$AB$148="Baja",'Mapa final'!$AD$148="Catastrófico"),CONCATENATE("R49C",'Mapa final'!$R$148),"")</f>
        <v/>
      </c>
      <c r="W203" s="46" t="str">
        <f>IF(AND('Mapa final'!$AB$149="Baja",'Mapa final'!$AD$149="Catastrófico"),CONCATENATE("R49C",'Mapa final'!$R$149),"")</f>
        <v/>
      </c>
      <c r="X203" s="114" t="str">
        <f>IF(AND('Mapa final'!$AB$150="Baja",'Mapa final'!$AD$150="Catastrófico"),CONCATENATE("R49C",'Mapa final'!$R$150),"")</f>
        <v/>
      </c>
      <c r="Y203" s="58"/>
      <c r="Z203" s="423"/>
      <c r="AA203" s="424"/>
      <c r="AB203" s="424"/>
      <c r="AC203" s="424"/>
      <c r="AD203" s="424"/>
      <c r="AE203" s="425"/>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58"/>
      <c r="BF203" s="58"/>
      <c r="BG203" s="58"/>
      <c r="BH203" s="58"/>
      <c r="BI203" s="58"/>
    </row>
    <row r="204" spans="1:65" ht="15" customHeight="1" x14ac:dyDescent="0.25">
      <c r="A204" s="58"/>
      <c r="B204" s="390"/>
      <c r="C204" s="390"/>
      <c r="D204" s="391"/>
      <c r="E204" s="405"/>
      <c r="F204" s="406"/>
      <c r="G204" s="406"/>
      <c r="H204" s="406"/>
      <c r="I204" s="404"/>
      <c r="J204" s="129" t="str">
        <f>IF(AND('Mapa final'!$AB$151="Baja",'Mapa final'!$AD$151="Leve"),CONCATENATE("R50C",'Mapa final'!$R$151),"")</f>
        <v/>
      </c>
      <c r="K204" s="56" t="str">
        <f>IF(AND('Mapa final'!$AB$152="Baja",'Mapa final'!$AD$152="Leve"),CONCATENATE("R50C",'Mapa final'!$R$152),"")</f>
        <v/>
      </c>
      <c r="L204" s="130" t="str">
        <f>IF(AND('Mapa final'!$AB$153="Baja",'Mapa final'!$AD$153="Leve"),CONCATENATE("R50C",'Mapa final'!$R$153),"")</f>
        <v/>
      </c>
      <c r="M204" s="51" t="str">
        <f>IF(AND('Mapa final'!$AB$151="Baja",'Mapa final'!$AD$151="Menor"),CONCATENATE("R50C",'Mapa final'!$R$151),"")</f>
        <v/>
      </c>
      <c r="N204" s="52" t="str">
        <f>IF(AND('Mapa final'!$AB$152="Baja",'Mapa final'!$AD$152="Menor"),CONCATENATE("R50C",'Mapa final'!$R$152),"")</f>
        <v/>
      </c>
      <c r="O204" s="125" t="str">
        <f>IF(AND('Mapa final'!$AB$153="Baja",'Mapa final'!$AD$153="Menor"),CONCATENATE("R50C",'Mapa final'!$R$153),"")</f>
        <v/>
      </c>
      <c r="P204" s="51" t="str">
        <f>IF(AND('Mapa final'!$AB$151="Baja",'Mapa final'!$AD$151="Moderado"),CONCATENATE("R50C",'Mapa final'!$R$151),"")</f>
        <v/>
      </c>
      <c r="Q204" s="52" t="str">
        <f>IF(AND('Mapa final'!$AB$152="Baja",'Mapa final'!$AD$152="Moderado"),CONCATENATE("R50C",'Mapa final'!$R$152),"")</f>
        <v/>
      </c>
      <c r="R204" s="125" t="str">
        <f>IF(AND('Mapa final'!$AB$153="Baja",'Mapa final'!$AD$153="Moderado"),CONCATENATE("R50C",'Mapa final'!$R$153),"")</f>
        <v/>
      </c>
      <c r="S204" s="119" t="str">
        <f>IF(AND('Mapa final'!$AB$151="Baja",'Mapa final'!$AD$151="Mayor"),CONCATENATE("R50C",'Mapa final'!$R$151),"")</f>
        <v/>
      </c>
      <c r="T204" s="44" t="str">
        <f>IF(AND('Mapa final'!$AB$152="Baja",'Mapa final'!$AD$152="Mayor"),CONCATENATE("R50C",'Mapa final'!$R$152),"")</f>
        <v/>
      </c>
      <c r="U204" s="120" t="str">
        <f>IF(AND('Mapa final'!$AB$153="Baja",'Mapa final'!$AD$153="Mayor"),CONCATENATE("R50C",'Mapa final'!$R$153),"")</f>
        <v/>
      </c>
      <c r="V204" s="45" t="str">
        <f>IF(AND('Mapa final'!$AB$151="Baja",'Mapa final'!$AD$151="Catastrófico"),CONCATENATE("R50C",'Mapa final'!$R$151),"")</f>
        <v/>
      </c>
      <c r="W204" s="46" t="str">
        <f>IF(AND('Mapa final'!$AB$152="Baja",'Mapa final'!$AD$152="Catastrófico"),CONCATENATE("R50C",'Mapa final'!$R$152),"")</f>
        <v/>
      </c>
      <c r="X204" s="114" t="str">
        <f>IF(AND('Mapa final'!$AB$153="Baja",'Mapa final'!$AD$153="Catastrófico"),CONCATENATE("R50C",'Mapa final'!$R$153),"")</f>
        <v/>
      </c>
      <c r="Y204" s="58"/>
      <c r="Z204" s="423"/>
      <c r="AA204" s="424"/>
      <c r="AB204" s="424"/>
      <c r="AC204" s="424"/>
      <c r="AD204" s="424"/>
      <c r="AE204" s="425"/>
      <c r="AF204" s="58"/>
      <c r="AG204" s="58"/>
      <c r="AH204" s="58"/>
      <c r="AI204" s="58"/>
      <c r="AJ204" s="58"/>
      <c r="AK204" s="58"/>
      <c r="AL204" s="58"/>
      <c r="AM204" s="58"/>
      <c r="AN204" s="58"/>
      <c r="AO204" s="58"/>
      <c r="AP204" s="58"/>
      <c r="AQ204" s="58"/>
      <c r="AR204" s="58"/>
      <c r="AS204" s="58"/>
      <c r="AT204" s="58"/>
      <c r="AU204" s="58"/>
      <c r="AV204" s="58"/>
      <c r="AW204" s="58"/>
      <c r="AX204" s="58"/>
      <c r="AY204" s="58"/>
      <c r="AZ204" s="58"/>
      <c r="BA204" s="58"/>
      <c r="BB204" s="58"/>
      <c r="BC204" s="58"/>
      <c r="BD204" s="58"/>
      <c r="BE204" s="58"/>
      <c r="BF204" s="58"/>
      <c r="BG204" s="58"/>
      <c r="BH204" s="58"/>
      <c r="BI204" s="58"/>
    </row>
    <row r="205" spans="1:65" ht="15.75" customHeight="1" thickBot="1" x14ac:dyDescent="0.3">
      <c r="A205" s="58"/>
      <c r="B205" s="390"/>
      <c r="C205" s="390"/>
      <c r="D205" s="391"/>
      <c r="E205" s="407"/>
      <c r="F205" s="408"/>
      <c r="G205" s="408"/>
      <c r="H205" s="408"/>
      <c r="I205" s="408"/>
      <c r="J205" s="131" t="str">
        <f>IF(AND('Mapa final'!$AB$154="Baja",'Mapa final'!$AD$154="Leve"),CONCATENATE("R50C",'Mapa final'!$R$154),"")</f>
        <v/>
      </c>
      <c r="K205" s="57" t="str">
        <f>IF(AND('Mapa final'!$AB$155="Baja",'Mapa final'!$AD$155="Leve"),CONCATENATE("R50C",'Mapa final'!$R$155),"")</f>
        <v/>
      </c>
      <c r="L205" s="132" t="str">
        <f>IF(AND('Mapa final'!$AB$156="Baja",'Mapa final'!$AD$156="Leve"),CONCATENATE("R50C",'Mapa final'!$R$156),"")</f>
        <v/>
      </c>
      <c r="M205" s="53" t="str">
        <f>IF(AND('Mapa final'!$AB$154="Baja",'Mapa final'!$AD$154="Menor"),CONCATENATE("R50C",'Mapa final'!$R$154),"")</f>
        <v/>
      </c>
      <c r="N205" s="54" t="str">
        <f>IF(AND('Mapa final'!$AB$155="Baja",'Mapa final'!$AD$155="Menor"),CONCATENATE("R50C",'Mapa final'!$R$155),"")</f>
        <v/>
      </c>
      <c r="O205" s="126" t="str">
        <f>IF(AND('Mapa final'!$AB$156="Baja",'Mapa final'!$AD$156="Menor"),CONCATENATE("R50C",'Mapa final'!$R$156),"")</f>
        <v/>
      </c>
      <c r="P205" s="53" t="str">
        <f>IF(AND('Mapa final'!$AB$154="Baja",'Mapa final'!$AD$154="Moderado"),CONCATENATE("R50C",'Mapa final'!$R$154),"")</f>
        <v/>
      </c>
      <c r="Q205" s="54" t="str">
        <f>IF(AND('Mapa final'!$AB$155="Baja",'Mapa final'!$AD$155="Moderado"),CONCATENATE("R50C",'Mapa final'!$R$155),"")</f>
        <v/>
      </c>
      <c r="R205" s="126" t="str">
        <f>IF(AND('Mapa final'!$AB$156="Baja",'Mapa final'!$AD$156="Moderado"),CONCATENATE("R50C",'Mapa final'!$R$156),"")</f>
        <v/>
      </c>
      <c r="S205" s="121" t="str">
        <f>IF(AND('Mapa final'!$AB$154="Baja",'Mapa final'!$AD$154="Mayor"),CONCATENATE("R50C",'Mapa final'!$R$154),"")</f>
        <v/>
      </c>
      <c r="T205" s="122" t="str">
        <f>IF(AND('Mapa final'!$AB$155="Baja",'Mapa final'!$AD$155="Mayor"),CONCATENATE("R50C",'Mapa final'!$R$155),"")</f>
        <v/>
      </c>
      <c r="U205" s="123" t="str">
        <f>IF(AND('Mapa final'!$AB$156="Baja",'Mapa final'!$AD$156="Mayor"),CONCATENATE("R50C",'Mapa final'!$R$156),"")</f>
        <v/>
      </c>
      <c r="V205" s="47" t="str">
        <f>IF(AND('Mapa final'!$AB$154="Baja",'Mapa final'!$AD$154="Catastrófico"),CONCATENATE("R50C",'Mapa final'!$R$154),"")</f>
        <v/>
      </c>
      <c r="W205" s="48" t="str">
        <f>IF(AND('Mapa final'!$AB$155="Baja",'Mapa final'!$AD$155="Catastrófico"),CONCATENATE("R50C",'Mapa final'!$R$155),"")</f>
        <v/>
      </c>
      <c r="X205" s="115" t="str">
        <f>IF(AND('Mapa final'!$AB$156="Baja",'Mapa final'!$AD$156="Catastrófico"),CONCATENATE("R50C",'Mapa final'!$R$156),"")</f>
        <v/>
      </c>
      <c r="Y205" s="58"/>
      <c r="Z205" s="426"/>
      <c r="AA205" s="427"/>
      <c r="AB205" s="427"/>
      <c r="AC205" s="427"/>
      <c r="AD205" s="427"/>
      <c r="AE205" s="428"/>
    </row>
    <row r="206" spans="1:65" ht="16.5" customHeight="1" x14ac:dyDescent="0.25">
      <c r="A206" s="58"/>
      <c r="B206" s="390"/>
      <c r="C206" s="390"/>
      <c r="D206" s="391"/>
      <c r="E206" s="401" t="s">
        <v>107</v>
      </c>
      <c r="F206" s="402"/>
      <c r="G206" s="402"/>
      <c r="H206" s="402"/>
      <c r="I206" s="402"/>
      <c r="J206" s="127" t="str">
        <f>IF(AND('Mapa final'!$AB$7="Muy Baja",'Mapa final'!$AD$7="Leve"),CONCATENATE("R1C",'Mapa final'!$R$7),"")</f>
        <v/>
      </c>
      <c r="K206" s="55" t="str">
        <f>IF(AND('Mapa final'!$AB$8="Muy Baja",'Mapa final'!$AD$8="Leve"),CONCATENATE("R1C",'Mapa final'!$R$8),"")</f>
        <v/>
      </c>
      <c r="L206" s="128" t="str">
        <f>IF(AND('Mapa final'!$AB$9="Muy Baja",'Mapa final'!$AD$9="Leve"),CONCATENATE("R1C",'Mapa final'!$R$9),"")</f>
        <v/>
      </c>
      <c r="M206" s="127" t="str">
        <f>IF(AND('Mapa final'!$AB$7="Muy Baja",'Mapa final'!$AD$7="Menor"),CONCATENATE("R1C",'Mapa final'!$R$7),"")</f>
        <v/>
      </c>
      <c r="N206" s="55" t="str">
        <f>IF(AND('Mapa final'!$AB$8="Muy Baja",'Mapa final'!$AD$8="Menor"),CONCATENATE("R1C",'Mapa final'!$R$8),"")</f>
        <v/>
      </c>
      <c r="O206" s="128" t="str">
        <f>IF(AND('Mapa final'!$AB$9="Muy Baja",'Mapa final'!$AD$9="Menor"),CONCATENATE("R1C",'Mapa final'!$R$9),"")</f>
        <v/>
      </c>
      <c r="P206" s="49" t="str">
        <f>IF(AND('Mapa final'!$AB$7="Muy Baja",'Mapa final'!$AD$7="Moderado"),CONCATENATE("R1C",'Mapa final'!$R$7),"")</f>
        <v/>
      </c>
      <c r="Q206" s="50" t="str">
        <f>IF(AND('Mapa final'!$AB$8="Muy Baja",'Mapa final'!$AD$8="Moderado"),CONCATENATE("R1C",'Mapa final'!$R$8),"")</f>
        <v/>
      </c>
      <c r="R206" s="124" t="str">
        <f>IF(AND('Mapa final'!$AB$9="Muy Baja",'Mapa final'!$AD$9="Moderado"),CONCATENATE("R1C",'Mapa final'!$R$9),"")</f>
        <v/>
      </c>
      <c r="S206" s="116" t="str">
        <f>IF(AND('Mapa final'!$AB$7="Muy Baja",'Mapa final'!$AD$7="Mayor"),CONCATENATE("R1C",'Mapa final'!$R$7),"")</f>
        <v/>
      </c>
      <c r="T206" s="117" t="str">
        <f>IF(AND('Mapa final'!$AB$8="Muy Baja",'Mapa final'!$AD$8="Mayor"),CONCATENATE("R1C",'Mapa final'!$R$8),"")</f>
        <v/>
      </c>
      <c r="U206" s="118" t="str">
        <f>IF(AND('Mapa final'!$AB$9="Muy Baja",'Mapa final'!$AD$9="Mayor"),CONCATENATE("R1C",'Mapa final'!$R$9),"")</f>
        <v/>
      </c>
      <c r="V206" s="42" t="str">
        <f>IF(AND('Mapa final'!$AB$7="Muy Baja",'Mapa final'!$AD$7="Catastrófico"),CONCATENATE("R1C",'Mapa final'!$R$7),"")</f>
        <v/>
      </c>
      <c r="W206" s="43" t="str">
        <f>IF(AND('Mapa final'!$AB$8="Muy Baja",'Mapa final'!$AD$8="Catastrófico"),CONCATENATE("R1C",'Mapa final'!$R$8),"")</f>
        <v/>
      </c>
      <c r="X206" s="113" t="str">
        <f>IF(AND('Mapa final'!$AB$9="Muy Baja",'Mapa final'!$AD$9="Catastrófico"),CONCATENATE("R1C",'Mapa final'!$R$9),"")</f>
        <v/>
      </c>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8"/>
      <c r="AZ206" s="58"/>
      <c r="BA206" s="58"/>
      <c r="BB206" s="58"/>
      <c r="BC206" s="58"/>
      <c r="BD206" s="58"/>
      <c r="BE206" s="58"/>
      <c r="BF206" s="58"/>
      <c r="BG206" s="58"/>
      <c r="BH206" s="58"/>
      <c r="BI206" s="58"/>
      <c r="BJ206" s="58"/>
      <c r="BK206" s="58"/>
      <c r="BL206" s="58"/>
      <c r="BM206" s="58"/>
    </row>
    <row r="207" spans="1:65" ht="15.75" x14ac:dyDescent="0.25">
      <c r="A207" s="58"/>
      <c r="B207" s="390"/>
      <c r="C207" s="390"/>
      <c r="D207" s="391"/>
      <c r="E207" s="403"/>
      <c r="F207" s="404"/>
      <c r="G207" s="404"/>
      <c r="H207" s="404"/>
      <c r="I207" s="404"/>
      <c r="J207" s="129" t="str">
        <f>IF(AND('Mapa final'!$AB$10="Muy Baja",'Mapa final'!$AD$10="Leve"),CONCATENATE("R2C",'Mapa final'!$R$10),"")</f>
        <v/>
      </c>
      <c r="K207" s="56" t="str">
        <f>IF(AND('Mapa final'!$AB$11="Muy Baja",'Mapa final'!$AD$11="Leve"),CONCATENATE("R2C",'Mapa final'!$R$11),"")</f>
        <v/>
      </c>
      <c r="L207" s="130" t="str">
        <f>IF(AND('Mapa final'!$AB$12="Muy Baja",'Mapa final'!$AD$12="Leve"),CONCATENATE("R2C",'Mapa final'!$R$12),"")</f>
        <v/>
      </c>
      <c r="M207" s="129" t="str">
        <f>IF(AND('Mapa final'!$AB$10="Muy Baja",'Mapa final'!$AD$10="Menor"),CONCATENATE("R2C",'Mapa final'!$R$10),"")</f>
        <v/>
      </c>
      <c r="N207" s="56" t="str">
        <f>IF(AND('Mapa final'!$AB$11="Muy Baja",'Mapa final'!$AD$11="Menor"),CONCATENATE("R2C",'Mapa final'!$R$11),"")</f>
        <v/>
      </c>
      <c r="O207" s="130" t="str">
        <f>IF(AND('Mapa final'!$AB$12="Muy Baja",'Mapa final'!$AD$12="Menor"),CONCATENATE("R2C",'Mapa final'!$R$12),"")</f>
        <v/>
      </c>
      <c r="P207" s="51" t="str">
        <f>IF(AND('Mapa final'!$AB$10="Muy Baja",'Mapa final'!$AD$10="Moderado"),CONCATENATE("R2C",'Mapa final'!$R$10),"")</f>
        <v/>
      </c>
      <c r="Q207" s="52" t="str">
        <f>IF(AND('Mapa final'!$AB$11="Muy Baja",'Mapa final'!$AD$11="Moderado"),CONCATENATE("R2C",'Mapa final'!$R$11),"")</f>
        <v/>
      </c>
      <c r="R207" s="125" t="str">
        <f>IF(AND('Mapa final'!$AB$12="Muy Baja",'Mapa final'!$AD$12="Moderado"),CONCATENATE("R2C",'Mapa final'!$R$12),"")</f>
        <v>R2C3</v>
      </c>
      <c r="S207" s="119" t="str">
        <f>IF(AND('Mapa final'!$AB$10="Muy Baja",'Mapa final'!$AD$10="Mayor"),CONCATENATE("R2C",'Mapa final'!$R$10),"")</f>
        <v/>
      </c>
      <c r="T207" s="44" t="str">
        <f>IF(AND('Mapa final'!$AB$11="Muy Baja",'Mapa final'!$AD$11="Mayor"),CONCATENATE("R2C",'Mapa final'!$R$11),"")</f>
        <v/>
      </c>
      <c r="U207" s="120" t="str">
        <f>IF(AND('Mapa final'!$AB$12="Muy Baja",'Mapa final'!$AD$12="Mayor"),CONCATENATE("R2C",'Mapa final'!$R$12),"")</f>
        <v/>
      </c>
      <c r="V207" s="45" t="str">
        <f>IF(AND('Mapa final'!$AB$10="Muy Baja",'Mapa final'!$AD$10="Catastrófico"),CONCATENATE("R2C",'Mapa final'!$R$10),"")</f>
        <v/>
      </c>
      <c r="W207" s="46" t="str">
        <f>IF(AND('Mapa final'!$AB$11="Muy Baja",'Mapa final'!$AD$11="Catastrófico"),CONCATENATE("R2C",'Mapa final'!$R$11),"")</f>
        <v/>
      </c>
      <c r="X207" s="114" t="str">
        <f>IF(AND('Mapa final'!$AB$12="Muy Baja",'Mapa final'!$AD$12="Catastrófico"),CONCATENATE("R2C",'Mapa final'!$R$12),"")</f>
        <v/>
      </c>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c r="AX207" s="58"/>
      <c r="AY207" s="58"/>
      <c r="AZ207" s="58"/>
      <c r="BA207" s="58"/>
      <c r="BB207" s="58"/>
      <c r="BC207" s="58"/>
      <c r="BD207" s="58"/>
      <c r="BE207" s="58"/>
      <c r="BF207" s="58"/>
      <c r="BG207" s="58"/>
      <c r="BH207" s="58"/>
      <c r="BI207" s="58"/>
      <c r="BJ207" s="58"/>
      <c r="BK207" s="58"/>
      <c r="BL207" s="58"/>
      <c r="BM207" s="58"/>
    </row>
    <row r="208" spans="1:65" ht="15.75" x14ac:dyDescent="0.25">
      <c r="A208" s="58"/>
      <c r="B208" s="390"/>
      <c r="C208" s="390"/>
      <c r="D208" s="391"/>
      <c r="E208" s="403"/>
      <c r="F208" s="404"/>
      <c r="G208" s="404"/>
      <c r="H208" s="404"/>
      <c r="I208" s="404"/>
      <c r="J208" s="129" t="str">
        <f>IF(AND('Mapa final'!$AB$13="Muy Baja",'Mapa final'!$AD$13="Leve"),CONCATENATE("R3C",'Mapa final'!$R$13),"")</f>
        <v/>
      </c>
      <c r="K208" s="56" t="str">
        <f>IF(AND('Mapa final'!$AB$14="Muy Baja",'Mapa final'!$AD$14="Leve"),CONCATENATE("R3C",'Mapa final'!$R$14),"")</f>
        <v/>
      </c>
      <c r="L208" s="130" t="str">
        <f>IF(AND('Mapa final'!$AB$15="Muy Baja",'Mapa final'!$AD$15="Leve"),CONCATENATE("R3C",'Mapa final'!$R$15),"")</f>
        <v/>
      </c>
      <c r="M208" s="129" t="str">
        <f>IF(AND('Mapa final'!$AB$13="Muy Baja",'Mapa final'!$AD$13="Menor"),CONCATENATE("R3C",'Mapa final'!$R$13),"")</f>
        <v/>
      </c>
      <c r="N208" s="56" t="str">
        <f>IF(AND('Mapa final'!$AB$14="Muy Baja",'Mapa final'!$AD$14="Menor"),CONCATENATE("R3C",'Mapa final'!$R$14),"")</f>
        <v/>
      </c>
      <c r="O208" s="130" t="str">
        <f>IF(AND('Mapa final'!$AB$15="Muy Baja",'Mapa final'!$AD$15="Menor"),CONCATENATE("R3C",'Mapa final'!$R$15),"")</f>
        <v/>
      </c>
      <c r="P208" s="51" t="str">
        <f>IF(AND('Mapa final'!$AB$13="Muy Baja",'Mapa final'!$AD$13="Moderado"),CONCATENATE("R3C",'Mapa final'!$R$13),"")</f>
        <v/>
      </c>
      <c r="Q208" s="52" t="str">
        <f>IF(AND('Mapa final'!$AB$14="Muy Baja",'Mapa final'!$AD$14="Moderado"),CONCATENATE("R3C",'Mapa final'!$R$14),"")</f>
        <v/>
      </c>
      <c r="R208" s="125" t="str">
        <f>IF(AND('Mapa final'!$AB$15="Muy Baja",'Mapa final'!$AD$15="Moderado"),CONCATENATE("R3C",'Mapa final'!$R$15),"")</f>
        <v/>
      </c>
      <c r="S208" s="119" t="str">
        <f>IF(AND('Mapa final'!$AB$13="Muy Baja",'Mapa final'!$AD$13="Mayor"),CONCATENATE("R3C",'Mapa final'!$R$13),"")</f>
        <v/>
      </c>
      <c r="T208" s="44" t="str">
        <f>IF(AND('Mapa final'!$AB$14="Muy Baja",'Mapa final'!$AD$14="Mayor"),CONCATENATE("R3C",'Mapa final'!$R$14),"")</f>
        <v/>
      </c>
      <c r="U208" s="120" t="str">
        <f>IF(AND('Mapa final'!$AB$15="Muy Baja",'Mapa final'!$AD$15="Mayor"),CONCATENATE("R3C",'Mapa final'!$R$15),"")</f>
        <v/>
      </c>
      <c r="V208" s="45" t="str">
        <f>IF(AND('Mapa final'!$AB$13="Muy Baja",'Mapa final'!$AD$13="Catastrófico"),CONCATENATE("R3C",'Mapa final'!$R$13),"")</f>
        <v/>
      </c>
      <c r="W208" s="46" t="str">
        <f>IF(AND('Mapa final'!$AB$14="Muy Baja",'Mapa final'!$AD$14="Catastrófico"),CONCATENATE("R3C",'Mapa final'!$R$14),"")</f>
        <v/>
      </c>
      <c r="X208" s="114" t="str">
        <f>IF(AND('Mapa final'!$AB$15="Muy Baja",'Mapa final'!$AD$15="Catastrófico"),CONCATENATE("R3C",'Mapa final'!$R$15),"")</f>
        <v/>
      </c>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8"/>
      <c r="AZ208" s="58"/>
      <c r="BA208" s="58"/>
      <c r="BB208" s="58"/>
      <c r="BC208" s="58"/>
      <c r="BD208" s="58"/>
      <c r="BE208" s="58"/>
      <c r="BF208" s="58"/>
      <c r="BG208" s="58"/>
      <c r="BH208" s="58"/>
      <c r="BI208" s="58"/>
      <c r="BJ208" s="58"/>
      <c r="BK208" s="58"/>
      <c r="BL208" s="58"/>
      <c r="BM208" s="58"/>
    </row>
    <row r="209" spans="1:65" ht="15.75" x14ac:dyDescent="0.25">
      <c r="A209" s="58"/>
      <c r="B209" s="390"/>
      <c r="C209" s="390"/>
      <c r="D209" s="391"/>
      <c r="E209" s="403"/>
      <c r="F209" s="404"/>
      <c r="G209" s="404"/>
      <c r="H209" s="404"/>
      <c r="I209" s="404"/>
      <c r="J209" s="129" t="str">
        <f>IF(AND('Mapa final'!$AB$16="Muy Baja",'Mapa final'!$AD$16="Leve"),CONCATENATE("R4C",'Mapa final'!$R$16),"")</f>
        <v/>
      </c>
      <c r="K209" s="56" t="str">
        <f>IF(AND('Mapa final'!$AB$17="Muy Baja",'Mapa final'!$AD$17="Leve"),CONCATENATE("R4C",'Mapa final'!$R$17),"")</f>
        <v/>
      </c>
      <c r="L209" s="130" t="str">
        <f>IF(AND('Mapa final'!$AB$18="Muy Baja",'Mapa final'!$AD$18="Leve"),CONCATENATE("R4C",'Mapa final'!$R$18),"")</f>
        <v>R4C3</v>
      </c>
      <c r="M209" s="129" t="str">
        <f>IF(AND('Mapa final'!$AB$16="Muy Baja",'Mapa final'!$AD$16="Menor"),CONCATENATE("R4C",'Mapa final'!$R$16),"")</f>
        <v/>
      </c>
      <c r="N209" s="56" t="str">
        <f>IF(AND('Mapa final'!$AB$17="Muy Baja",'Mapa final'!$AD$17="Menor"),CONCATENATE("R4C",'Mapa final'!$R$17),"")</f>
        <v/>
      </c>
      <c r="O209" s="130" t="str">
        <f>IF(AND('Mapa final'!$AB$18="Muy Baja",'Mapa final'!$AD$18="Menor"),CONCATENATE("R4C",'Mapa final'!$R$18),"")</f>
        <v/>
      </c>
      <c r="P209" s="51" t="str">
        <f>IF(AND('Mapa final'!$AB$16="Muy Baja",'Mapa final'!$AD$16="Moderado"),CONCATENATE("R4C",'Mapa final'!$R$16),"")</f>
        <v/>
      </c>
      <c r="Q209" s="52" t="str">
        <f>IF(AND('Mapa final'!$AB$17="Muy Baja",'Mapa final'!$AD$17="Moderado"),CONCATENATE("R4C",'Mapa final'!$R$17),"")</f>
        <v/>
      </c>
      <c r="R209" s="125" t="str">
        <f>IF(AND('Mapa final'!$AB$18="Muy Baja",'Mapa final'!$AD$18="Moderado"),CONCATENATE("R4C",'Mapa final'!$R$18),"")</f>
        <v/>
      </c>
      <c r="S209" s="119" t="str">
        <f>IF(AND('Mapa final'!$AB$16="Muy Baja",'Mapa final'!$AD$16="Mayor"),CONCATENATE("R4C",'Mapa final'!$R$16),"")</f>
        <v/>
      </c>
      <c r="T209" s="44" t="str">
        <f>IF(AND('Mapa final'!$AB$17="Muy Baja",'Mapa final'!$AD$17="Mayor"),CONCATENATE("R4C",'Mapa final'!$R$17),"")</f>
        <v/>
      </c>
      <c r="U209" s="120" t="str">
        <f>IF(AND('Mapa final'!$AB$18="Muy Baja",'Mapa final'!$AD$18="Mayor"),CONCATENATE("R4C",'Mapa final'!$R$18),"")</f>
        <v/>
      </c>
      <c r="V209" s="45" t="str">
        <f>IF(AND('Mapa final'!$AB$16="Muy Baja",'Mapa final'!$AD$16="Catastrófico"),CONCATENATE("R4C",'Mapa final'!$R$16),"")</f>
        <v/>
      </c>
      <c r="W209" s="46" t="str">
        <f>IF(AND('Mapa final'!$AB$17="Muy Baja",'Mapa final'!$AD$17="Catastrófico"),CONCATENATE("R4C",'Mapa final'!$R$17),"")</f>
        <v/>
      </c>
      <c r="X209" s="114" t="str">
        <f>IF(AND('Mapa final'!$AB$18="Muy Baja",'Mapa final'!$AD$18="Catastrófico"),CONCATENATE("R4C",'Mapa final'!$R$18),"")</f>
        <v/>
      </c>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c r="BB209" s="58"/>
      <c r="BC209" s="58"/>
      <c r="BD209" s="58"/>
      <c r="BE209" s="58"/>
      <c r="BF209" s="58"/>
      <c r="BG209" s="58"/>
      <c r="BH209" s="58"/>
      <c r="BI209" s="58"/>
      <c r="BJ209" s="58"/>
      <c r="BK209" s="58"/>
      <c r="BL209" s="58"/>
      <c r="BM209" s="58"/>
    </row>
    <row r="210" spans="1:65" ht="15.75" x14ac:dyDescent="0.25">
      <c r="A210" s="58"/>
      <c r="B210" s="390"/>
      <c r="C210" s="390"/>
      <c r="D210" s="391"/>
      <c r="E210" s="403"/>
      <c r="F210" s="404"/>
      <c r="G210" s="404"/>
      <c r="H210" s="404"/>
      <c r="I210" s="404"/>
      <c r="J210" s="129" t="str">
        <f>IF(AND('Mapa final'!$AB$19="Muy Baja",'Mapa final'!$AD$19="Leve"),CONCATENATE("R5C",'Mapa final'!$R$19),"")</f>
        <v/>
      </c>
      <c r="K210" s="56" t="str">
        <f>IF(AND('Mapa final'!$AB$20="Muy Baja",'Mapa final'!$AD$20="Leve"),CONCATENATE("R5C",'Mapa final'!$R$20),"")</f>
        <v/>
      </c>
      <c r="L210" s="130" t="str">
        <f>IF(AND('Mapa final'!$AB$21="Muy Baja",'Mapa final'!$AD$21="Leve"),CONCATENATE("R5C",'Mapa final'!$R$21),"")</f>
        <v/>
      </c>
      <c r="M210" s="129" t="str">
        <f>IF(AND('Mapa final'!$AB$19="Muy Baja",'Mapa final'!$AD$19="Menor"),CONCATENATE("R5C",'Mapa final'!$R$19),"")</f>
        <v/>
      </c>
      <c r="N210" s="56" t="str">
        <f>IF(AND('Mapa final'!$AB$20="Muy Baja",'Mapa final'!$AD$20="Menor"),CONCATENATE("R5C",'Mapa final'!$R$20),"")</f>
        <v/>
      </c>
      <c r="O210" s="130" t="str">
        <f>IF(AND('Mapa final'!$AB$21="Muy Baja",'Mapa final'!$AD$21="Menor"),CONCATENATE("R5C",'Mapa final'!$R$21),"")</f>
        <v/>
      </c>
      <c r="P210" s="51" t="str">
        <f>IF(AND('Mapa final'!$AB$19="Muy Baja",'Mapa final'!$AD$19="Moderado"),CONCATENATE("R5C",'Mapa final'!$R$19),"")</f>
        <v/>
      </c>
      <c r="Q210" s="52" t="str">
        <f>IF(AND('Mapa final'!$AB$20="Muy Baja",'Mapa final'!$AD$20="Moderado"),CONCATENATE("R5C",'Mapa final'!$R$20),"")</f>
        <v/>
      </c>
      <c r="R210" s="125" t="str">
        <f>IF(AND('Mapa final'!$AB$21="Muy Baja",'Mapa final'!$AD$21="Moderado"),CONCATENATE("R5C",'Mapa final'!$R$21),"")</f>
        <v/>
      </c>
      <c r="S210" s="119" t="str">
        <f>IF(AND('Mapa final'!$AB$19="Muy Baja",'Mapa final'!$AD$19="Mayor"),CONCATENATE("R5C",'Mapa final'!$R$19),"")</f>
        <v/>
      </c>
      <c r="T210" s="44" t="str">
        <f>IF(AND('Mapa final'!$AB$20="Muy Baja",'Mapa final'!$AD$20="Mayor"),CONCATENATE("R5C",'Mapa final'!$R$20),"")</f>
        <v/>
      </c>
      <c r="U210" s="120" t="str">
        <f>IF(AND('Mapa final'!$AB$21="Muy Baja",'Mapa final'!$AD$21="Mayor"),CONCATENATE("R5C",'Mapa final'!$R$21),"")</f>
        <v/>
      </c>
      <c r="V210" s="45" t="str">
        <f>IF(AND('Mapa final'!$AB$19="Muy Baja",'Mapa final'!$AD$19="Catastrófico"),CONCATENATE("R5C",'Mapa final'!$R$19),"")</f>
        <v/>
      </c>
      <c r="W210" s="46" t="str">
        <f>IF(AND('Mapa final'!$AB$20="Muy Baja",'Mapa final'!$AD$20="Catastrófico"),CONCATENATE("R5C",'Mapa final'!$R$20),"")</f>
        <v/>
      </c>
      <c r="X210" s="114" t="str">
        <f>IF(AND('Mapa final'!$AB$21="Muy Baja",'Mapa final'!$AD$21="Catastrófico"),CONCATENATE("R5C",'Mapa final'!$R$21),"")</f>
        <v/>
      </c>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c r="AX210" s="58"/>
      <c r="AY210" s="58"/>
      <c r="AZ210" s="58"/>
      <c r="BA210" s="58"/>
      <c r="BB210" s="58"/>
      <c r="BC210" s="58"/>
      <c r="BD210" s="58"/>
      <c r="BE210" s="58"/>
      <c r="BF210" s="58"/>
      <c r="BG210" s="58"/>
      <c r="BH210" s="58"/>
      <c r="BI210" s="58"/>
      <c r="BJ210" s="58"/>
      <c r="BK210" s="58"/>
      <c r="BL210" s="58"/>
      <c r="BM210" s="58"/>
    </row>
    <row r="211" spans="1:65" ht="15.75" x14ac:dyDescent="0.25">
      <c r="A211" s="58"/>
      <c r="B211" s="390"/>
      <c r="C211" s="390"/>
      <c r="D211" s="391"/>
      <c r="E211" s="403"/>
      <c r="F211" s="404"/>
      <c r="G211" s="404"/>
      <c r="H211" s="404"/>
      <c r="I211" s="404"/>
      <c r="J211" s="129" t="str">
        <f>IF(AND('Mapa final'!$AB$22="Muy Baja",'Mapa final'!$AD$22="Leve"),CONCATENATE("R6C",'Mapa final'!$R$22),"")</f>
        <v/>
      </c>
      <c r="K211" s="56" t="str">
        <f>IF(AND('Mapa final'!$AB$23="Muy Baja",'Mapa final'!$AD$23="Leve"),CONCATENATE("R6C",'Mapa final'!$R$23),"")</f>
        <v>R6C2</v>
      </c>
      <c r="L211" s="130" t="str">
        <f>IF(AND('Mapa final'!$AB$24="Muy Baja",'Mapa final'!$AD$24="Leve"),CONCATENATE("R6C",'Mapa final'!$R$24),"")</f>
        <v>R6C3</v>
      </c>
      <c r="M211" s="129" t="str">
        <f>IF(AND('Mapa final'!$AB$22="Muy Baja",'Mapa final'!$AD$22="Menor"),CONCATENATE("R6C",'Mapa final'!$R$22),"")</f>
        <v/>
      </c>
      <c r="N211" s="56" t="str">
        <f>IF(AND('Mapa final'!$AB$23="Muy Baja",'Mapa final'!$AD$23="Menor"),CONCATENATE("R6C",'Mapa final'!$R$23),"")</f>
        <v/>
      </c>
      <c r="O211" s="130" t="str">
        <f>IF(AND('Mapa final'!$AB$24="Muy Baja",'Mapa final'!$AD$24="Menor"),CONCATENATE("R6C",'Mapa final'!$R$24),"")</f>
        <v/>
      </c>
      <c r="P211" s="51" t="str">
        <f>IF(AND('Mapa final'!$AB$22="Muy Baja",'Mapa final'!$AD$22="Moderado"),CONCATENATE("R6C",'Mapa final'!$R$22),"")</f>
        <v>R6C1</v>
      </c>
      <c r="Q211" s="52" t="str">
        <f>IF(AND('Mapa final'!$AB$23="Muy Baja",'Mapa final'!$AD$23="Moderado"),CONCATENATE("R6C",'Mapa final'!$R$23),"")</f>
        <v/>
      </c>
      <c r="R211" s="125" t="str">
        <f>IF(AND('Mapa final'!$AB$24="Muy Baja",'Mapa final'!$AD$24="Moderado"),CONCATENATE("R6C",'Mapa final'!$R$24),"")</f>
        <v/>
      </c>
      <c r="S211" s="119" t="str">
        <f>IF(AND('Mapa final'!$AB$22="Muy Baja",'Mapa final'!$AD$22="Mayor"),CONCATENATE("R6C",'Mapa final'!$R$22),"")</f>
        <v/>
      </c>
      <c r="T211" s="44" t="str">
        <f>IF(AND('Mapa final'!$AB$23="Muy Baja",'Mapa final'!$AD$23="Mayor"),CONCATENATE("R6C",'Mapa final'!$R$23),"")</f>
        <v/>
      </c>
      <c r="U211" s="120" t="str">
        <f>IF(AND('Mapa final'!$AB$24="Muy Baja",'Mapa final'!$AD$24="Mayor"),CONCATENATE("R6C",'Mapa final'!$R$24),"")</f>
        <v/>
      </c>
      <c r="V211" s="45" t="str">
        <f>IF(AND('Mapa final'!$AB$22="Muy Baja",'Mapa final'!$AD$22="Catastrófico"),CONCATENATE("R6C",'Mapa final'!$R$22),"")</f>
        <v/>
      </c>
      <c r="W211" s="46" t="str">
        <f>IF(AND('Mapa final'!$AB$23="Muy Baja",'Mapa final'!$AD$23="Catastrófico"),CONCATENATE("R6C",'Mapa final'!$R$23),"")</f>
        <v/>
      </c>
      <c r="X211" s="114" t="str">
        <f>IF(AND('Mapa final'!$AB$24="Muy Baja",'Mapa final'!$AD$24="Catastrófico"),CONCATENATE("R6C",'Mapa final'!$R$24),"")</f>
        <v/>
      </c>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58"/>
      <c r="BH211" s="58"/>
      <c r="BI211" s="58"/>
      <c r="BJ211" s="58"/>
      <c r="BK211" s="58"/>
      <c r="BL211" s="58"/>
      <c r="BM211" s="58"/>
    </row>
    <row r="212" spans="1:65" ht="15.75" x14ac:dyDescent="0.25">
      <c r="A212" s="58"/>
      <c r="B212" s="390"/>
      <c r="C212" s="390"/>
      <c r="D212" s="391"/>
      <c r="E212" s="403"/>
      <c r="F212" s="404"/>
      <c r="G212" s="404"/>
      <c r="H212" s="404"/>
      <c r="I212" s="404"/>
      <c r="J212" s="129" t="str">
        <f>IF(AND('Mapa final'!$AB$25="Muy Baja",'Mapa final'!$AD$25="Leve"),CONCATENATE("R7C",'Mapa final'!$R$25),"")</f>
        <v/>
      </c>
      <c r="K212" s="56" t="str">
        <f>IF(AND('Mapa final'!$AB$26="Muy Baja",'Mapa final'!$AD$26="Leve"),CONCATENATE("R7C",'Mapa final'!$R$26),"")</f>
        <v>R7C2</v>
      </c>
      <c r="L212" s="130" t="str">
        <f>IF(AND('Mapa final'!$AB$27="Muy Baja",'Mapa final'!$AD$27="Leve"),CONCATENATE("R7C",'Mapa final'!$R$27),"")</f>
        <v>R7C3</v>
      </c>
      <c r="M212" s="129" t="str">
        <f>IF(AND('Mapa final'!$AB$25="Muy Baja",'Mapa final'!$AD$25="Menor"),CONCATENATE("R7C",'Mapa final'!$R$25),"")</f>
        <v/>
      </c>
      <c r="N212" s="56" t="str">
        <f>IF(AND('Mapa final'!$AB$26="Muy Baja",'Mapa final'!$AD$26="Menor"),CONCATENATE("R7C",'Mapa final'!$R$26),"")</f>
        <v/>
      </c>
      <c r="O212" s="130" t="str">
        <f>IF(AND('Mapa final'!$AB$27="Muy Baja",'Mapa final'!$AD$27="Menor"),CONCATENATE("R7C",'Mapa final'!$R$27),"")</f>
        <v/>
      </c>
      <c r="P212" s="51" t="str">
        <f>IF(AND('Mapa final'!$AB$25="Muy Baja",'Mapa final'!$AD$25="Moderado"),CONCATENATE("R7C",'Mapa final'!$R$25),"")</f>
        <v>R7C1</v>
      </c>
      <c r="Q212" s="52" t="str">
        <f>IF(AND('Mapa final'!$AB$26="Muy Baja",'Mapa final'!$AD$26="Moderado"),CONCATENATE("R7C",'Mapa final'!$R$26),"")</f>
        <v/>
      </c>
      <c r="R212" s="125" t="str">
        <f>IF(AND('Mapa final'!$AB$27="Muy Baja",'Mapa final'!$AD$27="Moderado"),CONCATENATE("R7C",'Mapa final'!$R$27),"")</f>
        <v/>
      </c>
      <c r="S212" s="119" t="str">
        <f>IF(AND('Mapa final'!$AB$25="Muy Baja",'Mapa final'!$AD$25="Mayor"),CONCATENATE("R7C",'Mapa final'!$R$25),"")</f>
        <v/>
      </c>
      <c r="T212" s="44" t="str">
        <f>IF(AND('Mapa final'!$AB$26="Muy Baja",'Mapa final'!$AD$26="Mayor"),CONCATENATE("R7C",'Mapa final'!$R$26),"")</f>
        <v/>
      </c>
      <c r="U212" s="120" t="str">
        <f>IF(AND('Mapa final'!$AB$27="Muy Baja",'Mapa final'!$AD$27="Mayor"),CONCATENATE("R7C",'Mapa final'!$R$27),"")</f>
        <v/>
      </c>
      <c r="V212" s="45" t="str">
        <f>IF(AND('Mapa final'!$AB$25="Muy Baja",'Mapa final'!$AD$25="Catastrófico"),CONCATENATE("R7C",'Mapa final'!$R$25),"")</f>
        <v/>
      </c>
      <c r="W212" s="46" t="str">
        <f>IF(AND('Mapa final'!$AB$26="Muy Baja",'Mapa final'!$AD$26="Catastrófico"),CONCATENATE("R7C",'Mapa final'!$R$26),"")</f>
        <v/>
      </c>
      <c r="X212" s="114" t="str">
        <f>IF(AND('Mapa final'!$AB$27="Muy Baja",'Mapa final'!$AD$27="Catastrófico"),CONCATENATE("R7C",'Mapa final'!$R$27),"")</f>
        <v/>
      </c>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58"/>
      <c r="BJ212" s="58"/>
      <c r="BK212" s="58"/>
      <c r="BL212" s="58"/>
      <c r="BM212" s="58"/>
    </row>
    <row r="213" spans="1:65" ht="15.75" x14ac:dyDescent="0.25">
      <c r="A213" s="58"/>
      <c r="B213" s="390"/>
      <c r="C213" s="390"/>
      <c r="D213" s="391"/>
      <c r="E213" s="403"/>
      <c r="F213" s="404"/>
      <c r="G213" s="404"/>
      <c r="H213" s="404"/>
      <c r="I213" s="404"/>
      <c r="J213" s="129" t="str">
        <f>IF(AND('Mapa final'!$AB$28="Muy Baja",'Mapa final'!$AD$28="Leve"),CONCATENATE("R8C",'Mapa final'!$R$28),"")</f>
        <v/>
      </c>
      <c r="K213" s="56" t="str">
        <f>IF(AND('Mapa final'!$AB$29="Muy Baja",'Mapa final'!$AD$29="Leve"),CONCATENATE("R8C",'Mapa final'!$R$29),"")</f>
        <v/>
      </c>
      <c r="L213" s="130" t="str">
        <f>IF(AND('Mapa final'!$AB$30="Muy Baja",'Mapa final'!$AD$30="Leve"),CONCATENATE("R8C",'Mapa final'!$R$30),"")</f>
        <v/>
      </c>
      <c r="M213" s="129" t="str">
        <f>IF(AND('Mapa final'!$AB$28="Muy Baja",'Mapa final'!$AD$28="Menor"),CONCATENATE("R8C",'Mapa final'!$R$28),"")</f>
        <v/>
      </c>
      <c r="N213" s="56" t="str">
        <f>IF(AND('Mapa final'!$AB$29="Muy Baja",'Mapa final'!$AD$29="Menor"),CONCATENATE("R8C",'Mapa final'!$R$29),"")</f>
        <v/>
      </c>
      <c r="O213" s="130" t="str">
        <f>IF(AND('Mapa final'!$AB$30="Muy Baja",'Mapa final'!$AD$30="Menor"),CONCATENATE("R8C",'Mapa final'!$R$30),"")</f>
        <v/>
      </c>
      <c r="P213" s="51" t="str">
        <f>IF(AND('Mapa final'!$AB$28="Muy Baja",'Mapa final'!$AD$28="Moderado"),CONCATENATE("R8C",'Mapa final'!$R$28),"")</f>
        <v/>
      </c>
      <c r="Q213" s="52" t="str">
        <f>IF(AND('Mapa final'!$AB$29="Muy Baja",'Mapa final'!$AD$29="Moderado"),CONCATENATE("R8C",'Mapa final'!$R$29),"")</f>
        <v/>
      </c>
      <c r="R213" s="125" t="str">
        <f>IF(AND('Mapa final'!$AB$30="Muy Baja",'Mapa final'!$AD$30="Moderado"),CONCATENATE("R8C",'Mapa final'!$R$30),"")</f>
        <v/>
      </c>
      <c r="S213" s="119" t="str">
        <f>IF(AND('Mapa final'!$AB$28="Muy Baja",'Mapa final'!$AD$28="Mayor"),CONCATENATE("R8C",'Mapa final'!$R$28),"")</f>
        <v/>
      </c>
      <c r="T213" s="44" t="str">
        <f>IF(AND('Mapa final'!$AB$29="Muy Baja",'Mapa final'!$AD$29="Mayor"),CONCATENATE("R8C",'Mapa final'!$R$29),"")</f>
        <v/>
      </c>
      <c r="U213" s="120" t="str">
        <f>IF(AND('Mapa final'!$AB$30="Muy Baja",'Mapa final'!$AD$30="Mayor"),CONCATENATE("R8C",'Mapa final'!$R$30),"")</f>
        <v/>
      </c>
      <c r="V213" s="45" t="str">
        <f>IF(AND('Mapa final'!$AB$28="Muy Baja",'Mapa final'!$AD$28="Catastrófico"),CONCATENATE("R8C",'Mapa final'!$R$28),"")</f>
        <v/>
      </c>
      <c r="W213" s="46" t="str">
        <f>IF(AND('Mapa final'!$AB$29="Muy Baja",'Mapa final'!$AD$29="Catastrófico"),CONCATENATE("R8C",'Mapa final'!$R$29),"")</f>
        <v/>
      </c>
      <c r="X213" s="114" t="str">
        <f>IF(AND('Mapa final'!$AB$30="Muy Baja",'Mapa final'!$AD$30="Catastrófico"),CONCATENATE("R8C",'Mapa final'!$R$30),"")</f>
        <v/>
      </c>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58"/>
      <c r="BJ213" s="58"/>
      <c r="BK213" s="58"/>
      <c r="BL213" s="58"/>
      <c r="BM213" s="58"/>
    </row>
    <row r="214" spans="1:65" ht="15.75" x14ac:dyDescent="0.25">
      <c r="A214" s="58"/>
      <c r="B214" s="390"/>
      <c r="C214" s="390"/>
      <c r="D214" s="391"/>
      <c r="E214" s="403"/>
      <c r="F214" s="404"/>
      <c r="G214" s="404"/>
      <c r="H214" s="404"/>
      <c r="I214" s="404"/>
      <c r="J214" s="129" t="str">
        <f>IF(AND('Mapa final'!$AB$31="Muy Baja",'Mapa final'!$AD$31="Leve"),CONCATENATE("R9C",'Mapa final'!$R$31),"")</f>
        <v/>
      </c>
      <c r="K214" s="56" t="str">
        <f>IF(AND('Mapa final'!$AB$32="Muy Baja",'Mapa final'!$AD$32="Leve"),CONCATENATE("R9C",'Mapa final'!$R$32),"")</f>
        <v/>
      </c>
      <c r="L214" s="130" t="str">
        <f>IF(AND('Mapa final'!$AB$33="Muy Baja",'Mapa final'!$AD$33="Leve"),CONCATENATE("R9C",'Mapa final'!$R$33),"")</f>
        <v/>
      </c>
      <c r="M214" s="129" t="str">
        <f>IF(AND('Mapa final'!$AB$31="Muy Baja",'Mapa final'!$AD$31="Menor"),CONCATENATE("R9C",'Mapa final'!$R$31),"")</f>
        <v/>
      </c>
      <c r="N214" s="56" t="str">
        <f>IF(AND('Mapa final'!$AB$32="Muy Baja",'Mapa final'!$AD$32="Menor"),CONCATENATE("R9C",'Mapa final'!$R$32),"")</f>
        <v/>
      </c>
      <c r="O214" s="130" t="str">
        <f>IF(AND('Mapa final'!$AB$33="Muy Baja",'Mapa final'!$AD$33="Menor"),CONCATENATE("R9C",'Mapa final'!$R$33),"")</f>
        <v/>
      </c>
      <c r="P214" s="51" t="str">
        <f>IF(AND('Mapa final'!$AB$31="Muy Baja",'Mapa final'!$AD$31="Moderado"),CONCATENATE("R9C",'Mapa final'!$R$31),"")</f>
        <v/>
      </c>
      <c r="Q214" s="52" t="str">
        <f>IF(AND('Mapa final'!$AB$32="Muy Baja",'Mapa final'!$AD$32="Moderado"),CONCATENATE("R9C",'Mapa final'!$R$32),"")</f>
        <v/>
      </c>
      <c r="R214" s="125" t="str">
        <f>IF(AND('Mapa final'!$AB$33="Muy Baja",'Mapa final'!$AD$33="Moderado"),CONCATENATE("R9C",'Mapa final'!$R$33),"")</f>
        <v/>
      </c>
      <c r="S214" s="119" t="str">
        <f>IF(AND('Mapa final'!$AB$31="Muy Baja",'Mapa final'!$AD$31="Mayor"),CONCATENATE("R9C",'Mapa final'!$R$31),"")</f>
        <v/>
      </c>
      <c r="T214" s="44" t="str">
        <f>IF(AND('Mapa final'!$AB$32="Muy Baja",'Mapa final'!$AD$32="Mayor"),CONCATENATE("R9C",'Mapa final'!$R$32),"")</f>
        <v/>
      </c>
      <c r="U214" s="120" t="str">
        <f>IF(AND('Mapa final'!$AB$33="Muy Baja",'Mapa final'!$AD$33="Mayor"),CONCATENATE("R9C",'Mapa final'!$R$33),"")</f>
        <v/>
      </c>
      <c r="V214" s="45" t="str">
        <f>IF(AND('Mapa final'!$AB$31="Muy Baja",'Mapa final'!$AD$31="Catastrófico"),CONCATENATE("R9C",'Mapa final'!$R$31),"")</f>
        <v/>
      </c>
      <c r="W214" s="46" t="str">
        <f>IF(AND('Mapa final'!$AB$32="Muy Baja",'Mapa final'!$AD$32="Catastrófico"),CONCATENATE("R9C",'Mapa final'!$R$32),"")</f>
        <v/>
      </c>
      <c r="X214" s="114" t="str">
        <f>IF(AND('Mapa final'!$AB$33="Muy Baja",'Mapa final'!$AD$33="Catastrófico"),CONCATENATE("R9C",'Mapa final'!$R$33),"")</f>
        <v/>
      </c>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8"/>
      <c r="AZ214" s="58"/>
      <c r="BA214" s="58"/>
      <c r="BB214" s="58"/>
      <c r="BC214" s="58"/>
      <c r="BD214" s="58"/>
      <c r="BE214" s="58"/>
      <c r="BF214" s="58"/>
      <c r="BG214" s="58"/>
      <c r="BH214" s="58"/>
      <c r="BI214" s="58"/>
      <c r="BJ214" s="58"/>
      <c r="BK214" s="58"/>
      <c r="BL214" s="58"/>
      <c r="BM214" s="58"/>
    </row>
    <row r="215" spans="1:65" ht="15.75" x14ac:dyDescent="0.25">
      <c r="A215" s="58"/>
      <c r="B215" s="390"/>
      <c r="C215" s="390"/>
      <c r="D215" s="391"/>
      <c r="E215" s="403"/>
      <c r="F215" s="404"/>
      <c r="G215" s="404"/>
      <c r="H215" s="404"/>
      <c r="I215" s="404"/>
      <c r="J215" s="129" t="str">
        <f>IF(AND('Mapa final'!$AB$34="Muy Baja",'Mapa final'!$AD$34="Leve"),CONCATENATE("R10C",'Mapa final'!$R$34),"")</f>
        <v/>
      </c>
      <c r="K215" s="56" t="str">
        <f>IF(AND('Mapa final'!$AB$35="Muy Baja",'Mapa final'!$AD$35="Leve"),CONCATENATE("R10C",'Mapa final'!$R$35),"")</f>
        <v/>
      </c>
      <c r="L215" s="130" t="str">
        <f>IF(AND('Mapa final'!$AB$36="Muy Baja",'Mapa final'!$AD$36="Leve"),CONCATENATE("R10C",'Mapa final'!$R$36),"")</f>
        <v/>
      </c>
      <c r="M215" s="129" t="str">
        <f>IF(AND('Mapa final'!$AB$34="Muy Baja",'Mapa final'!$AD$34="Menor"),CONCATENATE("R10C",'Mapa final'!$R$34),"")</f>
        <v/>
      </c>
      <c r="N215" s="56" t="str">
        <f>IF(AND('Mapa final'!$AB$35="Muy Baja",'Mapa final'!$AD$35="Menor"),CONCATENATE("R10C",'Mapa final'!$R$35),"")</f>
        <v/>
      </c>
      <c r="O215" s="130" t="str">
        <f>IF(AND('Mapa final'!$AB$36="Muy Baja",'Mapa final'!$AD$36="Menor"),CONCATENATE("R10C",'Mapa final'!$R$36),"")</f>
        <v/>
      </c>
      <c r="P215" s="51" t="str">
        <f>IF(AND('Mapa final'!$AB$34="Muy Baja",'Mapa final'!$AD$34="Moderado"),CONCATENATE("R10C",'Mapa final'!$R$34),"")</f>
        <v/>
      </c>
      <c r="Q215" s="52" t="str">
        <f>IF(AND('Mapa final'!$AB$35="Muy Baja",'Mapa final'!$AD$35="Moderado"),CONCATENATE("R10C",'Mapa final'!$R$35),"")</f>
        <v/>
      </c>
      <c r="R215" s="125" t="str">
        <f>IF(AND('Mapa final'!$AB$36="Muy Baja",'Mapa final'!$AD$36="Moderado"),CONCATENATE("R10C",'Mapa final'!$R$36),"")</f>
        <v/>
      </c>
      <c r="S215" s="119" t="str">
        <f>IF(AND('Mapa final'!$AB$34="Muy Baja",'Mapa final'!$AD$34="Mayor"),CONCATENATE("R10C",'Mapa final'!$R$34),"")</f>
        <v/>
      </c>
      <c r="T215" s="44" t="str">
        <f>IF(AND('Mapa final'!$AB$35="Muy Baja",'Mapa final'!$AD$35="Mayor"),CONCATENATE("R10C",'Mapa final'!$R$35),"")</f>
        <v/>
      </c>
      <c r="U215" s="120" t="str">
        <f>IF(AND('Mapa final'!$AB$36="Muy Baja",'Mapa final'!$AD$36="Mayor"),CONCATENATE("R10C",'Mapa final'!$R$36),"")</f>
        <v/>
      </c>
      <c r="V215" s="45" t="str">
        <f>IF(AND('Mapa final'!$AB$34="Muy Baja",'Mapa final'!$AD$34="Catastrófico"),CONCATENATE("R10C",'Mapa final'!$R$34),"")</f>
        <v/>
      </c>
      <c r="W215" s="46" t="str">
        <f>IF(AND('Mapa final'!$AB$35="Muy Baja",'Mapa final'!$AD$35="Catastrófico"),CONCATENATE("R10C",'Mapa final'!$R$35),"")</f>
        <v/>
      </c>
      <c r="X215" s="114" t="str">
        <f>IF(AND('Mapa final'!$AB$36="Muy Baja",'Mapa final'!$AD$36="Catastrófico"),CONCATENATE("R10C",'Mapa final'!$R$36),"")</f>
        <v/>
      </c>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8"/>
      <c r="AZ215" s="58"/>
      <c r="BA215" s="58"/>
      <c r="BB215" s="58"/>
      <c r="BC215" s="58"/>
      <c r="BD215" s="58"/>
      <c r="BE215" s="58"/>
      <c r="BF215" s="58"/>
      <c r="BG215" s="58"/>
      <c r="BH215" s="58"/>
      <c r="BI215" s="58"/>
      <c r="BJ215" s="58"/>
      <c r="BK215" s="58"/>
      <c r="BL215" s="58"/>
      <c r="BM215" s="58"/>
    </row>
    <row r="216" spans="1:65" ht="15.75" x14ac:dyDescent="0.25">
      <c r="A216" s="58"/>
      <c r="B216" s="390"/>
      <c r="C216" s="390"/>
      <c r="D216" s="391"/>
      <c r="E216" s="403"/>
      <c r="F216" s="404"/>
      <c r="G216" s="404"/>
      <c r="H216" s="404"/>
      <c r="I216" s="404"/>
      <c r="J216" s="129" t="str">
        <f>IF(AND('Mapa final'!$AB$37="Muy Baja",'Mapa final'!$AD$37="Leve"),CONCATENATE("R11C",'Mapa final'!$R$37),"")</f>
        <v/>
      </c>
      <c r="K216" s="56" t="str">
        <f>IF(AND('Mapa final'!$AB$38="Muy Baja",'Mapa final'!$AD$38="Leve"),CONCATENATE("R11C",'Mapa final'!$R$38),"")</f>
        <v>R11C2</v>
      </c>
      <c r="L216" s="130" t="str">
        <f>IF(AND('Mapa final'!$AB$39="Muy Baja",'Mapa final'!$AD$39="Leve"),CONCATENATE("R11C",'Mapa final'!$R$39),"")</f>
        <v>R11C3</v>
      </c>
      <c r="M216" s="129" t="str">
        <f>IF(AND('Mapa final'!$AB$37="Muy Baja",'Mapa final'!$AD$37="Menor"),CONCATENATE("R11C",'Mapa final'!$R$37),"")</f>
        <v/>
      </c>
      <c r="N216" s="56" t="str">
        <f>IF(AND('Mapa final'!$AB$38="Muy Baja",'Mapa final'!$AD$38="Menor"),CONCATENATE("R11C",'Mapa final'!$R$38),"")</f>
        <v/>
      </c>
      <c r="O216" s="130" t="str">
        <f>IF(AND('Mapa final'!$AB$39="Muy Baja",'Mapa final'!$AD$39="Menor"),CONCATENATE("R11C",'Mapa final'!$R$39),"")</f>
        <v/>
      </c>
      <c r="P216" s="51" t="str">
        <f>IF(AND('Mapa final'!$AB$37="Muy Baja",'Mapa final'!$AD$37="Moderado"),CONCATENATE("R11C",'Mapa final'!$R$37),"")</f>
        <v/>
      </c>
      <c r="Q216" s="52" t="str">
        <f>IF(AND('Mapa final'!$AB$38="Muy Baja",'Mapa final'!$AD$38="Moderado"),CONCATENATE("R11C",'Mapa final'!$R$38),"")</f>
        <v/>
      </c>
      <c r="R216" s="125" t="str">
        <f>IF(AND('Mapa final'!$AB$39="Muy Baja",'Mapa final'!$AD$39="Moderado"),CONCATENATE("R11C",'Mapa final'!$R$39),"")</f>
        <v/>
      </c>
      <c r="S216" s="119" t="str">
        <f>IF(AND('Mapa final'!$AB$37="Muy Baja",'Mapa final'!$AD$37="Mayor"),CONCATENATE("R11C",'Mapa final'!$R$37),"")</f>
        <v/>
      </c>
      <c r="T216" s="44" t="str">
        <f>IF(AND('Mapa final'!$AB$38="Muy Baja",'Mapa final'!$AD$38="Mayor"),CONCATENATE("R11C",'Mapa final'!$R$38),"")</f>
        <v/>
      </c>
      <c r="U216" s="120" t="str">
        <f>IF(AND('Mapa final'!$AB$39="Muy Baja",'Mapa final'!$AD$39="Mayor"),CONCATENATE("R11C",'Mapa final'!$R$39),"")</f>
        <v/>
      </c>
      <c r="V216" s="45" t="str">
        <f>IF(AND('Mapa final'!$AB$37="Muy Baja",'Mapa final'!$AD$37="Catastrófico"),CONCATENATE("R11C",'Mapa final'!$R$37),"")</f>
        <v/>
      </c>
      <c r="W216" s="46" t="str">
        <f>IF(AND('Mapa final'!$AB$38="Muy Baja",'Mapa final'!$AD$38="Catastrófico"),CONCATENATE("R11C",'Mapa final'!$R$38),"")</f>
        <v/>
      </c>
      <c r="X216" s="114" t="str">
        <f>IF(AND('Mapa final'!$AB$39="Muy Baja",'Mapa final'!$AD$39="Catastrófico"),CONCATENATE("R11C",'Mapa final'!$R$39),"")</f>
        <v/>
      </c>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c r="AZ216" s="58"/>
      <c r="BA216" s="58"/>
      <c r="BB216" s="58"/>
      <c r="BC216" s="58"/>
      <c r="BD216" s="58"/>
      <c r="BE216" s="58"/>
      <c r="BF216" s="58"/>
      <c r="BG216" s="58"/>
      <c r="BH216" s="58"/>
      <c r="BI216" s="58"/>
      <c r="BJ216" s="58"/>
      <c r="BK216" s="58"/>
      <c r="BL216" s="58"/>
      <c r="BM216" s="58"/>
    </row>
    <row r="217" spans="1:65" ht="15.75" x14ac:dyDescent="0.25">
      <c r="A217" s="58"/>
      <c r="B217" s="390"/>
      <c r="C217" s="390"/>
      <c r="D217" s="391"/>
      <c r="E217" s="403"/>
      <c r="F217" s="404"/>
      <c r="G217" s="404"/>
      <c r="H217" s="404"/>
      <c r="I217" s="404"/>
      <c r="J217" s="129" t="str">
        <f>IF(AND('Mapa final'!$AB$40="Muy Baja",'Mapa final'!$AD$40="Leve"),CONCATENATE("R12C",'Mapa final'!$R$40),"")</f>
        <v/>
      </c>
      <c r="K217" s="56" t="str">
        <f>IF(AND('Mapa final'!$AB$41="Muy Baja",'Mapa final'!$AD$41="Leve"),CONCATENATE("R12C",'Mapa final'!$R$41),"")</f>
        <v>R12C2</v>
      </c>
      <c r="L217" s="130" t="str">
        <f>IF(AND('Mapa final'!$AB$42="Muy Baja",'Mapa final'!$AD$42="Leve"),CONCATENATE("R12C",'Mapa final'!$R$42),"")</f>
        <v>R12C3</v>
      </c>
      <c r="M217" s="129" t="str">
        <f>IF(AND('Mapa final'!$AB$40="Muy Baja",'Mapa final'!$AD$40="Menor"),CONCATENATE("R12C",'Mapa final'!$R$40),"")</f>
        <v/>
      </c>
      <c r="N217" s="56" t="str">
        <f>IF(AND('Mapa final'!$AB$41="Muy Baja",'Mapa final'!$AD$41="Menor"),CONCATENATE("R12C",'Mapa final'!$R$41),"")</f>
        <v/>
      </c>
      <c r="O217" s="130" t="str">
        <f>IF(AND('Mapa final'!$AB$42="Muy Baja",'Mapa final'!$AD$42="Menor"),CONCATENATE("R12C",'Mapa final'!$R$42),"")</f>
        <v/>
      </c>
      <c r="P217" s="51" t="str">
        <f>IF(AND('Mapa final'!$AB$40="Muy Baja",'Mapa final'!$AD$40="Moderado"),CONCATENATE("R12C",'Mapa final'!$R$40),"")</f>
        <v/>
      </c>
      <c r="Q217" s="52" t="str">
        <f>IF(AND('Mapa final'!$AB$41="Muy Baja",'Mapa final'!$AD$41="Moderado"),CONCATENATE("R12C",'Mapa final'!$R$41),"")</f>
        <v/>
      </c>
      <c r="R217" s="125" t="str">
        <f>IF(AND('Mapa final'!$AB$42="Muy Baja",'Mapa final'!$AD$42="Moderado"),CONCATENATE("R12C",'Mapa final'!$R$42),"")</f>
        <v/>
      </c>
      <c r="S217" s="119" t="str">
        <f>IF(AND('Mapa final'!$AB$40="Muy Baja",'Mapa final'!$AD$40="Mayor"),CONCATENATE("R12C",'Mapa final'!$R$40),"")</f>
        <v/>
      </c>
      <c r="T217" s="44" t="str">
        <f>IF(AND('Mapa final'!$AB$41="Muy Baja",'Mapa final'!$AD$41="Mayor"),CONCATENATE("R12C",'Mapa final'!$R$41),"")</f>
        <v/>
      </c>
      <c r="U217" s="120" t="str">
        <f>IF(AND('Mapa final'!$AB$42="Muy Baja",'Mapa final'!$AD$42="Mayor"),CONCATENATE("R12C",'Mapa final'!$R$42),"")</f>
        <v/>
      </c>
      <c r="V217" s="45" t="str">
        <f>IF(AND('Mapa final'!$AB$40="Muy Baja",'Mapa final'!$AD$40="Catastrófico"),CONCATENATE("R12C",'Mapa final'!$R$40),"")</f>
        <v/>
      </c>
      <c r="W217" s="46" t="str">
        <f>IF(AND('Mapa final'!$AB$41="Muy Baja",'Mapa final'!$AD$41="Catastrófico"),CONCATENATE("R12C",'Mapa final'!$R$41),"")</f>
        <v/>
      </c>
      <c r="X217" s="114" t="str">
        <f>IF(AND('Mapa final'!$AB$42="Muy Baja",'Mapa final'!$AD$42="Catastrófico"),CONCATENATE("R12C",'Mapa final'!$R$42),"")</f>
        <v/>
      </c>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8"/>
      <c r="BI217" s="58"/>
      <c r="BJ217" s="58"/>
      <c r="BK217" s="58"/>
      <c r="BL217" s="58"/>
      <c r="BM217" s="58"/>
    </row>
    <row r="218" spans="1:65" ht="15.75" x14ac:dyDescent="0.25">
      <c r="A218" s="58"/>
      <c r="B218" s="390"/>
      <c r="C218" s="390"/>
      <c r="D218" s="391"/>
      <c r="E218" s="403"/>
      <c r="F218" s="404"/>
      <c r="G218" s="404"/>
      <c r="H218" s="404"/>
      <c r="I218" s="404"/>
      <c r="J218" s="129" t="str">
        <f>IF(AND('Mapa final'!$AB$43="Muy Baja",'Mapa final'!$AD$43="Leve"),CONCATENATE("R13C",'Mapa final'!$R$43),"")</f>
        <v/>
      </c>
      <c r="K218" s="56" t="str">
        <f>IF(AND('Mapa final'!$AB$44="Muy Baja",'Mapa final'!$AD$44="Leve"),CONCATENATE("R13C",'Mapa final'!$R$44),"")</f>
        <v>R13C2</v>
      </c>
      <c r="L218" s="130" t="str">
        <f>IF(AND('Mapa final'!$AB$45="Muy Baja",'Mapa final'!$AD$45="Leve"),CONCATENATE("R13C",'Mapa final'!$R$45),"")</f>
        <v>R13C3</v>
      </c>
      <c r="M218" s="129" t="str">
        <f>IF(AND('Mapa final'!$AB$43="Muy Baja",'Mapa final'!$AD$43="Menor"),CONCATENATE("R13C",'Mapa final'!$R$43),"")</f>
        <v/>
      </c>
      <c r="N218" s="56" t="str">
        <f>IF(AND('Mapa final'!$AB$44="Muy Baja",'Mapa final'!$AD$44="Menor"),CONCATENATE("R13C",'Mapa final'!$R$44),"")</f>
        <v/>
      </c>
      <c r="O218" s="130" t="str">
        <f>IF(AND('Mapa final'!$AB$45="Muy Baja",'Mapa final'!$AD$45="Menor"),CONCATENATE("R13C",'Mapa final'!$R$45),"")</f>
        <v/>
      </c>
      <c r="P218" s="51" t="str">
        <f>IF(AND('Mapa final'!$AB$43="Muy Baja",'Mapa final'!$AD$43="Moderado"),CONCATENATE("R13C",'Mapa final'!$R$43),"")</f>
        <v>R13C1</v>
      </c>
      <c r="Q218" s="52" t="str">
        <f>IF(AND('Mapa final'!$AB$44="Muy Baja",'Mapa final'!$AD$44="Moderado"),CONCATENATE("R13C",'Mapa final'!$R$44),"")</f>
        <v/>
      </c>
      <c r="R218" s="125" t="str">
        <f>IF(AND('Mapa final'!$AB$45="Muy Baja",'Mapa final'!$AD$45="Moderado"),CONCATENATE("R13C",'Mapa final'!$R$45),"")</f>
        <v/>
      </c>
      <c r="S218" s="119" t="str">
        <f>IF(AND('Mapa final'!$AB$43="Muy Baja",'Mapa final'!$AD$43="Mayor"),CONCATENATE("R13C",'Mapa final'!$R$43),"")</f>
        <v/>
      </c>
      <c r="T218" s="44" t="str">
        <f>IF(AND('Mapa final'!$AB$44="Muy Baja",'Mapa final'!$AD$44="Mayor"),CONCATENATE("R13C",'Mapa final'!$R$44),"")</f>
        <v/>
      </c>
      <c r="U218" s="120" t="str">
        <f>IF(AND('Mapa final'!$AB$45="Muy Baja",'Mapa final'!$AD$45="Mayor"),CONCATENATE("R13C",'Mapa final'!$R$45),"")</f>
        <v/>
      </c>
      <c r="V218" s="45" t="str">
        <f>IF(AND('Mapa final'!$AB$43="Muy Baja",'Mapa final'!$AD$43="Catastrófico"),CONCATENATE("R13C",'Mapa final'!$R$43),"")</f>
        <v/>
      </c>
      <c r="W218" s="46" t="str">
        <f>IF(AND('Mapa final'!$AB$44="Muy Baja",'Mapa final'!$AD$44="Catastrófico"),CONCATENATE("R13C",'Mapa final'!$R$44),"")</f>
        <v/>
      </c>
      <c r="X218" s="114" t="str">
        <f>IF(AND('Mapa final'!$AB$45="Muy Baja",'Mapa final'!$AD$45="Catastrófico"),CONCATENATE("R13C",'Mapa final'!$R$45),"")</f>
        <v/>
      </c>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8"/>
      <c r="AZ218" s="58"/>
      <c r="BA218" s="58"/>
      <c r="BB218" s="58"/>
      <c r="BC218" s="58"/>
      <c r="BD218" s="58"/>
      <c r="BE218" s="58"/>
      <c r="BF218" s="58"/>
      <c r="BG218" s="58"/>
      <c r="BH218" s="58"/>
      <c r="BI218" s="58"/>
      <c r="BJ218" s="58"/>
      <c r="BK218" s="58"/>
      <c r="BL218" s="58"/>
      <c r="BM218" s="58"/>
    </row>
    <row r="219" spans="1:65" ht="15.75" x14ac:dyDescent="0.25">
      <c r="A219" s="58"/>
      <c r="B219" s="390"/>
      <c r="C219" s="390"/>
      <c r="D219" s="391"/>
      <c r="E219" s="403"/>
      <c r="F219" s="404"/>
      <c r="G219" s="404"/>
      <c r="H219" s="404"/>
      <c r="I219" s="404"/>
      <c r="J219" s="129" t="str">
        <f>IF(AND('Mapa final'!$AB$46="Muy Baja",'Mapa final'!$AD$46="Leve"),CONCATENATE("R15C",'Mapa final'!$R$46),"")</f>
        <v/>
      </c>
      <c r="K219" s="56" t="str">
        <f>IF(AND('Mapa final'!$AB$47="Muy Baja",'Mapa final'!$AD$47="Leve"),CONCATENATE("R15C",'Mapa final'!$R$47),"")</f>
        <v/>
      </c>
      <c r="L219" s="130" t="str">
        <f>IF(AND('Mapa final'!$AB$48="Muy Baja",'Mapa final'!$AD$48="Leve"),CONCATENATE("R15C",'Mapa final'!$R$48),"")</f>
        <v>R15C3</v>
      </c>
      <c r="M219" s="129" t="str">
        <f>IF(AND('Mapa final'!$AB$46="Muy Baja",'Mapa final'!$AD$46="Menor"),CONCATENATE("R15C",'Mapa final'!$R$46),"")</f>
        <v/>
      </c>
      <c r="N219" s="56" t="str">
        <f>IF(AND('Mapa final'!$AB$47="Muy Baja",'Mapa final'!$AD$47="Menor"),CONCATENATE("R15C",'Mapa final'!$R$47),"")</f>
        <v/>
      </c>
      <c r="O219" s="130" t="str">
        <f>IF(AND('Mapa final'!$AB$48="Muy Baja",'Mapa final'!$AD$48="Menor"),CONCATENATE("R15C",'Mapa final'!$R$48),"")</f>
        <v/>
      </c>
      <c r="P219" s="51" t="str">
        <f>IF(AND('Mapa final'!$AB$46="Muy Baja",'Mapa final'!$AD$46="Moderado"),CONCATENATE("R15C",'Mapa final'!$R$46),"")</f>
        <v/>
      </c>
      <c r="Q219" s="52" t="str">
        <f>IF(AND('Mapa final'!$AB$47="Muy Baja",'Mapa final'!$AD$47="Moderado"),CONCATENATE("R15C",'Mapa final'!$R$47),"")</f>
        <v>R15C2</v>
      </c>
      <c r="R219" s="125" t="str">
        <f>IF(AND('Mapa final'!$AB$48="Muy Baja",'Mapa final'!$AD$48="Moderado"),CONCATENATE("R15C",'Mapa final'!$R$48),"")</f>
        <v/>
      </c>
      <c r="S219" s="119" t="str">
        <f>IF(AND('Mapa final'!$AB$46="Muy Baja",'Mapa final'!$AD$46="Mayor"),CONCATENATE("R15C",'Mapa final'!$R$46),"")</f>
        <v/>
      </c>
      <c r="T219" s="44" t="str">
        <f>IF(AND('Mapa final'!$AB$47="Muy Baja",'Mapa final'!$AD$47="Mayor"),CONCATENATE("R15C",'Mapa final'!$R$47),"")</f>
        <v/>
      </c>
      <c r="U219" s="120" t="str">
        <f>IF(AND('Mapa final'!$AB$48="Muy Baja",'Mapa final'!$AD$48="Mayor"),CONCATENATE("R15C",'Mapa final'!$R$48),"")</f>
        <v/>
      </c>
      <c r="V219" s="45" t="str">
        <f>IF(AND('Mapa final'!$AB$46="Muy Baja",'Mapa final'!$AD$46="Catastrófico"),CONCATENATE("R15C",'Mapa final'!$R$46),"")</f>
        <v/>
      </c>
      <c r="W219" s="46" t="str">
        <f>IF(AND('Mapa final'!$AB$47="Muy Baja",'Mapa final'!$AD$47="Catastrófico"),CONCATENATE("R15C",'Mapa final'!$R$47),"")</f>
        <v/>
      </c>
      <c r="X219" s="114" t="str">
        <f>IF(AND('Mapa final'!$AB$48="Muy Baja",'Mapa final'!$AD$48="Catastrófico"),CONCATENATE("R15C",'Mapa final'!$R$48),"")</f>
        <v/>
      </c>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8"/>
      <c r="AZ219" s="58"/>
      <c r="BA219" s="58"/>
      <c r="BB219" s="58"/>
      <c r="BC219" s="58"/>
      <c r="BD219" s="58"/>
      <c r="BE219" s="58"/>
      <c r="BF219" s="58"/>
      <c r="BG219" s="58"/>
      <c r="BH219" s="58"/>
      <c r="BI219" s="58"/>
      <c r="BJ219" s="58"/>
      <c r="BK219" s="58"/>
      <c r="BL219" s="58"/>
      <c r="BM219" s="58"/>
    </row>
    <row r="220" spans="1:65" ht="15.75" x14ac:dyDescent="0.25">
      <c r="A220" s="58"/>
      <c r="B220" s="390"/>
      <c r="C220" s="390"/>
      <c r="D220" s="391"/>
      <c r="E220" s="403"/>
      <c r="F220" s="404"/>
      <c r="G220" s="404"/>
      <c r="H220" s="404"/>
      <c r="I220" s="404"/>
      <c r="J220" s="129" t="str">
        <f>IF(AND('Mapa final'!$AB$49="Muy Baja",'Mapa final'!$AD$49="Leve"),CONCATENATE("R16C",'Mapa final'!$R$49),"")</f>
        <v/>
      </c>
      <c r="K220" s="56" t="str">
        <f>IF(AND('Mapa final'!$AB$50="Muy Baja",'Mapa final'!$AD$50="Leve"),CONCATENATE("R16C",'Mapa final'!$R$50),"")</f>
        <v/>
      </c>
      <c r="L220" s="130" t="str">
        <f>IF(AND('Mapa final'!$AB$51="Muy Baja",'Mapa final'!$AD$51="Leve"),CONCATENATE("R16C",'Mapa final'!$R$51),"")</f>
        <v/>
      </c>
      <c r="M220" s="129" t="str">
        <f>IF(AND('Mapa final'!$AB$49="Muy Baja",'Mapa final'!$AD$49="Menor"),CONCATENATE("R16C",'Mapa final'!$R$49),"")</f>
        <v/>
      </c>
      <c r="N220" s="56" t="str">
        <f>IF(AND('Mapa final'!$AB$50="Muy Baja",'Mapa final'!$AD$50="Menor"),CONCATENATE("R16C",'Mapa final'!$R$50),"")</f>
        <v/>
      </c>
      <c r="O220" s="130" t="str">
        <f>IF(AND('Mapa final'!$AB$51="Muy Baja",'Mapa final'!$AD$51="Menor"),CONCATENATE("R16C",'Mapa final'!$R$51),"")</f>
        <v/>
      </c>
      <c r="P220" s="51" t="str">
        <f>IF(AND('Mapa final'!$AB$49="Muy Baja",'Mapa final'!$AD$49="Moderado"),CONCATENATE("R16C",'Mapa final'!$R$49),"")</f>
        <v/>
      </c>
      <c r="Q220" s="52" t="str">
        <f>IF(AND('Mapa final'!$AB$50="Muy Baja",'Mapa final'!$AD$50="Moderado"),CONCATENATE("R16C",'Mapa final'!$R$50),"")</f>
        <v/>
      </c>
      <c r="R220" s="125" t="str">
        <f>IF(AND('Mapa final'!$AB$51="Muy Baja",'Mapa final'!$AD$51="Moderado"),CONCATENATE("R16C",'Mapa final'!$R$51),"")</f>
        <v/>
      </c>
      <c r="S220" s="119" t="str">
        <f>IF(AND('Mapa final'!$AB$49="Muy Baja",'Mapa final'!$AD$49="Mayor"),CONCATENATE("R16C",'Mapa final'!$R$49),"")</f>
        <v/>
      </c>
      <c r="T220" s="44" t="str">
        <f>IF(AND('Mapa final'!$AB$50="Muy Baja",'Mapa final'!$AD$50="Mayor"),CONCATENATE("R16C",'Mapa final'!$R$50),"")</f>
        <v/>
      </c>
      <c r="U220" s="120" t="str">
        <f>IF(AND('Mapa final'!$AB$51="Muy Baja",'Mapa final'!$AD$51="Mayor"),CONCATENATE("R16C",'Mapa final'!$R$51),"")</f>
        <v/>
      </c>
      <c r="V220" s="45" t="str">
        <f>IF(AND('Mapa final'!$AB$49="Muy Baja",'Mapa final'!$AD$49="Catastrófico"),CONCATENATE("R16C",'Mapa final'!$R$49),"")</f>
        <v/>
      </c>
      <c r="W220" s="46" t="str">
        <f>IF(AND('Mapa final'!$AB$50="Muy Baja",'Mapa final'!$AD$50="Catastrófico"),CONCATENATE("R16C",'Mapa final'!$R$50),"")</f>
        <v/>
      </c>
      <c r="X220" s="114" t="str">
        <f>IF(AND('Mapa final'!$AB$51="Muy Baja",'Mapa final'!$AD$51="Catastrófico"),CONCATENATE("R16C",'Mapa final'!$R$51),"")</f>
        <v/>
      </c>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8"/>
      <c r="AZ220" s="58"/>
      <c r="BA220" s="58"/>
      <c r="BB220" s="58"/>
      <c r="BC220" s="58"/>
      <c r="BD220" s="58"/>
      <c r="BE220" s="58"/>
      <c r="BF220" s="58"/>
      <c r="BG220" s="58"/>
      <c r="BH220" s="58"/>
      <c r="BI220" s="58"/>
      <c r="BJ220" s="58"/>
      <c r="BK220" s="58"/>
      <c r="BL220" s="58"/>
      <c r="BM220" s="58"/>
    </row>
    <row r="221" spans="1:65" ht="15.75" x14ac:dyDescent="0.25">
      <c r="A221" s="58"/>
      <c r="B221" s="390"/>
      <c r="C221" s="390"/>
      <c r="D221" s="391"/>
      <c r="E221" s="403"/>
      <c r="F221" s="404"/>
      <c r="G221" s="404"/>
      <c r="H221" s="404"/>
      <c r="I221" s="404"/>
      <c r="J221" s="129" t="str">
        <f>IF(AND('Mapa final'!$AB$52="Muy Baja",'Mapa final'!$AD$52="Leve"),CONCATENATE("R17C",'Mapa final'!$R$52),"")</f>
        <v/>
      </c>
      <c r="K221" s="56" t="str">
        <f>IF(AND('Mapa final'!$AB$53="Muy Baja",'Mapa final'!$AD$53="Leve"),CONCATENATE("R17C",'Mapa final'!$R$53),"")</f>
        <v/>
      </c>
      <c r="L221" s="130" t="str">
        <f>IF(AND('Mapa final'!$AB$54="Muy Baja",'Mapa final'!$AD$54="Leve"),CONCATENATE("R17C",'Mapa final'!$R$54),"")</f>
        <v/>
      </c>
      <c r="M221" s="129" t="str">
        <f>IF(AND('Mapa final'!$AB$52="Muy Baja",'Mapa final'!$AD$52="Menor"),CONCATENATE("R17C",'Mapa final'!$R$52),"")</f>
        <v/>
      </c>
      <c r="N221" s="56" t="str">
        <f>IF(AND('Mapa final'!$AB$53="Muy Baja",'Mapa final'!$AD$53="Menor"),CONCATENATE("R17C",'Mapa final'!$R$53),"")</f>
        <v/>
      </c>
      <c r="O221" s="130" t="str">
        <f>IF(AND('Mapa final'!$AB$54="Muy Baja",'Mapa final'!$AD$54="Menor"),CONCATENATE("R17C",'Mapa final'!$R$54),"")</f>
        <v/>
      </c>
      <c r="P221" s="51" t="str">
        <f>IF(AND('Mapa final'!$AB$52="Muy Baja",'Mapa final'!$AD$52="Moderado"),CONCATENATE("R17C",'Mapa final'!$R$52),"")</f>
        <v/>
      </c>
      <c r="Q221" s="52" t="str">
        <f>IF(AND('Mapa final'!$AB$53="Muy Baja",'Mapa final'!$AD$53="Moderado"),CONCATENATE("R17C",'Mapa final'!$R$53),"")</f>
        <v/>
      </c>
      <c r="R221" s="125" t="str">
        <f>IF(AND('Mapa final'!$AB$54="Muy Baja",'Mapa final'!$AD$54="Moderado"),CONCATENATE("R17C",'Mapa final'!$R$54),"")</f>
        <v/>
      </c>
      <c r="S221" s="119" t="str">
        <f>IF(AND('Mapa final'!$AB$52="Muy Baja",'Mapa final'!$AD$52="Mayor"),CONCATENATE("R17C",'Mapa final'!$R$52),"")</f>
        <v/>
      </c>
      <c r="T221" s="44" t="str">
        <f>IF(AND('Mapa final'!$AB$53="Muy Baja",'Mapa final'!$AD$53="Mayor"),CONCATENATE("R17C",'Mapa final'!$R$53),"")</f>
        <v/>
      </c>
      <c r="U221" s="120" t="str">
        <f>IF(AND('Mapa final'!$AB$54="Muy Baja",'Mapa final'!$AD$54="Mayor"),CONCATENATE("R17C",'Mapa final'!$R$54),"")</f>
        <v/>
      </c>
      <c r="V221" s="45" t="str">
        <f>IF(AND('Mapa final'!$AB$52="Muy Baja",'Mapa final'!$AD$52="Catastrófico"),CONCATENATE("R17C",'Mapa final'!$R$52),"")</f>
        <v/>
      </c>
      <c r="W221" s="46" t="str">
        <f>IF(AND('Mapa final'!$AB$53="Muy Baja",'Mapa final'!$AD$53="Catastrófico"),CONCATENATE("R17C",'Mapa final'!$R$53),"")</f>
        <v/>
      </c>
      <c r="X221" s="114" t="str">
        <f>IF(AND('Mapa final'!$AB$54="Muy Baja",'Mapa final'!$AD$54="Catastrófico"),CONCATENATE("R17C",'Mapa final'!$R$54),"")</f>
        <v/>
      </c>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58"/>
    </row>
    <row r="222" spans="1:65" ht="15.75" x14ac:dyDescent="0.25">
      <c r="A222" s="58"/>
      <c r="B222" s="390"/>
      <c r="C222" s="390"/>
      <c r="D222" s="391"/>
      <c r="E222" s="403"/>
      <c r="F222" s="404"/>
      <c r="G222" s="404"/>
      <c r="H222" s="404"/>
      <c r="I222" s="404"/>
      <c r="J222" s="129" t="str">
        <f>IF(AND('Mapa final'!$AB$55="Muy Baja",'Mapa final'!$AD$55="Leve"),CONCATENATE("R18C",'Mapa final'!$R$55),"")</f>
        <v/>
      </c>
      <c r="K222" s="56" t="str">
        <f>IF(AND('Mapa final'!$AB$56="Muy Baja",'Mapa final'!$AD$56="Leve"),CONCATENATE("R18C",'Mapa final'!$R$56),"")</f>
        <v/>
      </c>
      <c r="L222" s="130" t="str">
        <f>IF(AND('Mapa final'!$AB$57="Muy Baja",'Mapa final'!$AD$57="Leve"),CONCATENATE("R18C",'Mapa final'!$R$57),"")</f>
        <v/>
      </c>
      <c r="M222" s="129" t="str">
        <f>IF(AND('Mapa final'!$AB$55="Muy Baja",'Mapa final'!$AD$55="Menor"),CONCATENATE("R18C",'Mapa final'!$R$55),"")</f>
        <v/>
      </c>
      <c r="N222" s="56" t="str">
        <f>IF(AND('Mapa final'!$AB$56="Muy Baja",'Mapa final'!$AD$56="Menor"),CONCATENATE("R18C",'Mapa final'!$R$56),"")</f>
        <v/>
      </c>
      <c r="O222" s="130" t="str">
        <f>IF(AND('Mapa final'!$AB$57="Muy Baja",'Mapa final'!$AD$57="Menor"),CONCATENATE("R18C",'Mapa final'!$R$57),"")</f>
        <v/>
      </c>
      <c r="P222" s="51" t="str">
        <f>IF(AND('Mapa final'!$AB$55="Muy Baja",'Mapa final'!$AD$55="Moderado"),CONCATENATE("R18C",'Mapa final'!$R$55),"")</f>
        <v/>
      </c>
      <c r="Q222" s="52" t="str">
        <f>IF(AND('Mapa final'!$AB$56="Muy Baja",'Mapa final'!$AD$56="Moderado"),CONCATENATE("R18C",'Mapa final'!$R$56),"")</f>
        <v/>
      </c>
      <c r="R222" s="125" t="str">
        <f>IF(AND('Mapa final'!$AB$57="Muy Baja",'Mapa final'!$AD$57="Moderado"),CONCATENATE("R18C",'Mapa final'!$R$57),"")</f>
        <v/>
      </c>
      <c r="S222" s="119" t="str">
        <f>IF(AND('Mapa final'!$AB$55="Muy Baja",'Mapa final'!$AD$55="Mayor"),CONCATENATE("R18C",'Mapa final'!$R$55),"")</f>
        <v/>
      </c>
      <c r="T222" s="44" t="str">
        <f>IF(AND('Mapa final'!$AB$56="Muy Baja",'Mapa final'!$AD$56="Mayor"),CONCATENATE("R18C",'Mapa final'!$R$56),"")</f>
        <v/>
      </c>
      <c r="U222" s="120" t="str">
        <f>IF(AND('Mapa final'!$AB$57="Muy Baja",'Mapa final'!$AD$57="Mayor"),CONCATENATE("R18C",'Mapa final'!$R$57),"")</f>
        <v/>
      </c>
      <c r="V222" s="45" t="str">
        <f>IF(AND('Mapa final'!$AB$55="Muy Baja",'Mapa final'!$AD$55="Catastrófico"),CONCATENATE("R18C",'Mapa final'!$R$55),"")</f>
        <v/>
      </c>
      <c r="W222" s="46" t="str">
        <f>IF(AND('Mapa final'!$AB$56="Muy Baja",'Mapa final'!$AD$56="Catastrófico"),CONCATENATE("R18C",'Mapa final'!$R$56),"")</f>
        <v/>
      </c>
      <c r="X222" s="114" t="str">
        <f>IF(AND('Mapa final'!$AB$57="Muy Baja",'Mapa final'!$AD$57="Catastrófico"),CONCATENATE("R18C",'Mapa final'!$R$57),"")</f>
        <v/>
      </c>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c r="AX222" s="58"/>
      <c r="AY222" s="58"/>
      <c r="AZ222" s="58"/>
      <c r="BA222" s="58"/>
      <c r="BB222" s="58"/>
      <c r="BC222" s="58"/>
      <c r="BD222" s="58"/>
      <c r="BE222" s="58"/>
      <c r="BF222" s="58"/>
      <c r="BG222" s="58"/>
      <c r="BH222" s="58"/>
      <c r="BI222" s="58"/>
      <c r="BJ222" s="58"/>
      <c r="BK222" s="58"/>
      <c r="BL222" s="58"/>
      <c r="BM222" s="58"/>
    </row>
    <row r="223" spans="1:65" ht="15.75" x14ac:dyDescent="0.25">
      <c r="A223" s="58"/>
      <c r="B223" s="390"/>
      <c r="C223" s="390"/>
      <c r="D223" s="391"/>
      <c r="E223" s="403"/>
      <c r="F223" s="404"/>
      <c r="G223" s="404"/>
      <c r="H223" s="404"/>
      <c r="I223" s="404"/>
      <c r="J223" s="129" t="str">
        <f>IF(AND('Mapa final'!$AB$58="Muy Baja",'Mapa final'!$AD$58="Leve"),CONCATENATE("R19C",'Mapa final'!$R$58),"")</f>
        <v/>
      </c>
      <c r="K223" s="56" t="str">
        <f>IF(AND('Mapa final'!$AB$59="Muy Baja",'Mapa final'!$AD$59="Leve"),CONCATENATE("R19C",'Mapa final'!$R$59),"")</f>
        <v/>
      </c>
      <c r="L223" s="130" t="str">
        <f>IF(AND('Mapa final'!$AB$60="Muy Baja",'Mapa final'!$AD$60="Leve"),CONCATENATE("R19C",'Mapa final'!$R$60),"")</f>
        <v/>
      </c>
      <c r="M223" s="129" t="str">
        <f>IF(AND('Mapa final'!$AB$58="Muy Baja",'Mapa final'!$AD$58="Menor"),CONCATENATE("R19C",'Mapa final'!$R$58),"")</f>
        <v/>
      </c>
      <c r="N223" s="56" t="str">
        <f>IF(AND('Mapa final'!$AB$59="Muy Baja",'Mapa final'!$AD$59="Menor"),CONCATENATE("R19C",'Mapa final'!$R$59),"")</f>
        <v/>
      </c>
      <c r="O223" s="130" t="str">
        <f>IF(AND('Mapa final'!$AB$60="Muy Baja",'Mapa final'!$AD$60="Menor"),CONCATENATE("R19C",'Mapa final'!$R$60),"")</f>
        <v/>
      </c>
      <c r="P223" s="51" t="str">
        <f>IF(AND('Mapa final'!$AB$58="Muy Baja",'Mapa final'!$AD$58="Moderado"),CONCATENATE("R19C",'Mapa final'!$R$58),"")</f>
        <v/>
      </c>
      <c r="Q223" s="52" t="str">
        <f>IF(AND('Mapa final'!$AB$59="Muy Baja",'Mapa final'!$AD$59="Moderado"),CONCATENATE("R19C",'Mapa final'!$R$59),"")</f>
        <v/>
      </c>
      <c r="R223" s="125" t="str">
        <f>IF(AND('Mapa final'!$AB$60="Muy Baja",'Mapa final'!$AD$60="Moderado"),CONCATENATE("R19C",'Mapa final'!$R$60),"")</f>
        <v/>
      </c>
      <c r="S223" s="119" t="str">
        <f>IF(AND('Mapa final'!$AB$58="Muy Baja",'Mapa final'!$AD$58="Mayor"),CONCATENATE("R19C",'Mapa final'!$R$58),"")</f>
        <v/>
      </c>
      <c r="T223" s="44" t="str">
        <f>IF(AND('Mapa final'!$AB$59="Muy Baja",'Mapa final'!$AD$59="Mayor"),CONCATENATE("R19C",'Mapa final'!$R$59),"")</f>
        <v/>
      </c>
      <c r="U223" s="120" t="str">
        <f>IF(AND('Mapa final'!$AB$60="Muy Baja",'Mapa final'!$AD$60="Mayor"),CONCATENATE("R19C",'Mapa final'!$R$60),"")</f>
        <v/>
      </c>
      <c r="V223" s="45" t="str">
        <f>IF(AND('Mapa final'!$AB$58="Muy Baja",'Mapa final'!$AD$58="Catastrófico"),CONCATENATE("R19C",'Mapa final'!$R$58),"")</f>
        <v/>
      </c>
      <c r="W223" s="46" t="str">
        <f>IF(AND('Mapa final'!$AB$59="Muy Baja",'Mapa final'!$AD$59="Catastrófico"),CONCATENATE("R19C",'Mapa final'!$R$59),"")</f>
        <v/>
      </c>
      <c r="X223" s="114" t="str">
        <f>IF(AND('Mapa final'!$AB$60="Muy Baja",'Mapa final'!$AD$60="Catastrófico"),CONCATENATE("R19C",'Mapa final'!$R$60),"")</f>
        <v/>
      </c>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c r="BB223" s="58"/>
      <c r="BC223" s="58"/>
      <c r="BD223" s="58"/>
      <c r="BE223" s="58"/>
      <c r="BF223" s="58"/>
      <c r="BG223" s="58"/>
      <c r="BH223" s="58"/>
      <c r="BI223" s="58"/>
      <c r="BJ223" s="58"/>
      <c r="BK223" s="58"/>
      <c r="BL223" s="58"/>
      <c r="BM223" s="58"/>
    </row>
    <row r="224" spans="1:65" ht="15.75" x14ac:dyDescent="0.25">
      <c r="A224" s="58"/>
      <c r="B224" s="390"/>
      <c r="C224" s="390"/>
      <c r="D224" s="391"/>
      <c r="E224" s="403"/>
      <c r="F224" s="404"/>
      <c r="G224" s="404"/>
      <c r="H224" s="404"/>
      <c r="I224" s="404"/>
      <c r="J224" s="129" t="str">
        <f>IF(AND('Mapa final'!$AB$61="Muy Baja",'Mapa final'!$AD$61="Leve"),CONCATENATE("R20C",'Mapa final'!$R$61),"")</f>
        <v/>
      </c>
      <c r="K224" s="56" t="str">
        <f>IF(AND('Mapa final'!$AB$62="Muy Baja",'Mapa final'!$AD$62="Leve"),CONCATENATE("R20C",'Mapa final'!$R$62),"")</f>
        <v/>
      </c>
      <c r="L224" s="130" t="str">
        <f>IF(AND('Mapa final'!$AB$63="Muy Baja",'Mapa final'!$AD$63="Leve"),CONCATENATE("R20C",'Mapa final'!$R$63),"")</f>
        <v/>
      </c>
      <c r="M224" s="129" t="str">
        <f>IF(AND('Mapa final'!$AB$61="Muy Baja",'Mapa final'!$AD$61="Menor"),CONCATENATE("R20C",'Mapa final'!$R$61),"")</f>
        <v/>
      </c>
      <c r="N224" s="56" t="str">
        <f>IF(AND('Mapa final'!$AB$62="Muy Baja",'Mapa final'!$AD$62="Menor"),CONCATENATE("R20C",'Mapa final'!$R$62),"")</f>
        <v/>
      </c>
      <c r="O224" s="130" t="str">
        <f>IF(AND('Mapa final'!$AB$63="Muy Baja",'Mapa final'!$AD$63="Menor"),CONCATENATE("R20C",'Mapa final'!$R$63),"")</f>
        <v/>
      </c>
      <c r="P224" s="51" t="str">
        <f>IF(AND('Mapa final'!$AB$61="Muy Baja",'Mapa final'!$AD$61="Moderado"),CONCATENATE("R20C",'Mapa final'!$R$61),"")</f>
        <v/>
      </c>
      <c r="Q224" s="52" t="str">
        <f>IF(AND('Mapa final'!$AB$62="Muy Baja",'Mapa final'!$AD$62="Moderado"),CONCATENATE("R20C",'Mapa final'!$R$62),"")</f>
        <v/>
      </c>
      <c r="R224" s="125" t="str">
        <f>IF(AND('Mapa final'!$AB$63="Muy Baja",'Mapa final'!$AD$63="Moderado"),CONCATENATE("R20C",'Mapa final'!$R$63),"")</f>
        <v/>
      </c>
      <c r="S224" s="119" t="str">
        <f>IF(AND('Mapa final'!$AB$61="Muy Baja",'Mapa final'!$AD$61="Mayor"),CONCATENATE("R20C",'Mapa final'!$R$61),"")</f>
        <v/>
      </c>
      <c r="T224" s="44" t="str">
        <f>IF(AND('Mapa final'!$AB$62="Muy Baja",'Mapa final'!$AD$62="Mayor"),CONCATENATE("R20C",'Mapa final'!$R$62),"")</f>
        <v/>
      </c>
      <c r="U224" s="120" t="str">
        <f>IF(AND('Mapa final'!$AB$63="Muy Baja",'Mapa final'!$AD$63="Mayor"),CONCATENATE("R20C",'Mapa final'!$R$63),"")</f>
        <v/>
      </c>
      <c r="V224" s="45" t="str">
        <f>IF(AND('Mapa final'!$AB$61="Muy Baja",'Mapa final'!$AD$61="Catastrófico"),CONCATENATE("R20C",'Mapa final'!$R$61),"")</f>
        <v/>
      </c>
      <c r="W224" s="46" t="str">
        <f>IF(AND('Mapa final'!$AB$62="Muy Baja",'Mapa final'!$AD$62="Catastrófico"),CONCATENATE("R20C",'Mapa final'!$R$62),"")</f>
        <v/>
      </c>
      <c r="X224" s="114" t="str">
        <f>IF(AND('Mapa final'!$AB$63="Muy Baja",'Mapa final'!$AD$63="Catastrófico"),CONCATENATE("R20C",'Mapa final'!$R$63),"")</f>
        <v/>
      </c>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8"/>
      <c r="AZ224" s="58"/>
      <c r="BA224" s="58"/>
      <c r="BB224" s="58"/>
      <c r="BC224" s="58"/>
      <c r="BD224" s="58"/>
      <c r="BE224" s="58"/>
      <c r="BF224" s="58"/>
      <c r="BG224" s="58"/>
      <c r="BH224" s="58"/>
      <c r="BI224" s="58"/>
      <c r="BJ224" s="58"/>
      <c r="BK224" s="58"/>
      <c r="BL224" s="58"/>
      <c r="BM224" s="58"/>
    </row>
    <row r="225" spans="1:65" ht="15.75" x14ac:dyDescent="0.25">
      <c r="A225" s="58"/>
      <c r="B225" s="390"/>
      <c r="C225" s="390"/>
      <c r="D225" s="391"/>
      <c r="E225" s="403"/>
      <c r="F225" s="404"/>
      <c r="G225" s="404"/>
      <c r="H225" s="404"/>
      <c r="I225" s="404"/>
      <c r="J225" s="129" t="str">
        <f>IF(AND('Mapa final'!$AB$64="Muy Baja",'Mapa final'!$AD$64="Leve"),CONCATENATE("R21C",'Mapa final'!$R$64),"")</f>
        <v/>
      </c>
      <c r="K225" s="56" t="str">
        <f>IF(AND('Mapa final'!$AB$65="Muy Baja",'Mapa final'!$AD$65="Leve"),CONCATENATE("R21C",'Mapa final'!$R$65),"")</f>
        <v/>
      </c>
      <c r="L225" s="130" t="str">
        <f>IF(AND('Mapa final'!$AB$66="Muy Baja",'Mapa final'!$AD$66="Leve"),CONCATENATE("R21C",'Mapa final'!$R$66),"")</f>
        <v>R21C3</v>
      </c>
      <c r="M225" s="129" t="str">
        <f>IF(AND('Mapa final'!$AB$64="Muy Baja",'Mapa final'!$AD$64="Menor"),CONCATENATE("R21C",'Mapa final'!$R$64),"")</f>
        <v/>
      </c>
      <c r="N225" s="56" t="str">
        <f>IF(AND('Mapa final'!$AB$65="Muy Baja",'Mapa final'!$AD$65="Menor"),CONCATENATE("R21C",'Mapa final'!$R$65),"")</f>
        <v/>
      </c>
      <c r="O225" s="130" t="str">
        <f>IF(AND('Mapa final'!$AB$66="Muy Baja",'Mapa final'!$AD$66="Menor"),CONCATENATE("R21C",'Mapa final'!$R$66),"")</f>
        <v/>
      </c>
      <c r="P225" s="51" t="str">
        <f>IF(AND('Mapa final'!$AB$64="Muy Baja",'Mapa final'!$AD$64="Moderado"),CONCATENATE("R21C",'Mapa final'!$R$64),"")</f>
        <v/>
      </c>
      <c r="Q225" s="52" t="str">
        <f>IF(AND('Mapa final'!$AB$65="Muy Baja",'Mapa final'!$AD$65="Moderado"),CONCATENATE("R21C",'Mapa final'!$R$65),"")</f>
        <v/>
      </c>
      <c r="R225" s="125" t="str">
        <f>IF(AND('Mapa final'!$AB$66="Muy Baja",'Mapa final'!$AD$66="Moderado"),CONCATENATE("R21C",'Mapa final'!$R$66),"")</f>
        <v/>
      </c>
      <c r="S225" s="119" t="str">
        <f>IF(AND('Mapa final'!$AB$64="Muy Baja",'Mapa final'!$AD$64="Mayor"),CONCATENATE("R21C",'Mapa final'!$R$64),"")</f>
        <v/>
      </c>
      <c r="T225" s="44" t="str">
        <f>IF(AND('Mapa final'!$AB$65="Muy Baja",'Mapa final'!$AD$65="Mayor"),CONCATENATE("R21C",'Mapa final'!$R$65),"")</f>
        <v/>
      </c>
      <c r="U225" s="120" t="str">
        <f>IF(AND('Mapa final'!$AB$66="Muy Baja",'Mapa final'!$AD$66="Mayor"),CONCATENATE("R21C",'Mapa final'!$R$66),"")</f>
        <v/>
      </c>
      <c r="V225" s="45" t="str">
        <f>IF(AND('Mapa final'!$AB$64="Muy Baja",'Mapa final'!$AD$64="Catastrófico"),CONCATENATE("R21C",'Mapa final'!$R$64),"")</f>
        <v/>
      </c>
      <c r="W225" s="46" t="str">
        <f>IF(AND('Mapa final'!$AB$65="Muy Baja",'Mapa final'!$AD$65="Catastrófico"),CONCATENATE("R21C",'Mapa final'!$R$65),"")</f>
        <v/>
      </c>
      <c r="X225" s="114" t="str">
        <f>IF(AND('Mapa final'!$AB$66="Muy Baja",'Mapa final'!$AD$66="Catastrófico"),CONCATENATE("R21C",'Mapa final'!$R$66),"")</f>
        <v/>
      </c>
      <c r="Y225" s="58"/>
      <c r="Z225" s="58"/>
      <c r="AA225" s="58"/>
      <c r="AB225" s="58"/>
      <c r="AC225" s="58"/>
      <c r="AD225" s="58"/>
      <c r="AE225" s="58"/>
      <c r="AF225" s="58"/>
      <c r="AG225" s="58"/>
      <c r="AH225" s="58"/>
      <c r="AI225" s="58"/>
      <c r="AJ225" s="58"/>
      <c r="AK225" s="58"/>
      <c r="AL225" s="58"/>
      <c r="AM225" s="58"/>
      <c r="AN225" s="58"/>
      <c r="AO225" s="58"/>
      <c r="AP225" s="58"/>
      <c r="AQ225" s="58"/>
      <c r="AR225" s="58"/>
      <c r="AS225" s="58"/>
      <c r="AT225" s="58"/>
      <c r="AU225" s="58"/>
      <c r="AV225" s="58"/>
      <c r="AW225" s="58"/>
      <c r="AX225" s="58"/>
      <c r="AY225" s="58"/>
      <c r="AZ225" s="58"/>
      <c r="BA225" s="58"/>
      <c r="BB225" s="58"/>
      <c r="BC225" s="58"/>
      <c r="BD225" s="58"/>
      <c r="BE225" s="58"/>
      <c r="BF225" s="58"/>
      <c r="BG225" s="58"/>
      <c r="BH225" s="58"/>
      <c r="BI225" s="58"/>
      <c r="BJ225" s="58"/>
      <c r="BK225" s="58"/>
      <c r="BL225" s="58"/>
      <c r="BM225" s="58"/>
    </row>
    <row r="226" spans="1:65" ht="15.75" x14ac:dyDescent="0.25">
      <c r="A226" s="58"/>
      <c r="B226" s="390"/>
      <c r="C226" s="390"/>
      <c r="D226" s="391"/>
      <c r="E226" s="403"/>
      <c r="F226" s="404"/>
      <c r="G226" s="404"/>
      <c r="H226" s="404"/>
      <c r="I226" s="404"/>
      <c r="J226" s="129" t="str">
        <f>IF(AND('Mapa final'!$AB$67="Muy Baja",'Mapa final'!$AD$67="Leve"),CONCATENATE("R22C",'Mapa final'!$R$67),"")</f>
        <v/>
      </c>
      <c r="K226" s="56" t="str">
        <f>IF(AND('Mapa final'!$AB$68="Muy Baja",'Mapa final'!$AD$68="Leve"),CONCATENATE("R22C",'Mapa final'!$R$68),"")</f>
        <v>R22C2</v>
      </c>
      <c r="L226" s="130" t="str">
        <f>IF(AND('Mapa final'!$AB$69="Muy Baja",'Mapa final'!$AD$69="Leve"),CONCATENATE("R22C",'Mapa final'!$R$69),"")</f>
        <v>R22C3</v>
      </c>
      <c r="M226" s="129" t="str">
        <f>IF(AND('Mapa final'!$AB$67="Muy Baja",'Mapa final'!$AD$67="Menor"),CONCATENATE("R22C",'Mapa final'!$R$67),"")</f>
        <v/>
      </c>
      <c r="N226" s="56" t="str">
        <f>IF(AND('Mapa final'!$AB$68="Muy Baja",'Mapa final'!$AD$68="Menor"),CONCATENATE("R22C",'Mapa final'!$R$68),"")</f>
        <v/>
      </c>
      <c r="O226" s="130" t="str">
        <f>IF(AND('Mapa final'!$AB$69="Muy Baja",'Mapa final'!$AD$69="Menor"),CONCATENATE("R22C",'Mapa final'!$R$69),"")</f>
        <v/>
      </c>
      <c r="P226" s="51" t="str">
        <f>IF(AND('Mapa final'!$AB$67="Muy Baja",'Mapa final'!$AD$67="Moderado"),CONCATENATE("R22C",'Mapa final'!$R$67),"")</f>
        <v/>
      </c>
      <c r="Q226" s="52" t="str">
        <f>IF(AND('Mapa final'!$AB$68="Muy Baja",'Mapa final'!$AD$68="Moderado"),CONCATENATE("R22C",'Mapa final'!$R$68),"")</f>
        <v/>
      </c>
      <c r="R226" s="125" t="str">
        <f>IF(AND('Mapa final'!$AB$69="Muy Baja",'Mapa final'!$AD$69="Moderado"),CONCATENATE("R22C",'Mapa final'!$R$69),"")</f>
        <v/>
      </c>
      <c r="S226" s="119" t="str">
        <f>IF(AND('Mapa final'!$AB$67="Muy Baja",'Mapa final'!$AD$67="Mayor"),CONCATENATE("R22C",'Mapa final'!$R$67),"")</f>
        <v/>
      </c>
      <c r="T226" s="44" t="str">
        <f>IF(AND('Mapa final'!$AB$68="Muy Baja",'Mapa final'!$AD$68="Mayor"),CONCATENATE("R22C",'Mapa final'!$R$68),"")</f>
        <v/>
      </c>
      <c r="U226" s="120" t="str">
        <f>IF(AND('Mapa final'!$AB$69="Muy Baja",'Mapa final'!$AD$69="Mayor"),CONCATENATE("R22C",'Mapa final'!$R$69),"")</f>
        <v/>
      </c>
      <c r="V226" s="45" t="str">
        <f>IF(AND('Mapa final'!$AB$67="Muy Baja",'Mapa final'!$AD$67="Catastrófico"),CONCATENATE("R22C",'Mapa final'!$R$67),"")</f>
        <v/>
      </c>
      <c r="W226" s="46" t="str">
        <f>IF(AND('Mapa final'!$AB$68="Muy Baja",'Mapa final'!$AD$68="Catastrófico"),CONCATENATE("R22C",'Mapa final'!$R$68),"")</f>
        <v/>
      </c>
      <c r="X226" s="114" t="str">
        <f>IF(AND('Mapa final'!$AB$69="Muy Baja",'Mapa final'!$AD$69="Catastrófico"),CONCATENATE("R22C",'Mapa final'!$R$69),"")</f>
        <v/>
      </c>
      <c r="Y226" s="58"/>
      <c r="Z226" s="58"/>
      <c r="AA226" s="58"/>
      <c r="AB226" s="58"/>
      <c r="AC226" s="58"/>
      <c r="AD226" s="58"/>
      <c r="AE226" s="58"/>
      <c r="AF226" s="58"/>
      <c r="AG226" s="58"/>
      <c r="AH226" s="58"/>
      <c r="AI226" s="58"/>
      <c r="AJ226" s="58"/>
      <c r="AK226" s="58"/>
      <c r="AL226" s="58"/>
      <c r="AM226" s="58"/>
      <c r="AN226" s="58"/>
      <c r="AO226" s="58"/>
      <c r="AP226" s="58"/>
      <c r="AQ226" s="58"/>
      <c r="AR226" s="58"/>
      <c r="AS226" s="58"/>
      <c r="AT226" s="58"/>
      <c r="AU226" s="58"/>
      <c r="AV226" s="58"/>
      <c r="AW226" s="58"/>
      <c r="AX226" s="58"/>
      <c r="AY226" s="58"/>
      <c r="AZ226" s="58"/>
      <c r="BA226" s="58"/>
      <c r="BB226" s="58"/>
      <c r="BC226" s="58"/>
      <c r="BD226" s="58"/>
      <c r="BE226" s="58"/>
      <c r="BF226" s="58"/>
      <c r="BG226" s="58"/>
      <c r="BH226" s="58"/>
      <c r="BI226" s="58"/>
      <c r="BJ226" s="58"/>
      <c r="BK226" s="58"/>
      <c r="BL226" s="58"/>
      <c r="BM226" s="58"/>
    </row>
    <row r="227" spans="1:65" ht="15.75" x14ac:dyDescent="0.25">
      <c r="A227" s="58"/>
      <c r="B227" s="390"/>
      <c r="C227" s="390"/>
      <c r="D227" s="391"/>
      <c r="E227" s="403"/>
      <c r="F227" s="404"/>
      <c r="G227" s="404"/>
      <c r="H227" s="404"/>
      <c r="I227" s="404"/>
      <c r="J227" s="129" t="str">
        <f>IF(AND('Mapa final'!$AB$70="Muy Baja",'Mapa final'!$AD$70="Leve"),CONCATENATE("R23C",'Mapa final'!$R$70),"")</f>
        <v/>
      </c>
      <c r="K227" s="56" t="str">
        <f>IF(AND('Mapa final'!$AB$71="Muy Baja",'Mapa final'!$AD$71="Leve"),CONCATENATE("R23C",'Mapa final'!$R$71),"")</f>
        <v/>
      </c>
      <c r="L227" s="130" t="str">
        <f>IF(AND('Mapa final'!$AB$72="Muy Baja",'Mapa final'!$AD$72="Leve"),CONCATENATE("R23C",'Mapa final'!$R$72),"")</f>
        <v/>
      </c>
      <c r="M227" s="129" t="str">
        <f>IF(AND('Mapa final'!$AB$70="Muy Baja",'Mapa final'!$AD$70="Menor"),CONCATENATE("R23C",'Mapa final'!$R$70),"")</f>
        <v/>
      </c>
      <c r="N227" s="56" t="str">
        <f>IF(AND('Mapa final'!$AB$71="Muy Baja",'Mapa final'!$AD$71="Menor"),CONCATENATE("R23C",'Mapa final'!$R$71),"")</f>
        <v>R23C2</v>
      </c>
      <c r="O227" s="130" t="str">
        <f>IF(AND('Mapa final'!$AB$72="Muy Baja",'Mapa final'!$AD$72="Menor"),CONCATENATE("R23C",'Mapa final'!$R$72),"")</f>
        <v>R23C3</v>
      </c>
      <c r="P227" s="51" t="str">
        <f>IF(AND('Mapa final'!$AB$70="Muy Baja",'Mapa final'!$AD$70="Moderado"),CONCATENATE("R23C",'Mapa final'!$R$70),"")</f>
        <v/>
      </c>
      <c r="Q227" s="52" t="str">
        <f>IF(AND('Mapa final'!$AB$71="Muy Baja",'Mapa final'!$AD$71="Moderado"),CONCATENATE("R23C",'Mapa final'!$R$71),"")</f>
        <v/>
      </c>
      <c r="R227" s="125" t="str">
        <f>IF(AND('Mapa final'!$AB$72="Muy Baja",'Mapa final'!$AD$72="Moderado"),CONCATENATE("R23C",'Mapa final'!$R$72),"")</f>
        <v/>
      </c>
      <c r="S227" s="119" t="str">
        <f>IF(AND('Mapa final'!$AB$70="Muy Baja",'Mapa final'!$AD$70="Mayor"),CONCATENATE("R23C",'Mapa final'!$R$70),"")</f>
        <v/>
      </c>
      <c r="T227" s="44" t="str">
        <f>IF(AND('Mapa final'!$AB$71="Muy Baja",'Mapa final'!$AD$71="Mayor"),CONCATENATE("R23C",'Mapa final'!$R$71),"")</f>
        <v/>
      </c>
      <c r="U227" s="120" t="str">
        <f>IF(AND('Mapa final'!$AB$72="Muy Baja",'Mapa final'!$AD$72="Mayor"),CONCATENATE("R23C",'Mapa final'!$R$72),"")</f>
        <v/>
      </c>
      <c r="V227" s="45" t="str">
        <f>IF(AND('Mapa final'!$AB$70="Muy Baja",'Mapa final'!$AD$70="Catastrófico"),CONCATENATE("R23C",'Mapa final'!$R$70),"")</f>
        <v/>
      </c>
      <c r="W227" s="46" t="str">
        <f>IF(AND('Mapa final'!$AB$71="Muy Baja",'Mapa final'!$AD$71="Catastrófico"),CONCATENATE("R23C",'Mapa final'!$R$71),"")</f>
        <v/>
      </c>
      <c r="X227" s="114" t="str">
        <f>IF(AND('Mapa final'!$AB$72="Muy Baja",'Mapa final'!$AD$72="Catastrófico"),CONCATENATE("R23C",'Mapa final'!$R$72),"")</f>
        <v/>
      </c>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c r="AX227" s="58"/>
      <c r="AY227" s="58"/>
      <c r="AZ227" s="58"/>
      <c r="BA227" s="58"/>
      <c r="BB227" s="58"/>
      <c r="BC227" s="58"/>
      <c r="BD227" s="58"/>
      <c r="BE227" s="58"/>
      <c r="BF227" s="58"/>
      <c r="BG227" s="58"/>
      <c r="BH227" s="58"/>
      <c r="BI227" s="58"/>
      <c r="BJ227" s="58"/>
      <c r="BK227" s="58"/>
      <c r="BL227" s="58"/>
      <c r="BM227" s="58"/>
    </row>
    <row r="228" spans="1:65" ht="15.75" x14ac:dyDescent="0.25">
      <c r="A228" s="58"/>
      <c r="B228" s="390"/>
      <c r="C228" s="390"/>
      <c r="D228" s="391"/>
      <c r="E228" s="403"/>
      <c r="F228" s="404"/>
      <c r="G228" s="404"/>
      <c r="H228" s="404"/>
      <c r="I228" s="404"/>
      <c r="J228" s="129" t="str">
        <f>IF(AND('Mapa final'!$AB$73="Muy Baja",'Mapa final'!$AD$73="Leve"),CONCATENATE("R24C",'Mapa final'!$R$73),"")</f>
        <v/>
      </c>
      <c r="K228" s="56" t="str">
        <f>IF(AND('Mapa final'!$AB$74="Muy Baja",'Mapa final'!$AD$74="Leve"),CONCATENATE("R24C",'Mapa final'!$R$74),"")</f>
        <v/>
      </c>
      <c r="L228" s="130" t="str">
        <f>IF(AND('Mapa final'!$AB$75="Muy Baja",'Mapa final'!$AD$75="Leve"),CONCATENATE("R24C",'Mapa final'!$R$75),"")</f>
        <v/>
      </c>
      <c r="M228" s="129" t="str">
        <f>IF(AND('Mapa final'!$AB$73="Muy Baja",'Mapa final'!$AD$73="Menor"),CONCATENATE("R24C",'Mapa final'!$R$73),"")</f>
        <v/>
      </c>
      <c r="N228" s="56" t="str">
        <f>IF(AND('Mapa final'!$AB$74="Muy Baja",'Mapa final'!$AD$74="Menor"),CONCATENATE("R24C",'Mapa final'!$R$74),"")</f>
        <v/>
      </c>
      <c r="O228" s="130" t="str">
        <f>IF(AND('Mapa final'!$AB$75="Muy Baja",'Mapa final'!$AD$75="Menor"),CONCATENATE("R24C",'Mapa final'!$R$75),"")</f>
        <v/>
      </c>
      <c r="P228" s="51" t="str">
        <f>IF(AND('Mapa final'!$AB$73="Muy Baja",'Mapa final'!$AD$73="Moderado"),CONCATENATE("R24C",'Mapa final'!$R$73),"")</f>
        <v/>
      </c>
      <c r="Q228" s="52" t="str">
        <f>IF(AND('Mapa final'!$AB$74="Muy Baja",'Mapa final'!$AD$74="Moderado"),CONCATENATE("R24C",'Mapa final'!$R$74),"")</f>
        <v/>
      </c>
      <c r="R228" s="125" t="str">
        <f>IF(AND('Mapa final'!$AB$75="Muy Baja",'Mapa final'!$AD$75="Moderado"),CONCATENATE("R24C",'Mapa final'!$R$75),"")</f>
        <v/>
      </c>
      <c r="S228" s="119" t="str">
        <f>IF(AND('Mapa final'!$AB$73="Muy Baja",'Mapa final'!$AD$73="Mayor"),CONCATENATE("R24C",'Mapa final'!$R$73),"")</f>
        <v/>
      </c>
      <c r="T228" s="44" t="str">
        <f>IF(AND('Mapa final'!$AB$74="Muy Baja",'Mapa final'!$AD$74="Mayor"),CONCATENATE("R24C",'Mapa final'!$R$74),"")</f>
        <v/>
      </c>
      <c r="U228" s="120" t="str">
        <f>IF(AND('Mapa final'!$AB$75="Muy Baja",'Mapa final'!$AD$75="Mayor"),CONCATENATE("R24C",'Mapa final'!$R$75),"")</f>
        <v>R24C3</v>
      </c>
      <c r="V228" s="45" t="str">
        <f>IF(AND('Mapa final'!$AB$73="Muy Baja",'Mapa final'!$AD$73="Catastrófico"),CONCATENATE("R24C",'Mapa final'!$R$73),"")</f>
        <v/>
      </c>
      <c r="W228" s="46" t="str">
        <f>IF(AND('Mapa final'!$AB$74="Muy Baja",'Mapa final'!$AD$74="Catastrófico"),CONCATENATE("R24C",'Mapa final'!$R$74),"")</f>
        <v/>
      </c>
      <c r="X228" s="114" t="str">
        <f>IF(AND('Mapa final'!$AB$75="Muy Baja",'Mapa final'!$AD$75="Catastrófico"),CONCATENATE("R24C",'Mapa final'!$R$75),"")</f>
        <v/>
      </c>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c r="AX228" s="58"/>
      <c r="AY228" s="58"/>
      <c r="AZ228" s="58"/>
      <c r="BA228" s="58"/>
      <c r="BB228" s="58"/>
      <c r="BC228" s="58"/>
      <c r="BD228" s="58"/>
      <c r="BE228" s="58"/>
      <c r="BF228" s="58"/>
      <c r="BG228" s="58"/>
      <c r="BH228" s="58"/>
      <c r="BI228" s="58"/>
      <c r="BJ228" s="58"/>
      <c r="BK228" s="58"/>
      <c r="BL228" s="58"/>
      <c r="BM228" s="58"/>
    </row>
    <row r="229" spans="1:65" ht="15.75" x14ac:dyDescent="0.25">
      <c r="A229" s="58"/>
      <c r="B229" s="390"/>
      <c r="C229" s="390"/>
      <c r="D229" s="391"/>
      <c r="E229" s="403"/>
      <c r="F229" s="404"/>
      <c r="G229" s="404"/>
      <c r="H229" s="404"/>
      <c r="I229" s="404"/>
      <c r="J229" s="129" t="str">
        <f>IF(AND('Mapa final'!$AB$76="Muy Baja",'Mapa final'!$AD$76="Leve"),CONCATENATE("R25C",'Mapa final'!$R$76),"")</f>
        <v/>
      </c>
      <c r="K229" s="56" t="str">
        <f>IF(AND('Mapa final'!$AB$77="Muy Baja",'Mapa final'!$AD$77="Leve"),CONCATENATE("R25C",'Mapa final'!$R$77),"")</f>
        <v>R25C2</v>
      </c>
      <c r="L229" s="130" t="str">
        <f>IF(AND('Mapa final'!$AB$78="Muy Baja",'Mapa final'!$AD$78="Leve"),CONCATENATE("R25C",'Mapa final'!$R$78),"")</f>
        <v>R25C3</v>
      </c>
      <c r="M229" s="129" t="str">
        <f>IF(AND('Mapa final'!$AB$76="Muy Baja",'Mapa final'!$AD$76="Menor"),CONCATENATE("R25C",'Mapa final'!$R$76),"")</f>
        <v/>
      </c>
      <c r="N229" s="56" t="str">
        <f>IF(AND('Mapa final'!$AB$77="Muy Baja",'Mapa final'!$AD$77="Menor"),CONCATENATE("R25C",'Mapa final'!$R$77),"")</f>
        <v/>
      </c>
      <c r="O229" s="130" t="str">
        <f>IF(AND('Mapa final'!$AB$78="Muy Baja",'Mapa final'!$AD$78="Menor"),CONCATENATE("R25C",'Mapa final'!$R$78),"")</f>
        <v/>
      </c>
      <c r="P229" s="51" t="str">
        <f>IF(AND('Mapa final'!$AB$76="Muy Baja",'Mapa final'!$AD$76="Moderado"),CONCATENATE("R25C",'Mapa final'!$R$76),"")</f>
        <v/>
      </c>
      <c r="Q229" s="52" t="str">
        <f>IF(AND('Mapa final'!$AB$77="Muy Baja",'Mapa final'!$AD$77="Moderado"),CONCATENATE("R25C",'Mapa final'!$R$77),"")</f>
        <v/>
      </c>
      <c r="R229" s="125" t="str">
        <f>IF(AND('Mapa final'!$AB$78="Muy Baja",'Mapa final'!$AD$78="Moderado"),CONCATENATE("R25C",'Mapa final'!$R$78),"")</f>
        <v/>
      </c>
      <c r="S229" s="119" t="str">
        <f>IF(AND('Mapa final'!$AB$76="Muy Baja",'Mapa final'!$AD$76="Mayor"),CONCATENATE("R25C",'Mapa final'!$R$76),"")</f>
        <v/>
      </c>
      <c r="T229" s="44" t="str">
        <f>IF(AND('Mapa final'!$AB$77="Muy Baja",'Mapa final'!$AD$77="Mayor"),CONCATENATE("R25C",'Mapa final'!$R$77),"")</f>
        <v/>
      </c>
      <c r="U229" s="120" t="str">
        <f>IF(AND('Mapa final'!$AB$78="Muy Baja",'Mapa final'!$AD$78="Mayor"),CONCATENATE("R25C",'Mapa final'!$R$78),"")</f>
        <v/>
      </c>
      <c r="V229" s="45" t="str">
        <f>IF(AND('Mapa final'!$AB$76="Muy Baja",'Mapa final'!$AD$76="Catastrófico"),CONCATENATE("R25C",'Mapa final'!$R$76),"")</f>
        <v/>
      </c>
      <c r="W229" s="46" t="str">
        <f>IF(AND('Mapa final'!$AB$77="Muy Baja",'Mapa final'!$AD$77="Catastrófico"),CONCATENATE("R25C",'Mapa final'!$R$77),"")</f>
        <v/>
      </c>
      <c r="X229" s="114" t="str">
        <f>IF(AND('Mapa final'!$AB$78="Muy Baja",'Mapa final'!$AD$78="Catastrófico"),CONCATENATE("R25C",'Mapa final'!$R$78),"")</f>
        <v/>
      </c>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c r="BB229" s="58"/>
      <c r="BC229" s="58"/>
      <c r="BD229" s="58"/>
      <c r="BE229" s="58"/>
      <c r="BF229" s="58"/>
      <c r="BG229" s="58"/>
      <c r="BH229" s="58"/>
      <c r="BI229" s="58"/>
      <c r="BJ229" s="58"/>
      <c r="BK229" s="58"/>
      <c r="BL229" s="58"/>
      <c r="BM229" s="58"/>
    </row>
    <row r="230" spans="1:65" ht="15.75" x14ac:dyDescent="0.25">
      <c r="A230" s="58"/>
      <c r="B230" s="390"/>
      <c r="C230" s="390"/>
      <c r="D230" s="391"/>
      <c r="E230" s="403"/>
      <c r="F230" s="404"/>
      <c r="G230" s="404"/>
      <c r="H230" s="404"/>
      <c r="I230" s="404"/>
      <c r="J230" s="129" t="str">
        <f>IF(AND('Mapa final'!$AB$79="Muy Baja",'Mapa final'!$AD$79="Leve"),CONCATENATE("R26C",'Mapa final'!$R$79),"")</f>
        <v/>
      </c>
      <c r="K230" s="56" t="str">
        <f>IF(AND('Mapa final'!$AB$80="Muy Baja",'Mapa final'!$AD$80="Leve"),CONCATENATE("R26C",'Mapa final'!$R$80),"")</f>
        <v/>
      </c>
      <c r="L230" s="130" t="str">
        <f>IF(AND('Mapa final'!$AB$81="Muy Baja",'Mapa final'!$AD$81="Leve"),CONCATENATE("R26C",'Mapa final'!$R$81),"")</f>
        <v/>
      </c>
      <c r="M230" s="129" t="str">
        <f>IF(AND('Mapa final'!$AB$79="Muy Baja",'Mapa final'!$AD$79="Menor"),CONCATENATE("R26C",'Mapa final'!$R$79),"")</f>
        <v/>
      </c>
      <c r="N230" s="56" t="str">
        <f>IF(AND('Mapa final'!$AB$80="Muy Baja",'Mapa final'!$AD$80="Menor"),CONCATENATE("R26C",'Mapa final'!$R$80),"")</f>
        <v/>
      </c>
      <c r="O230" s="130" t="str">
        <f>IF(AND('Mapa final'!$AB$81="Muy Baja",'Mapa final'!$AD$81="Menor"),CONCATENATE("R26C",'Mapa final'!$R$81),"")</f>
        <v/>
      </c>
      <c r="P230" s="51" t="str">
        <f>IF(AND('Mapa final'!$AB$79="Muy Baja",'Mapa final'!$AD$79="Moderado"),CONCATENATE("R26C",'Mapa final'!$R$79),"")</f>
        <v/>
      </c>
      <c r="Q230" s="52" t="str">
        <f>IF(AND('Mapa final'!$AB$80="Muy Baja",'Mapa final'!$AD$80="Moderado"),CONCATENATE("R26C",'Mapa final'!$R$80),"")</f>
        <v>R26C2</v>
      </c>
      <c r="R230" s="125" t="str">
        <f>IF(AND('Mapa final'!$AB$81="Muy Baja",'Mapa final'!$AD$81="Moderado"),CONCATENATE("R26C",'Mapa final'!$R$81),"")</f>
        <v>R26C3</v>
      </c>
      <c r="S230" s="119" t="str">
        <f>IF(AND('Mapa final'!$AB$79="Muy Baja",'Mapa final'!$AD$79="Mayor"),CONCATENATE("R26C",'Mapa final'!$R$79),"")</f>
        <v/>
      </c>
      <c r="T230" s="44" t="str">
        <f>IF(AND('Mapa final'!$AB$80="Muy Baja",'Mapa final'!$AD$80="Mayor"),CONCATENATE("R26C",'Mapa final'!$R$80),"")</f>
        <v/>
      </c>
      <c r="U230" s="120" t="str">
        <f>IF(AND('Mapa final'!$AB$81="Muy Baja",'Mapa final'!$AD$81="Mayor"),CONCATENATE("R26C",'Mapa final'!$R$81),"")</f>
        <v/>
      </c>
      <c r="V230" s="45" t="str">
        <f>IF(AND('Mapa final'!$AB$79="Muy Baja",'Mapa final'!$AD$79="Catastrófico"),CONCATENATE("R26C",'Mapa final'!$R$79),"")</f>
        <v/>
      </c>
      <c r="W230" s="46" t="str">
        <f>IF(AND('Mapa final'!$AB$80="Muy Baja",'Mapa final'!$AD$80="Catastrófico"),CONCATENATE("R26C",'Mapa final'!$R$80),"")</f>
        <v/>
      </c>
      <c r="X230" s="114" t="str">
        <f>IF(AND('Mapa final'!$AB$81="Muy Baja",'Mapa final'!$AD$81="Catastrófico"),CONCATENATE("R26C",'Mapa final'!$R$81),"")</f>
        <v/>
      </c>
      <c r="Y230" s="58"/>
      <c r="Z230" s="58"/>
      <c r="AA230" s="58"/>
      <c r="AB230" s="58"/>
      <c r="AC230" s="58"/>
      <c r="AD230" s="58"/>
      <c r="AE230" s="58"/>
      <c r="AF230" s="58"/>
      <c r="AG230" s="58"/>
      <c r="AH230" s="58"/>
      <c r="AI230" s="58"/>
      <c r="AJ230" s="58"/>
      <c r="AK230" s="58"/>
      <c r="AL230" s="58"/>
      <c r="AM230" s="58"/>
      <c r="AN230" s="58"/>
      <c r="AO230" s="58"/>
      <c r="AP230" s="58"/>
      <c r="AQ230" s="58"/>
      <c r="AR230" s="58"/>
      <c r="AS230" s="58"/>
      <c r="AT230" s="58"/>
      <c r="AU230" s="58"/>
      <c r="AV230" s="58"/>
      <c r="AW230" s="58"/>
      <c r="AX230" s="58"/>
      <c r="AY230" s="58"/>
      <c r="AZ230" s="58"/>
      <c r="BA230" s="58"/>
      <c r="BB230" s="58"/>
      <c r="BC230" s="58"/>
      <c r="BD230" s="58"/>
      <c r="BE230" s="58"/>
      <c r="BF230" s="58"/>
      <c r="BG230" s="58"/>
      <c r="BH230" s="58"/>
      <c r="BI230" s="58"/>
      <c r="BJ230" s="58"/>
      <c r="BK230" s="58"/>
      <c r="BL230" s="58"/>
      <c r="BM230" s="58"/>
    </row>
    <row r="231" spans="1:65" ht="15.75" x14ac:dyDescent="0.25">
      <c r="A231" s="58"/>
      <c r="B231" s="390"/>
      <c r="C231" s="390"/>
      <c r="D231" s="391"/>
      <c r="E231" s="403"/>
      <c r="F231" s="404"/>
      <c r="G231" s="404"/>
      <c r="H231" s="404"/>
      <c r="I231" s="404"/>
      <c r="J231" s="129" t="str">
        <f>IF(AND('Mapa final'!$AB$82="Muy Baja",'Mapa final'!$AD$82="Leve"),CONCATENATE("R27C",'Mapa final'!$R$82),"")</f>
        <v/>
      </c>
      <c r="K231" s="56" t="str">
        <f>IF(AND('Mapa final'!$AB$83="Muy Baja",'Mapa final'!$AD$83="Leve"),CONCATENATE("R27C",'Mapa final'!$R$83),"")</f>
        <v/>
      </c>
      <c r="L231" s="130" t="str">
        <f>IF(AND('Mapa final'!$AB$84="Muy Baja",'Mapa final'!$AD$84="Leve"),CONCATENATE("R27C",'Mapa final'!$R$84),"")</f>
        <v/>
      </c>
      <c r="M231" s="129" t="str">
        <f>IF(AND('Mapa final'!$AB$82="Muy Baja",'Mapa final'!$AD$82="Menor"),CONCATENATE("R27C",'Mapa final'!$R$82),"")</f>
        <v/>
      </c>
      <c r="N231" s="56" t="str">
        <f>IF(AND('Mapa final'!$AB$83="Muy Baja",'Mapa final'!$AD$83="Menor"),CONCATENATE("R27C",'Mapa final'!$R$83),"")</f>
        <v/>
      </c>
      <c r="O231" s="130" t="str">
        <f>IF(AND('Mapa final'!$AB$84="Muy Baja",'Mapa final'!$AD$84="Menor"),CONCATENATE("R27C",'Mapa final'!$R$84),"")</f>
        <v/>
      </c>
      <c r="P231" s="51" t="str">
        <f>IF(AND('Mapa final'!$AB$82="Muy Baja",'Mapa final'!$AD$82="Moderado"),CONCATENATE("R27C",'Mapa final'!$R$82),"")</f>
        <v/>
      </c>
      <c r="Q231" s="52" t="str">
        <f>IF(AND('Mapa final'!$AB$83="Muy Baja",'Mapa final'!$AD$83="Moderado"),CONCATENATE("R27C",'Mapa final'!$R$83),"")</f>
        <v/>
      </c>
      <c r="R231" s="125" t="str">
        <f>IF(AND('Mapa final'!$AB$84="Muy Baja",'Mapa final'!$AD$84="Moderado"),CONCATENATE("R27C",'Mapa final'!$R$84),"")</f>
        <v/>
      </c>
      <c r="S231" s="119" t="str">
        <f>IF(AND('Mapa final'!$AB$82="Muy Baja",'Mapa final'!$AD$82="Mayor"),CONCATENATE("R27C",'Mapa final'!$R$82),"")</f>
        <v/>
      </c>
      <c r="T231" s="44" t="str">
        <f>IF(AND('Mapa final'!$AB$83="Muy Baja",'Mapa final'!$AD$83="Mayor"),CONCATENATE("R27C",'Mapa final'!$R$83),"")</f>
        <v/>
      </c>
      <c r="U231" s="120" t="str">
        <f>IF(AND('Mapa final'!$AB$84="Muy Baja",'Mapa final'!$AD$84="Mayor"),CONCATENATE("R27C",'Mapa final'!$R$84),"")</f>
        <v>R27C3</v>
      </c>
      <c r="V231" s="45" t="str">
        <f>IF(AND('Mapa final'!$AB$82="Muy Baja",'Mapa final'!$AD$82="Catastrófico"),CONCATENATE("R27C",'Mapa final'!$R$82),"")</f>
        <v/>
      </c>
      <c r="W231" s="46" t="str">
        <f>IF(AND('Mapa final'!$AB$83="Muy Baja",'Mapa final'!$AD$83="Catastrófico"),CONCATENATE("R27C",'Mapa final'!$R$83),"")</f>
        <v/>
      </c>
      <c r="X231" s="114" t="str">
        <f>IF(AND('Mapa final'!$AB$84="Muy Baja",'Mapa final'!$AD$84="Catastrófico"),CONCATENATE("R27C",'Mapa final'!$R$84),"")</f>
        <v/>
      </c>
      <c r="Y231" s="58"/>
      <c r="Z231" s="58"/>
      <c r="AA231" s="58"/>
      <c r="AB231" s="58"/>
      <c r="AC231" s="58"/>
      <c r="AD231" s="58"/>
      <c r="AE231" s="58"/>
      <c r="AF231" s="58"/>
      <c r="AG231" s="58"/>
      <c r="AH231" s="58"/>
      <c r="AI231" s="58"/>
      <c r="AJ231" s="58"/>
      <c r="AK231" s="58"/>
      <c r="AL231" s="58"/>
      <c r="AM231" s="58"/>
      <c r="AN231" s="58"/>
      <c r="AO231" s="58"/>
      <c r="AP231" s="58"/>
      <c r="AQ231" s="58"/>
      <c r="AR231" s="58"/>
      <c r="AS231" s="58"/>
      <c r="AT231" s="58"/>
      <c r="AU231" s="58"/>
      <c r="AV231" s="58"/>
      <c r="AW231" s="58"/>
      <c r="AX231" s="58"/>
      <c r="AY231" s="58"/>
      <c r="AZ231" s="58"/>
      <c r="BA231" s="58"/>
      <c r="BB231" s="58"/>
      <c r="BC231" s="58"/>
      <c r="BD231" s="58"/>
      <c r="BE231" s="58"/>
      <c r="BF231" s="58"/>
      <c r="BG231" s="58"/>
      <c r="BH231" s="58"/>
      <c r="BI231" s="58"/>
      <c r="BJ231" s="58"/>
      <c r="BK231" s="58"/>
      <c r="BL231" s="58"/>
      <c r="BM231" s="58"/>
    </row>
    <row r="232" spans="1:65" ht="15.75" x14ac:dyDescent="0.25">
      <c r="A232" s="58"/>
      <c r="B232" s="390"/>
      <c r="C232" s="390"/>
      <c r="D232" s="391"/>
      <c r="E232" s="403"/>
      <c r="F232" s="404"/>
      <c r="G232" s="404"/>
      <c r="H232" s="404"/>
      <c r="I232" s="404"/>
      <c r="J232" s="129" t="str">
        <f>IF(AND('Mapa final'!$AB$85="Muy Baja",'Mapa final'!$AD$85="Leve"),CONCATENATE("R28C",'Mapa final'!$R$85),"")</f>
        <v/>
      </c>
      <c r="K232" s="56" t="str">
        <f>IF(AND('Mapa final'!$AB$86="Muy Baja",'Mapa final'!$AD$86="Leve"),CONCATENATE("R28C",'Mapa final'!$R$86),"")</f>
        <v/>
      </c>
      <c r="L232" s="130" t="str">
        <f>IF(AND('Mapa final'!$AB$87="Muy Baja",'Mapa final'!$AD$87="Leve"),CONCATENATE("R28C",'Mapa final'!$R$87),"")</f>
        <v>R28C3</v>
      </c>
      <c r="M232" s="129" t="str">
        <f>IF(AND('Mapa final'!$AB$85="Muy Baja",'Mapa final'!$AD$85="Menor"),CONCATENATE("R28C",'Mapa final'!$R$85),"")</f>
        <v/>
      </c>
      <c r="N232" s="56" t="str">
        <f>IF(AND('Mapa final'!$AB$86="Muy Baja",'Mapa final'!$AD$86="Menor"),CONCATENATE("R28C",'Mapa final'!$R$86),"")</f>
        <v/>
      </c>
      <c r="O232" s="130" t="str">
        <f>IF(AND('Mapa final'!$AB$87="Muy Baja",'Mapa final'!$AD$87="Menor"),CONCATENATE("R28C",'Mapa final'!$R$87),"")</f>
        <v/>
      </c>
      <c r="P232" s="51" t="str">
        <f>IF(AND('Mapa final'!$AB$85="Muy Baja",'Mapa final'!$AD$85="Moderado"),CONCATENATE("R28C",'Mapa final'!$R$85),"")</f>
        <v/>
      </c>
      <c r="Q232" s="52" t="str">
        <f>IF(AND('Mapa final'!$AB$86="Muy Baja",'Mapa final'!$AD$86="Moderado"),CONCATENATE("R28C",'Mapa final'!$R$86),"")</f>
        <v/>
      </c>
      <c r="R232" s="125" t="str">
        <f>IF(AND('Mapa final'!$AB$87="Muy Baja",'Mapa final'!$AD$87="Moderado"),CONCATENATE("R28C",'Mapa final'!$R$87),"")</f>
        <v/>
      </c>
      <c r="S232" s="119" t="str">
        <f>IF(AND('Mapa final'!$AB$85="Muy Baja",'Mapa final'!$AD$85="Mayor"),CONCATENATE("R28C",'Mapa final'!$R$85),"")</f>
        <v/>
      </c>
      <c r="T232" s="44" t="str">
        <f>IF(AND('Mapa final'!$AB$86="Muy Baja",'Mapa final'!$AD$86="Mayor"),CONCATENATE("R28C",'Mapa final'!$R$86),"")</f>
        <v/>
      </c>
      <c r="U232" s="120" t="str">
        <f>IF(AND('Mapa final'!$AB$87="Muy Baja",'Mapa final'!$AD$87="Mayor"),CONCATENATE("R28C",'Mapa final'!$R$87),"")</f>
        <v/>
      </c>
      <c r="V232" s="45" t="str">
        <f>IF(AND('Mapa final'!$AB$85="Muy Baja",'Mapa final'!$AD$85="Catastrófico"),CONCATENATE("R28C",'Mapa final'!$R$85),"")</f>
        <v/>
      </c>
      <c r="W232" s="46" t="str">
        <f>IF(AND('Mapa final'!$AB$86="Muy Baja",'Mapa final'!$AD$86="Catastrófico"),CONCATENATE("R28C",'Mapa final'!$R$86),"")</f>
        <v/>
      </c>
      <c r="X232" s="114" t="str">
        <f>IF(AND('Mapa final'!$AB$87="Muy Baja",'Mapa final'!$AD$87="Catastrófico"),CONCATENATE("R28C",'Mapa final'!$R$87),"")</f>
        <v/>
      </c>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row>
    <row r="233" spans="1:65" ht="15" customHeight="1" x14ac:dyDescent="0.25">
      <c r="A233" s="58"/>
      <c r="B233" s="390"/>
      <c r="C233" s="390"/>
      <c r="D233" s="391"/>
      <c r="E233" s="403"/>
      <c r="F233" s="404"/>
      <c r="G233" s="404"/>
      <c r="H233" s="404"/>
      <c r="I233" s="404"/>
      <c r="J233" s="129" t="str">
        <f>IF(AND('Mapa final'!$AB$88="Muy Baja",'Mapa final'!$AD$88="Leve"),CONCATENATE("R29C",'Mapa final'!$R$88),"")</f>
        <v/>
      </c>
      <c r="K233" s="56" t="str">
        <f>IF(AND('Mapa final'!$AB$89="Muy Baja",'Mapa final'!$AD$89="Leve"),CONCATENATE("R29C",'Mapa final'!$R$89),"")</f>
        <v/>
      </c>
      <c r="L233" s="130" t="str">
        <f>IF(AND('Mapa final'!$AB$90="Muy Baja",'Mapa final'!$AD$90="Leve"),CONCATENATE("R30C",'Mapa final'!$R$90),"")</f>
        <v/>
      </c>
      <c r="M233" s="129" t="str">
        <f>IF(AND('Mapa final'!$AB$88="Muy Baja",'Mapa final'!$AD$88="Menor"),CONCATENATE("R29C",'Mapa final'!$R$88),"")</f>
        <v/>
      </c>
      <c r="N233" s="56" t="str">
        <f>IF(AND('Mapa final'!$AB$89="Muy Baja",'Mapa final'!$AD$89="Menor"),CONCATENATE("R29C",'Mapa final'!$R$89),"")</f>
        <v/>
      </c>
      <c r="O233" s="130" t="str">
        <f>IF(AND('Mapa final'!$AB$90="Muy Baja",'Mapa final'!$AD$90="Menor"),CONCATENATE("R30C",'Mapa final'!$R$90),"")</f>
        <v/>
      </c>
      <c r="P233" s="51" t="str">
        <f>IF(AND('Mapa final'!$AB$88="Muy Baja",'Mapa final'!$AD$88="Moderado"),CONCATENATE("R29C",'Mapa final'!$R$88),"")</f>
        <v/>
      </c>
      <c r="Q233" s="52" t="str">
        <f>IF(AND('Mapa final'!$AB$89="Muy Baja",'Mapa final'!$AD$89="Moderado"),CONCATENATE("R29C",'Mapa final'!$R$89),"")</f>
        <v/>
      </c>
      <c r="R233" s="125" t="str">
        <f>IF(AND('Mapa final'!$AB$90="Muy Baja",'Mapa final'!$AD$90="Moderado"),CONCATENATE("R30C",'Mapa final'!$R$90),"")</f>
        <v/>
      </c>
      <c r="S233" s="119" t="str">
        <f>IF(AND('Mapa final'!$AB$88="Muy Baja",'Mapa final'!$AD$88="Mayor"),CONCATENATE("R29C",'Mapa final'!$R$88),"")</f>
        <v/>
      </c>
      <c r="T233" s="44" t="str">
        <f>IF(AND('Mapa final'!$AB$89="Muy Baja",'Mapa final'!$AD$89="Mayor"),CONCATENATE("R29C",'Mapa final'!$R$89),"")</f>
        <v/>
      </c>
      <c r="U233" s="120" t="str">
        <f>IF(AND('Mapa final'!$AB$90="Muy Baja",'Mapa final'!$AD$90="Mayor"),CONCATENATE("R30C",'Mapa final'!$R$90),"")</f>
        <v/>
      </c>
      <c r="V233" s="45" t="str">
        <f>IF(AND('Mapa final'!$AB$88="Muy Baja",'Mapa final'!$AD$88="Catastrófico"),CONCATENATE("R29C",'Mapa final'!$R$88),"")</f>
        <v/>
      </c>
      <c r="W233" s="46" t="str">
        <f>IF(AND('Mapa final'!$AB$89="Muy Baja",'Mapa final'!$AD$89="Catastrófico"),CONCATENATE("R29C",'Mapa final'!$R$89),"")</f>
        <v/>
      </c>
      <c r="X233" s="114" t="str">
        <f>IF(AND('Mapa final'!$AB$90="Muy Baja",'Mapa final'!$AD$90="Catastrófico"),CONCATENATE("R30C",'Mapa final'!$R$90),"")</f>
        <v/>
      </c>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c r="AX233" s="58"/>
      <c r="AY233" s="58"/>
      <c r="AZ233" s="58"/>
      <c r="BA233" s="58"/>
      <c r="BB233" s="58"/>
      <c r="BC233" s="58"/>
      <c r="BD233" s="58"/>
      <c r="BE233" s="58"/>
      <c r="BF233" s="58"/>
      <c r="BG233" s="58"/>
      <c r="BH233" s="58"/>
      <c r="BI233" s="58"/>
      <c r="BJ233" s="58"/>
      <c r="BK233" s="58"/>
      <c r="BL233" s="58"/>
      <c r="BM233" s="58"/>
    </row>
    <row r="234" spans="1:65" ht="15" customHeight="1" x14ac:dyDescent="0.25">
      <c r="A234" s="58"/>
      <c r="B234" s="390"/>
      <c r="C234" s="390"/>
      <c r="D234" s="391"/>
      <c r="E234" s="405"/>
      <c r="F234" s="406"/>
      <c r="G234" s="406"/>
      <c r="H234" s="406"/>
      <c r="I234" s="404"/>
      <c r="J234" s="129" t="str">
        <f>IF(AND('Mapa final'!$AB$91="Muy Baja",'Mapa final'!$AD$91="Leve"),CONCATENATE("R30C",'Mapa final'!$R$91),"")</f>
        <v/>
      </c>
      <c r="K234" s="56" t="str">
        <f>IF(AND('Mapa final'!$AB$92="Muy Baja",'Mapa final'!$AD$92="Leve"),CONCATENATE("R30C",'Mapa final'!$R$92),"")</f>
        <v/>
      </c>
      <c r="L234" s="130" t="str">
        <f>IF(AND('Mapa final'!$AB$93="Muy Baja",'Mapa final'!$AD$93="Leve"),CONCATENATE("R31C",'Mapa final'!$R$93),"")</f>
        <v/>
      </c>
      <c r="M234" s="129" t="str">
        <f>IF(AND('Mapa final'!$AB$91="Muy Baja",'Mapa final'!$AD$91="Menor"),CONCATENATE("R30C",'Mapa final'!$R$91),"")</f>
        <v/>
      </c>
      <c r="N234" s="56" t="str">
        <f>IF(AND('Mapa final'!$AB$92="Muy Baja",'Mapa final'!$AD$92="Menor"),CONCATENATE("R30C",'Mapa final'!$R$92),"")</f>
        <v/>
      </c>
      <c r="O234" s="130" t="str">
        <f>IF(AND('Mapa final'!$AB$93="Muy Baja",'Mapa final'!$AD$93="Menor"),CONCATENATE("R31C",'Mapa final'!$R$93),"")</f>
        <v/>
      </c>
      <c r="P234" s="51" t="str">
        <f>IF(AND('Mapa final'!$AB$91="Muy Baja",'Mapa final'!$AD$91="Moderado"),CONCATENATE("R30C",'Mapa final'!$R$91),"")</f>
        <v/>
      </c>
      <c r="Q234" s="52" t="str">
        <f>IF(AND('Mapa final'!$AB$92="Muy Baja",'Mapa final'!$AD$92="Moderado"),CONCATENATE("R30C",'Mapa final'!$R$92),"")</f>
        <v/>
      </c>
      <c r="R234" s="125" t="str">
        <f>IF(AND('Mapa final'!$AB$93="Muy Baja",'Mapa final'!$AD$93="Moderado"),CONCATENATE("R31C",'Mapa final'!$R$93),"")</f>
        <v/>
      </c>
      <c r="S234" s="119" t="str">
        <f>IF(AND('Mapa final'!$AB$91="Muy Baja",'Mapa final'!$AD$91="Mayor"),CONCATENATE("R30C",'Mapa final'!$R$91),"")</f>
        <v/>
      </c>
      <c r="T234" s="44" t="str">
        <f>IF(AND('Mapa final'!$AB$92="Muy Baja",'Mapa final'!$AD$92="Mayor"),CONCATENATE("R30C",'Mapa final'!$R$92),"")</f>
        <v/>
      </c>
      <c r="U234" s="120" t="str">
        <f>IF(AND('Mapa final'!$AB$93="Muy Baja",'Mapa final'!$AD$93="Mayor"),CONCATENATE("R31C",'Mapa final'!$R$93),"")</f>
        <v/>
      </c>
      <c r="V234" s="45" t="str">
        <f>IF(AND('Mapa final'!$AB$91="Muy Baja",'Mapa final'!$AD$91="Catastrófico"),CONCATENATE("R30C",'Mapa final'!$R$91),"")</f>
        <v/>
      </c>
      <c r="W234" s="46" t="str">
        <f>IF(AND('Mapa final'!$AB$92="Muy Baja",'Mapa final'!$AD$92="Catastrófico"),CONCATENATE("R30C",'Mapa final'!$R$92),"")</f>
        <v/>
      </c>
      <c r="X234" s="114" t="str">
        <f>IF(AND('Mapa final'!$AB$93="Muy Baja",'Mapa final'!$AD$93="Catastrófico"),CONCATENATE("R31C",'Mapa final'!$R$93),"")</f>
        <v/>
      </c>
      <c r="Y234" s="58"/>
      <c r="Z234" s="58"/>
      <c r="AA234" s="58"/>
      <c r="AB234" s="58"/>
      <c r="AC234" s="58"/>
      <c r="AD234" s="58"/>
      <c r="AE234" s="58"/>
      <c r="AF234" s="58"/>
      <c r="AG234" s="58"/>
      <c r="AH234" s="58"/>
      <c r="AI234" s="58"/>
      <c r="AJ234" s="58"/>
      <c r="AK234" s="58"/>
      <c r="AL234" s="58"/>
      <c r="AM234" s="58"/>
      <c r="AN234" s="58"/>
      <c r="AO234" s="58"/>
      <c r="AP234" s="58"/>
      <c r="AQ234" s="58"/>
      <c r="AR234" s="58"/>
      <c r="AS234" s="58"/>
      <c r="AT234" s="58"/>
      <c r="AU234" s="58"/>
      <c r="AV234" s="58"/>
      <c r="AW234" s="58"/>
      <c r="AX234" s="58"/>
      <c r="AY234" s="58"/>
      <c r="AZ234" s="58"/>
      <c r="BA234" s="58"/>
      <c r="BB234" s="58"/>
      <c r="BC234" s="58"/>
      <c r="BD234" s="58"/>
      <c r="BE234" s="58"/>
      <c r="BF234" s="58"/>
      <c r="BG234" s="58"/>
      <c r="BH234" s="58"/>
      <c r="BI234" s="58"/>
      <c r="BJ234" s="58"/>
      <c r="BK234" s="58"/>
      <c r="BL234" s="58"/>
      <c r="BM234" s="58"/>
    </row>
    <row r="235" spans="1:65" ht="15" customHeight="1" x14ac:dyDescent="0.25">
      <c r="A235" s="58"/>
      <c r="B235" s="390"/>
      <c r="C235" s="390"/>
      <c r="D235" s="391"/>
      <c r="E235" s="405"/>
      <c r="F235" s="406"/>
      <c r="G235" s="406"/>
      <c r="H235" s="406"/>
      <c r="I235" s="404"/>
      <c r="J235" s="129" t="str">
        <f>IF(AND('Mapa final'!$AB$94="Muy Baja",'Mapa final'!$AD$94="Leve"),CONCATENATE("R31C",'Mapa final'!$R$94),"")</f>
        <v/>
      </c>
      <c r="K235" s="56" t="str">
        <f>IF(AND('Mapa final'!$AB$95="Muy Baja",'Mapa final'!$AD$95="Leve"),CONCATENATE("R31C",'Mapa final'!$R$95),"")</f>
        <v/>
      </c>
      <c r="L235" s="130" t="str">
        <f>IF(AND('Mapa final'!$AB$96="Muy Baja",'Mapa final'!$AD$96="Leve"),CONCATENATE("R32C",'Mapa final'!$R$96),"")</f>
        <v>R32C3</v>
      </c>
      <c r="M235" s="129" t="str">
        <f>IF(AND('Mapa final'!$AB$94="Muy Baja",'Mapa final'!$AD$94="Menor"),CONCATENATE("R31C",'Mapa final'!$R$94),"")</f>
        <v/>
      </c>
      <c r="N235" s="56" t="str">
        <f>IF(AND('Mapa final'!$AB$95="Muy Baja",'Mapa final'!$AD$95="Menor"),CONCATENATE("R31C",'Mapa final'!$R$95),"")</f>
        <v/>
      </c>
      <c r="O235" s="130" t="str">
        <f>IF(AND('Mapa final'!$AB$96="Muy Baja",'Mapa final'!$AD$96="Menor"),CONCATENATE("R32C",'Mapa final'!$R$96),"")</f>
        <v/>
      </c>
      <c r="P235" s="51" t="str">
        <f>IF(AND('Mapa final'!$AB$94="Muy Baja",'Mapa final'!$AD$94="Moderado"),CONCATENATE("R31C",'Mapa final'!$R$94),"")</f>
        <v/>
      </c>
      <c r="Q235" s="52" t="str">
        <f>IF(AND('Mapa final'!$AB$95="Muy Baja",'Mapa final'!$AD$95="Moderado"),CONCATENATE("R31C",'Mapa final'!$R$95),"")</f>
        <v>R31C2</v>
      </c>
      <c r="R235" s="125" t="str">
        <f>IF(AND('Mapa final'!$AB$96="Muy Baja",'Mapa final'!$AD$96="Moderado"),CONCATENATE("R32C",'Mapa final'!$R$96),"")</f>
        <v/>
      </c>
      <c r="S235" s="119" t="str">
        <f>IF(AND('Mapa final'!$AB$94="Muy Baja",'Mapa final'!$AD$94="Mayor"),CONCATENATE("R31C",'Mapa final'!$R$94),"")</f>
        <v/>
      </c>
      <c r="T235" s="44" t="str">
        <f>IF(AND('Mapa final'!$AB$95="Muy Baja",'Mapa final'!$AD$95="Mayor"),CONCATENATE("R31C",'Mapa final'!$R$95),"")</f>
        <v/>
      </c>
      <c r="U235" s="120" t="str">
        <f>IF(AND('Mapa final'!$AB$96="Muy Baja",'Mapa final'!$AD$96="Mayor"),CONCATENATE("R32C",'Mapa final'!$R$96),"")</f>
        <v/>
      </c>
      <c r="V235" s="45" t="str">
        <f>IF(AND('Mapa final'!$AB$94="Muy Baja",'Mapa final'!$AD$94="Catastrófico"),CONCATENATE("R31C",'Mapa final'!$R$94),"")</f>
        <v/>
      </c>
      <c r="W235" s="46" t="str">
        <f>IF(AND('Mapa final'!$AB$95="Muy Baja",'Mapa final'!$AD$95="Catastrófico"),CONCATENATE("R31C",'Mapa final'!$R$95),"")</f>
        <v/>
      </c>
      <c r="X235" s="114" t="str">
        <f>IF(AND('Mapa final'!$AB$96="Muy Baja",'Mapa final'!$AD$96="Catastrófico"),CONCATENATE("R32C",'Mapa final'!$R$96),"")</f>
        <v/>
      </c>
      <c r="Y235" s="58"/>
      <c r="Z235" s="58"/>
      <c r="AA235" s="58"/>
      <c r="AB235" s="58"/>
      <c r="AC235" s="58"/>
      <c r="AD235" s="58"/>
      <c r="AE235" s="58"/>
      <c r="AF235" s="58"/>
      <c r="AG235" s="58"/>
      <c r="AH235" s="58"/>
      <c r="AI235" s="58"/>
      <c r="AJ235" s="58"/>
      <c r="AK235" s="58"/>
      <c r="AL235" s="58"/>
      <c r="AM235" s="58"/>
      <c r="AN235" s="58"/>
      <c r="AO235" s="58"/>
      <c r="AP235" s="58"/>
      <c r="AQ235" s="58"/>
      <c r="AR235" s="58"/>
      <c r="AS235" s="58"/>
      <c r="AT235" s="58"/>
      <c r="AU235" s="58"/>
      <c r="AV235" s="58"/>
      <c r="AW235" s="58"/>
      <c r="AX235" s="58"/>
      <c r="AY235" s="58"/>
      <c r="AZ235" s="58"/>
      <c r="BA235" s="58"/>
      <c r="BB235" s="58"/>
      <c r="BC235" s="58"/>
      <c r="BD235" s="58"/>
      <c r="BE235" s="58"/>
      <c r="BF235" s="58"/>
      <c r="BG235" s="58"/>
      <c r="BH235" s="58"/>
      <c r="BI235" s="58"/>
      <c r="BJ235" s="58"/>
      <c r="BK235" s="58"/>
      <c r="BL235" s="58"/>
      <c r="BM235" s="58"/>
    </row>
    <row r="236" spans="1:65" ht="15" customHeight="1" x14ac:dyDescent="0.25">
      <c r="A236" s="58"/>
      <c r="B236" s="390"/>
      <c r="C236" s="390"/>
      <c r="D236" s="391"/>
      <c r="E236" s="405"/>
      <c r="F236" s="406"/>
      <c r="G236" s="406"/>
      <c r="H236" s="406"/>
      <c r="I236" s="404"/>
      <c r="J236" s="129" t="str">
        <f>IF(AND('Mapa final'!$AB$97="Muy Baja",'Mapa final'!$AD$97="Leve"),CONCATENATE("R32C",'Mapa final'!$R$97),"")</f>
        <v/>
      </c>
      <c r="K236" s="56" t="str">
        <f>IF(AND('Mapa final'!$AB$98="Muy Baja",'Mapa final'!$AD$98="Leve"),CONCATENATE("R32C",'Mapa final'!$R$98),"")</f>
        <v/>
      </c>
      <c r="L236" s="130" t="str">
        <f>IF(AND('Mapa final'!$AB$99="Muy Baja",'Mapa final'!$AD$99="Leve"),CONCATENATE("R33C",'Mapa final'!$R$99),"")</f>
        <v/>
      </c>
      <c r="M236" s="129" t="str">
        <f>IF(AND('Mapa final'!$AB$97="Muy Baja",'Mapa final'!$AD$97="Menor"),CONCATENATE("R32C",'Mapa final'!$R$97),"")</f>
        <v/>
      </c>
      <c r="N236" s="56" t="str">
        <f>IF(AND('Mapa final'!$AB$98="Muy Baja",'Mapa final'!$AD$98="Menor"),CONCATENATE("R32C",'Mapa final'!$R$98),"")</f>
        <v/>
      </c>
      <c r="O236" s="130" t="str">
        <f>IF(AND('Mapa final'!$AB$99="Muy Baja",'Mapa final'!$AD$99="Menor"),CONCATENATE("R33C",'Mapa final'!$R$99),"")</f>
        <v/>
      </c>
      <c r="P236" s="51" t="str">
        <f>IF(AND('Mapa final'!$AB$97="Muy Baja",'Mapa final'!$AD$97="Moderado"),CONCATENATE("R32C",'Mapa final'!$R$97),"")</f>
        <v/>
      </c>
      <c r="Q236" s="52" t="str">
        <f>IF(AND('Mapa final'!$AB$98="Muy Baja",'Mapa final'!$AD$98="Moderado"),CONCATENATE("R32C",'Mapa final'!$R$98),"")</f>
        <v/>
      </c>
      <c r="R236" s="125" t="str">
        <f>IF(AND('Mapa final'!$AB$99="Muy Baja",'Mapa final'!$AD$99="Moderado"),CONCATENATE("R33C",'Mapa final'!$R$99),"")</f>
        <v/>
      </c>
      <c r="S236" s="119" t="str">
        <f>IF(AND('Mapa final'!$AB$97="Muy Baja",'Mapa final'!$AD$97="Mayor"),CONCATENATE("R32C",'Mapa final'!$R$97),"")</f>
        <v/>
      </c>
      <c r="T236" s="44" t="str">
        <f>IF(AND('Mapa final'!$AB$98="Muy Baja",'Mapa final'!$AD$98="Mayor"),CONCATENATE("R32C",'Mapa final'!$R$98),"")</f>
        <v/>
      </c>
      <c r="U236" s="120" t="str">
        <f>IF(AND('Mapa final'!$AB$99="Muy Baja",'Mapa final'!$AD$99="Mayor"),CONCATENATE("R33C",'Mapa final'!$R$99),"")</f>
        <v/>
      </c>
      <c r="V236" s="45" t="str">
        <f>IF(AND('Mapa final'!$AB$97="Muy Baja",'Mapa final'!$AD$97="Catastrófico"),CONCATENATE("R32C",'Mapa final'!$R$97),"")</f>
        <v/>
      </c>
      <c r="W236" s="46" t="str">
        <f>IF(AND('Mapa final'!$AB$98="Muy Baja",'Mapa final'!$AD$98="Catastrófico"),CONCATENATE("R32C",'Mapa final'!$R$98),"")</f>
        <v/>
      </c>
      <c r="X236" s="114" t="str">
        <f>IF(AND('Mapa final'!$AB$99="Muy Baja",'Mapa final'!$AD$99="Catastrófico"),CONCATENATE("R33C",'Mapa final'!$R$99),"")</f>
        <v/>
      </c>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c r="AX236" s="58"/>
      <c r="AY236" s="58"/>
      <c r="AZ236" s="58"/>
      <c r="BA236" s="58"/>
      <c r="BB236" s="58"/>
      <c r="BC236" s="58"/>
      <c r="BD236" s="58"/>
      <c r="BE236" s="58"/>
      <c r="BF236" s="58"/>
      <c r="BG236" s="58"/>
      <c r="BH236" s="58"/>
      <c r="BI236" s="58"/>
      <c r="BJ236" s="58"/>
      <c r="BK236" s="58"/>
      <c r="BL236" s="58"/>
      <c r="BM236" s="58"/>
    </row>
    <row r="237" spans="1:65" ht="15" customHeight="1" x14ac:dyDescent="0.25">
      <c r="A237" s="58"/>
      <c r="B237" s="390"/>
      <c r="C237" s="390"/>
      <c r="D237" s="391"/>
      <c r="E237" s="405"/>
      <c r="F237" s="406"/>
      <c r="G237" s="406"/>
      <c r="H237" s="406"/>
      <c r="I237" s="404"/>
      <c r="J237" s="129" t="str">
        <f>IF(AND('Mapa final'!$AB$100="Muy Baja",'Mapa final'!$AD$100="Leve"),CONCATENATE("R33C",'Mapa final'!$R$100),"")</f>
        <v/>
      </c>
      <c r="K237" s="56" t="str">
        <f>IF(AND('Mapa final'!$AB$101="Muy Baja",'Mapa final'!$AD$101="Leve"),CONCATENATE("R33C",'Mapa final'!$R$101),"")</f>
        <v/>
      </c>
      <c r="L237" s="130" t="str">
        <f>IF(AND('Mapa final'!$AB$102="Muy Baja",'Mapa final'!$AD$102="Leve"),CONCATENATE("R34C",'Mapa final'!$R$102),"")</f>
        <v>R34C3</v>
      </c>
      <c r="M237" s="129" t="str">
        <f>IF(AND('Mapa final'!$AB$100="Muy Baja",'Mapa final'!$AD$100="Menor"),CONCATENATE("R33C",'Mapa final'!$R$100),"")</f>
        <v/>
      </c>
      <c r="N237" s="56" t="str">
        <f>IF(AND('Mapa final'!$AB$101="Muy Baja",'Mapa final'!$AD$101="Menor"),CONCATENATE("R33C",'Mapa final'!$R$101),"")</f>
        <v/>
      </c>
      <c r="O237" s="130" t="str">
        <f>IF(AND('Mapa final'!$AB$102="Muy Baja",'Mapa final'!$AD$102="Menor"),CONCATENATE("R34C",'Mapa final'!$R$102),"")</f>
        <v/>
      </c>
      <c r="P237" s="51" t="str">
        <f>IF(AND('Mapa final'!$AB$100="Muy Baja",'Mapa final'!$AD$100="Moderado"),CONCATENATE("R33C",'Mapa final'!$R$100),"")</f>
        <v/>
      </c>
      <c r="Q237" s="52" t="str">
        <f>IF(AND('Mapa final'!$AB$101="Muy Baja",'Mapa final'!$AD$101="Moderado"),CONCATENATE("R33C",'Mapa final'!$R$101),"")</f>
        <v/>
      </c>
      <c r="R237" s="125" t="str">
        <f>IF(AND('Mapa final'!$AB$102="Muy Baja",'Mapa final'!$AD$102="Moderado"),CONCATENATE("R34C",'Mapa final'!$R$102),"")</f>
        <v/>
      </c>
      <c r="S237" s="119" t="str">
        <f>IF(AND('Mapa final'!$AB$100="Muy Baja",'Mapa final'!$AD$100="Mayor"),CONCATENATE("R33C",'Mapa final'!$R$100),"")</f>
        <v/>
      </c>
      <c r="T237" s="44" t="str">
        <f>IF(AND('Mapa final'!$AB$101="Muy Baja",'Mapa final'!$AD$101="Mayor"),CONCATENATE("R33C",'Mapa final'!$R$101),"")</f>
        <v/>
      </c>
      <c r="U237" s="120" t="str">
        <f>IF(AND('Mapa final'!$AB$102="Muy Baja",'Mapa final'!$AD$102="Mayor"),CONCATENATE("R34C",'Mapa final'!$R$102),"")</f>
        <v/>
      </c>
      <c r="V237" s="45" t="str">
        <f>IF(AND('Mapa final'!$AB$100="Muy Baja",'Mapa final'!$AD$100="Catastrófico"),CONCATENATE("R33C",'Mapa final'!$R$100),"")</f>
        <v/>
      </c>
      <c r="W237" s="46" t="str">
        <f>IF(AND('Mapa final'!$AB$101="Muy Baja",'Mapa final'!$AD$101="Catastrófico"),CONCATENATE("R33C",'Mapa final'!$R$101),"")</f>
        <v/>
      </c>
      <c r="X237" s="114" t="str">
        <f>IF(AND('Mapa final'!$AB$102="Muy Baja",'Mapa final'!$AD$102="Catastrófico"),CONCATENATE("R34C",'Mapa final'!$R$102),"")</f>
        <v/>
      </c>
      <c r="Y237" s="58"/>
      <c r="Z237" s="58"/>
      <c r="AA237" s="58"/>
      <c r="AB237" s="58"/>
      <c r="AC237" s="58"/>
      <c r="AD237" s="58"/>
      <c r="AE237" s="58"/>
      <c r="AF237" s="58"/>
      <c r="AG237" s="58"/>
      <c r="AH237" s="58"/>
      <c r="AI237" s="58"/>
      <c r="AJ237" s="58"/>
      <c r="AK237" s="58"/>
      <c r="AL237" s="58"/>
      <c r="AM237" s="58"/>
      <c r="AN237" s="58"/>
      <c r="AO237" s="58"/>
      <c r="AP237" s="58"/>
      <c r="AQ237" s="58"/>
      <c r="AR237" s="58"/>
      <c r="AS237" s="58"/>
      <c r="AT237" s="58"/>
      <c r="AU237" s="58"/>
      <c r="AV237" s="58"/>
      <c r="AW237" s="58"/>
      <c r="AX237" s="58"/>
      <c r="AY237" s="58"/>
      <c r="AZ237" s="58"/>
      <c r="BA237" s="58"/>
      <c r="BB237" s="58"/>
      <c r="BC237" s="58"/>
      <c r="BD237" s="58"/>
      <c r="BE237" s="58"/>
      <c r="BF237" s="58"/>
      <c r="BG237" s="58"/>
      <c r="BH237" s="58"/>
      <c r="BI237" s="58"/>
      <c r="BJ237" s="58"/>
      <c r="BK237" s="58"/>
      <c r="BL237" s="58"/>
      <c r="BM237" s="58"/>
    </row>
    <row r="238" spans="1:65" ht="15" customHeight="1" x14ac:dyDescent="0.25">
      <c r="A238" s="58"/>
      <c r="B238" s="390"/>
      <c r="C238" s="390"/>
      <c r="D238" s="391"/>
      <c r="E238" s="405"/>
      <c r="F238" s="406"/>
      <c r="G238" s="406"/>
      <c r="H238" s="406"/>
      <c r="I238" s="404"/>
      <c r="J238" s="129" t="str">
        <f>IF(AND('Mapa final'!$AB$103="Muy Baja",'Mapa final'!$AD$103="Leve"),CONCATENATE("R34C",'Mapa final'!$R$103),"")</f>
        <v/>
      </c>
      <c r="K238" s="56" t="str">
        <f>IF(AND('Mapa final'!$AB$104="Muy Baja",'Mapa final'!$AD$104="Leve"),CONCATENATE("R34C",'Mapa final'!$R$104),"")</f>
        <v/>
      </c>
      <c r="L238" s="130" t="str">
        <f>IF(AND('Mapa final'!$AB$105="Muy Baja",'Mapa final'!$AD$105="Leve"),CONCATENATE("R35C",'Mapa final'!$R$105),"")</f>
        <v>R35C3</v>
      </c>
      <c r="M238" s="129" t="str">
        <f>IF(AND('Mapa final'!$AB$103="Muy Baja",'Mapa final'!$AD$103="Menor"),CONCATENATE("R34C",'Mapa final'!$R$103),"")</f>
        <v/>
      </c>
      <c r="N238" s="56" t="str">
        <f>IF(AND('Mapa final'!$AB$104="Muy Baja",'Mapa final'!$AD$104="Menor"),CONCATENATE("R34C",'Mapa final'!$R$104),"")</f>
        <v/>
      </c>
      <c r="O238" s="130" t="str">
        <f>IF(AND('Mapa final'!$AB$105="Muy Baja",'Mapa final'!$AD$105="Menor"),CONCATENATE("R35C",'Mapa final'!$R$105),"")</f>
        <v/>
      </c>
      <c r="P238" s="51" t="str">
        <f>IF(AND('Mapa final'!$AB$103="Muy Baja",'Mapa final'!$AD$103="Moderado"),CONCATENATE("R34C",'Mapa final'!$R$103),"")</f>
        <v/>
      </c>
      <c r="Q238" s="52" t="str">
        <f>IF(AND('Mapa final'!$AB$104="Muy Baja",'Mapa final'!$AD$104="Moderado"),CONCATENATE("R34C",'Mapa final'!$R$104),"")</f>
        <v/>
      </c>
      <c r="R238" s="125" t="str">
        <f>IF(AND('Mapa final'!$AB$105="Muy Baja",'Mapa final'!$AD$105="Moderado"),CONCATENATE("R35C",'Mapa final'!$R$105),"")</f>
        <v/>
      </c>
      <c r="S238" s="119" t="str">
        <f>IF(AND('Mapa final'!$AB$103="Muy Baja",'Mapa final'!$AD$103="Mayor"),CONCATENATE("R34C",'Mapa final'!$R$103),"")</f>
        <v/>
      </c>
      <c r="T238" s="44" t="str">
        <f>IF(AND('Mapa final'!$AB$104="Muy Baja",'Mapa final'!$AD$104="Mayor"),CONCATENATE("R34C",'Mapa final'!$R$104),"")</f>
        <v/>
      </c>
      <c r="U238" s="120" t="str">
        <f>IF(AND('Mapa final'!$AB$105="Muy Baja",'Mapa final'!$AD$105="Mayor"),CONCATENATE("R35C",'Mapa final'!$R$105),"")</f>
        <v/>
      </c>
      <c r="V238" s="45" t="str">
        <f>IF(AND('Mapa final'!$AB$103="Muy Baja",'Mapa final'!$AD$103="Catastrófico"),CONCATENATE("R34C",'Mapa final'!$R$103),"")</f>
        <v/>
      </c>
      <c r="W238" s="46" t="str">
        <f>IF(AND('Mapa final'!$AB$104="Muy Baja",'Mapa final'!$AD$104="Catastrófico"),CONCATENATE("R34C",'Mapa final'!$R$104),"")</f>
        <v/>
      </c>
      <c r="X238" s="114" t="str">
        <f>IF(AND('Mapa final'!$AB$105="Muy Baja",'Mapa final'!$AD$105="Catastrófico"),CONCATENATE("R35C",'Mapa final'!$R$105),"")</f>
        <v/>
      </c>
      <c r="Y238" s="58"/>
      <c r="Z238" s="58"/>
      <c r="AA238" s="58"/>
      <c r="AB238" s="58"/>
      <c r="AC238" s="58"/>
      <c r="AD238" s="58"/>
      <c r="AE238" s="58"/>
      <c r="AF238" s="58"/>
      <c r="AG238" s="58"/>
      <c r="AH238" s="58"/>
      <c r="AI238" s="58"/>
      <c r="AJ238" s="58"/>
      <c r="AK238" s="58"/>
      <c r="AL238" s="58"/>
      <c r="AM238" s="58"/>
      <c r="AN238" s="58"/>
      <c r="AO238" s="58"/>
      <c r="AP238" s="58"/>
      <c r="AQ238" s="58"/>
      <c r="AR238" s="58"/>
      <c r="AS238" s="58"/>
      <c r="AT238" s="58"/>
      <c r="AU238" s="58"/>
      <c r="AV238" s="58"/>
      <c r="AW238" s="58"/>
      <c r="AX238" s="58"/>
      <c r="AY238" s="58"/>
      <c r="AZ238" s="58"/>
      <c r="BA238" s="58"/>
      <c r="BB238" s="58"/>
      <c r="BC238" s="58"/>
      <c r="BD238" s="58"/>
      <c r="BE238" s="58"/>
      <c r="BF238" s="58"/>
      <c r="BG238" s="58"/>
      <c r="BH238" s="58"/>
      <c r="BI238" s="58"/>
      <c r="BJ238" s="58"/>
      <c r="BK238" s="58"/>
      <c r="BL238" s="58"/>
      <c r="BM238" s="58"/>
    </row>
    <row r="239" spans="1:65" ht="15" customHeight="1" x14ac:dyDescent="0.25">
      <c r="A239" s="58"/>
      <c r="B239" s="390"/>
      <c r="C239" s="390"/>
      <c r="D239" s="391"/>
      <c r="E239" s="405"/>
      <c r="F239" s="406"/>
      <c r="G239" s="406"/>
      <c r="H239" s="406"/>
      <c r="I239" s="404"/>
      <c r="J239" s="129" t="str">
        <f>IF(AND('Mapa final'!$AB$106="Muy Baja",'Mapa final'!$AD$106="Leve"),CONCATENATE("R35C",'Mapa final'!$R$106),"")</f>
        <v/>
      </c>
      <c r="K239" s="56" t="str">
        <f>IF(AND('Mapa final'!$AB$107="Muy Baja",'Mapa final'!$AD$107="Leve"),CONCATENATE("R35C",'Mapa final'!$R$107),"")</f>
        <v/>
      </c>
      <c r="L239" s="130" t="str">
        <f>IF(AND('Mapa final'!$AB$108="Muy Baja",'Mapa final'!$AD$108="Leve"),CONCATENATE("R36C",'Mapa final'!$R$108),"")</f>
        <v>R36C3</v>
      </c>
      <c r="M239" s="129" t="str">
        <f>IF(AND('Mapa final'!$AB$106="Muy Baja",'Mapa final'!$AD$106="Menor"),CONCATENATE("R35C",'Mapa final'!$R$106),"")</f>
        <v/>
      </c>
      <c r="N239" s="56" t="str">
        <f>IF(AND('Mapa final'!$AB$107="Muy Baja",'Mapa final'!$AD$107="Menor"),CONCATENATE("R35C",'Mapa final'!$R$107),"")</f>
        <v/>
      </c>
      <c r="O239" s="130" t="str">
        <f>IF(AND('Mapa final'!$AB$108="Muy Baja",'Mapa final'!$AD$108="Menor"),CONCATENATE("R36C",'Mapa final'!$R$108),"")</f>
        <v/>
      </c>
      <c r="P239" s="51" t="str">
        <f>IF(AND('Mapa final'!$AB$106="Muy Baja",'Mapa final'!$AD$106="Moderado"),CONCATENATE("R35C",'Mapa final'!$R$106),"")</f>
        <v/>
      </c>
      <c r="Q239" s="52" t="str">
        <f>IF(AND('Mapa final'!$AB$107="Muy Baja",'Mapa final'!$AD$107="Moderado"),CONCATENATE("R35C",'Mapa final'!$R$107),"")</f>
        <v/>
      </c>
      <c r="R239" s="125" t="str">
        <f>IF(AND('Mapa final'!$AB$108="Muy Baja",'Mapa final'!$AD$108="Moderado"),CONCATENATE("R36C",'Mapa final'!$R$108),"")</f>
        <v/>
      </c>
      <c r="S239" s="119" t="str">
        <f>IF(AND('Mapa final'!$AB$106="Muy Baja",'Mapa final'!$AD$106="Mayor"),CONCATENATE("R35C",'Mapa final'!$R$106),"")</f>
        <v/>
      </c>
      <c r="T239" s="44" t="str">
        <f>IF(AND('Mapa final'!$AB$107="Muy Baja",'Mapa final'!$AD$107="Mayor"),CONCATENATE("R35C",'Mapa final'!$R$107),"")</f>
        <v/>
      </c>
      <c r="U239" s="120" t="str">
        <f>IF(AND('Mapa final'!$AB$108="Muy Baja",'Mapa final'!$AD$108="Mayor"),CONCATENATE("R36C",'Mapa final'!$R$108),"")</f>
        <v/>
      </c>
      <c r="V239" s="45" t="str">
        <f>IF(AND('Mapa final'!$AB$106="Muy Baja",'Mapa final'!$AD$106="Catastrófico"),CONCATENATE("R35C",'Mapa final'!$R$106),"")</f>
        <v/>
      </c>
      <c r="W239" s="46" t="str">
        <f>IF(AND('Mapa final'!$AB$107="Muy Baja",'Mapa final'!$AD$107="Catastrófico"),CONCATENATE("R35C",'Mapa final'!$R$107),"")</f>
        <v/>
      </c>
      <c r="X239" s="114" t="str">
        <f>IF(AND('Mapa final'!$AB$108="Muy Baja",'Mapa final'!$AD$108="Catastrófico"),CONCATENATE("R36C",'Mapa final'!$R$108),"")</f>
        <v/>
      </c>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8"/>
      <c r="AZ239" s="58"/>
      <c r="BA239" s="58"/>
      <c r="BB239" s="58"/>
      <c r="BC239" s="58"/>
      <c r="BD239" s="58"/>
      <c r="BE239" s="58"/>
      <c r="BF239" s="58"/>
      <c r="BG239" s="58"/>
      <c r="BH239" s="58"/>
      <c r="BI239" s="58"/>
      <c r="BJ239" s="58"/>
      <c r="BK239" s="58"/>
      <c r="BL239" s="58"/>
      <c r="BM239" s="58"/>
    </row>
    <row r="240" spans="1:65" ht="15" customHeight="1" x14ac:dyDescent="0.25">
      <c r="A240" s="58"/>
      <c r="B240" s="390"/>
      <c r="C240" s="390"/>
      <c r="D240" s="391"/>
      <c r="E240" s="405"/>
      <c r="F240" s="406"/>
      <c r="G240" s="406"/>
      <c r="H240" s="406"/>
      <c r="I240" s="404"/>
      <c r="J240" s="129" t="str">
        <f>IF(AND('Mapa final'!$AB$109="Muy Baja",'Mapa final'!$AD$109="Leve"),CONCATENATE("R36C",'Mapa final'!$R$109),"")</f>
        <v/>
      </c>
      <c r="K240" s="56" t="str">
        <f>IF(AND('Mapa final'!$AB$110="Muy Baja",'Mapa final'!$AD$110="Leve"),CONCATENATE("R36C",'Mapa final'!$R$110),"")</f>
        <v/>
      </c>
      <c r="L240" s="130" t="str">
        <f>IF(AND('Mapa final'!$AB$111="Muy Baja",'Mapa final'!$AD$111="Leve"),CONCATENATE("R37C",'Mapa final'!$R$111),"")</f>
        <v>R37C3</v>
      </c>
      <c r="M240" s="129" t="str">
        <f>IF(AND('Mapa final'!$AB$109="Muy Baja",'Mapa final'!$AD$109="Menor"),CONCATENATE("R36C",'Mapa final'!$R$109),"")</f>
        <v/>
      </c>
      <c r="N240" s="56" t="str">
        <f>IF(AND('Mapa final'!$AB$110="Muy Baja",'Mapa final'!$AD$110="Menor"),CONCATENATE("R36C",'Mapa final'!$R$110),"")</f>
        <v/>
      </c>
      <c r="O240" s="130" t="str">
        <f>IF(AND('Mapa final'!$AB$111="Muy Baja",'Mapa final'!$AD$111="Menor"),CONCATENATE("R37C",'Mapa final'!$R$111),"")</f>
        <v/>
      </c>
      <c r="P240" s="51" t="str">
        <f>IF(AND('Mapa final'!$AB$109="Muy Baja",'Mapa final'!$AD$109="Moderado"),CONCATENATE("R36C",'Mapa final'!$R$109),"")</f>
        <v/>
      </c>
      <c r="Q240" s="52" t="str">
        <f>IF(AND('Mapa final'!$AB$110="Muy Baja",'Mapa final'!$AD$110="Moderado"),CONCATENATE("R36C",'Mapa final'!$R$110),"")</f>
        <v/>
      </c>
      <c r="R240" s="125" t="str">
        <f>IF(AND('Mapa final'!$AB$111="Muy Baja",'Mapa final'!$AD$111="Moderado"),CONCATENATE("R37C",'Mapa final'!$R$111),"")</f>
        <v/>
      </c>
      <c r="S240" s="119" t="str">
        <f>IF(AND('Mapa final'!$AB$109="Muy Baja",'Mapa final'!$AD$109="Mayor"),CONCATENATE("R36C",'Mapa final'!$R$109),"")</f>
        <v/>
      </c>
      <c r="T240" s="44" t="str">
        <f>IF(AND('Mapa final'!$AB$110="Muy Baja",'Mapa final'!$AD$110="Mayor"),CONCATENATE("R36C",'Mapa final'!$R$110),"")</f>
        <v/>
      </c>
      <c r="U240" s="120" t="str">
        <f>IF(AND('Mapa final'!$AB$111="Muy Baja",'Mapa final'!$AD$111="Mayor"),CONCATENATE("R37C",'Mapa final'!$R$111),"")</f>
        <v/>
      </c>
      <c r="V240" s="45" t="str">
        <f>IF(AND('Mapa final'!$AB$109="Muy Baja",'Mapa final'!$AD$109="Catastrófico"),CONCATENATE("R36C",'Mapa final'!$R$109),"")</f>
        <v/>
      </c>
      <c r="W240" s="46" t="str">
        <f>IF(AND('Mapa final'!$AB$110="Muy Baja",'Mapa final'!$AD$110="Catastrófico"),CONCATENATE("R36C",'Mapa final'!$R$110),"")</f>
        <v/>
      </c>
      <c r="X240" s="114" t="str">
        <f>IF(AND('Mapa final'!$AB$111="Muy Baja",'Mapa final'!$AD$111="Catastrófico"),CONCATENATE("R37C",'Mapa final'!$R$111),"")</f>
        <v/>
      </c>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8"/>
      <c r="AZ240" s="58"/>
      <c r="BA240" s="58"/>
      <c r="BB240" s="58"/>
      <c r="BC240" s="58"/>
      <c r="BD240" s="58"/>
      <c r="BE240" s="58"/>
      <c r="BF240" s="58"/>
      <c r="BG240" s="58"/>
      <c r="BH240" s="58"/>
      <c r="BI240" s="58"/>
      <c r="BJ240" s="58"/>
      <c r="BK240" s="58"/>
      <c r="BL240" s="58"/>
      <c r="BM240" s="58"/>
    </row>
    <row r="241" spans="1:65" ht="15" customHeight="1" x14ac:dyDescent="0.25">
      <c r="A241" s="58"/>
      <c r="B241" s="390"/>
      <c r="C241" s="390"/>
      <c r="D241" s="391"/>
      <c r="E241" s="405"/>
      <c r="F241" s="406"/>
      <c r="G241" s="406"/>
      <c r="H241" s="406"/>
      <c r="I241" s="404"/>
      <c r="J241" s="129" t="str">
        <f>IF(AND('Mapa final'!$AB$112="Muy Baja",'Mapa final'!$AD$112="Leve"),CONCATENATE("R37C",'Mapa final'!$R$112),"")</f>
        <v/>
      </c>
      <c r="K241" s="56" t="str">
        <f>IF(AND('Mapa final'!$AB$113="Muy Baja",'Mapa final'!$AD$113="Leve"),CONCATENATE("R37C",'Mapa final'!$R$113),"")</f>
        <v/>
      </c>
      <c r="L241" s="130" t="str">
        <f>IF(AND('Mapa final'!$AB$114="Muy Baja",'Mapa final'!$AD$114="Leve"),CONCATENATE("R38C",'Mapa final'!$R$114),"")</f>
        <v>R38C3</v>
      </c>
      <c r="M241" s="129" t="str">
        <f>IF(AND('Mapa final'!$AB$112="Muy Baja",'Mapa final'!$AD$112="Menor"),CONCATENATE("R37C",'Mapa final'!$R$112),"")</f>
        <v/>
      </c>
      <c r="N241" s="56" t="str">
        <f>IF(AND('Mapa final'!$AB$113="Muy Baja",'Mapa final'!$AD$113="Menor"),CONCATENATE("R37C",'Mapa final'!$R$113),"")</f>
        <v>R37C2</v>
      </c>
      <c r="O241" s="130" t="str">
        <f>IF(AND('Mapa final'!$AB$114="Muy Baja",'Mapa final'!$AD$114="Menor"),CONCATENATE("R38C",'Mapa final'!$R$114),"")</f>
        <v/>
      </c>
      <c r="P241" s="51" t="str">
        <f>IF(AND('Mapa final'!$AB$112="Muy Baja",'Mapa final'!$AD$112="Moderado"),CONCATENATE("R37C",'Mapa final'!$R$112),"")</f>
        <v/>
      </c>
      <c r="Q241" s="52" t="str">
        <f>IF(AND('Mapa final'!$AB$113="Muy Baja",'Mapa final'!$AD$113="Moderado"),CONCATENATE("R37C",'Mapa final'!$R$113),"")</f>
        <v/>
      </c>
      <c r="R241" s="125" t="str">
        <f>IF(AND('Mapa final'!$AB$114="Muy Baja",'Mapa final'!$AD$114="Moderado"),CONCATENATE("R38C",'Mapa final'!$R$114),"")</f>
        <v/>
      </c>
      <c r="S241" s="119" t="str">
        <f>IF(AND('Mapa final'!$AB$112="Muy Baja",'Mapa final'!$AD$112="Mayor"),CONCATENATE("R37C",'Mapa final'!$R$112),"")</f>
        <v/>
      </c>
      <c r="T241" s="44" t="str">
        <f>IF(AND('Mapa final'!$AB$113="Muy Baja",'Mapa final'!$AD$113="Mayor"),CONCATENATE("R37C",'Mapa final'!$R$113),"")</f>
        <v/>
      </c>
      <c r="U241" s="120" t="str">
        <f>IF(AND('Mapa final'!$AB$114="Muy Baja",'Mapa final'!$AD$114="Mayor"),CONCATENATE("R38C",'Mapa final'!$R$114),"")</f>
        <v/>
      </c>
      <c r="V241" s="45" t="str">
        <f>IF(AND('Mapa final'!$AB$112="Muy Baja",'Mapa final'!$AD$112="Catastrófico"),CONCATENATE("R37C",'Mapa final'!$R$112),"")</f>
        <v/>
      </c>
      <c r="W241" s="46" t="str">
        <f>IF(AND('Mapa final'!$AB$113="Muy Baja",'Mapa final'!$AD$113="Catastrófico"),CONCATENATE("R37C",'Mapa final'!$R$113),"")</f>
        <v/>
      </c>
      <c r="X241" s="114" t="str">
        <f>IF(AND('Mapa final'!$AB$114="Muy Baja",'Mapa final'!$AD$114="Catastrófico"),CONCATENATE("R38C",'Mapa final'!$R$114),"")</f>
        <v/>
      </c>
      <c r="Y241" s="58"/>
      <c r="Z241" s="58"/>
      <c r="AA241" s="58"/>
      <c r="AB241" s="58"/>
      <c r="AC241" s="58"/>
      <c r="AD241" s="58"/>
      <c r="AE241" s="58"/>
      <c r="AF241" s="58"/>
      <c r="AG241" s="58"/>
      <c r="AH241" s="58"/>
      <c r="AI241" s="58"/>
      <c r="AJ241" s="58"/>
      <c r="AK241" s="58"/>
      <c r="AL241" s="58"/>
      <c r="AM241" s="58"/>
      <c r="AN241" s="58"/>
      <c r="AO241" s="58"/>
      <c r="AP241" s="58"/>
      <c r="AQ241" s="58"/>
      <c r="AR241" s="58"/>
      <c r="AS241" s="58"/>
      <c r="AT241" s="58"/>
      <c r="AU241" s="58"/>
      <c r="AV241" s="58"/>
      <c r="AW241" s="58"/>
      <c r="AX241" s="58"/>
      <c r="AY241" s="58"/>
      <c r="AZ241" s="58"/>
      <c r="BA241" s="58"/>
      <c r="BB241" s="58"/>
      <c r="BC241" s="58"/>
      <c r="BD241" s="58"/>
      <c r="BE241" s="58"/>
      <c r="BF241" s="58"/>
      <c r="BG241" s="58"/>
      <c r="BH241" s="58"/>
      <c r="BI241" s="58"/>
      <c r="BJ241" s="58"/>
      <c r="BK241" s="58"/>
      <c r="BL241" s="58"/>
      <c r="BM241" s="58"/>
    </row>
    <row r="242" spans="1:65" ht="15" customHeight="1" x14ac:dyDescent="0.25">
      <c r="A242" s="58"/>
      <c r="B242" s="390"/>
      <c r="C242" s="390"/>
      <c r="D242" s="391"/>
      <c r="E242" s="405"/>
      <c r="F242" s="406"/>
      <c r="G242" s="406"/>
      <c r="H242" s="406"/>
      <c r="I242" s="404"/>
      <c r="J242" s="129" t="str">
        <f>IF(AND('Mapa final'!$AB$115="Muy Baja",'Mapa final'!$AD$115="Leve"),CONCATENATE("R38C",'Mapa final'!$R$115),"")</f>
        <v/>
      </c>
      <c r="K242" s="56" t="str">
        <f>IF(AND('Mapa final'!$AB$116="Muy Baja",'Mapa final'!$AD$116="Leve"),CONCATENATE("R38C",'Mapa final'!$R$116),"")</f>
        <v/>
      </c>
      <c r="L242" s="130" t="str">
        <f>IF(AND('Mapa final'!$AB$117="Muy Baja",'Mapa final'!$AD$117="Leve"),CONCATENATE("R39C",'Mapa final'!$R$117),"")</f>
        <v/>
      </c>
      <c r="M242" s="129" t="str">
        <f>IF(AND('Mapa final'!$AB$115="Muy Baja",'Mapa final'!$AD$115="Menor"),CONCATENATE("R38C",'Mapa final'!$R$115),"")</f>
        <v/>
      </c>
      <c r="N242" s="56" t="str">
        <f>IF(AND('Mapa final'!$AB$116="Muy Baja",'Mapa final'!$AD$116="Menor"),CONCATENATE("R38C",'Mapa final'!$R$116),"")</f>
        <v/>
      </c>
      <c r="O242" s="130" t="str">
        <f>IF(AND('Mapa final'!$AB$117="Muy Baja",'Mapa final'!$AD$117="Menor"),CONCATENATE("R39C",'Mapa final'!$R$117),"")</f>
        <v/>
      </c>
      <c r="P242" s="51" t="str">
        <f>IF(AND('Mapa final'!$AB$115="Muy Baja",'Mapa final'!$AD$115="Moderado"),CONCATENATE("R38C",'Mapa final'!$R$115),"")</f>
        <v/>
      </c>
      <c r="Q242" s="52" t="str">
        <f>IF(AND('Mapa final'!$AB$116="Muy Baja",'Mapa final'!$AD$116="Moderado"),CONCATENATE("R38C",'Mapa final'!$R$116),"")</f>
        <v/>
      </c>
      <c r="R242" s="125" t="str">
        <f>IF(AND('Mapa final'!$AB$117="Muy Baja",'Mapa final'!$AD$117="Moderado"),CONCATENATE("R39C",'Mapa final'!$R$117),"")</f>
        <v/>
      </c>
      <c r="S242" s="119" t="str">
        <f>IF(AND('Mapa final'!$AB$115="Muy Baja",'Mapa final'!$AD$115="Mayor"),CONCATENATE("R38C",'Mapa final'!$R$115),"")</f>
        <v/>
      </c>
      <c r="T242" s="44" t="str">
        <f>IF(AND('Mapa final'!$AB$116="Muy Baja",'Mapa final'!$AD$116="Mayor"),CONCATENATE("R38C",'Mapa final'!$R$116),"")</f>
        <v/>
      </c>
      <c r="U242" s="120" t="str">
        <f>IF(AND('Mapa final'!$AB$117="Muy Baja",'Mapa final'!$AD$117="Mayor"),CONCATENATE("R39C",'Mapa final'!$R$117),"")</f>
        <v/>
      </c>
      <c r="V242" s="45" t="str">
        <f>IF(AND('Mapa final'!$AB$115="Muy Baja",'Mapa final'!$AD$115="Catastrófico"),CONCATENATE("R38C",'Mapa final'!$R$115),"")</f>
        <v/>
      </c>
      <c r="W242" s="46" t="str">
        <f>IF(AND('Mapa final'!$AB$116="Muy Baja",'Mapa final'!$AD$116="Catastrófico"),CONCATENATE("R38C",'Mapa final'!$R$116),"")</f>
        <v/>
      </c>
      <c r="X242" s="114" t="str">
        <f>IF(AND('Mapa final'!$AB$117="Muy Baja",'Mapa final'!$AD$117="Catastrófico"),CONCATENATE("R39C",'Mapa final'!$R$117),"")</f>
        <v/>
      </c>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c r="AX242" s="58"/>
      <c r="AY242" s="58"/>
      <c r="AZ242" s="58"/>
      <c r="BA242" s="58"/>
      <c r="BB242" s="58"/>
      <c r="BC242" s="58"/>
      <c r="BD242" s="58"/>
      <c r="BE242" s="58"/>
      <c r="BF242" s="58"/>
      <c r="BG242" s="58"/>
      <c r="BH242" s="58"/>
      <c r="BI242" s="58"/>
      <c r="BJ242" s="58"/>
      <c r="BK242" s="58"/>
      <c r="BL242" s="58"/>
      <c r="BM242" s="58"/>
    </row>
    <row r="243" spans="1:65" ht="15" customHeight="1" x14ac:dyDescent="0.25">
      <c r="A243" s="58"/>
      <c r="B243" s="390"/>
      <c r="C243" s="390"/>
      <c r="D243" s="391"/>
      <c r="E243" s="405"/>
      <c r="F243" s="406"/>
      <c r="G243" s="406"/>
      <c r="H243" s="406"/>
      <c r="I243" s="404"/>
      <c r="J243" s="129" t="str">
        <f>IF(AND('Mapa final'!$AB$118="Muy Baja",'Mapa final'!$AD$118="Leve"),CONCATENATE("R39C",'Mapa final'!$R$118),"")</f>
        <v/>
      </c>
      <c r="K243" s="56" t="str">
        <f>IF(AND('Mapa final'!$AB$119="Muy Baja",'Mapa final'!$AD$119="Leve"),CONCATENATE("R39C",'Mapa final'!$R$119),"")</f>
        <v/>
      </c>
      <c r="L243" s="130" t="str">
        <f>IF(AND('Mapa final'!$AB$120="Muy Baja",'Mapa final'!$AD$120="Leve"),CONCATENATE("R40C",'Mapa final'!$R$120),"")</f>
        <v/>
      </c>
      <c r="M243" s="129" t="str">
        <f>IF(AND('Mapa final'!$AB$118="Muy Baja",'Mapa final'!$AD$118="Menor"),CONCATENATE("R39C",'Mapa final'!$R$118),"")</f>
        <v/>
      </c>
      <c r="N243" s="56" t="str">
        <f>IF(AND('Mapa final'!$AB$119="Muy Baja",'Mapa final'!$AD$119="Menor"),CONCATENATE("R39C",'Mapa final'!$R$119),"")</f>
        <v/>
      </c>
      <c r="O243" s="130" t="str">
        <f>IF(AND('Mapa final'!$AB$120="Muy Baja",'Mapa final'!$AD$120="Menor"),CONCATENATE("R40C",'Mapa final'!$R$120),"")</f>
        <v/>
      </c>
      <c r="P243" s="51" t="str">
        <f>IF(AND('Mapa final'!$AB$118="Muy Baja",'Mapa final'!$AD$118="Moderado"),CONCATENATE("R39C",'Mapa final'!$R$118),"")</f>
        <v/>
      </c>
      <c r="Q243" s="52" t="str">
        <f>IF(AND('Mapa final'!$AB$119="Muy Baja",'Mapa final'!$AD$119="Moderado"),CONCATENATE("R39C",'Mapa final'!$R$119),"")</f>
        <v/>
      </c>
      <c r="R243" s="125" t="str">
        <f>IF(AND('Mapa final'!$AB$120="Muy Baja",'Mapa final'!$AD$120="Moderado"),CONCATENATE("R40C",'Mapa final'!$R$120),"")</f>
        <v/>
      </c>
      <c r="S243" s="119" t="str">
        <f>IF(AND('Mapa final'!$AB$118="Muy Baja",'Mapa final'!$AD$118="Mayor"),CONCATENATE("R39C",'Mapa final'!$R$118),"")</f>
        <v/>
      </c>
      <c r="T243" s="44" t="str">
        <f>IF(AND('Mapa final'!$AB$119="Muy Baja",'Mapa final'!$AD$119="Mayor"),CONCATENATE("R39C",'Mapa final'!$R$119),"")</f>
        <v/>
      </c>
      <c r="U243" s="120" t="str">
        <f>IF(AND('Mapa final'!$AB$120="Muy Baja",'Mapa final'!$AD$120="Mayor"),CONCATENATE("R40C",'Mapa final'!$R$120),"")</f>
        <v/>
      </c>
      <c r="V243" s="45" t="str">
        <f>IF(AND('Mapa final'!$AB$118="Muy Baja",'Mapa final'!$AD$118="Catastrófico"),CONCATENATE("R39C",'Mapa final'!$R$118),"")</f>
        <v/>
      </c>
      <c r="W243" s="46" t="str">
        <f>IF(AND('Mapa final'!$AB$119="Muy Baja",'Mapa final'!$AD$119="Catastrófico"),CONCATENATE("R39C",'Mapa final'!$R$119),"")</f>
        <v/>
      </c>
      <c r="X243" s="114" t="str">
        <f>IF(AND('Mapa final'!$AB$120="Muy Baja",'Mapa final'!$AD$120="Catastrófico"),CONCATENATE("R40C",'Mapa final'!$R$120),"")</f>
        <v/>
      </c>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c r="AX243" s="58"/>
      <c r="AY243" s="58"/>
      <c r="AZ243" s="58"/>
      <c r="BA243" s="58"/>
      <c r="BB243" s="58"/>
      <c r="BC243" s="58"/>
      <c r="BD243" s="58"/>
      <c r="BE243" s="58"/>
      <c r="BF243" s="58"/>
      <c r="BG243" s="58"/>
      <c r="BH243" s="58"/>
      <c r="BI243" s="58"/>
      <c r="BJ243" s="58"/>
      <c r="BK243" s="58"/>
      <c r="BL243" s="58"/>
      <c r="BM243" s="58"/>
    </row>
    <row r="244" spans="1:65" ht="15" customHeight="1" x14ac:dyDescent="0.25">
      <c r="A244" s="58"/>
      <c r="B244" s="390"/>
      <c r="C244" s="390"/>
      <c r="D244" s="391"/>
      <c r="E244" s="405"/>
      <c r="F244" s="406"/>
      <c r="G244" s="406"/>
      <c r="H244" s="406"/>
      <c r="I244" s="404"/>
      <c r="J244" s="129" t="str">
        <f>IF(AND('Mapa final'!$AB$121="Muy Baja",'Mapa final'!$AD$121="Leve"),CONCATENATE("R40C",'Mapa final'!$R$121),"")</f>
        <v/>
      </c>
      <c r="K244" s="56" t="str">
        <f>IF(AND('Mapa final'!$AB$122="Muy Baja",'Mapa final'!$AD$122="Leve"),CONCATENATE("R40C",'Mapa final'!$R$122),"")</f>
        <v/>
      </c>
      <c r="L244" s="130" t="str">
        <f>IF(AND('Mapa final'!$AB$123="Muy Baja",'Mapa final'!$AD$123="Leve"),CONCATENATE("R40C",'Mapa final'!$R$123),"")</f>
        <v/>
      </c>
      <c r="M244" s="129" t="str">
        <f>IF(AND('Mapa final'!$AB$121="Muy Baja",'Mapa final'!$AD$121="Menor"),CONCATENATE("R40C",'Mapa final'!$R$121),"")</f>
        <v/>
      </c>
      <c r="N244" s="56" t="str">
        <f>IF(AND('Mapa final'!$AB$122="Muy Baja",'Mapa final'!$AD$122="Menor"),CONCATENATE("R40C",'Mapa final'!$R$122),"")</f>
        <v/>
      </c>
      <c r="O244" s="130" t="str">
        <f>IF(AND('Mapa final'!$AB$123="Muy Baja",'Mapa final'!$AD$123="Menor"),CONCATENATE("R40C",'Mapa final'!$R$123),"")</f>
        <v/>
      </c>
      <c r="P244" s="51" t="str">
        <f>IF(AND('Mapa final'!$AB$121="Muy Baja",'Mapa final'!$AD$121="Moderado"),CONCATENATE("R40C",'Mapa final'!$R$121),"")</f>
        <v/>
      </c>
      <c r="Q244" s="52" t="str">
        <f>IF(AND('Mapa final'!$AB$122="Muy Baja",'Mapa final'!$AD$122="Moderado"),CONCATENATE("R40C",'Mapa final'!$R$122),"")</f>
        <v/>
      </c>
      <c r="R244" s="125" t="str">
        <f>IF(AND('Mapa final'!$AB$123="Muy Baja",'Mapa final'!$AD$123="Moderado"),CONCATENATE("R40C",'Mapa final'!$R$123),"")</f>
        <v/>
      </c>
      <c r="S244" s="119" t="str">
        <f>IF(AND('Mapa final'!$AB$121="Muy Baja",'Mapa final'!$AD$121="Mayor"),CONCATENATE("R40C",'Mapa final'!$R$121),"")</f>
        <v/>
      </c>
      <c r="T244" s="44" t="str">
        <f>IF(AND('Mapa final'!$AB$122="Muy Baja",'Mapa final'!$AD$122="Mayor"),CONCATENATE("R40C",'Mapa final'!$R$122),"")</f>
        <v/>
      </c>
      <c r="U244" s="120" t="str">
        <f>IF(AND('Mapa final'!$AB$123="Muy Baja",'Mapa final'!$AD$123="Mayor"),CONCATENATE("R40C",'Mapa final'!$R$123),"")</f>
        <v/>
      </c>
      <c r="V244" s="45" t="str">
        <f>IF(AND('Mapa final'!$AB$121="Muy Baja",'Mapa final'!$AD$121="Catastrófico"),CONCATENATE("R40C",'Mapa final'!$R$121),"")</f>
        <v/>
      </c>
      <c r="W244" s="46" t="str">
        <f>IF(AND('Mapa final'!$AB$122="Muy Baja",'Mapa final'!$AD$122="Catastrófico"),CONCATENATE("R40C",'Mapa final'!$R$122),"")</f>
        <v/>
      </c>
      <c r="X244" s="114" t="str">
        <f>IF(AND('Mapa final'!$AB$123="Muy Baja",'Mapa final'!$AD$123="Catastrófico"),CONCATENATE("R40C",'Mapa final'!$R$123),"")</f>
        <v/>
      </c>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c r="AX244" s="58"/>
      <c r="AY244" s="58"/>
      <c r="AZ244" s="58"/>
      <c r="BA244" s="58"/>
      <c r="BB244" s="58"/>
      <c r="BC244" s="58"/>
      <c r="BD244" s="58"/>
      <c r="BE244" s="58"/>
      <c r="BF244" s="58"/>
      <c r="BG244" s="58"/>
      <c r="BH244" s="58"/>
      <c r="BI244" s="58"/>
      <c r="BJ244" s="58"/>
      <c r="BK244" s="58"/>
      <c r="BL244" s="58"/>
      <c r="BM244" s="58"/>
    </row>
    <row r="245" spans="1:65" ht="15" customHeight="1" x14ac:dyDescent="0.25">
      <c r="A245" s="58"/>
      <c r="B245" s="390"/>
      <c r="C245" s="390"/>
      <c r="D245" s="391"/>
      <c r="E245" s="405"/>
      <c r="F245" s="406"/>
      <c r="G245" s="406"/>
      <c r="H245" s="406"/>
      <c r="I245" s="404"/>
      <c r="J245" s="129" t="str">
        <f>IF(AND('Mapa final'!$AB$124="Muy Baja",'Mapa final'!$AD$124="Leve"),CONCATENATE("R41C",'Mapa final'!$R$124),"")</f>
        <v/>
      </c>
      <c r="K245" s="56" t="str">
        <f>IF(AND('Mapa final'!$AB$125="Muy Baja",'Mapa final'!$AD$125="Leve"),CONCATENATE("R41C",'Mapa final'!$R$125),"")</f>
        <v/>
      </c>
      <c r="L245" s="130" t="str">
        <f>IF(AND('Mapa final'!$AB$126="Muy Baja",'Mapa final'!$AD$126="Leve"),CONCATENATE("R41C",'Mapa final'!$R$126),"")</f>
        <v/>
      </c>
      <c r="M245" s="129" t="str">
        <f>IF(AND('Mapa final'!$AB$124="Muy Baja",'Mapa final'!$AD$124="Menor"),CONCATENATE("R41C",'Mapa final'!$R$124),"")</f>
        <v/>
      </c>
      <c r="N245" s="56" t="str">
        <f>IF(AND('Mapa final'!$AB$125="Muy Baja",'Mapa final'!$AD$125="Menor"),CONCATENATE("R41C",'Mapa final'!$R$125),"")</f>
        <v/>
      </c>
      <c r="O245" s="130" t="str">
        <f>IF(AND('Mapa final'!$AB$126="Muy Baja",'Mapa final'!$AD$126="Menor"),CONCATENATE("R41C",'Mapa final'!$R$126),"")</f>
        <v/>
      </c>
      <c r="P245" s="51" t="str">
        <f>IF(AND('Mapa final'!$AB$124="Muy Baja",'Mapa final'!$AD$124="Moderado"),CONCATENATE("R41C",'Mapa final'!$R$124),"")</f>
        <v/>
      </c>
      <c r="Q245" s="52" t="str">
        <f>IF(AND('Mapa final'!$AB$125="Muy Baja",'Mapa final'!$AD$125="Moderado"),CONCATENATE("R41C",'Mapa final'!$R$125),"")</f>
        <v/>
      </c>
      <c r="R245" s="125" t="str">
        <f>IF(AND('Mapa final'!$AB$126="Muy Baja",'Mapa final'!$AD$126="Moderado"),CONCATENATE("R41C",'Mapa final'!$R$126),"")</f>
        <v/>
      </c>
      <c r="S245" s="119" t="str">
        <f>IF(AND('Mapa final'!$AB$124="Muy Baja",'Mapa final'!$AD$124="Mayor"),CONCATENATE("R41C",'Mapa final'!$R$124),"")</f>
        <v/>
      </c>
      <c r="T245" s="44" t="str">
        <f>IF(AND('Mapa final'!$AB$125="Muy Baja",'Mapa final'!$AD$125="Mayor"),CONCATENATE("R41C",'Mapa final'!$R$125),"")</f>
        <v/>
      </c>
      <c r="U245" s="120" t="str">
        <f>IF(AND('Mapa final'!$AB$126="Muy Baja",'Mapa final'!$AD$126="Mayor"),CONCATENATE("R41C",'Mapa final'!$R$126),"")</f>
        <v/>
      </c>
      <c r="V245" s="45" t="str">
        <f>IF(AND('Mapa final'!$AB$124="Muy Baja",'Mapa final'!$AD$124="Catastrófico"),CONCATENATE("R41C",'Mapa final'!$R$124),"")</f>
        <v/>
      </c>
      <c r="W245" s="46" t="str">
        <f>IF(AND('Mapa final'!$AB$125="Muy Baja",'Mapa final'!$AD$125="Catastrófico"),CONCATENATE("R41C",'Mapa final'!$R$125),"")</f>
        <v/>
      </c>
      <c r="X245" s="114" t="str">
        <f>IF(AND('Mapa final'!$AB$126="Muy Baja",'Mapa final'!$AD$126="Catastrófico"),CONCATENATE("R41C",'Mapa final'!$R$126),"")</f>
        <v/>
      </c>
      <c r="Y245" s="58"/>
      <c r="Z245" s="58"/>
      <c r="AA245" s="58"/>
      <c r="AB245" s="58"/>
      <c r="AC245" s="58"/>
      <c r="AD245" s="58"/>
      <c r="AE245" s="58"/>
      <c r="AF245" s="58"/>
      <c r="AG245" s="58"/>
      <c r="AH245" s="58"/>
      <c r="AI245" s="58"/>
      <c r="AJ245" s="58"/>
      <c r="AK245" s="58"/>
      <c r="AL245" s="58"/>
      <c r="AM245" s="58"/>
      <c r="AN245" s="58"/>
      <c r="AO245" s="58"/>
      <c r="AP245" s="58"/>
      <c r="AQ245" s="58"/>
      <c r="AR245" s="58"/>
      <c r="AS245" s="58"/>
      <c r="AT245" s="58"/>
      <c r="AU245" s="58"/>
      <c r="AV245" s="58"/>
      <c r="AW245" s="58"/>
      <c r="AX245" s="58"/>
      <c r="AY245" s="58"/>
      <c r="AZ245" s="58"/>
      <c r="BA245" s="58"/>
      <c r="BB245" s="58"/>
      <c r="BC245" s="58"/>
      <c r="BD245" s="58"/>
      <c r="BE245" s="58"/>
      <c r="BF245" s="58"/>
      <c r="BG245" s="58"/>
      <c r="BH245" s="58"/>
      <c r="BI245" s="58"/>
      <c r="BJ245" s="58"/>
      <c r="BK245" s="58"/>
      <c r="BL245" s="58"/>
      <c r="BM245" s="58"/>
    </row>
    <row r="246" spans="1:65" ht="15" customHeight="1" x14ac:dyDescent="0.25">
      <c r="A246" s="58"/>
      <c r="B246" s="390"/>
      <c r="C246" s="390"/>
      <c r="D246" s="391"/>
      <c r="E246" s="405"/>
      <c r="F246" s="406"/>
      <c r="G246" s="406"/>
      <c r="H246" s="406"/>
      <c r="I246" s="404"/>
      <c r="J246" s="129" t="str">
        <f>IF(AND('Mapa final'!$AB$127="Muy Baja",'Mapa final'!$AD$127="Leve"),CONCATENATE("R42C",'Mapa final'!$R$127),"")</f>
        <v/>
      </c>
      <c r="K246" s="56" t="str">
        <f>IF(AND('Mapa final'!$AB$128="Muy Baja",'Mapa final'!$AD$128="Leve"),CONCATENATE("R42C",'Mapa final'!$R$128),"")</f>
        <v/>
      </c>
      <c r="L246" s="130" t="str">
        <f>IF(AND('Mapa final'!$AB$129="Muy Baja",'Mapa final'!$AD$129="Leve"),CONCATENATE("R2C",'Mapa final'!$R$129),"")</f>
        <v/>
      </c>
      <c r="M246" s="129" t="str">
        <f>IF(AND('Mapa final'!$AB$127="Muy Baja",'Mapa final'!$AD$127="Menor"),CONCATENATE("R42C",'Mapa final'!$R$127),"")</f>
        <v/>
      </c>
      <c r="N246" s="56" t="str">
        <f>IF(AND('Mapa final'!$AB$128="Muy Baja",'Mapa final'!$AD$128="Menor"),CONCATENATE("R42C",'Mapa final'!$R$128),"")</f>
        <v/>
      </c>
      <c r="O246" s="130" t="str">
        <f>IF(AND('Mapa final'!$AB$129="Muy Baja",'Mapa final'!$AD$129="Menor"),CONCATENATE("R2C",'Mapa final'!$R$129),"")</f>
        <v/>
      </c>
      <c r="P246" s="51" t="str">
        <f>IF(AND('Mapa final'!$AB$127="Muy Baja",'Mapa final'!$AD$127="Moderado"),CONCATENATE("R42C",'Mapa final'!$R$127),"")</f>
        <v/>
      </c>
      <c r="Q246" s="52" t="str">
        <f>IF(AND('Mapa final'!$AB$128="Muy Baja",'Mapa final'!$AD$128="Moderado"),CONCATENATE("R42C",'Mapa final'!$R$128),"")</f>
        <v/>
      </c>
      <c r="R246" s="125" t="str">
        <f>IF(AND('Mapa final'!$AB$129="Muy Baja",'Mapa final'!$AD$129="Moderado"),CONCATENATE("R2C",'Mapa final'!$R$129),"")</f>
        <v/>
      </c>
      <c r="S246" s="119" t="str">
        <f>IF(AND('Mapa final'!$AB$127="Muy Baja",'Mapa final'!$AD$127="Mayor"),CONCATENATE("R42C",'Mapa final'!$R$127),"")</f>
        <v/>
      </c>
      <c r="T246" s="44" t="str">
        <f>IF(AND('Mapa final'!$AB$128="Muy Baja",'Mapa final'!$AD$128="Mayor"),CONCATENATE("R42C",'Mapa final'!$R$128),"")</f>
        <v/>
      </c>
      <c r="U246" s="120" t="str">
        <f>IF(AND('Mapa final'!$AB$129="Muy Baja",'Mapa final'!$AD$129="Mayor"),CONCATENATE("R2C",'Mapa final'!$R$129),"")</f>
        <v>R2C3</v>
      </c>
      <c r="V246" s="45" t="str">
        <f>IF(AND('Mapa final'!$AB$127="Muy Baja",'Mapa final'!$AD$127="Catastrófico"),CONCATENATE("R42C",'Mapa final'!$R$127),"")</f>
        <v/>
      </c>
      <c r="W246" s="46" t="str">
        <f>IF(AND('Mapa final'!$AB$128="Muy Baja",'Mapa final'!$AD$128="Catastrófico"),CONCATENATE("R42C",'Mapa final'!$R$128),"")</f>
        <v/>
      </c>
      <c r="X246" s="114" t="str">
        <f>IF(AND('Mapa final'!$AB$129="Muy Baja",'Mapa final'!$AD$129="Catastrófico"),CONCATENATE("R2C",'Mapa final'!$R$129),"")</f>
        <v/>
      </c>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8"/>
      <c r="AY246" s="58"/>
      <c r="AZ246" s="58"/>
      <c r="BA246" s="58"/>
      <c r="BB246" s="58"/>
      <c r="BC246" s="58"/>
      <c r="BD246" s="58"/>
      <c r="BE246" s="58"/>
      <c r="BF246" s="58"/>
      <c r="BG246" s="58"/>
      <c r="BH246" s="58"/>
      <c r="BI246" s="58"/>
      <c r="BJ246" s="58"/>
      <c r="BK246" s="58"/>
      <c r="BL246" s="58"/>
      <c r="BM246" s="58"/>
    </row>
    <row r="247" spans="1:65" ht="15" customHeight="1" x14ac:dyDescent="0.25">
      <c r="A247" s="58"/>
      <c r="B247" s="390"/>
      <c r="C247" s="390"/>
      <c r="D247" s="391"/>
      <c r="E247" s="405"/>
      <c r="F247" s="406"/>
      <c r="G247" s="406"/>
      <c r="H247" s="406"/>
      <c r="I247" s="404"/>
      <c r="J247" s="129" t="str">
        <f>IF(AND('Mapa final'!$AB$130="Muy Baja",'Mapa final'!$AD$130="Leve"),CONCATENATE("R43C",'Mapa final'!$R$130),"")</f>
        <v/>
      </c>
      <c r="K247" s="56" t="str">
        <f>IF(AND('Mapa final'!$AB$131="Muy Baja",'Mapa final'!$AD$131="Leve"),CONCATENATE("R43C",'Mapa final'!$R$131),"")</f>
        <v/>
      </c>
      <c r="L247" s="130" t="str">
        <f>IF(AND('Mapa final'!$AB$132="Muy Baja",'Mapa final'!$AD$132="Leve"),CONCATENATE("R43C",'Mapa final'!$R$132),"")</f>
        <v/>
      </c>
      <c r="M247" s="129" t="str">
        <f>IF(AND('Mapa final'!$AB$130="Muy Baja",'Mapa final'!$AD$130="Menor"),CONCATENATE("R43C",'Mapa final'!$R$130),"")</f>
        <v/>
      </c>
      <c r="N247" s="56" t="str">
        <f>IF(AND('Mapa final'!$AB$131="Muy Baja",'Mapa final'!$AD$131="Menor"),CONCATENATE("R43C",'Mapa final'!$R$131),"")</f>
        <v/>
      </c>
      <c r="O247" s="130" t="str">
        <f>IF(AND('Mapa final'!$AB$132="Muy Baja",'Mapa final'!$AD$132="Menor"),CONCATENATE("R43C",'Mapa final'!$R$132),"")</f>
        <v/>
      </c>
      <c r="P247" s="51" t="str">
        <f>IF(AND('Mapa final'!$AB$130="Muy Baja",'Mapa final'!$AD$130="Moderado"),CONCATENATE("R43C",'Mapa final'!$R$130),"")</f>
        <v/>
      </c>
      <c r="Q247" s="52" t="str">
        <f>IF(AND('Mapa final'!$AB$131="Muy Baja",'Mapa final'!$AD$131="Moderado"),CONCATENATE("R43C",'Mapa final'!$R$131),"")</f>
        <v/>
      </c>
      <c r="R247" s="125" t="str">
        <f>IF(AND('Mapa final'!$AB$132="Muy Baja",'Mapa final'!$AD$132="Moderado"),CONCATENATE("R43C",'Mapa final'!$R$132),"")</f>
        <v/>
      </c>
      <c r="S247" s="119" t="str">
        <f>IF(AND('Mapa final'!$AB$130="Muy Baja",'Mapa final'!$AD$130="Mayor"),CONCATENATE("R43C",'Mapa final'!$R$130),"")</f>
        <v/>
      </c>
      <c r="T247" s="44" t="str">
        <f>IF(AND('Mapa final'!$AB$131="Muy Baja",'Mapa final'!$AD$131="Mayor"),CONCATENATE("R43C",'Mapa final'!$R$131),"")</f>
        <v/>
      </c>
      <c r="U247" s="120" t="str">
        <f>IF(AND('Mapa final'!$AB$132="Muy Baja",'Mapa final'!$AD$132="Mayor"),CONCATENATE("R43C",'Mapa final'!$R$132),"")</f>
        <v/>
      </c>
      <c r="V247" s="45" t="str">
        <f>IF(AND('Mapa final'!$AB$130="Muy Baja",'Mapa final'!$AD$130="Catastrófico"),CONCATENATE("R43C",'Mapa final'!$R$130),"")</f>
        <v/>
      </c>
      <c r="W247" s="46" t="str">
        <f>IF(AND('Mapa final'!$AB$131="Muy Baja",'Mapa final'!$AD$131="Catastrófico"),CONCATENATE("R43C",'Mapa final'!$R$131),"")</f>
        <v/>
      </c>
      <c r="X247" s="114" t="str">
        <f>IF(AND('Mapa final'!$AB$132="Muy Baja",'Mapa final'!$AD$132="Catastrófico"),CONCATENATE("R43C",'Mapa final'!$R$132),"")</f>
        <v/>
      </c>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row>
    <row r="248" spans="1:65" ht="15" customHeight="1" x14ac:dyDescent="0.25">
      <c r="A248" s="58"/>
      <c r="B248" s="390"/>
      <c r="C248" s="390"/>
      <c r="D248" s="391"/>
      <c r="E248" s="405"/>
      <c r="F248" s="406"/>
      <c r="G248" s="406"/>
      <c r="H248" s="406"/>
      <c r="I248" s="404"/>
      <c r="J248" s="129" t="str">
        <f>IF(AND('Mapa final'!$AB$133="Muy Baja",'Mapa final'!$AD$133="Leve"),CONCATENATE("R44C",'Mapa final'!$R$133),"")</f>
        <v/>
      </c>
      <c r="K248" s="56" t="str">
        <f>IF(AND('Mapa final'!$AB$134="Muy Baja",'Mapa final'!$AD$134="Leve"),CONCATENATE("R44C",'Mapa final'!$R$134),"")</f>
        <v/>
      </c>
      <c r="L248" s="130" t="str">
        <f>IF(AND('Mapa final'!$AB$135="Muy Baja",'Mapa final'!$AD$135="Leve"),CONCATENATE("R44C",'Mapa final'!$R$135),"")</f>
        <v/>
      </c>
      <c r="M248" s="129" t="str">
        <f>IF(AND('Mapa final'!$AB$133="Muy Baja",'Mapa final'!$AD$133="Menor"),CONCATENATE("R44C",'Mapa final'!$R$133),"")</f>
        <v/>
      </c>
      <c r="N248" s="56" t="str">
        <f>IF(AND('Mapa final'!$AB$134="Muy Baja",'Mapa final'!$AD$134="Menor"),CONCATENATE("R44C",'Mapa final'!$R$134),"")</f>
        <v/>
      </c>
      <c r="O248" s="130" t="str">
        <f>IF(AND('Mapa final'!$AB$135="Muy Baja",'Mapa final'!$AD$135="Menor"),CONCATENATE("R44C",'Mapa final'!$R$135),"")</f>
        <v/>
      </c>
      <c r="P248" s="51" t="str">
        <f>IF(AND('Mapa final'!$AB$133="Muy Baja",'Mapa final'!$AD$133="Moderado"),CONCATENATE("R44C",'Mapa final'!$R$133),"")</f>
        <v/>
      </c>
      <c r="Q248" s="52" t="str">
        <f>IF(AND('Mapa final'!$AB$134="Muy Baja",'Mapa final'!$AD$134="Moderado"),CONCATENATE("R44C",'Mapa final'!$R$134),"")</f>
        <v/>
      </c>
      <c r="R248" s="125" t="str">
        <f>IF(AND('Mapa final'!$AB$135="Muy Baja",'Mapa final'!$AD$135="Moderado"),CONCATENATE("R44C",'Mapa final'!$R$135),"")</f>
        <v/>
      </c>
      <c r="S248" s="119" t="str">
        <f>IF(AND('Mapa final'!$AB$133="Muy Baja",'Mapa final'!$AD$133="Mayor"),CONCATENATE("R44C",'Mapa final'!$R$133),"")</f>
        <v/>
      </c>
      <c r="T248" s="44" t="str">
        <f>IF(AND('Mapa final'!$AB$134="Muy Baja",'Mapa final'!$AD$134="Mayor"),CONCATENATE("R44C",'Mapa final'!$R$134),"")</f>
        <v/>
      </c>
      <c r="U248" s="120" t="str">
        <f>IF(AND('Mapa final'!$AB$135="Muy Baja",'Mapa final'!$AD$135="Mayor"),CONCATENATE("R44C",'Mapa final'!$R$135),"")</f>
        <v/>
      </c>
      <c r="V248" s="45" t="str">
        <f>IF(AND('Mapa final'!$AB$133="Muy Baja",'Mapa final'!$AD$133="Catastrófico"),CONCATENATE("R44C",'Mapa final'!$R$133),"")</f>
        <v/>
      </c>
      <c r="W248" s="46" t="str">
        <f>IF(AND('Mapa final'!$AB$134="Muy Baja",'Mapa final'!$AD$134="Catastrófico"),CONCATENATE("R44C",'Mapa final'!$R$134),"")</f>
        <v/>
      </c>
      <c r="X248" s="114" t="str">
        <f>IF(AND('Mapa final'!$AB$135="Muy Baja",'Mapa final'!$AD$135="Catastrófico"),CONCATENATE("R44C",'Mapa final'!$R$135),"")</f>
        <v/>
      </c>
      <c r="Y248" s="58"/>
      <c r="Z248" s="58"/>
      <c r="AA248" s="58"/>
      <c r="AB248" s="58"/>
      <c r="AC248" s="58"/>
      <c r="AD248" s="58"/>
      <c r="AE248" s="58"/>
      <c r="AF248" s="58"/>
      <c r="AG248" s="58"/>
      <c r="AH248" s="58"/>
      <c r="AI248" s="58"/>
      <c r="AJ248" s="58"/>
      <c r="AK248" s="58"/>
      <c r="AL248" s="58"/>
      <c r="AM248" s="58"/>
      <c r="AN248" s="58"/>
      <c r="AO248" s="58"/>
      <c r="AP248" s="58"/>
      <c r="AQ248" s="58"/>
      <c r="AR248" s="58"/>
      <c r="AS248" s="58"/>
      <c r="AT248" s="58"/>
      <c r="AU248" s="58"/>
      <c r="AV248" s="58"/>
      <c r="AW248" s="58"/>
      <c r="AX248" s="58"/>
      <c r="AY248" s="58"/>
      <c r="AZ248" s="58"/>
      <c r="BA248" s="58"/>
      <c r="BB248" s="58"/>
      <c r="BC248" s="58"/>
      <c r="BD248" s="58"/>
      <c r="BE248" s="58"/>
      <c r="BF248" s="58"/>
      <c r="BG248" s="58"/>
      <c r="BH248" s="58"/>
      <c r="BI248" s="58"/>
      <c r="BJ248" s="58"/>
      <c r="BK248" s="58"/>
      <c r="BL248" s="58"/>
      <c r="BM248" s="58"/>
    </row>
    <row r="249" spans="1:65" ht="15" customHeight="1" x14ac:dyDescent="0.25">
      <c r="A249" s="58"/>
      <c r="B249" s="390"/>
      <c r="C249" s="390"/>
      <c r="D249" s="391"/>
      <c r="E249" s="405"/>
      <c r="F249" s="406"/>
      <c r="G249" s="406"/>
      <c r="H249" s="406"/>
      <c r="I249" s="404"/>
      <c r="J249" s="129" t="str">
        <f>IF(AND('Mapa final'!$AB$136="Muy Baja",'Mapa final'!$AD$136="Leve"),CONCATENATE("R45C",'Mapa final'!$R$136),"")</f>
        <v/>
      </c>
      <c r="K249" s="56" t="str">
        <f>IF(AND('Mapa final'!$AB$137="Muy Baja",'Mapa final'!$AD$137="Leve"),CONCATENATE("R45C",'Mapa final'!$R$137),"")</f>
        <v/>
      </c>
      <c r="L249" s="130" t="str">
        <f>IF(AND('Mapa final'!$AB$138="Muy Baja",'Mapa final'!$AD$138="Leve"),CONCATENATE("R45C",'Mapa final'!$R$138),"")</f>
        <v/>
      </c>
      <c r="M249" s="129" t="str">
        <f>IF(AND('Mapa final'!$AB$136="Muy Baja",'Mapa final'!$AD$136="Menor"),CONCATENATE("R45C",'Mapa final'!$R$136),"")</f>
        <v/>
      </c>
      <c r="N249" s="56" t="str">
        <f>IF(AND('Mapa final'!$AB$137="Muy Baja",'Mapa final'!$AD$137="Menor"),CONCATENATE("R45C",'Mapa final'!$R$137),"")</f>
        <v/>
      </c>
      <c r="O249" s="130" t="str">
        <f>IF(AND('Mapa final'!$AB$138="Muy Baja",'Mapa final'!$AD$138="Menor"),CONCATENATE("R45C",'Mapa final'!$R$138),"")</f>
        <v/>
      </c>
      <c r="P249" s="51" t="str">
        <f>IF(AND('Mapa final'!$AB$136="Muy Baja",'Mapa final'!$AD$136="Moderado"),CONCATENATE("R45C",'Mapa final'!$R$136),"")</f>
        <v/>
      </c>
      <c r="Q249" s="52" t="str">
        <f>IF(AND('Mapa final'!$AB$137="Muy Baja",'Mapa final'!$AD$137="Moderado"),CONCATENATE("R45C",'Mapa final'!$R$137),"")</f>
        <v/>
      </c>
      <c r="R249" s="125" t="str">
        <f>IF(AND('Mapa final'!$AB$138="Muy Baja",'Mapa final'!$AD$138="Moderado"),CONCATENATE("R45C",'Mapa final'!$R$138),"")</f>
        <v/>
      </c>
      <c r="S249" s="119" t="str">
        <f>IF(AND('Mapa final'!$AB$136="Muy Baja",'Mapa final'!$AD$136="Mayor"),CONCATENATE("R45C",'Mapa final'!$R$136),"")</f>
        <v/>
      </c>
      <c r="T249" s="44" t="str">
        <f>IF(AND('Mapa final'!$AB$137="Muy Baja",'Mapa final'!$AD$137="Mayor"),CONCATENATE("R45C",'Mapa final'!$R$137),"")</f>
        <v/>
      </c>
      <c r="U249" s="120" t="str">
        <f>IF(AND('Mapa final'!$AB$138="Muy Baja",'Mapa final'!$AD$138="Mayor"),CONCATENATE("R45C",'Mapa final'!$R$138),"")</f>
        <v/>
      </c>
      <c r="V249" s="45" t="str">
        <f>IF(AND('Mapa final'!$AB$136="Muy Baja",'Mapa final'!$AD$136="Catastrófico"),CONCATENATE("R45C",'Mapa final'!$R$136),"")</f>
        <v/>
      </c>
      <c r="W249" s="46" t="str">
        <f>IF(AND('Mapa final'!$AB$137="Muy Baja",'Mapa final'!$AD$137="Catastrófico"),CONCATENATE("R45C",'Mapa final'!$R$137),"")</f>
        <v/>
      </c>
      <c r="X249" s="114" t="str">
        <f>IF(AND('Mapa final'!$AB$138="Muy Baja",'Mapa final'!$AD$138="Catastrófico"),CONCATENATE("R45C",'Mapa final'!$R$138),"")</f>
        <v/>
      </c>
      <c r="Y249" s="58"/>
      <c r="Z249" s="58"/>
      <c r="AA249" s="58"/>
      <c r="AB249" s="58"/>
      <c r="AC249" s="58"/>
      <c r="AD249" s="58"/>
      <c r="AE249" s="58"/>
      <c r="AF249" s="58"/>
      <c r="AG249" s="58"/>
      <c r="AH249" s="58"/>
      <c r="AI249" s="58"/>
      <c r="AJ249" s="58"/>
      <c r="AK249" s="58"/>
      <c r="AL249" s="58"/>
      <c r="AM249" s="58"/>
      <c r="AN249" s="58"/>
      <c r="AO249" s="58"/>
      <c r="AP249" s="58"/>
      <c r="AQ249" s="58"/>
      <c r="AR249" s="58"/>
      <c r="AS249" s="58"/>
      <c r="AT249" s="58"/>
      <c r="AU249" s="58"/>
      <c r="AV249" s="58"/>
      <c r="AW249" s="58"/>
      <c r="AX249" s="58"/>
      <c r="AY249" s="58"/>
      <c r="AZ249" s="58"/>
      <c r="BA249" s="58"/>
      <c r="BB249" s="58"/>
      <c r="BC249" s="58"/>
      <c r="BD249" s="58"/>
      <c r="BE249" s="58"/>
      <c r="BF249" s="58"/>
      <c r="BG249" s="58"/>
      <c r="BH249" s="58"/>
      <c r="BI249" s="58"/>
      <c r="BJ249" s="58"/>
      <c r="BK249" s="58"/>
      <c r="BL249" s="58"/>
      <c r="BM249" s="58"/>
    </row>
    <row r="250" spans="1:65" ht="15" customHeight="1" x14ac:dyDescent="0.25">
      <c r="A250" s="58"/>
      <c r="B250" s="390"/>
      <c r="C250" s="390"/>
      <c r="D250" s="391"/>
      <c r="E250" s="405"/>
      <c r="F250" s="406"/>
      <c r="G250" s="406"/>
      <c r="H250" s="406"/>
      <c r="I250" s="404"/>
      <c r="J250" s="129" t="str">
        <f>IF(AND('Mapa final'!$AB$139="Muy Baja",'Mapa final'!$AD$139="Leve"),CONCATENATE("R46C",'Mapa final'!$R$139),"")</f>
        <v/>
      </c>
      <c r="K250" s="56" t="str">
        <f>IF(AND('Mapa final'!$AB$140="Muy Baja",'Mapa final'!$AD$140="Leve"),CONCATENATE("R46C",'Mapa final'!$R$140),"")</f>
        <v/>
      </c>
      <c r="L250" s="130" t="str">
        <f>IF(AND('Mapa final'!$AB$141="Muy Baja",'Mapa final'!$AD$141="Leve"),CONCATENATE("R46C",'Mapa final'!$R$141),"")</f>
        <v/>
      </c>
      <c r="M250" s="129" t="str">
        <f>IF(AND('Mapa final'!$AB$139="Muy Baja",'Mapa final'!$AD$139="Menor"),CONCATENATE("R46C",'Mapa final'!$R$139),"")</f>
        <v/>
      </c>
      <c r="N250" s="56" t="str">
        <f>IF(AND('Mapa final'!$AB$140="Muy Baja",'Mapa final'!$AD$140="Menor"),CONCATENATE("R46C",'Mapa final'!$R$140),"")</f>
        <v/>
      </c>
      <c r="O250" s="130" t="str">
        <f>IF(AND('Mapa final'!$AB$141="Muy Baja",'Mapa final'!$AD$141="Menor"),CONCATENATE("R46C",'Mapa final'!$R$141),"")</f>
        <v/>
      </c>
      <c r="P250" s="51" t="str">
        <f>IF(AND('Mapa final'!$AB$139="Muy Baja",'Mapa final'!$AD$139="Moderado"),CONCATENATE("R46C",'Mapa final'!$R$139),"")</f>
        <v/>
      </c>
      <c r="Q250" s="52" t="str">
        <f>IF(AND('Mapa final'!$AB$140="Muy Baja",'Mapa final'!$AD$140="Moderado"),CONCATENATE("R46C",'Mapa final'!$R$140),"")</f>
        <v/>
      </c>
      <c r="R250" s="125" t="str">
        <f>IF(AND('Mapa final'!$AB$141="Muy Baja",'Mapa final'!$AD$141="Moderado"),CONCATENATE("R46C",'Mapa final'!$R$141),"")</f>
        <v/>
      </c>
      <c r="S250" s="119" t="str">
        <f>IF(AND('Mapa final'!$AB$139="Muy Baja",'Mapa final'!$AD$139="Mayor"),CONCATENATE("R46C",'Mapa final'!$R$139),"")</f>
        <v/>
      </c>
      <c r="T250" s="44" t="str">
        <f>IF(AND('Mapa final'!$AB$140="Muy Baja",'Mapa final'!$AD$140="Mayor"),CONCATENATE("R46C",'Mapa final'!$R$140),"")</f>
        <v/>
      </c>
      <c r="U250" s="120" t="str">
        <f>IF(AND('Mapa final'!$AB$141="Muy Baja",'Mapa final'!$AD$141="Mayor"),CONCATENATE("R46C",'Mapa final'!$R$141),"")</f>
        <v/>
      </c>
      <c r="V250" s="45" t="str">
        <f>IF(AND('Mapa final'!$AB$139="Muy Baja",'Mapa final'!$AD$139="Catastrófico"),CONCATENATE("R46C",'Mapa final'!$R$139),"")</f>
        <v/>
      </c>
      <c r="W250" s="46" t="str">
        <f>IF(AND('Mapa final'!$AB$140="Muy Baja",'Mapa final'!$AD$140="Catastrófico"),CONCATENATE("R46C",'Mapa final'!$R$140),"")</f>
        <v/>
      </c>
      <c r="X250" s="114" t="str">
        <f>IF(AND('Mapa final'!$AB$141="Muy Baja",'Mapa final'!$AD$141="Catastrófico"),CONCATENATE("R46C",'Mapa final'!$R$141),"")</f>
        <v/>
      </c>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c r="AX250" s="58"/>
      <c r="AY250" s="58"/>
      <c r="AZ250" s="58"/>
      <c r="BA250" s="58"/>
      <c r="BB250" s="58"/>
      <c r="BC250" s="58"/>
      <c r="BD250" s="58"/>
      <c r="BE250" s="58"/>
      <c r="BF250" s="58"/>
      <c r="BG250" s="58"/>
      <c r="BH250" s="58"/>
      <c r="BI250" s="58"/>
      <c r="BJ250" s="58"/>
      <c r="BK250" s="58"/>
      <c r="BL250" s="58"/>
      <c r="BM250" s="58"/>
    </row>
    <row r="251" spans="1:65" ht="15" customHeight="1" x14ac:dyDescent="0.25">
      <c r="A251" s="58"/>
      <c r="B251" s="390"/>
      <c r="C251" s="390"/>
      <c r="D251" s="391"/>
      <c r="E251" s="405"/>
      <c r="F251" s="406"/>
      <c r="G251" s="406"/>
      <c r="H251" s="406"/>
      <c r="I251" s="404"/>
      <c r="J251" s="129" t="str">
        <f>IF(AND('Mapa final'!$AB$142="Muy Baja",'Mapa final'!$AD$142="Leve"),CONCATENATE("R47C",'Mapa final'!$R$142),"")</f>
        <v/>
      </c>
      <c r="K251" s="56" t="str">
        <f>IF(AND('Mapa final'!$AB$143="Muy Baja",'Mapa final'!$AD$143="Leve"),CONCATENATE("R47C",'Mapa final'!$R$143),"")</f>
        <v/>
      </c>
      <c r="L251" s="130" t="str">
        <f>IF(AND('Mapa final'!$AB$144="Muy Baja",'Mapa final'!$AD$144="Leve"),CONCATENATE("R47C",'Mapa final'!$R$144),"")</f>
        <v/>
      </c>
      <c r="M251" s="129" t="str">
        <f>IF(AND('Mapa final'!$AB$142="Muy Baja",'Mapa final'!$AD$142="Menor"),CONCATENATE("R47C",'Mapa final'!$R$142),"")</f>
        <v/>
      </c>
      <c r="N251" s="56" t="str">
        <f>IF(AND('Mapa final'!$AB$143="Muy Baja",'Mapa final'!$AD$143="Menor"),CONCATENATE("R47C",'Mapa final'!$R$143),"")</f>
        <v/>
      </c>
      <c r="O251" s="130" t="str">
        <f>IF(AND('Mapa final'!$AB$144="Muy Baja",'Mapa final'!$AD$144="Menor"),CONCATENATE("R47C",'Mapa final'!$R$144),"")</f>
        <v/>
      </c>
      <c r="P251" s="51" t="str">
        <f>IF(AND('Mapa final'!$AB$142="Muy Baja",'Mapa final'!$AD$142="Moderado"),CONCATENATE("R47C",'Mapa final'!$R$142),"")</f>
        <v/>
      </c>
      <c r="Q251" s="52" t="str">
        <f>IF(AND('Mapa final'!$AB$143="Muy Baja",'Mapa final'!$AD$143="Moderado"),CONCATENATE("R47C",'Mapa final'!$R$143),"")</f>
        <v/>
      </c>
      <c r="R251" s="125" t="str">
        <f>IF(AND('Mapa final'!$AB$144="Muy Baja",'Mapa final'!$AD$144="Moderado"),CONCATENATE("R47C",'Mapa final'!$R$144),"")</f>
        <v/>
      </c>
      <c r="S251" s="119" t="str">
        <f>IF(AND('Mapa final'!$AB$142="Muy Baja",'Mapa final'!$AD$142="Mayor"),CONCATENATE("R47C",'Mapa final'!$R$142),"")</f>
        <v/>
      </c>
      <c r="T251" s="44" t="str">
        <f>IF(AND('Mapa final'!$AB$143="Muy Baja",'Mapa final'!$AD$143="Mayor"),CONCATENATE("R47C",'Mapa final'!$R$143),"")</f>
        <v/>
      </c>
      <c r="U251" s="120" t="str">
        <f>IF(AND('Mapa final'!$AB$144="Muy Baja",'Mapa final'!$AD$144="Mayor"),CONCATENATE("R47C",'Mapa final'!$R$144),"")</f>
        <v/>
      </c>
      <c r="V251" s="45" t="str">
        <f>IF(AND('Mapa final'!$AB$142="Muy Baja",'Mapa final'!$AD$142="Catastrófico"),CONCATENATE("R47C",'Mapa final'!$R$142),"")</f>
        <v/>
      </c>
      <c r="W251" s="46" t="str">
        <f>IF(AND('Mapa final'!$AB$143="Muy Baja",'Mapa final'!$AD$143="Catastrófico"),CONCATENATE("R47C",'Mapa final'!$R$143),"")</f>
        <v/>
      </c>
      <c r="X251" s="114" t="str">
        <f>IF(AND('Mapa final'!$AB$144="Muy Baja",'Mapa final'!$AD$144="Catastrófico"),CONCATENATE("R47C",'Mapa final'!$R$144),"")</f>
        <v/>
      </c>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c r="AX251" s="58"/>
      <c r="AY251" s="58"/>
      <c r="AZ251" s="58"/>
      <c r="BA251" s="58"/>
      <c r="BB251" s="58"/>
      <c r="BC251" s="58"/>
      <c r="BD251" s="58"/>
      <c r="BE251" s="58"/>
      <c r="BF251" s="58"/>
      <c r="BG251" s="58"/>
      <c r="BH251" s="58"/>
      <c r="BI251" s="58"/>
      <c r="BJ251" s="58"/>
      <c r="BK251" s="58"/>
      <c r="BL251" s="58"/>
      <c r="BM251" s="58"/>
    </row>
    <row r="252" spans="1:65" ht="15" customHeight="1" x14ac:dyDescent="0.25">
      <c r="A252" s="58"/>
      <c r="B252" s="390"/>
      <c r="C252" s="390"/>
      <c r="D252" s="391"/>
      <c r="E252" s="405"/>
      <c r="F252" s="406"/>
      <c r="G252" s="406"/>
      <c r="H252" s="406"/>
      <c r="I252" s="404"/>
      <c r="J252" s="129" t="str">
        <f>IF(AND('Mapa final'!$AB$145="Muy Baja",'Mapa final'!$AD$145="Leve"),CONCATENATE("R48C",'Mapa final'!$R$145),"")</f>
        <v/>
      </c>
      <c r="K252" s="56" t="str">
        <f>IF(AND('Mapa final'!$AB$146="Muy Baja",'Mapa final'!$AD$146="Leve"),CONCATENATE("R48C",'Mapa final'!$R$146),"")</f>
        <v/>
      </c>
      <c r="L252" s="130" t="str">
        <f>IF(AND('Mapa final'!$AB$147="Muy Baja",'Mapa final'!$AD$147="Leve"),CONCATENATE("R48C",'Mapa final'!$R$147),"")</f>
        <v/>
      </c>
      <c r="M252" s="129" t="str">
        <f>IF(AND('Mapa final'!$AB$145="Muy Baja",'Mapa final'!$AD$145="Menor"),CONCATENATE("R48C",'Mapa final'!$R$145),"")</f>
        <v/>
      </c>
      <c r="N252" s="56" t="str">
        <f>IF(AND('Mapa final'!$AB$146="Muy Baja",'Mapa final'!$AD$146="Menor"),CONCATENATE("R48C",'Mapa final'!$R$146),"")</f>
        <v/>
      </c>
      <c r="O252" s="130" t="str">
        <f>IF(AND('Mapa final'!$AB$147="Muy Baja",'Mapa final'!$AD$147="Menor"),CONCATENATE("R48C",'Mapa final'!$R$147),"")</f>
        <v/>
      </c>
      <c r="P252" s="51" t="str">
        <f>IF(AND('Mapa final'!$AB$145="Muy Baja",'Mapa final'!$AD$145="Moderado"),CONCATENATE("R48C",'Mapa final'!$R$145),"")</f>
        <v/>
      </c>
      <c r="Q252" s="52" t="str">
        <f>IF(AND('Mapa final'!$AB$146="Muy Baja",'Mapa final'!$AD$146="Moderado"),CONCATENATE("R48C",'Mapa final'!$R$146),"")</f>
        <v/>
      </c>
      <c r="R252" s="125" t="str">
        <f>IF(AND('Mapa final'!$AB$147="Muy Baja",'Mapa final'!$AD$147="Moderado"),CONCATENATE("R48C",'Mapa final'!$R$147),"")</f>
        <v/>
      </c>
      <c r="S252" s="119" t="str">
        <f>IF(AND('Mapa final'!$AB$145="Muy Baja",'Mapa final'!$AD$145="Mayor"),CONCATENATE("R48C",'Mapa final'!$R$145),"")</f>
        <v/>
      </c>
      <c r="T252" s="44" t="str">
        <f>IF(AND('Mapa final'!$AB$146="Muy Baja",'Mapa final'!$AD$146="Mayor"),CONCATENATE("R48C",'Mapa final'!$R$146),"")</f>
        <v/>
      </c>
      <c r="U252" s="120" t="str">
        <f>IF(AND('Mapa final'!$AB$147="Muy Baja",'Mapa final'!$AD$147="Mayor"),CONCATENATE("R48C",'Mapa final'!$R$147),"")</f>
        <v/>
      </c>
      <c r="V252" s="45" t="str">
        <f>IF(AND('Mapa final'!$AB$145="Muy Baja",'Mapa final'!$AD$145="Catastrófico"),CONCATENATE("R48C",'Mapa final'!$R$145),"")</f>
        <v/>
      </c>
      <c r="W252" s="46" t="str">
        <f>IF(AND('Mapa final'!$AB$146="Muy Baja",'Mapa final'!$AD$146="Catastrófico"),CONCATENATE("R48C",'Mapa final'!$R$146),"")</f>
        <v/>
      </c>
      <c r="X252" s="114" t="str">
        <f>IF(AND('Mapa final'!$AB$147="Muy Baja",'Mapa final'!$AD$147="Catastrófico"),CONCATENATE("R48C",'Mapa final'!$R$147),"")</f>
        <v/>
      </c>
      <c r="Y252" s="58"/>
      <c r="Z252" s="58"/>
      <c r="AA252" s="58"/>
      <c r="AB252" s="58"/>
      <c r="AC252" s="58"/>
      <c r="AD252" s="58"/>
      <c r="AE252" s="58"/>
      <c r="AF252" s="58"/>
      <c r="AG252" s="58"/>
      <c r="AH252" s="58"/>
      <c r="AI252" s="58"/>
      <c r="AJ252" s="58"/>
      <c r="AK252" s="58"/>
      <c r="AL252" s="58"/>
      <c r="AM252" s="58"/>
      <c r="AN252" s="58"/>
      <c r="AO252" s="58"/>
      <c r="AP252" s="58"/>
      <c r="AQ252" s="58"/>
      <c r="AR252" s="58"/>
      <c r="AS252" s="58"/>
      <c r="AT252" s="58"/>
      <c r="AU252" s="58"/>
      <c r="AV252" s="58"/>
      <c r="AW252" s="58"/>
      <c r="AX252" s="58"/>
      <c r="AY252" s="58"/>
      <c r="AZ252" s="58"/>
      <c r="BA252" s="58"/>
      <c r="BB252" s="58"/>
      <c r="BC252" s="58"/>
      <c r="BD252" s="58"/>
      <c r="BE252" s="58"/>
      <c r="BF252" s="58"/>
      <c r="BG252" s="58"/>
      <c r="BH252" s="58"/>
      <c r="BI252" s="58"/>
      <c r="BJ252" s="58"/>
      <c r="BK252" s="58"/>
      <c r="BL252" s="58"/>
      <c r="BM252" s="58"/>
    </row>
    <row r="253" spans="1:65" ht="15" customHeight="1" x14ac:dyDescent="0.25">
      <c r="A253" s="58"/>
      <c r="B253" s="390"/>
      <c r="C253" s="390"/>
      <c r="D253" s="391"/>
      <c r="E253" s="405"/>
      <c r="F253" s="406"/>
      <c r="G253" s="406"/>
      <c r="H253" s="406"/>
      <c r="I253" s="404"/>
      <c r="J253" s="129" t="str">
        <f>IF(AND('Mapa final'!$AB$148="Muy Baja",'Mapa final'!$AD$148="Leve"),CONCATENATE("R49C",'Mapa final'!$R$148),"")</f>
        <v/>
      </c>
      <c r="K253" s="56" t="str">
        <f>IF(AND('Mapa final'!$AB$149="Muy Baja",'Mapa final'!$AD$149="Leve"),CONCATENATE("R49C",'Mapa final'!$R$149),"")</f>
        <v/>
      </c>
      <c r="L253" s="130" t="str">
        <f>IF(AND('Mapa final'!$AB$150="Muy Baja",'Mapa final'!$AD$150="Leve"),CONCATENATE("R49C",'Mapa final'!$R$150),"")</f>
        <v/>
      </c>
      <c r="M253" s="129" t="str">
        <f>IF(AND('Mapa final'!$AB$148="Muy Baja",'Mapa final'!$AD$148="Menor"),CONCATENATE("R49C",'Mapa final'!$R$148),"")</f>
        <v/>
      </c>
      <c r="N253" s="56" t="str">
        <f>IF(AND('Mapa final'!$AB$149="Muy Baja",'Mapa final'!$AD$149="Menor"),CONCATENATE("R49C",'Mapa final'!$R$149),"")</f>
        <v/>
      </c>
      <c r="O253" s="130" t="str">
        <f>IF(AND('Mapa final'!$AB$150="Muy Baja",'Mapa final'!$AD$150="Menor"),CONCATENATE("R49C",'Mapa final'!$R$150),"")</f>
        <v/>
      </c>
      <c r="P253" s="51" t="str">
        <f>IF(AND('Mapa final'!$AB$148="Muy Baja",'Mapa final'!$AD$148="Moderado"),CONCATENATE("R49C",'Mapa final'!$R$148),"")</f>
        <v/>
      </c>
      <c r="Q253" s="52" t="str">
        <f>IF(AND('Mapa final'!$AB$149="Muy Baja",'Mapa final'!$AD$149="Moderado"),CONCATENATE("R49C",'Mapa final'!$R$149),"")</f>
        <v/>
      </c>
      <c r="R253" s="125" t="str">
        <f>IF(AND('Mapa final'!$AB$150="Muy Baja",'Mapa final'!$AD$150="Moderado"),CONCATENATE("R49C",'Mapa final'!$R$150),"")</f>
        <v/>
      </c>
      <c r="S253" s="119" t="str">
        <f>IF(AND('Mapa final'!$AB$148="Muy Baja",'Mapa final'!$AD$148="Mayor"),CONCATENATE("R49C",'Mapa final'!$R$148),"")</f>
        <v/>
      </c>
      <c r="T253" s="44" t="str">
        <f>IF(AND('Mapa final'!$AB$149="Muy Baja",'Mapa final'!$AD$149="Mayor"),CONCATENATE("R49C",'Mapa final'!$R$149),"")</f>
        <v/>
      </c>
      <c r="U253" s="120" t="str">
        <f>IF(AND('Mapa final'!$AB$150="Muy Baja",'Mapa final'!$AD$150="Mayor"),CONCATENATE("R49C",'Mapa final'!$R$150),"")</f>
        <v/>
      </c>
      <c r="V253" s="45" t="str">
        <f>IF(AND('Mapa final'!$AB$148="Muy Baja",'Mapa final'!$AD$148="Catastrófico"),CONCATENATE("R49C",'Mapa final'!$R$148),"")</f>
        <v/>
      </c>
      <c r="W253" s="46" t="str">
        <f>IF(AND('Mapa final'!$AB$149="Muy Baja",'Mapa final'!$AD$149="Catastrófico"),CONCATENATE("R49C",'Mapa final'!$R$149),"")</f>
        <v/>
      </c>
      <c r="X253" s="114" t="str">
        <f>IF(AND('Mapa final'!$AB$150="Muy Baja",'Mapa final'!$AD$150="Catastrófico"),CONCATENATE("R49C",'Mapa final'!$R$150),"")</f>
        <v/>
      </c>
      <c r="Y253" s="58"/>
      <c r="Z253" s="58"/>
      <c r="AA253" s="58"/>
      <c r="AB253" s="58"/>
      <c r="AC253" s="58"/>
      <c r="AD253" s="58"/>
      <c r="AE253" s="58"/>
      <c r="AF253" s="58"/>
      <c r="AG253" s="58"/>
      <c r="AH253" s="58"/>
      <c r="AI253" s="58"/>
      <c r="AJ253" s="58"/>
      <c r="AK253" s="58"/>
      <c r="AL253" s="58"/>
      <c r="AM253" s="58"/>
      <c r="AN253" s="58"/>
      <c r="AO253" s="58"/>
      <c r="AP253" s="58"/>
      <c r="AQ253" s="58"/>
      <c r="AR253" s="58"/>
      <c r="AS253" s="58"/>
      <c r="AT253" s="58"/>
      <c r="AU253" s="58"/>
      <c r="AV253" s="58"/>
      <c r="AW253" s="58"/>
      <c r="AX253" s="58"/>
      <c r="AY253" s="58"/>
      <c r="AZ253" s="58"/>
      <c r="BA253" s="58"/>
      <c r="BB253" s="58"/>
      <c r="BC253" s="58"/>
      <c r="BD253" s="58"/>
      <c r="BE253" s="58"/>
      <c r="BF253" s="58"/>
      <c r="BG253" s="58"/>
      <c r="BH253" s="58"/>
      <c r="BI253" s="58"/>
      <c r="BJ253" s="58"/>
      <c r="BK253" s="58"/>
      <c r="BL253" s="58"/>
      <c r="BM253" s="58"/>
    </row>
    <row r="254" spans="1:65" ht="15" customHeight="1" x14ac:dyDescent="0.25">
      <c r="A254" s="58"/>
      <c r="B254" s="390"/>
      <c r="C254" s="390"/>
      <c r="D254" s="391"/>
      <c r="E254" s="405"/>
      <c r="F254" s="406"/>
      <c r="G254" s="406"/>
      <c r="H254" s="406"/>
      <c r="I254" s="404"/>
      <c r="J254" s="129" t="str">
        <f>IF(AND('Mapa final'!$AB$151="Muy Baja",'Mapa final'!$AD$151="Leve"),CONCATENATE("R50C",'Mapa final'!$R$151),"")</f>
        <v/>
      </c>
      <c r="K254" s="56" t="str">
        <f>IF(AND('Mapa final'!$AB$152="Muy Baja",'Mapa final'!$AD$152="Leve"),CONCATENATE("R50C",'Mapa final'!$R$152),"")</f>
        <v/>
      </c>
      <c r="L254" s="130" t="str">
        <f>IF(AND('Mapa final'!$AB$153="Muy Baja",'Mapa final'!$AD$153="Leve"),CONCATENATE("R50C",'Mapa final'!$R$153),"")</f>
        <v/>
      </c>
      <c r="M254" s="129" t="str">
        <f>IF(AND('Mapa final'!$AB$151="Muy Baja",'Mapa final'!$AD$151="Menor"),CONCATENATE("R50C",'Mapa final'!$R$151),"")</f>
        <v/>
      </c>
      <c r="N254" s="56" t="str">
        <f>IF(AND('Mapa final'!$AB$152="Muy Baja",'Mapa final'!$AD$152="Menor"),CONCATENATE("R50C",'Mapa final'!$R$152),"")</f>
        <v/>
      </c>
      <c r="O254" s="130" t="str">
        <f>IF(AND('Mapa final'!$AB$153="Muy Baja",'Mapa final'!$AD$153="Menor"),CONCATENATE("R50C",'Mapa final'!$R$153),"")</f>
        <v/>
      </c>
      <c r="P254" s="51" t="str">
        <f>IF(AND('Mapa final'!$AB$151="Muy Baja",'Mapa final'!$AD$151="Moderado"),CONCATENATE("R50C",'Mapa final'!$R$151),"")</f>
        <v/>
      </c>
      <c r="Q254" s="52" t="str">
        <f>IF(AND('Mapa final'!$AB$152="Muy Baja",'Mapa final'!$AD$152="Moderado"),CONCATENATE("R50C",'Mapa final'!$R$152),"")</f>
        <v/>
      </c>
      <c r="R254" s="125" t="str">
        <f>IF(AND('Mapa final'!$AB$153="Muy Baja",'Mapa final'!$AD$153="Moderado"),CONCATENATE("R50C",'Mapa final'!$R$153),"")</f>
        <v/>
      </c>
      <c r="S254" s="119" t="str">
        <f>IF(AND('Mapa final'!$AB$151="Muy Baja",'Mapa final'!$AD$151="Mayor"),CONCATENATE("R50C",'Mapa final'!$R$151),"")</f>
        <v/>
      </c>
      <c r="T254" s="44" t="str">
        <f>IF(AND('Mapa final'!$AB$152="Muy Baja",'Mapa final'!$AD$152="Mayor"),CONCATENATE("R50C",'Mapa final'!$R$152),"")</f>
        <v/>
      </c>
      <c r="U254" s="120" t="str">
        <f>IF(AND('Mapa final'!$AB$153="Muy Baja",'Mapa final'!$AD$153="Mayor"),CONCATENATE("R50C",'Mapa final'!$R$153),"")</f>
        <v/>
      </c>
      <c r="V254" s="45" t="str">
        <f>IF(AND('Mapa final'!$AB$151="Muy Baja",'Mapa final'!$AD$151="Catastrófico"),CONCATENATE("R50C",'Mapa final'!$R$151),"")</f>
        <v/>
      </c>
      <c r="W254" s="46" t="str">
        <f>IF(AND('Mapa final'!$AB$152="Muy Baja",'Mapa final'!$AD$152="Catastrófico"),CONCATENATE("R50C",'Mapa final'!$R$152),"")</f>
        <v/>
      </c>
      <c r="X254" s="114" t="str">
        <f>IF(AND('Mapa final'!$AB$153="Muy Baja",'Mapa final'!$AD$153="Catastrófico"),CONCATENATE("R50C",'Mapa final'!$R$153),"")</f>
        <v/>
      </c>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c r="AX254" s="58"/>
      <c r="AY254" s="58"/>
      <c r="AZ254" s="58"/>
      <c r="BA254" s="58"/>
      <c r="BB254" s="58"/>
      <c r="BC254" s="58"/>
      <c r="BD254" s="58"/>
      <c r="BE254" s="58"/>
      <c r="BF254" s="58"/>
      <c r="BG254" s="58"/>
      <c r="BH254" s="58"/>
      <c r="BI254" s="58"/>
      <c r="BJ254" s="58"/>
      <c r="BK254" s="58"/>
      <c r="BL254" s="58"/>
      <c r="BM254" s="58"/>
    </row>
    <row r="255" spans="1:65" ht="15.75" customHeight="1" thickBot="1" x14ac:dyDescent="0.3">
      <c r="A255" s="58"/>
      <c r="B255" s="390"/>
      <c r="C255" s="390"/>
      <c r="D255" s="391"/>
      <c r="E255" s="407"/>
      <c r="F255" s="408"/>
      <c r="G255" s="408"/>
      <c r="H255" s="408"/>
      <c r="I255" s="408"/>
      <c r="J255" s="131" t="str">
        <f>IF(AND('Mapa final'!$AB$154="Muy Baja",'Mapa final'!$AD$154="Leve"),CONCATENATE("R50C",'Mapa final'!$R$154),"")</f>
        <v/>
      </c>
      <c r="K255" s="57" t="str">
        <f>IF(AND('Mapa final'!$AB$155="Muy Baja",'Mapa final'!$AD$155="Leve"),CONCATENATE("R50C",'Mapa final'!$R$155),"")</f>
        <v/>
      </c>
      <c r="L255" s="132" t="str">
        <f>IF(AND('Mapa final'!$AB$156="Muy Baja",'Mapa final'!$AD$156="Leve"),CONCATENATE("R50C",'Mapa final'!$R$156),"")</f>
        <v/>
      </c>
      <c r="M255" s="131" t="str">
        <f>IF(AND('Mapa final'!$AB$154="Muy Baja",'Mapa final'!$AD$154="Menor"),CONCATENATE("R50C",'Mapa final'!$R$154),"")</f>
        <v/>
      </c>
      <c r="N255" s="57" t="str">
        <f>IF(AND('Mapa final'!$AB$155="Muy Baja",'Mapa final'!$AD$155="Menor"),CONCATENATE("R50C",'Mapa final'!$R$155),"")</f>
        <v/>
      </c>
      <c r="O255" s="132" t="str">
        <f>IF(AND('Mapa final'!$AB$156="Muy Baja",'Mapa final'!$AD$156="Menor"),CONCATENATE("R50C",'Mapa final'!$R$156),"")</f>
        <v/>
      </c>
      <c r="P255" s="53" t="str">
        <f>IF(AND('Mapa final'!$AB$154="Muy Baja",'Mapa final'!$AD$154="Moderado"),CONCATENATE("R50C",'Mapa final'!$R$154),"")</f>
        <v/>
      </c>
      <c r="Q255" s="54" t="str">
        <f>IF(AND('Mapa final'!$AB$155="Muy Baja",'Mapa final'!$AD$155="Moderado"),CONCATENATE("R50C",'Mapa final'!$R$155),"")</f>
        <v/>
      </c>
      <c r="R255" s="126" t="str">
        <f>IF(AND('Mapa final'!$AB$156="Muy Baja",'Mapa final'!$AD$156="Moderado"),CONCATENATE("R50C",'Mapa final'!$R$156),"")</f>
        <v/>
      </c>
      <c r="S255" s="121" t="str">
        <f>IF(AND('Mapa final'!$AB$154="Muy Baja",'Mapa final'!$AD$154="Mayor"),CONCATENATE("R50C",'Mapa final'!$R$154),"")</f>
        <v/>
      </c>
      <c r="T255" s="122" t="str">
        <f>IF(AND('Mapa final'!$AB$155="Muy Baja",'Mapa final'!$AD$155="Mayor"),CONCATENATE("R50C",'Mapa final'!$R$155),"")</f>
        <v/>
      </c>
      <c r="U255" s="123" t="str">
        <f>IF(AND('Mapa final'!$AB$156="Muy Baja",'Mapa final'!$AD$156="Mayor"),CONCATENATE("R50C",'Mapa final'!$R$156),"")</f>
        <v/>
      </c>
      <c r="V255" s="47" t="str">
        <f>IF(AND('Mapa final'!$AB$154="Muy Baja",'Mapa final'!$AD$154="Catastrófico"),CONCATENATE("R50C",'Mapa final'!$R$154),"")</f>
        <v/>
      </c>
      <c r="W255" s="48" t="str">
        <f>IF(AND('Mapa final'!$AB$155="Muy Baja",'Mapa final'!$AD$155="Catastrófico"),CONCATENATE("R50C",'Mapa final'!$R$155),"")</f>
        <v/>
      </c>
      <c r="X255" s="115" t="str">
        <f>IF(AND('Mapa final'!$AB$156="Muy Baja",'Mapa final'!$AD$156="Catastrófico"),CONCATENATE("R50C",'Mapa final'!$R$156),"")</f>
        <v/>
      </c>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c r="AX255" s="58"/>
      <c r="AY255" s="58"/>
      <c r="AZ255" s="58"/>
      <c r="BA255" s="58"/>
      <c r="BB255" s="58"/>
      <c r="BC255" s="58"/>
      <c r="BD255" s="58"/>
      <c r="BE255" s="58"/>
      <c r="BF255" s="58"/>
      <c r="BG255" s="58"/>
      <c r="BH255" s="58"/>
      <c r="BI255" s="58"/>
      <c r="BJ255" s="58"/>
      <c r="BK255" s="58"/>
      <c r="BL255" s="58"/>
      <c r="BM255" s="58"/>
    </row>
    <row r="256" spans="1:65" x14ac:dyDescent="0.25">
      <c r="A256" s="58"/>
      <c r="B256" s="58"/>
      <c r="C256" s="58"/>
      <c r="D256" s="58"/>
      <c r="E256" s="58"/>
      <c r="F256" s="58"/>
      <c r="G256" s="58"/>
      <c r="H256" s="58"/>
      <c r="I256" s="58"/>
      <c r="J256" s="438" t="s">
        <v>106</v>
      </c>
      <c r="K256" s="404"/>
      <c r="L256" s="404"/>
      <c r="M256" s="403" t="s">
        <v>105</v>
      </c>
      <c r="N256" s="404"/>
      <c r="O256" s="404"/>
      <c r="P256" s="403" t="s">
        <v>104</v>
      </c>
      <c r="Q256" s="404"/>
      <c r="R256" s="404"/>
      <c r="S256" s="403" t="s">
        <v>103</v>
      </c>
      <c r="T256" s="443"/>
      <c r="U256" s="404"/>
      <c r="V256" s="403" t="s">
        <v>102</v>
      </c>
      <c r="W256" s="404"/>
      <c r="X256" s="444"/>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c r="AX256" s="58"/>
      <c r="AY256" s="58"/>
      <c r="AZ256" s="58"/>
      <c r="BA256" s="58"/>
      <c r="BB256" s="58"/>
      <c r="BC256" s="58"/>
      <c r="BD256" s="58"/>
      <c r="BE256" s="58"/>
      <c r="BF256" s="58"/>
      <c r="BG256" s="58"/>
      <c r="BH256" s="58"/>
      <c r="BI256" s="58"/>
      <c r="BJ256" s="58"/>
      <c r="BK256" s="58"/>
      <c r="BL256" s="58"/>
      <c r="BM256" s="58"/>
    </row>
    <row r="257" spans="1:65" x14ac:dyDescent="0.25">
      <c r="A257" s="58"/>
      <c r="B257" s="58"/>
      <c r="C257" s="58"/>
      <c r="D257" s="58"/>
      <c r="E257" s="58"/>
      <c r="F257" s="58"/>
      <c r="G257" s="58"/>
      <c r="H257" s="58"/>
      <c r="I257" s="58"/>
      <c r="J257" s="439"/>
      <c r="K257" s="404"/>
      <c r="L257" s="404"/>
      <c r="M257" s="405"/>
      <c r="N257" s="404"/>
      <c r="O257" s="404"/>
      <c r="P257" s="405"/>
      <c r="Q257" s="404"/>
      <c r="R257" s="404"/>
      <c r="S257" s="405"/>
      <c r="T257" s="404"/>
      <c r="U257" s="404"/>
      <c r="V257" s="405"/>
      <c r="W257" s="404"/>
      <c r="X257" s="444"/>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c r="AX257" s="58"/>
      <c r="AY257" s="58"/>
      <c r="AZ257" s="58"/>
      <c r="BA257" s="58"/>
      <c r="BB257" s="58"/>
      <c r="BC257" s="58"/>
      <c r="BD257" s="58"/>
      <c r="BE257" s="58"/>
      <c r="BF257" s="58"/>
      <c r="BG257" s="58"/>
      <c r="BH257" s="58"/>
      <c r="BI257" s="58"/>
      <c r="BJ257" s="58"/>
      <c r="BK257" s="58"/>
      <c r="BL257" s="58"/>
      <c r="BM257" s="58"/>
    </row>
    <row r="258" spans="1:65" x14ac:dyDescent="0.25">
      <c r="A258" s="58"/>
      <c r="B258" s="58"/>
      <c r="C258" s="58"/>
      <c r="D258" s="58"/>
      <c r="E258" s="58"/>
      <c r="F258" s="58"/>
      <c r="G258" s="58"/>
      <c r="H258" s="58"/>
      <c r="I258" s="58"/>
      <c r="J258" s="439"/>
      <c r="K258" s="404"/>
      <c r="L258" s="404"/>
      <c r="M258" s="405"/>
      <c r="N258" s="404"/>
      <c r="O258" s="404"/>
      <c r="P258" s="405"/>
      <c r="Q258" s="404"/>
      <c r="R258" s="404"/>
      <c r="S258" s="405"/>
      <c r="T258" s="404"/>
      <c r="U258" s="404"/>
      <c r="V258" s="405"/>
      <c r="W258" s="404"/>
      <c r="X258" s="444"/>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c r="AX258" s="58"/>
      <c r="AY258" s="58"/>
      <c r="AZ258" s="58"/>
      <c r="BA258" s="58"/>
      <c r="BB258" s="58"/>
      <c r="BC258" s="58"/>
      <c r="BD258" s="58"/>
      <c r="BE258" s="58"/>
      <c r="BF258" s="58"/>
      <c r="BG258" s="58"/>
      <c r="BH258" s="58"/>
      <c r="BI258" s="58"/>
      <c r="BJ258" s="58"/>
      <c r="BK258" s="58"/>
      <c r="BL258" s="58"/>
      <c r="BM258" s="58"/>
    </row>
    <row r="259" spans="1:65" x14ac:dyDescent="0.25">
      <c r="A259" s="58"/>
      <c r="B259" s="58"/>
      <c r="C259" s="58"/>
      <c r="D259" s="58"/>
      <c r="E259" s="58"/>
      <c r="F259" s="58"/>
      <c r="G259" s="58"/>
      <c r="H259" s="58"/>
      <c r="I259" s="58"/>
      <c r="J259" s="439"/>
      <c r="K259" s="404"/>
      <c r="L259" s="404"/>
      <c r="M259" s="405"/>
      <c r="N259" s="404"/>
      <c r="O259" s="404"/>
      <c r="P259" s="405"/>
      <c r="Q259" s="404"/>
      <c r="R259" s="404"/>
      <c r="S259" s="405"/>
      <c r="T259" s="404"/>
      <c r="U259" s="404"/>
      <c r="V259" s="405"/>
      <c r="W259" s="404"/>
      <c r="X259" s="444"/>
      <c r="Y259" s="58"/>
      <c r="Z259" s="58"/>
      <c r="AA259" s="58"/>
      <c r="AB259" s="58"/>
      <c r="AC259" s="58"/>
      <c r="AD259" s="58"/>
      <c r="AE259" s="58"/>
      <c r="AF259" s="58"/>
      <c r="AG259" s="58"/>
      <c r="AH259" s="58"/>
      <c r="AI259" s="58"/>
      <c r="AJ259" s="58"/>
      <c r="AK259" s="58"/>
      <c r="AL259" s="58"/>
      <c r="AM259" s="58"/>
      <c r="AN259" s="58"/>
      <c r="AO259" s="58"/>
      <c r="AP259" s="58"/>
      <c r="AQ259" s="58"/>
      <c r="AR259" s="58"/>
      <c r="AS259" s="58"/>
      <c r="AT259" s="58"/>
      <c r="AU259" s="58"/>
      <c r="AV259" s="58"/>
      <c r="AW259" s="58"/>
      <c r="AX259" s="58"/>
      <c r="AY259" s="58"/>
      <c r="AZ259" s="58"/>
      <c r="BA259" s="58"/>
      <c r="BB259" s="58"/>
      <c r="BC259" s="58"/>
      <c r="BD259" s="58"/>
      <c r="BE259" s="58"/>
      <c r="BF259" s="58"/>
      <c r="BG259" s="58"/>
      <c r="BH259" s="58"/>
      <c r="BI259" s="58"/>
      <c r="BJ259" s="58"/>
      <c r="BK259" s="58"/>
      <c r="BL259" s="58"/>
      <c r="BM259" s="58"/>
    </row>
    <row r="260" spans="1:65" x14ac:dyDescent="0.25">
      <c r="A260" s="58"/>
      <c r="B260" s="58"/>
      <c r="C260" s="58"/>
      <c r="D260" s="58"/>
      <c r="E260" s="58"/>
      <c r="F260" s="58"/>
      <c r="G260" s="58"/>
      <c r="H260" s="58"/>
      <c r="I260" s="58"/>
      <c r="J260" s="439"/>
      <c r="K260" s="404"/>
      <c r="L260" s="404"/>
      <c r="M260" s="405"/>
      <c r="N260" s="404"/>
      <c r="O260" s="404"/>
      <c r="P260" s="405"/>
      <c r="Q260" s="404"/>
      <c r="R260" s="404"/>
      <c r="S260" s="405"/>
      <c r="T260" s="404"/>
      <c r="U260" s="404"/>
      <c r="V260" s="405"/>
      <c r="W260" s="404"/>
      <c r="X260" s="444"/>
      <c r="Y260" s="58"/>
      <c r="Z260" s="58"/>
      <c r="AA260" s="58"/>
      <c r="AB260" s="58"/>
      <c r="AC260" s="58"/>
      <c r="AD260" s="58"/>
      <c r="AE260" s="58"/>
      <c r="AF260" s="58"/>
      <c r="AG260" s="58"/>
      <c r="AH260" s="58"/>
      <c r="AI260" s="58"/>
      <c r="AJ260" s="58"/>
      <c r="AK260" s="58"/>
      <c r="AL260" s="58"/>
      <c r="AM260" s="58"/>
      <c r="AN260" s="58"/>
      <c r="AO260" s="58"/>
      <c r="AP260" s="58"/>
      <c r="AQ260" s="58"/>
      <c r="AR260" s="58"/>
      <c r="AS260" s="58"/>
      <c r="AT260" s="58"/>
      <c r="AU260" s="58"/>
      <c r="AV260" s="58"/>
      <c r="AW260" s="58"/>
      <c r="AX260" s="58"/>
      <c r="AY260" s="58"/>
      <c r="AZ260" s="58"/>
      <c r="BA260" s="58"/>
      <c r="BB260" s="58"/>
      <c r="BC260" s="58"/>
      <c r="BD260" s="58"/>
      <c r="BE260" s="58"/>
      <c r="BF260" s="58"/>
      <c r="BG260" s="58"/>
      <c r="BH260" s="58"/>
      <c r="BI260" s="58"/>
      <c r="BJ260" s="58"/>
      <c r="BK260" s="58"/>
      <c r="BL260" s="58"/>
      <c r="BM260" s="58"/>
    </row>
    <row r="261" spans="1:65" ht="15.75" thickBot="1" x14ac:dyDescent="0.3">
      <c r="A261" s="58"/>
      <c r="B261" s="58"/>
      <c r="C261" s="58"/>
      <c r="D261" s="58"/>
      <c r="E261" s="58"/>
      <c r="F261" s="58"/>
      <c r="G261" s="58"/>
      <c r="H261" s="58"/>
      <c r="I261" s="58"/>
      <c r="J261" s="440"/>
      <c r="K261" s="441"/>
      <c r="L261" s="441"/>
      <c r="M261" s="442"/>
      <c r="N261" s="441"/>
      <c r="O261" s="441"/>
      <c r="P261" s="442"/>
      <c r="Q261" s="441"/>
      <c r="R261" s="441"/>
      <c r="S261" s="442"/>
      <c r="T261" s="441"/>
      <c r="U261" s="441"/>
      <c r="V261" s="442"/>
      <c r="W261" s="441"/>
      <c r="X261" s="445"/>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c r="AX261" s="58"/>
      <c r="AY261" s="58"/>
      <c r="AZ261" s="58"/>
      <c r="BA261" s="58"/>
      <c r="BB261" s="58"/>
      <c r="BC261" s="58"/>
      <c r="BD261" s="58"/>
      <c r="BE261" s="58"/>
      <c r="BF261" s="58"/>
      <c r="BG261" s="58"/>
      <c r="BH261" s="58"/>
      <c r="BI261" s="58"/>
      <c r="BJ261" s="58"/>
      <c r="BK261" s="58"/>
      <c r="BL261" s="58"/>
      <c r="BM261" s="58"/>
    </row>
    <row r="262" spans="1:65" x14ac:dyDescent="0.25">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c r="AS262" s="58"/>
    </row>
    <row r="263" spans="1:65" ht="15" customHeight="1" x14ac:dyDescent="0.25">
      <c r="A263" s="58"/>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58"/>
      <c r="AG263" s="58"/>
      <c r="AH263" s="58"/>
      <c r="AI263" s="58"/>
      <c r="AJ263" s="58"/>
      <c r="AK263" s="58"/>
      <c r="AL263" s="58"/>
      <c r="AM263" s="58"/>
      <c r="AN263" s="58"/>
      <c r="AO263" s="58"/>
      <c r="AP263" s="58"/>
      <c r="AQ263" s="58"/>
      <c r="AR263" s="58"/>
      <c r="AS263" s="58"/>
    </row>
    <row r="264" spans="1:65" ht="15" customHeight="1" x14ac:dyDescent="0.25">
      <c r="A264" s="58"/>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58"/>
      <c r="AG264" s="58"/>
      <c r="AH264" s="58"/>
      <c r="AI264" s="58"/>
      <c r="AJ264" s="58"/>
      <c r="AK264" s="58"/>
      <c r="AL264" s="58"/>
      <c r="AM264" s="58"/>
      <c r="AN264" s="58"/>
      <c r="AO264" s="58"/>
      <c r="AP264" s="58"/>
      <c r="AQ264" s="58"/>
      <c r="AR264" s="58"/>
      <c r="AS264" s="58"/>
    </row>
    <row r="265" spans="1:65" x14ac:dyDescent="0.25">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c r="AS265" s="58"/>
    </row>
    <row r="266" spans="1:65" x14ac:dyDescent="0.25">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row>
    <row r="267" spans="1:65" x14ac:dyDescent="0.25">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c r="AS267" s="58"/>
    </row>
    <row r="268" spans="1:65" x14ac:dyDescent="0.25">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c r="AS268" s="58"/>
    </row>
    <row r="269" spans="1:65" x14ac:dyDescent="0.25">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c r="AS269" s="58"/>
    </row>
    <row r="270" spans="1:65" x14ac:dyDescent="0.25">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row>
    <row r="271" spans="1:65" x14ac:dyDescent="0.25">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c r="AS271" s="58"/>
    </row>
    <row r="272" spans="1:65" x14ac:dyDescent="0.25">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row>
    <row r="273" spans="1:45" x14ac:dyDescent="0.25">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c r="AS273" s="58"/>
    </row>
    <row r="274" spans="1:45" x14ac:dyDescent="0.25">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c r="AS274" s="58"/>
    </row>
    <row r="275" spans="1:45" x14ac:dyDescent="0.25">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c r="AS275" s="58"/>
    </row>
    <row r="276" spans="1:45" x14ac:dyDescent="0.25">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c r="AS276" s="58"/>
    </row>
    <row r="277" spans="1:45" x14ac:dyDescent="0.25">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c r="AS277" s="58"/>
    </row>
    <row r="278" spans="1:45" x14ac:dyDescent="0.25">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c r="AS278" s="58"/>
    </row>
    <row r="279" spans="1:45" x14ac:dyDescent="0.25">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c r="AS279" s="58"/>
    </row>
    <row r="280" spans="1:45" x14ac:dyDescent="0.25">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c r="AS280" s="58"/>
    </row>
    <row r="281" spans="1:45" x14ac:dyDescent="0.25">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c r="AQ281" s="58"/>
      <c r="AR281" s="58"/>
      <c r="AS281" s="58"/>
    </row>
    <row r="282" spans="1:45" x14ac:dyDescent="0.25">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c r="AQ282" s="58"/>
      <c r="AR282" s="58"/>
      <c r="AS282" s="58"/>
    </row>
    <row r="283" spans="1:45" x14ac:dyDescent="0.25">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c r="AS283" s="58"/>
    </row>
    <row r="284" spans="1:45" x14ac:dyDescent="0.25">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c r="AS284" s="58"/>
    </row>
    <row r="285" spans="1:45" x14ac:dyDescent="0.25">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Q285" s="58"/>
      <c r="AR285" s="58"/>
      <c r="AS285" s="58"/>
    </row>
    <row r="286" spans="1:45" x14ac:dyDescent="0.25">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c r="AS286" s="58"/>
    </row>
    <row r="287" spans="1:45" x14ac:dyDescent="0.25">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c r="AS287" s="58"/>
    </row>
    <row r="288" spans="1:45" x14ac:dyDescent="0.25">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c r="AS288" s="58"/>
    </row>
    <row r="289" spans="1:45" x14ac:dyDescent="0.25">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c r="AS289" s="58"/>
    </row>
    <row r="290" spans="1:45" x14ac:dyDescent="0.25">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c r="AS290" s="58"/>
    </row>
    <row r="291" spans="1:45" x14ac:dyDescent="0.25">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c r="AS291" s="58"/>
    </row>
    <row r="292" spans="1:45" x14ac:dyDescent="0.25">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row>
    <row r="293" spans="1:45" x14ac:dyDescent="0.25">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Q293" s="58"/>
      <c r="AR293" s="58"/>
      <c r="AS293" s="58"/>
    </row>
    <row r="294" spans="1:45" x14ac:dyDescent="0.25">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row>
    <row r="295" spans="1:45" x14ac:dyDescent="0.25">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c r="AQ295" s="58"/>
      <c r="AR295" s="58"/>
      <c r="AS295" s="58"/>
    </row>
    <row r="296" spans="1:45" x14ac:dyDescent="0.25">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c r="AS296" s="58"/>
    </row>
    <row r="297" spans="1:45" x14ac:dyDescent="0.25">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Q297" s="58"/>
      <c r="AR297" s="58"/>
      <c r="AS297" s="58"/>
    </row>
    <row r="298" spans="1:45" x14ac:dyDescent="0.25">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c r="AQ298" s="58"/>
      <c r="AR298" s="58"/>
      <c r="AS298" s="58"/>
    </row>
    <row r="299" spans="1:45" x14ac:dyDescent="0.25">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Q299" s="58"/>
      <c r="AR299" s="58"/>
      <c r="AS299" s="58"/>
    </row>
    <row r="300" spans="1:45" x14ac:dyDescent="0.25">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c r="AQ300" s="58"/>
      <c r="AR300" s="58"/>
      <c r="AS300" s="58"/>
    </row>
    <row r="301" spans="1:45" x14ac:dyDescent="0.25">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c r="AO301" s="58"/>
      <c r="AP301" s="58"/>
      <c r="AQ301" s="58"/>
      <c r="AR301" s="58"/>
      <c r="AS301" s="58"/>
    </row>
    <row r="302" spans="1:45" x14ac:dyDescent="0.25">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c r="AO302" s="58"/>
      <c r="AP302" s="58"/>
      <c r="AQ302" s="58"/>
      <c r="AR302" s="58"/>
      <c r="AS302" s="58"/>
    </row>
    <row r="303" spans="1:45" x14ac:dyDescent="0.25">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c r="AO303" s="58"/>
      <c r="AP303" s="58"/>
      <c r="AQ303" s="58"/>
      <c r="AR303" s="58"/>
      <c r="AS303" s="58"/>
    </row>
    <row r="304" spans="1:45" x14ac:dyDescent="0.25">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c r="AO304" s="58"/>
      <c r="AP304" s="58"/>
      <c r="AQ304" s="58"/>
      <c r="AR304" s="58"/>
      <c r="AS304" s="58"/>
    </row>
    <row r="305" spans="1:45" x14ac:dyDescent="0.25">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c r="AQ305" s="58"/>
      <c r="AR305" s="58"/>
      <c r="AS305" s="58"/>
    </row>
    <row r="306" spans="1:45" x14ac:dyDescent="0.25">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c r="AO306" s="58"/>
      <c r="AP306" s="58"/>
      <c r="AQ306" s="58"/>
      <c r="AR306" s="58"/>
      <c r="AS306" s="58"/>
    </row>
    <row r="307" spans="1:45" x14ac:dyDescent="0.25">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c r="AO307" s="58"/>
      <c r="AP307" s="58"/>
      <c r="AQ307" s="58"/>
      <c r="AR307" s="58"/>
      <c r="AS307" s="58"/>
    </row>
    <row r="308" spans="1:45" x14ac:dyDescent="0.25">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Q308" s="58"/>
      <c r="AR308" s="58"/>
      <c r="AS308" s="58"/>
    </row>
    <row r="309" spans="1:45" x14ac:dyDescent="0.25">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c r="AQ309" s="58"/>
      <c r="AR309" s="58"/>
      <c r="AS309" s="58"/>
    </row>
    <row r="310" spans="1:45" x14ac:dyDescent="0.25">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c r="AO310" s="58"/>
      <c r="AP310" s="58"/>
      <c r="AQ310" s="58"/>
      <c r="AR310" s="58"/>
      <c r="AS310" s="58"/>
    </row>
    <row r="311" spans="1:45" x14ac:dyDescent="0.25">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c r="AO311" s="58"/>
      <c r="AP311" s="58"/>
      <c r="AQ311" s="58"/>
      <c r="AR311" s="58"/>
      <c r="AS311" s="58"/>
    </row>
    <row r="312" spans="1:45" x14ac:dyDescent="0.25">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c r="AO312" s="58"/>
      <c r="AP312" s="58"/>
      <c r="AQ312" s="58"/>
      <c r="AR312" s="58"/>
      <c r="AS312" s="58"/>
    </row>
    <row r="313" spans="1:45" x14ac:dyDescent="0.25">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c r="AO313" s="58"/>
      <c r="AP313" s="58"/>
      <c r="AQ313" s="58"/>
      <c r="AR313" s="58"/>
      <c r="AS313" s="58"/>
    </row>
    <row r="314" spans="1:45" x14ac:dyDescent="0.25">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58"/>
      <c r="AQ314" s="58"/>
      <c r="AR314" s="58"/>
      <c r="AS314" s="58"/>
    </row>
    <row r="315" spans="1:45" x14ac:dyDescent="0.25">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c r="AO315" s="58"/>
      <c r="AP315" s="58"/>
      <c r="AQ315" s="58"/>
      <c r="AR315" s="58"/>
      <c r="AS315" s="58"/>
    </row>
    <row r="316" spans="1:45" x14ac:dyDescent="0.25">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c r="AQ316" s="58"/>
      <c r="AR316" s="58"/>
      <c r="AS316" s="58"/>
    </row>
    <row r="317" spans="1:45" x14ac:dyDescent="0.25">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c r="AO317" s="58"/>
      <c r="AP317" s="58"/>
      <c r="AQ317" s="58"/>
      <c r="AR317" s="58"/>
      <c r="AS317" s="58"/>
    </row>
    <row r="318" spans="1:45" x14ac:dyDescent="0.25">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c r="AS318" s="58"/>
    </row>
    <row r="319" spans="1:45" x14ac:dyDescent="0.25">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c r="AO319" s="58"/>
      <c r="AP319" s="58"/>
      <c r="AQ319" s="58"/>
      <c r="AR319" s="58"/>
      <c r="AS319" s="58"/>
    </row>
    <row r="320" spans="1:45" x14ac:dyDescent="0.25">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58"/>
      <c r="AQ320" s="58"/>
      <c r="AR320" s="58"/>
      <c r="AS320" s="58"/>
    </row>
    <row r="321" spans="1:45" x14ac:dyDescent="0.25">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c r="AQ321" s="58"/>
      <c r="AR321" s="58"/>
      <c r="AS321" s="58"/>
    </row>
    <row r="322" spans="1:45" x14ac:dyDescent="0.25">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c r="AM322" s="58"/>
      <c r="AN322" s="58"/>
      <c r="AO322" s="58"/>
      <c r="AP322" s="58"/>
      <c r="AQ322" s="58"/>
      <c r="AR322" s="58"/>
      <c r="AS322" s="58"/>
    </row>
    <row r="323" spans="1:45" x14ac:dyDescent="0.25">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c r="AM323" s="58"/>
      <c r="AN323" s="58"/>
      <c r="AO323" s="58"/>
      <c r="AP323" s="58"/>
      <c r="AQ323" s="58"/>
      <c r="AR323" s="58"/>
      <c r="AS323" s="58"/>
    </row>
    <row r="324" spans="1:45" x14ac:dyDescent="0.25">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c r="AB324" s="58"/>
      <c r="AC324" s="58"/>
      <c r="AD324" s="58"/>
      <c r="AE324" s="58"/>
      <c r="AF324" s="58"/>
      <c r="AG324" s="58"/>
      <c r="AH324" s="58"/>
      <c r="AI324" s="58"/>
      <c r="AJ324" s="58"/>
      <c r="AK324" s="58"/>
      <c r="AL324" s="58"/>
      <c r="AM324" s="58"/>
      <c r="AN324" s="58"/>
      <c r="AO324" s="58"/>
      <c r="AP324" s="58"/>
      <c r="AQ324" s="58"/>
      <c r="AR324" s="58"/>
      <c r="AS324" s="58"/>
    </row>
    <row r="325" spans="1:45" x14ac:dyDescent="0.25">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c r="AS325" s="58"/>
    </row>
    <row r="326" spans="1:45" x14ac:dyDescent="0.25">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c r="AO326" s="58"/>
      <c r="AP326" s="58"/>
      <c r="AQ326" s="58"/>
      <c r="AR326" s="58"/>
      <c r="AS326" s="58"/>
    </row>
    <row r="327" spans="1:45" x14ac:dyDescent="0.25">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c r="AB327" s="58"/>
      <c r="AC327" s="58"/>
      <c r="AD327" s="58"/>
      <c r="AE327" s="58"/>
      <c r="AF327" s="58"/>
      <c r="AG327" s="58"/>
      <c r="AH327" s="58"/>
      <c r="AI327" s="58"/>
      <c r="AJ327" s="58"/>
      <c r="AK327" s="58"/>
      <c r="AL327" s="58"/>
      <c r="AM327" s="58"/>
      <c r="AN327" s="58"/>
      <c r="AO327" s="58"/>
      <c r="AP327" s="58"/>
      <c r="AQ327" s="58"/>
      <c r="AR327" s="58"/>
      <c r="AS327" s="58"/>
    </row>
    <row r="328" spans="1:45" x14ac:dyDescent="0.25">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c r="AO328" s="58"/>
      <c r="AP328" s="58"/>
      <c r="AQ328" s="58"/>
      <c r="AR328" s="58"/>
      <c r="AS328" s="58"/>
    </row>
    <row r="329" spans="1:45" x14ac:dyDescent="0.25">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c r="AO329" s="58"/>
      <c r="AP329" s="58"/>
      <c r="AQ329" s="58"/>
      <c r="AR329" s="58"/>
      <c r="AS329" s="58"/>
    </row>
    <row r="330" spans="1:45" x14ac:dyDescent="0.25">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c r="AM330" s="58"/>
      <c r="AN330" s="58"/>
      <c r="AO330" s="58"/>
      <c r="AP330" s="58"/>
      <c r="AQ330" s="58"/>
      <c r="AR330" s="58"/>
      <c r="AS330" s="58"/>
    </row>
    <row r="331" spans="1:45" x14ac:dyDescent="0.25">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c r="AO331" s="58"/>
      <c r="AP331" s="58"/>
      <c r="AQ331" s="58"/>
      <c r="AR331" s="58"/>
      <c r="AS331" s="58"/>
    </row>
    <row r="332" spans="1:45" x14ac:dyDescent="0.25">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c r="AH332" s="58"/>
      <c r="AI332" s="58"/>
      <c r="AJ332" s="58"/>
      <c r="AK332" s="58"/>
      <c r="AL332" s="58"/>
      <c r="AM332" s="58"/>
      <c r="AN332" s="58"/>
      <c r="AO332" s="58"/>
      <c r="AP332" s="58"/>
      <c r="AQ332" s="58"/>
      <c r="AR332" s="58"/>
      <c r="AS332" s="58"/>
    </row>
    <row r="333" spans="1:45" x14ac:dyDescent="0.25">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8"/>
      <c r="AM333" s="58"/>
      <c r="AN333" s="58"/>
      <c r="AO333" s="58"/>
      <c r="AP333" s="58"/>
      <c r="AQ333" s="58"/>
      <c r="AR333" s="58"/>
      <c r="AS333" s="58"/>
    </row>
    <row r="334" spans="1:45" x14ac:dyDescent="0.25">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c r="AM334" s="58"/>
      <c r="AN334" s="58"/>
      <c r="AO334" s="58"/>
      <c r="AP334" s="58"/>
      <c r="AQ334" s="58"/>
      <c r="AR334" s="58"/>
      <c r="AS334" s="58"/>
    </row>
    <row r="335" spans="1:45" x14ac:dyDescent="0.25">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c r="AM335" s="58"/>
      <c r="AN335" s="58"/>
      <c r="AO335" s="58"/>
      <c r="AP335" s="58"/>
      <c r="AQ335" s="58"/>
      <c r="AR335" s="58"/>
      <c r="AS335" s="58"/>
    </row>
    <row r="336" spans="1:45" x14ac:dyDescent="0.25">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c r="AH336" s="58"/>
      <c r="AI336" s="58"/>
      <c r="AJ336" s="58"/>
      <c r="AK336" s="58"/>
      <c r="AL336" s="58"/>
      <c r="AM336" s="58"/>
      <c r="AN336" s="58"/>
      <c r="AO336" s="58"/>
      <c r="AP336" s="58"/>
      <c r="AQ336" s="58"/>
      <c r="AR336" s="58"/>
      <c r="AS336" s="58"/>
    </row>
    <row r="337" spans="1:45" x14ac:dyDescent="0.25">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c r="AM337" s="58"/>
      <c r="AN337" s="58"/>
      <c r="AO337" s="58"/>
      <c r="AP337" s="58"/>
      <c r="AQ337" s="58"/>
      <c r="AR337" s="58"/>
      <c r="AS337" s="58"/>
    </row>
    <row r="338" spans="1:45" x14ac:dyDescent="0.25">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c r="AK338" s="58"/>
      <c r="AL338" s="58"/>
      <c r="AM338" s="58"/>
      <c r="AN338" s="58"/>
      <c r="AO338" s="58"/>
      <c r="AP338" s="58"/>
      <c r="AQ338" s="58"/>
      <c r="AR338" s="58"/>
      <c r="AS338" s="58"/>
    </row>
    <row r="339" spans="1:45" x14ac:dyDescent="0.25">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c r="AK339" s="58"/>
      <c r="AL339" s="58"/>
      <c r="AM339" s="58"/>
      <c r="AN339" s="58"/>
      <c r="AO339" s="58"/>
      <c r="AP339" s="58"/>
      <c r="AQ339" s="58"/>
      <c r="AR339" s="58"/>
      <c r="AS339" s="58"/>
    </row>
    <row r="340" spans="1:45" x14ac:dyDescent="0.25">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c r="AB340" s="58"/>
      <c r="AC340" s="58"/>
      <c r="AD340" s="58"/>
      <c r="AE340" s="58"/>
      <c r="AF340" s="58"/>
      <c r="AG340" s="58"/>
      <c r="AH340" s="58"/>
      <c r="AI340" s="58"/>
      <c r="AJ340" s="58"/>
      <c r="AK340" s="58"/>
      <c r="AL340" s="58"/>
      <c r="AM340" s="58"/>
      <c r="AN340" s="58"/>
      <c r="AO340" s="58"/>
      <c r="AP340" s="58"/>
      <c r="AQ340" s="58"/>
      <c r="AR340" s="58"/>
      <c r="AS340" s="58"/>
    </row>
    <row r="341" spans="1:45" x14ac:dyDescent="0.25">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c r="AB341" s="58"/>
      <c r="AC341" s="58"/>
      <c r="AD341" s="58"/>
      <c r="AE341" s="58"/>
      <c r="AF341" s="58"/>
      <c r="AG341" s="58"/>
      <c r="AH341" s="58"/>
      <c r="AI341" s="58"/>
      <c r="AJ341" s="58"/>
      <c r="AK341" s="58"/>
      <c r="AL341" s="58"/>
      <c r="AM341" s="58"/>
      <c r="AN341" s="58"/>
      <c r="AO341" s="58"/>
      <c r="AP341" s="58"/>
      <c r="AQ341" s="58"/>
      <c r="AR341" s="58"/>
      <c r="AS341" s="58"/>
    </row>
    <row r="342" spans="1:45" x14ac:dyDescent="0.25">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58"/>
      <c r="AH342" s="58"/>
      <c r="AI342" s="58"/>
      <c r="AJ342" s="58"/>
      <c r="AK342" s="58"/>
      <c r="AL342" s="58"/>
      <c r="AM342" s="58"/>
      <c r="AN342" s="58"/>
      <c r="AO342" s="58"/>
      <c r="AP342" s="58"/>
      <c r="AQ342" s="58"/>
      <c r="AR342" s="58"/>
      <c r="AS342" s="58"/>
    </row>
    <row r="343" spans="1:45" x14ac:dyDescent="0.25">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8"/>
      <c r="AF343" s="58"/>
      <c r="AG343" s="58"/>
      <c r="AH343" s="58"/>
      <c r="AI343" s="58"/>
      <c r="AJ343" s="58"/>
      <c r="AK343" s="58"/>
      <c r="AL343" s="58"/>
      <c r="AM343" s="58"/>
      <c r="AN343" s="58"/>
      <c r="AO343" s="58"/>
      <c r="AP343" s="58"/>
      <c r="AQ343" s="58"/>
      <c r="AR343" s="58"/>
      <c r="AS343" s="58"/>
    </row>
    <row r="344" spans="1:45" x14ac:dyDescent="0.25">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c r="AO344" s="58"/>
      <c r="AP344" s="58"/>
      <c r="AQ344" s="58"/>
      <c r="AR344" s="58"/>
      <c r="AS344" s="58"/>
    </row>
    <row r="345" spans="1:45" x14ac:dyDescent="0.25">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c r="AO345" s="58"/>
      <c r="AP345" s="58"/>
      <c r="AQ345" s="58"/>
      <c r="AR345" s="58"/>
      <c r="AS345" s="58"/>
    </row>
    <row r="346" spans="1:45" x14ac:dyDescent="0.25">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c r="AO346" s="58"/>
      <c r="AP346" s="58"/>
      <c r="AQ346" s="58"/>
      <c r="AR346" s="58"/>
      <c r="AS346" s="58"/>
    </row>
    <row r="347" spans="1:45" x14ac:dyDescent="0.25">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c r="AB347" s="58"/>
      <c r="AC347" s="58"/>
      <c r="AD347" s="58"/>
      <c r="AE347" s="58"/>
      <c r="AF347" s="58"/>
      <c r="AG347" s="58"/>
      <c r="AH347" s="58"/>
      <c r="AI347" s="58"/>
      <c r="AJ347" s="58"/>
      <c r="AK347" s="58"/>
      <c r="AL347" s="58"/>
      <c r="AM347" s="58"/>
      <c r="AN347" s="58"/>
      <c r="AO347" s="58"/>
      <c r="AP347" s="58"/>
      <c r="AQ347" s="58"/>
      <c r="AR347" s="58"/>
      <c r="AS347" s="58"/>
    </row>
    <row r="348" spans="1:45" x14ac:dyDescent="0.25">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c r="AH348" s="58"/>
      <c r="AI348" s="58"/>
      <c r="AJ348" s="58"/>
      <c r="AK348" s="58"/>
      <c r="AL348" s="58"/>
      <c r="AM348" s="58"/>
      <c r="AN348" s="58"/>
      <c r="AO348" s="58"/>
      <c r="AP348" s="58"/>
      <c r="AQ348" s="58"/>
      <c r="AR348" s="58"/>
      <c r="AS348" s="58"/>
    </row>
    <row r="349" spans="1:45" x14ac:dyDescent="0.25">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c r="AB349" s="58"/>
      <c r="AC349" s="58"/>
      <c r="AD349" s="58"/>
      <c r="AE349" s="58"/>
      <c r="AF349" s="58"/>
      <c r="AG349" s="58"/>
      <c r="AH349" s="58"/>
      <c r="AI349" s="58"/>
      <c r="AJ349" s="58"/>
      <c r="AK349" s="58"/>
      <c r="AL349" s="58"/>
      <c r="AM349" s="58"/>
      <c r="AN349" s="58"/>
      <c r="AO349" s="58"/>
      <c r="AP349" s="58"/>
      <c r="AQ349" s="58"/>
      <c r="AR349" s="58"/>
      <c r="AS349" s="58"/>
    </row>
    <row r="350" spans="1:45" x14ac:dyDescent="0.25">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c r="AK350" s="58"/>
      <c r="AL350" s="58"/>
      <c r="AM350" s="58"/>
      <c r="AN350" s="58"/>
      <c r="AO350" s="58"/>
      <c r="AP350" s="58"/>
      <c r="AQ350" s="58"/>
      <c r="AR350" s="58"/>
      <c r="AS350" s="58"/>
    </row>
    <row r="351" spans="1:45" x14ac:dyDescent="0.25">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c r="AB351" s="58"/>
      <c r="AC351" s="58"/>
      <c r="AD351" s="58"/>
      <c r="AE351" s="58"/>
      <c r="AF351" s="58"/>
      <c r="AG351" s="58"/>
      <c r="AH351" s="58"/>
      <c r="AI351" s="58"/>
      <c r="AJ351" s="58"/>
      <c r="AK351" s="58"/>
      <c r="AL351" s="58"/>
      <c r="AM351" s="58"/>
      <c r="AN351" s="58"/>
      <c r="AO351" s="58"/>
      <c r="AP351" s="58"/>
      <c r="AQ351" s="58"/>
      <c r="AR351" s="58"/>
      <c r="AS351" s="58"/>
    </row>
    <row r="352" spans="1:45" x14ac:dyDescent="0.25">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c r="AB352" s="58"/>
      <c r="AC352" s="58"/>
      <c r="AD352" s="58"/>
      <c r="AE352" s="58"/>
      <c r="AF352" s="58"/>
      <c r="AG352" s="58"/>
      <c r="AH352" s="58"/>
      <c r="AI352" s="58"/>
      <c r="AJ352" s="58"/>
      <c r="AK352" s="58"/>
      <c r="AL352" s="58"/>
      <c r="AM352" s="58"/>
      <c r="AN352" s="58"/>
      <c r="AO352" s="58"/>
      <c r="AP352" s="58"/>
      <c r="AQ352" s="58"/>
      <c r="AR352" s="58"/>
      <c r="AS352" s="58"/>
    </row>
    <row r="353" spans="1:45" x14ac:dyDescent="0.25">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c r="AB353" s="58"/>
      <c r="AC353" s="58"/>
      <c r="AD353" s="58"/>
      <c r="AE353" s="58"/>
      <c r="AF353" s="58"/>
      <c r="AG353" s="58"/>
      <c r="AH353" s="58"/>
      <c r="AI353" s="58"/>
      <c r="AJ353" s="58"/>
      <c r="AK353" s="58"/>
      <c r="AL353" s="58"/>
      <c r="AM353" s="58"/>
      <c r="AN353" s="58"/>
      <c r="AO353" s="58"/>
      <c r="AP353" s="58"/>
      <c r="AQ353" s="58"/>
      <c r="AR353" s="58"/>
      <c r="AS353" s="58"/>
    </row>
    <row r="354" spans="1:45" x14ac:dyDescent="0.25">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c r="AB354" s="58"/>
      <c r="AC354" s="58"/>
      <c r="AD354" s="58"/>
      <c r="AE354" s="58"/>
      <c r="AF354" s="58"/>
      <c r="AG354" s="58"/>
      <c r="AH354" s="58"/>
      <c r="AI354" s="58"/>
      <c r="AJ354" s="58"/>
      <c r="AK354" s="58"/>
      <c r="AL354" s="58"/>
      <c r="AM354" s="58"/>
      <c r="AN354" s="58"/>
      <c r="AO354" s="58"/>
      <c r="AP354" s="58"/>
      <c r="AQ354" s="58"/>
      <c r="AR354" s="58"/>
      <c r="AS354" s="58"/>
    </row>
    <row r="355" spans="1:45" x14ac:dyDescent="0.25">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c r="AB355" s="58"/>
      <c r="AC355" s="58"/>
      <c r="AD355" s="58"/>
      <c r="AE355" s="58"/>
      <c r="AF355" s="58"/>
      <c r="AG355" s="58"/>
      <c r="AH355" s="58"/>
      <c r="AI355" s="58"/>
      <c r="AJ355" s="58"/>
      <c r="AK355" s="58"/>
      <c r="AL355" s="58"/>
      <c r="AM355" s="58"/>
      <c r="AN355" s="58"/>
      <c r="AO355" s="58"/>
      <c r="AP355" s="58"/>
      <c r="AQ355" s="58"/>
      <c r="AR355" s="58"/>
      <c r="AS355" s="58"/>
    </row>
    <row r="356" spans="1:45" x14ac:dyDescent="0.25">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row>
    <row r="357" spans="1:45" x14ac:dyDescent="0.25">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c r="AH357" s="58"/>
      <c r="AI357" s="58"/>
      <c r="AJ357" s="58"/>
      <c r="AK357" s="58"/>
      <c r="AL357" s="58"/>
      <c r="AM357" s="58"/>
      <c r="AN357" s="58"/>
      <c r="AO357" s="58"/>
      <c r="AP357" s="58"/>
      <c r="AQ357" s="58"/>
      <c r="AR357" s="58"/>
      <c r="AS357" s="58"/>
    </row>
    <row r="358" spans="1:45" x14ac:dyDescent="0.25">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c r="AM358" s="58"/>
      <c r="AN358" s="58"/>
      <c r="AO358" s="58"/>
      <c r="AP358" s="58"/>
      <c r="AQ358" s="58"/>
      <c r="AR358" s="58"/>
      <c r="AS358" s="58"/>
    </row>
    <row r="359" spans="1:45" x14ac:dyDescent="0.25">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c r="AF359" s="58"/>
      <c r="AG359" s="58"/>
      <c r="AH359" s="58"/>
      <c r="AI359" s="58"/>
      <c r="AJ359" s="58"/>
      <c r="AK359" s="58"/>
      <c r="AL359" s="58"/>
      <c r="AM359" s="58"/>
      <c r="AN359" s="58"/>
      <c r="AO359" s="58"/>
      <c r="AP359" s="58"/>
      <c r="AQ359" s="58"/>
      <c r="AR359" s="58"/>
      <c r="AS359" s="58"/>
    </row>
    <row r="360" spans="1:45" x14ac:dyDescent="0.25">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58"/>
      <c r="AH360" s="58"/>
      <c r="AI360" s="58"/>
      <c r="AJ360" s="58"/>
      <c r="AK360" s="58"/>
      <c r="AL360" s="58"/>
      <c r="AM360" s="58"/>
      <c r="AN360" s="58"/>
      <c r="AO360" s="58"/>
      <c r="AP360" s="58"/>
      <c r="AQ360" s="58"/>
      <c r="AR360" s="58"/>
      <c r="AS360" s="58"/>
    </row>
    <row r="361" spans="1:45" x14ac:dyDescent="0.25">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c r="AB361" s="58"/>
      <c r="AC361" s="58"/>
      <c r="AD361" s="58"/>
      <c r="AE361" s="58"/>
      <c r="AF361" s="58"/>
      <c r="AG361" s="58"/>
      <c r="AH361" s="58"/>
      <c r="AI361" s="58"/>
      <c r="AJ361" s="58"/>
      <c r="AK361" s="58"/>
      <c r="AL361" s="58"/>
      <c r="AM361" s="58"/>
      <c r="AN361" s="58"/>
      <c r="AO361" s="58"/>
      <c r="AP361" s="58"/>
      <c r="AQ361" s="58"/>
      <c r="AR361" s="58"/>
      <c r="AS361" s="58"/>
    </row>
    <row r="362" spans="1:45" x14ac:dyDescent="0.25">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c r="AB362" s="58"/>
      <c r="AC362" s="58"/>
      <c r="AD362" s="58"/>
      <c r="AE362" s="58"/>
      <c r="AF362" s="58"/>
      <c r="AG362" s="58"/>
      <c r="AH362" s="58"/>
      <c r="AI362" s="58"/>
      <c r="AJ362" s="58"/>
      <c r="AK362" s="58"/>
      <c r="AL362" s="58"/>
      <c r="AM362" s="58"/>
      <c r="AN362" s="58"/>
      <c r="AO362" s="58"/>
      <c r="AP362" s="58"/>
      <c r="AQ362" s="58"/>
      <c r="AR362" s="58"/>
      <c r="AS362" s="58"/>
    </row>
    <row r="363" spans="1:45" x14ac:dyDescent="0.25">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c r="AH363" s="58"/>
      <c r="AI363" s="58"/>
      <c r="AJ363" s="58"/>
      <c r="AK363" s="58"/>
      <c r="AL363" s="58"/>
      <c r="AM363" s="58"/>
      <c r="AN363" s="58"/>
      <c r="AO363" s="58"/>
      <c r="AP363" s="58"/>
      <c r="AQ363" s="58"/>
      <c r="AR363" s="58"/>
      <c r="AS363" s="58"/>
    </row>
    <row r="364" spans="1:45" x14ac:dyDescent="0.25">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58"/>
      <c r="AH364" s="58"/>
      <c r="AI364" s="58"/>
      <c r="AJ364" s="58"/>
      <c r="AK364" s="58"/>
      <c r="AL364" s="58"/>
      <c r="AM364" s="58"/>
      <c r="AN364" s="58"/>
      <c r="AO364" s="58"/>
      <c r="AP364" s="58"/>
      <c r="AQ364" s="58"/>
      <c r="AR364" s="58"/>
      <c r="AS364" s="58"/>
    </row>
    <row r="365" spans="1:45" x14ac:dyDescent="0.25">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c r="AM365" s="58"/>
      <c r="AN365" s="58"/>
      <c r="AO365" s="58"/>
      <c r="AP365" s="58"/>
      <c r="AQ365" s="58"/>
      <c r="AR365" s="58"/>
      <c r="AS365" s="58"/>
    </row>
    <row r="366" spans="1:45" x14ac:dyDescent="0.25">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c r="AO366" s="58"/>
      <c r="AP366" s="58"/>
      <c r="AQ366" s="58"/>
      <c r="AR366" s="58"/>
      <c r="AS366" s="58"/>
    </row>
    <row r="367" spans="1:45" x14ac:dyDescent="0.25">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c r="AO367" s="58"/>
      <c r="AP367" s="58"/>
      <c r="AQ367" s="58"/>
      <c r="AR367" s="58"/>
      <c r="AS367" s="58"/>
    </row>
    <row r="368" spans="1:45" x14ac:dyDescent="0.25">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c r="AO368" s="58"/>
      <c r="AP368" s="58"/>
      <c r="AQ368" s="58"/>
      <c r="AR368" s="58"/>
      <c r="AS368" s="58"/>
    </row>
    <row r="369" spans="1:45" x14ac:dyDescent="0.25">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c r="AB369" s="58"/>
      <c r="AC369" s="58"/>
      <c r="AD369" s="58"/>
      <c r="AE369" s="58"/>
      <c r="AF369" s="58"/>
      <c r="AG369" s="58"/>
      <c r="AH369" s="58"/>
      <c r="AI369" s="58"/>
      <c r="AJ369" s="58"/>
      <c r="AK369" s="58"/>
      <c r="AL369" s="58"/>
      <c r="AM369" s="58"/>
      <c r="AN369" s="58"/>
      <c r="AO369" s="58"/>
      <c r="AP369" s="58"/>
      <c r="AQ369" s="58"/>
      <c r="AR369" s="58"/>
      <c r="AS369" s="58"/>
    </row>
    <row r="370" spans="1:45" x14ac:dyDescent="0.25">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c r="AM370" s="58"/>
      <c r="AN370" s="58"/>
      <c r="AO370" s="58"/>
      <c r="AP370" s="58"/>
      <c r="AQ370" s="58"/>
      <c r="AR370" s="58"/>
      <c r="AS370" s="58"/>
    </row>
    <row r="371" spans="1:45" x14ac:dyDescent="0.25">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c r="AB371" s="58"/>
      <c r="AC371" s="58"/>
      <c r="AD371" s="58"/>
      <c r="AE371" s="58"/>
      <c r="AF371" s="58"/>
      <c r="AG371" s="58"/>
      <c r="AH371" s="58"/>
      <c r="AI371" s="58"/>
      <c r="AJ371" s="58"/>
      <c r="AK371" s="58"/>
      <c r="AL371" s="58"/>
      <c r="AM371" s="58"/>
      <c r="AN371" s="58"/>
      <c r="AO371" s="58"/>
      <c r="AP371" s="58"/>
      <c r="AQ371" s="58"/>
      <c r="AR371" s="58"/>
      <c r="AS371" s="58"/>
    </row>
    <row r="372" spans="1:45" x14ac:dyDescent="0.25">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c r="AH372" s="58"/>
      <c r="AI372" s="58"/>
      <c r="AJ372" s="58"/>
      <c r="AK372" s="58"/>
      <c r="AL372" s="58"/>
      <c r="AM372" s="58"/>
      <c r="AN372" s="58"/>
      <c r="AO372" s="58"/>
      <c r="AP372" s="58"/>
      <c r="AQ372" s="58"/>
      <c r="AR372" s="58"/>
      <c r="AS372" s="58"/>
    </row>
    <row r="373" spans="1:45" x14ac:dyDescent="0.25">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c r="AB373" s="58"/>
      <c r="AC373" s="58"/>
      <c r="AD373" s="58"/>
      <c r="AE373" s="58"/>
      <c r="AF373" s="58"/>
      <c r="AG373" s="58"/>
      <c r="AH373" s="58"/>
      <c r="AI373" s="58"/>
      <c r="AJ373" s="58"/>
      <c r="AK373" s="58"/>
      <c r="AL373" s="58"/>
      <c r="AM373" s="58"/>
      <c r="AN373" s="58"/>
      <c r="AO373" s="58"/>
      <c r="AP373" s="58"/>
      <c r="AQ373" s="58"/>
      <c r="AR373" s="58"/>
      <c r="AS373" s="58"/>
    </row>
    <row r="374" spans="1:45" x14ac:dyDescent="0.25">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58"/>
      <c r="AL374" s="58"/>
      <c r="AM374" s="58"/>
      <c r="AN374" s="58"/>
      <c r="AO374" s="58"/>
      <c r="AP374" s="58"/>
      <c r="AQ374" s="58"/>
      <c r="AR374" s="58"/>
      <c r="AS374" s="58"/>
    </row>
    <row r="375" spans="1:45" x14ac:dyDescent="0.25">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c r="AH375" s="58"/>
      <c r="AI375" s="58"/>
      <c r="AJ375" s="58"/>
      <c r="AK375" s="58"/>
      <c r="AL375" s="58"/>
      <c r="AM375" s="58"/>
      <c r="AN375" s="58"/>
      <c r="AO375" s="58"/>
      <c r="AP375" s="58"/>
      <c r="AQ375" s="58"/>
      <c r="AR375" s="58"/>
      <c r="AS375" s="58"/>
    </row>
    <row r="376" spans="1:45" x14ac:dyDescent="0.25">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c r="AO376" s="58"/>
      <c r="AP376" s="58"/>
      <c r="AQ376" s="58"/>
      <c r="AR376" s="58"/>
      <c r="AS376" s="58"/>
    </row>
    <row r="377" spans="1:45" x14ac:dyDescent="0.25">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c r="AB377" s="58"/>
      <c r="AC377" s="58"/>
      <c r="AD377" s="58"/>
      <c r="AE377" s="58"/>
      <c r="AF377" s="58"/>
      <c r="AG377" s="58"/>
      <c r="AH377" s="58"/>
      <c r="AI377" s="58"/>
      <c r="AJ377" s="58"/>
      <c r="AK377" s="58"/>
      <c r="AL377" s="58"/>
      <c r="AM377" s="58"/>
      <c r="AN377" s="58"/>
      <c r="AO377" s="58"/>
      <c r="AP377" s="58"/>
      <c r="AQ377" s="58"/>
      <c r="AR377" s="58"/>
      <c r="AS377" s="58"/>
    </row>
    <row r="378" spans="1:45" x14ac:dyDescent="0.25">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c r="AB378" s="58"/>
      <c r="AC378" s="58"/>
      <c r="AD378" s="58"/>
      <c r="AE378" s="58"/>
      <c r="AF378" s="58"/>
      <c r="AG378" s="58"/>
      <c r="AH378" s="58"/>
      <c r="AI378" s="58"/>
      <c r="AJ378" s="58"/>
      <c r="AK378" s="58"/>
      <c r="AL378" s="58"/>
      <c r="AM378" s="58"/>
      <c r="AN378" s="58"/>
      <c r="AO378" s="58"/>
      <c r="AP378" s="58"/>
      <c r="AQ378" s="58"/>
      <c r="AR378" s="58"/>
      <c r="AS378" s="58"/>
    </row>
    <row r="379" spans="1:45" x14ac:dyDescent="0.25">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c r="AB379" s="58"/>
      <c r="AC379" s="58"/>
      <c r="AD379" s="58"/>
      <c r="AE379" s="58"/>
      <c r="AF379" s="58"/>
      <c r="AG379" s="58"/>
      <c r="AH379" s="58"/>
      <c r="AI379" s="58"/>
      <c r="AJ379" s="58"/>
      <c r="AK379" s="58"/>
      <c r="AL379" s="58"/>
      <c r="AM379" s="58"/>
      <c r="AN379" s="58"/>
      <c r="AO379" s="58"/>
      <c r="AP379" s="58"/>
      <c r="AQ379" s="58"/>
      <c r="AR379" s="58"/>
      <c r="AS379" s="58"/>
    </row>
    <row r="380" spans="1:45" x14ac:dyDescent="0.25">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c r="AB380" s="58"/>
      <c r="AC380" s="58"/>
      <c r="AD380" s="58"/>
      <c r="AE380" s="58"/>
      <c r="AF380" s="58"/>
      <c r="AG380" s="58"/>
      <c r="AH380" s="58"/>
      <c r="AI380" s="58"/>
      <c r="AJ380" s="58"/>
      <c r="AK380" s="58"/>
      <c r="AL380" s="58"/>
      <c r="AM380" s="58"/>
      <c r="AN380" s="58"/>
      <c r="AO380" s="58"/>
      <c r="AP380" s="58"/>
      <c r="AQ380" s="58"/>
      <c r="AR380" s="58"/>
      <c r="AS380" s="58"/>
    </row>
    <row r="381" spans="1:45" x14ac:dyDescent="0.25">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c r="AH381" s="58"/>
      <c r="AI381" s="58"/>
      <c r="AJ381" s="58"/>
      <c r="AK381" s="58"/>
      <c r="AL381" s="58"/>
      <c r="AM381" s="58"/>
      <c r="AN381" s="58"/>
      <c r="AO381" s="58"/>
      <c r="AP381" s="58"/>
      <c r="AQ381" s="58"/>
      <c r="AR381" s="58"/>
      <c r="AS381" s="58"/>
    </row>
    <row r="382" spans="1:45" x14ac:dyDescent="0.25">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c r="AB382" s="58"/>
      <c r="AC382" s="58"/>
      <c r="AD382" s="58"/>
      <c r="AE382" s="58"/>
      <c r="AF382" s="58"/>
      <c r="AG382" s="58"/>
      <c r="AH382" s="58"/>
      <c r="AI382" s="58"/>
      <c r="AJ382" s="58"/>
      <c r="AK382" s="58"/>
      <c r="AL382" s="58"/>
      <c r="AM382" s="58"/>
      <c r="AN382" s="58"/>
      <c r="AO382" s="58"/>
      <c r="AP382" s="58"/>
      <c r="AQ382" s="58"/>
      <c r="AR382" s="58"/>
      <c r="AS382" s="58"/>
    </row>
    <row r="383" spans="1:45" x14ac:dyDescent="0.25">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c r="AB383" s="58"/>
      <c r="AC383" s="58"/>
      <c r="AD383" s="58"/>
      <c r="AE383" s="58"/>
      <c r="AF383" s="58"/>
      <c r="AG383" s="58"/>
      <c r="AH383" s="58"/>
      <c r="AI383" s="58"/>
      <c r="AJ383" s="58"/>
      <c r="AK383" s="58"/>
      <c r="AL383" s="58"/>
      <c r="AM383" s="58"/>
      <c r="AN383" s="58"/>
      <c r="AO383" s="58"/>
      <c r="AP383" s="58"/>
      <c r="AQ383" s="58"/>
      <c r="AR383" s="58"/>
      <c r="AS383" s="58"/>
    </row>
    <row r="384" spans="1:45" x14ac:dyDescent="0.25">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c r="AH384" s="58"/>
      <c r="AI384" s="58"/>
      <c r="AJ384" s="58"/>
      <c r="AK384" s="58"/>
      <c r="AL384" s="58"/>
      <c r="AM384" s="58"/>
      <c r="AN384" s="58"/>
      <c r="AO384" s="58"/>
      <c r="AP384" s="58"/>
      <c r="AQ384" s="58"/>
      <c r="AR384" s="58"/>
      <c r="AS384" s="58"/>
    </row>
    <row r="385" spans="1:45" x14ac:dyDescent="0.25">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c r="AB385" s="58"/>
      <c r="AC385" s="58"/>
      <c r="AD385" s="58"/>
      <c r="AE385" s="58"/>
      <c r="AF385" s="58"/>
      <c r="AG385" s="58"/>
      <c r="AH385" s="58"/>
      <c r="AI385" s="58"/>
      <c r="AJ385" s="58"/>
      <c r="AK385" s="58"/>
      <c r="AL385" s="58"/>
      <c r="AM385" s="58"/>
      <c r="AN385" s="58"/>
      <c r="AO385" s="58"/>
      <c r="AP385" s="58"/>
      <c r="AQ385" s="58"/>
      <c r="AR385" s="58"/>
      <c r="AS385" s="58"/>
    </row>
    <row r="386" spans="1:45" x14ac:dyDescent="0.25">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c r="AB386" s="58"/>
      <c r="AC386" s="58"/>
      <c r="AD386" s="58"/>
      <c r="AE386" s="58"/>
      <c r="AF386" s="58"/>
      <c r="AG386" s="58"/>
      <c r="AH386" s="58"/>
      <c r="AI386" s="58"/>
      <c r="AJ386" s="58"/>
      <c r="AK386" s="58"/>
      <c r="AL386" s="58"/>
      <c r="AM386" s="58"/>
      <c r="AN386" s="58"/>
      <c r="AO386" s="58"/>
      <c r="AP386" s="58"/>
      <c r="AQ386" s="58"/>
      <c r="AR386" s="58"/>
      <c r="AS386" s="58"/>
    </row>
    <row r="387" spans="1:45" x14ac:dyDescent="0.25">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c r="AB387" s="58"/>
      <c r="AC387" s="58"/>
      <c r="AD387" s="58"/>
      <c r="AE387" s="58"/>
      <c r="AF387" s="58"/>
      <c r="AG387" s="58"/>
      <c r="AH387" s="58"/>
      <c r="AI387" s="58"/>
      <c r="AJ387" s="58"/>
      <c r="AK387" s="58"/>
      <c r="AL387" s="58"/>
      <c r="AM387" s="58"/>
      <c r="AN387" s="58"/>
      <c r="AO387" s="58"/>
      <c r="AP387" s="58"/>
      <c r="AQ387" s="58"/>
      <c r="AR387" s="58"/>
      <c r="AS387" s="58"/>
    </row>
    <row r="388" spans="1:45" x14ac:dyDescent="0.25">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c r="AB388" s="58"/>
      <c r="AC388" s="58"/>
      <c r="AD388" s="58"/>
      <c r="AE388" s="58"/>
      <c r="AF388" s="58"/>
      <c r="AG388" s="58"/>
      <c r="AH388" s="58"/>
      <c r="AI388" s="58"/>
      <c r="AJ388" s="58"/>
      <c r="AK388" s="58"/>
      <c r="AL388" s="58"/>
      <c r="AM388" s="58"/>
      <c r="AN388" s="58"/>
      <c r="AO388" s="58"/>
      <c r="AP388" s="58"/>
      <c r="AQ388" s="58"/>
      <c r="AR388" s="58"/>
      <c r="AS388" s="58"/>
    </row>
    <row r="389" spans="1:45" x14ac:dyDescent="0.25">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c r="AB389" s="58"/>
      <c r="AC389" s="58"/>
      <c r="AD389" s="58"/>
      <c r="AE389" s="58"/>
      <c r="AF389" s="58"/>
      <c r="AG389" s="58"/>
      <c r="AH389" s="58"/>
      <c r="AI389" s="58"/>
      <c r="AJ389" s="58"/>
      <c r="AK389" s="58"/>
      <c r="AL389" s="58"/>
      <c r="AM389" s="58"/>
      <c r="AN389" s="58"/>
      <c r="AO389" s="58"/>
      <c r="AP389" s="58"/>
      <c r="AQ389" s="58"/>
      <c r="AR389" s="58"/>
      <c r="AS389" s="58"/>
    </row>
    <row r="390" spans="1:45" x14ac:dyDescent="0.25">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c r="AB390" s="58"/>
      <c r="AC390" s="58"/>
      <c r="AD390" s="58"/>
      <c r="AE390" s="58"/>
      <c r="AF390" s="58"/>
      <c r="AG390" s="58"/>
      <c r="AH390" s="58"/>
      <c r="AI390" s="58"/>
      <c r="AJ390" s="58"/>
      <c r="AK390" s="58"/>
      <c r="AL390" s="58"/>
      <c r="AM390" s="58"/>
      <c r="AN390" s="58"/>
      <c r="AO390" s="58"/>
      <c r="AP390" s="58"/>
      <c r="AQ390" s="58"/>
      <c r="AR390" s="58"/>
      <c r="AS390" s="58"/>
    </row>
    <row r="391" spans="1:45" x14ac:dyDescent="0.25">
      <c r="A391" s="58"/>
      <c r="J391" s="58"/>
      <c r="K391" s="58"/>
      <c r="L391" s="58"/>
      <c r="M391" s="58"/>
      <c r="N391" s="58"/>
      <c r="O391" s="58"/>
      <c r="P391" s="58"/>
      <c r="Q391" s="58"/>
      <c r="R391" s="58"/>
      <c r="S391" s="58"/>
      <c r="T391" s="58"/>
      <c r="U391" s="58"/>
      <c r="V391" s="58"/>
      <c r="W391" s="58"/>
      <c r="X391" s="58"/>
      <c r="Y391" s="58"/>
      <c r="Z391" s="58"/>
      <c r="AA391" s="58"/>
      <c r="AB391" s="58"/>
      <c r="AC391" s="58"/>
      <c r="AD391" s="58"/>
      <c r="AE391" s="58"/>
      <c r="AF391" s="58"/>
      <c r="AG391" s="58"/>
      <c r="AH391" s="58"/>
      <c r="AI391" s="58"/>
      <c r="AJ391" s="58"/>
      <c r="AK391" s="58"/>
      <c r="AL391" s="58"/>
      <c r="AM391" s="58"/>
      <c r="AN391" s="58"/>
      <c r="AO391" s="58"/>
      <c r="AP391" s="58"/>
      <c r="AQ391" s="58"/>
      <c r="AR391" s="58"/>
      <c r="AS391" s="58"/>
    </row>
    <row r="392" spans="1:45" x14ac:dyDescent="0.25">
      <c r="A392" s="58"/>
      <c r="J392" s="58"/>
      <c r="K392" s="58"/>
      <c r="L392" s="58"/>
      <c r="M392" s="58"/>
      <c r="N392" s="58"/>
      <c r="O392" s="58"/>
      <c r="P392" s="58"/>
      <c r="Q392" s="58"/>
      <c r="R392" s="58"/>
      <c r="S392" s="58"/>
      <c r="T392" s="58"/>
      <c r="U392" s="58"/>
      <c r="V392" s="58"/>
      <c r="W392" s="58"/>
      <c r="X392" s="58"/>
      <c r="Y392" s="58"/>
      <c r="Z392" s="58"/>
      <c r="AA392" s="58"/>
      <c r="AB392" s="58"/>
      <c r="AC392" s="58"/>
      <c r="AD392" s="58"/>
      <c r="AE392" s="58"/>
      <c r="AF392" s="58"/>
      <c r="AG392" s="58"/>
      <c r="AH392" s="58"/>
      <c r="AI392" s="58"/>
      <c r="AJ392" s="58"/>
      <c r="AK392" s="58"/>
      <c r="AL392" s="58"/>
      <c r="AM392" s="58"/>
      <c r="AN392" s="58"/>
      <c r="AO392" s="58"/>
      <c r="AP392" s="58"/>
      <c r="AQ392" s="58"/>
      <c r="AR392" s="58"/>
      <c r="AS392" s="58"/>
    </row>
    <row r="393" spans="1:45" x14ac:dyDescent="0.25">
      <c r="A393" s="58"/>
      <c r="J393" s="58"/>
      <c r="K393" s="58"/>
      <c r="L393" s="58"/>
      <c r="M393" s="58"/>
      <c r="N393" s="58"/>
      <c r="O393" s="58"/>
      <c r="P393" s="58"/>
      <c r="Q393" s="58"/>
      <c r="R393" s="58"/>
      <c r="S393" s="58"/>
      <c r="T393" s="58"/>
      <c r="U393" s="58"/>
      <c r="V393" s="58"/>
      <c r="W393" s="58"/>
      <c r="X393" s="58"/>
      <c r="Y393" s="58"/>
      <c r="Z393" s="58"/>
      <c r="AA393" s="58"/>
      <c r="AB393" s="58"/>
      <c r="AC393" s="58"/>
      <c r="AD393" s="58"/>
      <c r="AE393" s="58"/>
      <c r="AF393" s="58"/>
      <c r="AG393" s="58"/>
      <c r="AH393" s="58"/>
      <c r="AI393" s="58"/>
      <c r="AJ393" s="58"/>
      <c r="AK393" s="58"/>
      <c r="AL393" s="58"/>
      <c r="AM393" s="58"/>
      <c r="AN393" s="58"/>
      <c r="AO393" s="58"/>
      <c r="AP393" s="58"/>
      <c r="AQ393" s="58"/>
      <c r="AR393" s="58"/>
      <c r="AS393" s="58"/>
    </row>
    <row r="394" spans="1:45" x14ac:dyDescent="0.25">
      <c r="A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c r="AH394" s="58"/>
      <c r="AI394" s="58"/>
      <c r="AJ394" s="58"/>
      <c r="AK394" s="58"/>
      <c r="AL394" s="58"/>
      <c r="AM394" s="58"/>
      <c r="AN394" s="58"/>
      <c r="AO394" s="58"/>
      <c r="AP394" s="58"/>
      <c r="AQ394" s="58"/>
      <c r="AR394" s="58"/>
      <c r="AS394" s="58"/>
    </row>
    <row r="395" spans="1:45" x14ac:dyDescent="0.25">
      <c r="A395" s="58"/>
      <c r="J395" s="58"/>
      <c r="K395" s="58"/>
      <c r="L395" s="58"/>
      <c r="M395" s="58"/>
      <c r="N395" s="58"/>
      <c r="O395" s="58"/>
      <c r="P395" s="58"/>
      <c r="Q395" s="58"/>
      <c r="R395" s="58"/>
      <c r="S395" s="58"/>
      <c r="T395" s="58"/>
      <c r="U395" s="58"/>
      <c r="V395" s="58"/>
      <c r="W395" s="58"/>
      <c r="X395" s="58"/>
      <c r="Y395" s="58"/>
      <c r="Z395" s="58"/>
      <c r="AA395" s="58"/>
      <c r="AB395" s="58"/>
      <c r="AC395" s="58"/>
      <c r="AD395" s="58"/>
      <c r="AE395" s="58"/>
      <c r="AF395" s="58"/>
      <c r="AG395" s="58"/>
      <c r="AH395" s="58"/>
      <c r="AI395" s="58"/>
      <c r="AJ395" s="58"/>
      <c r="AK395" s="58"/>
      <c r="AL395" s="58"/>
      <c r="AM395" s="58"/>
      <c r="AN395" s="58"/>
      <c r="AO395" s="58"/>
      <c r="AP395" s="58"/>
      <c r="AQ395" s="58"/>
      <c r="AR395" s="58"/>
      <c r="AS395" s="58"/>
    </row>
    <row r="396" spans="1:45" x14ac:dyDescent="0.25">
      <c r="A396" s="58"/>
      <c r="J396" s="58"/>
      <c r="K396" s="58"/>
      <c r="L396" s="58"/>
      <c r="M396" s="58"/>
      <c r="N396" s="58"/>
      <c r="O396" s="58"/>
      <c r="P396" s="58"/>
      <c r="Q396" s="58"/>
      <c r="R396" s="58"/>
      <c r="S396" s="58"/>
      <c r="T396" s="58"/>
      <c r="U396" s="58"/>
      <c r="V396" s="58"/>
      <c r="W396" s="58"/>
      <c r="X396" s="58"/>
      <c r="Y396" s="58"/>
      <c r="Z396" s="58"/>
      <c r="AA396" s="58"/>
      <c r="AB396" s="58"/>
      <c r="AC396" s="58"/>
      <c r="AD396" s="58"/>
      <c r="AE396" s="58"/>
      <c r="AF396" s="58"/>
      <c r="AG396" s="58"/>
      <c r="AH396" s="58"/>
      <c r="AI396" s="58"/>
      <c r="AJ396" s="58"/>
      <c r="AK396" s="58"/>
      <c r="AL396" s="58"/>
      <c r="AM396" s="58"/>
      <c r="AN396" s="58"/>
      <c r="AO396" s="58"/>
      <c r="AP396" s="58"/>
      <c r="AQ396" s="58"/>
      <c r="AR396" s="58"/>
      <c r="AS396" s="58"/>
    </row>
    <row r="397" spans="1:45" x14ac:dyDescent="0.25">
      <c r="A397" s="58"/>
      <c r="J397" s="58"/>
      <c r="K397" s="58"/>
      <c r="L397" s="58"/>
      <c r="M397" s="58"/>
      <c r="N397" s="58"/>
      <c r="O397" s="58"/>
      <c r="P397" s="58"/>
      <c r="Q397" s="58"/>
      <c r="R397" s="58"/>
      <c r="S397" s="58"/>
      <c r="T397" s="58"/>
      <c r="U397" s="58"/>
      <c r="V397" s="58"/>
      <c r="W397" s="58"/>
      <c r="X397" s="58"/>
      <c r="Y397" s="58"/>
      <c r="Z397" s="58"/>
      <c r="AA397" s="58"/>
      <c r="AB397" s="58"/>
      <c r="AC397" s="58"/>
      <c r="AD397" s="58"/>
      <c r="AE397" s="58"/>
      <c r="AF397" s="58"/>
      <c r="AG397" s="58"/>
      <c r="AH397" s="58"/>
      <c r="AI397" s="58"/>
      <c r="AJ397" s="58"/>
      <c r="AK397" s="58"/>
      <c r="AL397" s="58"/>
      <c r="AM397" s="58"/>
      <c r="AN397" s="58"/>
      <c r="AO397" s="58"/>
      <c r="AP397" s="58"/>
      <c r="AQ397" s="58"/>
      <c r="AR397" s="58"/>
      <c r="AS397" s="58"/>
    </row>
    <row r="398" spans="1:45" x14ac:dyDescent="0.25">
      <c r="A398" s="58"/>
      <c r="J398" s="58"/>
      <c r="K398" s="58"/>
      <c r="L398" s="58"/>
      <c r="M398" s="58"/>
      <c r="N398" s="58"/>
      <c r="O398" s="58"/>
      <c r="P398" s="58"/>
      <c r="Q398" s="58"/>
      <c r="R398" s="58"/>
      <c r="S398" s="58"/>
      <c r="T398" s="58"/>
      <c r="U398" s="58"/>
      <c r="V398" s="58"/>
      <c r="W398" s="58"/>
      <c r="X398" s="58"/>
      <c r="Y398" s="58"/>
      <c r="Z398" s="58"/>
      <c r="AA398" s="58"/>
      <c r="AB398" s="58"/>
      <c r="AC398" s="58"/>
      <c r="AD398" s="58"/>
      <c r="AE398" s="58"/>
      <c r="AF398" s="58"/>
      <c r="AG398" s="58"/>
      <c r="AH398" s="58"/>
      <c r="AI398" s="58"/>
      <c r="AJ398" s="58"/>
      <c r="AK398" s="58"/>
      <c r="AL398" s="58"/>
      <c r="AM398" s="58"/>
      <c r="AN398" s="58"/>
      <c r="AO398" s="58"/>
      <c r="AP398" s="58"/>
      <c r="AQ398" s="58"/>
      <c r="AR398" s="58"/>
      <c r="AS398" s="58"/>
    </row>
    <row r="399" spans="1:45" x14ac:dyDescent="0.25">
      <c r="A399" s="58"/>
      <c r="J399" s="58"/>
      <c r="K399" s="58"/>
      <c r="L399" s="58"/>
      <c r="M399" s="58"/>
      <c r="N399" s="58"/>
      <c r="O399" s="58"/>
      <c r="P399" s="58"/>
      <c r="Q399" s="58"/>
      <c r="R399" s="58"/>
      <c r="S399" s="58"/>
      <c r="T399" s="58"/>
      <c r="U399" s="58"/>
      <c r="V399" s="58"/>
      <c r="W399" s="58"/>
      <c r="X399" s="58"/>
      <c r="Y399" s="58"/>
      <c r="Z399" s="58"/>
      <c r="AA399" s="58"/>
      <c r="AB399" s="58"/>
      <c r="AC399" s="58"/>
      <c r="AD399" s="58"/>
      <c r="AE399" s="58"/>
      <c r="AF399" s="58"/>
      <c r="AG399" s="58"/>
      <c r="AH399" s="58"/>
      <c r="AI399" s="58"/>
      <c r="AJ399" s="58"/>
      <c r="AK399" s="58"/>
      <c r="AL399" s="58"/>
      <c r="AM399" s="58"/>
      <c r="AN399" s="58"/>
      <c r="AO399" s="58"/>
      <c r="AP399" s="58"/>
      <c r="AQ399" s="58"/>
      <c r="AR399" s="58"/>
      <c r="AS399" s="58"/>
    </row>
    <row r="400" spans="1:45" x14ac:dyDescent="0.25">
      <c r="A400" s="58"/>
      <c r="J400" s="58"/>
      <c r="K400" s="58"/>
      <c r="L400" s="58"/>
      <c r="M400" s="58"/>
      <c r="N400" s="58"/>
      <c r="O400" s="58"/>
      <c r="P400" s="58"/>
      <c r="Q400" s="58"/>
      <c r="R400" s="58"/>
      <c r="S400" s="58"/>
      <c r="T400" s="58"/>
      <c r="U400" s="58"/>
      <c r="V400" s="58"/>
      <c r="W400" s="58"/>
      <c r="X400" s="58"/>
      <c r="Y400" s="58"/>
      <c r="Z400" s="58"/>
      <c r="AA400" s="58"/>
      <c r="AB400" s="58"/>
      <c r="AC400" s="58"/>
      <c r="AD400" s="58"/>
      <c r="AE400" s="58"/>
      <c r="AF400" s="58"/>
      <c r="AG400" s="58"/>
      <c r="AH400" s="58"/>
      <c r="AI400" s="58"/>
      <c r="AJ400" s="58"/>
      <c r="AK400" s="58"/>
      <c r="AL400" s="58"/>
      <c r="AM400" s="58"/>
      <c r="AN400" s="58"/>
      <c r="AO400" s="58"/>
      <c r="AP400" s="58"/>
      <c r="AQ400" s="58"/>
      <c r="AR400" s="58"/>
      <c r="AS400" s="58"/>
    </row>
    <row r="401" spans="1:45" x14ac:dyDescent="0.25">
      <c r="A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8"/>
      <c r="AM401" s="58"/>
      <c r="AN401" s="58"/>
      <c r="AO401" s="58"/>
      <c r="AP401" s="58"/>
      <c r="AQ401" s="58"/>
      <c r="AR401" s="58"/>
      <c r="AS401" s="58"/>
    </row>
    <row r="402" spans="1:45" x14ac:dyDescent="0.25">
      <c r="A402" s="58"/>
      <c r="J402" s="58"/>
      <c r="K402" s="58"/>
      <c r="L402" s="58"/>
      <c r="M402" s="58"/>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8"/>
      <c r="AL402" s="58"/>
      <c r="AM402" s="58"/>
      <c r="AN402" s="58"/>
      <c r="AO402" s="58"/>
      <c r="AP402" s="58"/>
      <c r="AQ402" s="58"/>
      <c r="AR402" s="58"/>
      <c r="AS402" s="58"/>
    </row>
    <row r="403" spans="1:45" x14ac:dyDescent="0.25">
      <c r="A403" s="58"/>
      <c r="J403" s="58"/>
      <c r="K403" s="58"/>
      <c r="L403" s="58"/>
      <c r="M403" s="58"/>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8"/>
      <c r="AK403" s="58"/>
      <c r="AL403" s="58"/>
      <c r="AM403" s="58"/>
      <c r="AN403" s="58"/>
      <c r="AO403" s="58"/>
      <c r="AP403" s="58"/>
      <c r="AQ403" s="58"/>
      <c r="AR403" s="58"/>
      <c r="AS403" s="58"/>
    </row>
    <row r="404" spans="1:45" x14ac:dyDescent="0.25">
      <c r="A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8"/>
      <c r="AK404" s="58"/>
      <c r="AL404" s="58"/>
      <c r="AM404" s="58"/>
      <c r="AN404" s="58"/>
      <c r="AO404" s="58"/>
      <c r="AP404" s="58"/>
      <c r="AQ404" s="58"/>
      <c r="AR404" s="58"/>
      <c r="AS404" s="58"/>
    </row>
    <row r="405" spans="1:45" x14ac:dyDescent="0.25">
      <c r="A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8"/>
      <c r="AL405" s="58"/>
      <c r="AM405" s="58"/>
      <c r="AN405" s="58"/>
      <c r="AO405" s="58"/>
      <c r="AP405" s="58"/>
      <c r="AQ405" s="58"/>
      <c r="AR405" s="58"/>
      <c r="AS405" s="58"/>
    </row>
    <row r="406" spans="1:45" x14ac:dyDescent="0.25">
      <c r="A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c r="AM406" s="58"/>
      <c r="AN406" s="58"/>
      <c r="AO406" s="58"/>
      <c r="AP406" s="58"/>
      <c r="AQ406" s="58"/>
      <c r="AR406" s="58"/>
      <c r="AS406" s="58"/>
    </row>
    <row r="407" spans="1:45" x14ac:dyDescent="0.25">
      <c r="A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c r="AM407" s="58"/>
      <c r="AN407" s="58"/>
      <c r="AO407" s="58"/>
      <c r="AP407" s="58"/>
      <c r="AQ407" s="58"/>
      <c r="AR407" s="58"/>
      <c r="AS407" s="58"/>
    </row>
    <row r="408" spans="1:45" x14ac:dyDescent="0.25">
      <c r="A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c r="AM408" s="58"/>
      <c r="AN408" s="58"/>
      <c r="AO408" s="58"/>
      <c r="AP408" s="58"/>
      <c r="AQ408" s="58"/>
      <c r="AR408" s="58"/>
      <c r="AS408" s="58"/>
    </row>
    <row r="409" spans="1:45" x14ac:dyDescent="0.25">
      <c r="A409" s="58"/>
      <c r="J409" s="58"/>
      <c r="K409" s="58"/>
      <c r="L409" s="58"/>
      <c r="M409" s="58"/>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8"/>
      <c r="AL409" s="58"/>
      <c r="AM409" s="58"/>
      <c r="AN409" s="58"/>
      <c r="AO409" s="58"/>
      <c r="AP409" s="58"/>
      <c r="AQ409" s="58"/>
      <c r="AR409" s="58"/>
      <c r="AS409" s="58"/>
    </row>
    <row r="410" spans="1:45" x14ac:dyDescent="0.25">
      <c r="A410" s="58"/>
      <c r="J410" s="58"/>
      <c r="K410" s="58"/>
      <c r="L410" s="58"/>
      <c r="M410" s="58"/>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8"/>
      <c r="AL410" s="58"/>
      <c r="AM410" s="58"/>
      <c r="AN410" s="58"/>
      <c r="AO410" s="58"/>
      <c r="AP410" s="58"/>
      <c r="AQ410" s="58"/>
      <c r="AR410" s="58"/>
      <c r="AS410" s="58"/>
    </row>
    <row r="411" spans="1:45" x14ac:dyDescent="0.25">
      <c r="A411" s="58"/>
      <c r="J411" s="58"/>
      <c r="K411" s="58"/>
      <c r="L411" s="58"/>
      <c r="M411" s="58"/>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8"/>
      <c r="AL411" s="58"/>
      <c r="AM411" s="58"/>
      <c r="AN411" s="58"/>
      <c r="AO411" s="58"/>
      <c r="AP411" s="58"/>
      <c r="AQ411" s="58"/>
      <c r="AR411" s="58"/>
      <c r="AS411" s="58"/>
    </row>
    <row r="412" spans="1:45" x14ac:dyDescent="0.25">
      <c r="A412" s="58"/>
      <c r="J412" s="58"/>
      <c r="K412" s="58"/>
      <c r="L412" s="58"/>
      <c r="M412" s="58"/>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8"/>
      <c r="AK412" s="58"/>
      <c r="AL412" s="58"/>
      <c r="AM412" s="58"/>
      <c r="AN412" s="58"/>
      <c r="AO412" s="58"/>
      <c r="AP412" s="58"/>
      <c r="AQ412" s="58"/>
      <c r="AR412" s="58"/>
      <c r="AS412" s="58"/>
    </row>
    <row r="413" spans="1:45" x14ac:dyDescent="0.25">
      <c r="A413" s="58"/>
      <c r="J413" s="58"/>
      <c r="K413" s="58"/>
      <c r="L413" s="58"/>
      <c r="M413" s="58"/>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8"/>
      <c r="AL413" s="58"/>
      <c r="AM413" s="58"/>
      <c r="AN413" s="58"/>
      <c r="AO413" s="58"/>
      <c r="AP413" s="58"/>
      <c r="AQ413" s="58"/>
      <c r="AR413" s="58"/>
      <c r="AS413" s="58"/>
    </row>
    <row r="414" spans="1:45" x14ac:dyDescent="0.25">
      <c r="A414" s="58"/>
      <c r="J414" s="58"/>
      <c r="K414" s="58"/>
      <c r="L414" s="58"/>
      <c r="M414" s="58"/>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8"/>
      <c r="AL414" s="58"/>
      <c r="AM414" s="58"/>
      <c r="AN414" s="58"/>
      <c r="AO414" s="58"/>
      <c r="AP414" s="58"/>
      <c r="AQ414" s="58"/>
      <c r="AR414" s="58"/>
      <c r="AS414" s="58"/>
    </row>
    <row r="415" spans="1:45" x14ac:dyDescent="0.25">
      <c r="A415" s="58"/>
      <c r="J415" s="58"/>
      <c r="K415" s="58"/>
      <c r="L415" s="58"/>
      <c r="M415" s="58"/>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8"/>
      <c r="AL415" s="58"/>
      <c r="AM415" s="58"/>
      <c r="AN415" s="58"/>
      <c r="AO415" s="58"/>
      <c r="AP415" s="58"/>
      <c r="AQ415" s="58"/>
      <c r="AR415" s="58"/>
      <c r="AS415" s="58"/>
    </row>
    <row r="416" spans="1:45" x14ac:dyDescent="0.25">
      <c r="A416" s="58"/>
      <c r="J416" s="58"/>
      <c r="K416" s="58"/>
      <c r="L416" s="58"/>
      <c r="M416" s="58"/>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c r="AM416" s="58"/>
      <c r="AN416" s="58"/>
      <c r="AO416" s="58"/>
      <c r="AP416" s="58"/>
      <c r="AQ416" s="58"/>
      <c r="AR416" s="58"/>
      <c r="AS416" s="58"/>
    </row>
    <row r="417" spans="1:45" x14ac:dyDescent="0.25">
      <c r="A417" s="58"/>
      <c r="J417" s="58"/>
      <c r="K417" s="58"/>
      <c r="L417" s="58"/>
      <c r="M417" s="58"/>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8"/>
      <c r="AL417" s="58"/>
      <c r="AM417" s="58"/>
      <c r="AN417" s="58"/>
      <c r="AO417" s="58"/>
      <c r="AP417" s="58"/>
      <c r="AQ417" s="58"/>
      <c r="AR417" s="58"/>
      <c r="AS417" s="58"/>
    </row>
    <row r="418" spans="1:45" x14ac:dyDescent="0.25">
      <c r="A418" s="58"/>
      <c r="J418" s="58"/>
      <c r="K418" s="58"/>
      <c r="L418" s="58"/>
      <c r="M418" s="58"/>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8"/>
      <c r="AM418" s="58"/>
      <c r="AN418" s="58"/>
      <c r="AO418" s="58"/>
      <c r="AP418" s="58"/>
      <c r="AQ418" s="58"/>
      <c r="AR418" s="58"/>
      <c r="AS418" s="58"/>
    </row>
    <row r="419" spans="1:45" x14ac:dyDescent="0.25">
      <c r="A419" s="58"/>
      <c r="J419" s="58"/>
      <c r="K419" s="58"/>
      <c r="L419" s="58"/>
      <c r="M419" s="58"/>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c r="AM419" s="58"/>
      <c r="AN419" s="58"/>
      <c r="AO419" s="58"/>
      <c r="AP419" s="58"/>
      <c r="AQ419" s="58"/>
      <c r="AR419" s="58"/>
      <c r="AS419" s="58"/>
    </row>
    <row r="420" spans="1:45" x14ac:dyDescent="0.25">
      <c r="A420" s="58"/>
      <c r="J420" s="58"/>
      <c r="K420" s="58"/>
      <c r="L420" s="58"/>
      <c r="M420" s="58"/>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8"/>
      <c r="AL420" s="58"/>
      <c r="AM420" s="58"/>
      <c r="AN420" s="58"/>
      <c r="AO420" s="58"/>
      <c r="AP420" s="58"/>
      <c r="AQ420" s="58"/>
      <c r="AR420" s="58"/>
      <c r="AS420" s="58"/>
    </row>
    <row r="421" spans="1:45" x14ac:dyDescent="0.25">
      <c r="A421" s="58"/>
      <c r="J421" s="58"/>
      <c r="K421" s="58"/>
      <c r="L421" s="58"/>
      <c r="M421" s="58"/>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8"/>
      <c r="AL421" s="58"/>
      <c r="AM421" s="58"/>
      <c r="AN421" s="58"/>
      <c r="AO421" s="58"/>
      <c r="AP421" s="58"/>
      <c r="AQ421" s="58"/>
      <c r="AR421" s="58"/>
      <c r="AS421" s="58"/>
    </row>
    <row r="422" spans="1:45" x14ac:dyDescent="0.25">
      <c r="A422" s="58"/>
      <c r="J422" s="58"/>
      <c r="K422" s="58"/>
      <c r="L422" s="58"/>
      <c r="M422" s="58"/>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8"/>
      <c r="AK422" s="58"/>
      <c r="AL422" s="58"/>
      <c r="AM422" s="58"/>
      <c r="AN422" s="58"/>
      <c r="AO422" s="58"/>
      <c r="AP422" s="58"/>
      <c r="AQ422" s="58"/>
      <c r="AR422" s="58"/>
      <c r="AS422" s="58"/>
    </row>
    <row r="423" spans="1:45" x14ac:dyDescent="0.25">
      <c r="A423" s="58"/>
      <c r="J423" s="58"/>
      <c r="K423" s="58"/>
      <c r="L423" s="58"/>
      <c r="M423" s="58"/>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8"/>
      <c r="AK423" s="58"/>
      <c r="AL423" s="58"/>
      <c r="AM423" s="58"/>
      <c r="AN423" s="58"/>
      <c r="AO423" s="58"/>
      <c r="AP423" s="58"/>
      <c r="AQ423" s="58"/>
      <c r="AR423" s="58"/>
      <c r="AS423" s="58"/>
    </row>
    <row r="424" spans="1:45" x14ac:dyDescent="0.25">
      <c r="A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8"/>
      <c r="AL424" s="58"/>
      <c r="AM424" s="58"/>
      <c r="AN424" s="58"/>
      <c r="AO424" s="58"/>
      <c r="AP424" s="58"/>
      <c r="AQ424" s="58"/>
      <c r="AR424" s="58"/>
      <c r="AS424" s="58"/>
    </row>
    <row r="425" spans="1:45" x14ac:dyDescent="0.25">
      <c r="A425" s="58"/>
      <c r="J425" s="58"/>
      <c r="K425" s="58"/>
      <c r="L425" s="58"/>
      <c r="M425" s="58"/>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8"/>
      <c r="AK425" s="58"/>
      <c r="AL425" s="58"/>
      <c r="AM425" s="58"/>
      <c r="AN425" s="58"/>
      <c r="AO425" s="58"/>
      <c r="AP425" s="58"/>
      <c r="AQ425" s="58"/>
      <c r="AR425" s="58"/>
      <c r="AS425" s="58"/>
    </row>
    <row r="426" spans="1:45" x14ac:dyDescent="0.25">
      <c r="A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c r="AM426" s="58"/>
      <c r="AN426" s="58"/>
      <c r="AO426" s="58"/>
      <c r="AP426" s="58"/>
      <c r="AQ426" s="58"/>
      <c r="AR426" s="58"/>
      <c r="AS426" s="58"/>
    </row>
    <row r="427" spans="1:45" x14ac:dyDescent="0.25">
      <c r="A427" s="58"/>
      <c r="J427" s="58"/>
      <c r="K427" s="58"/>
      <c r="L427" s="58"/>
      <c r="M427" s="58"/>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58"/>
      <c r="AK427" s="58"/>
      <c r="AL427" s="58"/>
      <c r="AM427" s="58"/>
      <c r="AN427" s="58"/>
      <c r="AO427" s="58"/>
      <c r="AP427" s="58"/>
      <c r="AQ427" s="58"/>
      <c r="AR427" s="58"/>
      <c r="AS427" s="58"/>
    </row>
    <row r="428" spans="1:45" x14ac:dyDescent="0.25">
      <c r="A428" s="58"/>
      <c r="J428" s="58"/>
      <c r="K428" s="58"/>
      <c r="L428" s="58"/>
      <c r="M428" s="58"/>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8"/>
      <c r="AL428" s="58"/>
      <c r="AM428" s="58"/>
      <c r="AN428" s="58"/>
      <c r="AO428" s="58"/>
      <c r="AP428" s="58"/>
      <c r="AQ428" s="58"/>
      <c r="AR428" s="58"/>
      <c r="AS428" s="58"/>
    </row>
    <row r="429" spans="1:45" x14ac:dyDescent="0.25">
      <c r="A429" s="58"/>
      <c r="J429" s="58"/>
      <c r="K429" s="58"/>
      <c r="L429" s="58"/>
      <c r="M429" s="58"/>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8"/>
      <c r="AK429" s="58"/>
      <c r="AL429" s="58"/>
      <c r="AM429" s="58"/>
      <c r="AN429" s="58"/>
      <c r="AO429" s="58"/>
      <c r="AP429" s="58"/>
      <c r="AQ429" s="58"/>
      <c r="AR429" s="58"/>
      <c r="AS429" s="58"/>
    </row>
    <row r="430" spans="1:45" x14ac:dyDescent="0.25">
      <c r="A430" s="58"/>
      <c r="J430" s="58"/>
      <c r="K430" s="58"/>
      <c r="L430" s="58"/>
      <c r="M430" s="58"/>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c r="AK430" s="58"/>
      <c r="AL430" s="58"/>
      <c r="AM430" s="58"/>
      <c r="AN430" s="58"/>
      <c r="AO430" s="58"/>
      <c r="AP430" s="58"/>
      <c r="AQ430" s="58"/>
      <c r="AR430" s="58"/>
      <c r="AS430" s="58"/>
    </row>
    <row r="431" spans="1:45" x14ac:dyDescent="0.25">
      <c r="A431" s="58"/>
      <c r="J431" s="58"/>
      <c r="K431" s="58"/>
      <c r="L431" s="58"/>
      <c r="M431" s="58"/>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8"/>
      <c r="AK431" s="58"/>
      <c r="AL431" s="58"/>
      <c r="AM431" s="58"/>
      <c r="AN431" s="58"/>
      <c r="AO431" s="58"/>
      <c r="AP431" s="58"/>
      <c r="AQ431" s="58"/>
      <c r="AR431" s="58"/>
      <c r="AS431" s="58"/>
    </row>
    <row r="432" spans="1:45" x14ac:dyDescent="0.25">
      <c r="A432" s="58"/>
      <c r="J432" s="58"/>
      <c r="K432" s="58"/>
      <c r="L432" s="58"/>
      <c r="M432" s="58"/>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8"/>
      <c r="AK432" s="58"/>
      <c r="AL432" s="58"/>
      <c r="AM432" s="58"/>
      <c r="AN432" s="58"/>
      <c r="AO432" s="58"/>
      <c r="AP432" s="58"/>
      <c r="AQ432" s="58"/>
      <c r="AR432" s="58"/>
      <c r="AS432" s="58"/>
    </row>
    <row r="433" spans="1:45" x14ac:dyDescent="0.25">
      <c r="A433" s="58"/>
      <c r="J433" s="58"/>
      <c r="K433" s="58"/>
      <c r="L433" s="58"/>
      <c r="M433" s="58"/>
      <c r="N433" s="58"/>
      <c r="O433" s="58"/>
      <c r="P433" s="58"/>
      <c r="Q433" s="58"/>
      <c r="R433" s="58"/>
      <c r="S433" s="58"/>
      <c r="T433" s="58"/>
      <c r="U433" s="58"/>
      <c r="V433" s="58"/>
      <c r="W433" s="58"/>
      <c r="X433" s="58"/>
      <c r="Y433" s="58"/>
      <c r="Z433" s="58"/>
      <c r="AA433" s="58"/>
      <c r="AB433" s="58"/>
      <c r="AC433" s="58"/>
      <c r="AD433" s="58"/>
      <c r="AE433" s="58"/>
      <c r="AF433" s="58"/>
      <c r="AG433" s="58"/>
      <c r="AH433" s="58"/>
      <c r="AI433" s="58"/>
      <c r="AJ433" s="58"/>
      <c r="AK433" s="58"/>
      <c r="AL433" s="58"/>
      <c r="AM433" s="58"/>
      <c r="AN433" s="58"/>
      <c r="AO433" s="58"/>
      <c r="AP433" s="58"/>
      <c r="AQ433" s="58"/>
      <c r="AR433" s="58"/>
      <c r="AS433" s="58"/>
    </row>
    <row r="434" spans="1:45" x14ac:dyDescent="0.25">
      <c r="A434" s="58"/>
      <c r="J434" s="58"/>
      <c r="K434" s="58"/>
      <c r="L434" s="58"/>
      <c r="M434" s="58"/>
      <c r="N434" s="58"/>
      <c r="O434" s="58"/>
      <c r="P434" s="58"/>
      <c r="Q434" s="58"/>
      <c r="R434" s="58"/>
      <c r="S434" s="58"/>
      <c r="T434" s="58"/>
      <c r="U434" s="58"/>
      <c r="V434" s="58"/>
      <c r="W434" s="58"/>
      <c r="X434" s="58"/>
      <c r="Y434" s="58"/>
      <c r="Z434" s="58"/>
      <c r="AA434" s="58"/>
      <c r="AB434" s="58"/>
      <c r="AC434" s="58"/>
      <c r="AD434" s="58"/>
      <c r="AE434" s="58"/>
      <c r="AF434" s="58"/>
      <c r="AG434" s="58"/>
      <c r="AH434" s="58"/>
      <c r="AI434" s="58"/>
      <c r="AJ434" s="58"/>
      <c r="AK434" s="58"/>
      <c r="AL434" s="58"/>
      <c r="AM434" s="58"/>
      <c r="AN434" s="58"/>
      <c r="AO434" s="58"/>
      <c r="AP434" s="58"/>
      <c r="AQ434" s="58"/>
      <c r="AR434" s="58"/>
      <c r="AS434" s="58"/>
    </row>
    <row r="435" spans="1:45" x14ac:dyDescent="0.25">
      <c r="A435" s="58"/>
      <c r="J435" s="58"/>
      <c r="K435" s="58"/>
      <c r="L435" s="58"/>
      <c r="M435" s="58"/>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8"/>
      <c r="AL435" s="58"/>
      <c r="AM435" s="58"/>
      <c r="AN435" s="58"/>
      <c r="AO435" s="58"/>
      <c r="AP435" s="58"/>
      <c r="AQ435" s="58"/>
      <c r="AR435" s="58"/>
      <c r="AS435" s="58"/>
    </row>
    <row r="436" spans="1:45" x14ac:dyDescent="0.25">
      <c r="A436" s="58"/>
      <c r="J436" s="58"/>
      <c r="K436" s="58"/>
      <c r="L436" s="58"/>
      <c r="M436" s="58"/>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c r="AM436" s="58"/>
      <c r="AN436" s="58"/>
      <c r="AO436" s="58"/>
      <c r="AP436" s="58"/>
      <c r="AQ436" s="58"/>
      <c r="AR436" s="58"/>
      <c r="AS436" s="58"/>
    </row>
    <row r="437" spans="1:45" x14ac:dyDescent="0.25">
      <c r="A437" s="58"/>
      <c r="J437" s="58"/>
      <c r="K437" s="58"/>
      <c r="L437" s="58"/>
      <c r="M437" s="58"/>
      <c r="N437" s="58"/>
      <c r="O437" s="58"/>
      <c r="P437" s="58"/>
      <c r="Q437" s="58"/>
      <c r="R437" s="58"/>
      <c r="S437" s="58"/>
      <c r="T437" s="58"/>
      <c r="U437" s="58"/>
      <c r="V437" s="58"/>
      <c r="W437" s="58"/>
      <c r="X437" s="58"/>
      <c r="Y437" s="58"/>
      <c r="Z437" s="58"/>
      <c r="AA437" s="58"/>
      <c r="AB437" s="58"/>
      <c r="AC437" s="58"/>
      <c r="AD437" s="58"/>
      <c r="AE437" s="58"/>
      <c r="AF437" s="58"/>
      <c r="AG437" s="58"/>
      <c r="AH437" s="58"/>
      <c r="AI437" s="58"/>
      <c r="AJ437" s="58"/>
      <c r="AK437" s="58"/>
      <c r="AL437" s="58"/>
      <c r="AM437" s="58"/>
      <c r="AN437" s="58"/>
      <c r="AO437" s="58"/>
      <c r="AP437" s="58"/>
      <c r="AQ437" s="58"/>
      <c r="AR437" s="58"/>
      <c r="AS437" s="58"/>
    </row>
    <row r="438" spans="1:45" x14ac:dyDescent="0.25">
      <c r="A438" s="58"/>
      <c r="J438" s="58"/>
      <c r="K438" s="58"/>
      <c r="L438" s="58"/>
      <c r="M438" s="58"/>
      <c r="N438" s="58"/>
      <c r="O438" s="58"/>
      <c r="P438" s="58"/>
      <c r="Q438" s="58"/>
      <c r="R438" s="58"/>
      <c r="S438" s="58"/>
      <c r="T438" s="58"/>
      <c r="U438" s="58"/>
      <c r="V438" s="58"/>
      <c r="W438" s="58"/>
      <c r="X438" s="58"/>
      <c r="Y438" s="58"/>
      <c r="Z438" s="58"/>
      <c r="AA438" s="58"/>
      <c r="AB438" s="58"/>
      <c r="AC438" s="58"/>
      <c r="AD438" s="58"/>
      <c r="AE438" s="58"/>
      <c r="AF438" s="58"/>
      <c r="AG438" s="58"/>
      <c r="AH438" s="58"/>
      <c r="AI438" s="58"/>
      <c r="AJ438" s="58"/>
      <c r="AK438" s="58"/>
      <c r="AL438" s="58"/>
      <c r="AM438" s="58"/>
      <c r="AN438" s="58"/>
      <c r="AO438" s="58"/>
      <c r="AP438" s="58"/>
      <c r="AQ438" s="58"/>
      <c r="AR438" s="58"/>
      <c r="AS438" s="58"/>
    </row>
    <row r="439" spans="1:45" x14ac:dyDescent="0.25">
      <c r="A439" s="58"/>
      <c r="J439" s="58"/>
      <c r="K439" s="58"/>
      <c r="L439" s="58"/>
      <c r="M439" s="58"/>
      <c r="N439" s="58"/>
      <c r="O439" s="58"/>
      <c r="P439" s="58"/>
      <c r="Q439" s="58"/>
      <c r="R439" s="58"/>
      <c r="S439" s="58"/>
      <c r="T439" s="58"/>
      <c r="U439" s="58"/>
      <c r="V439" s="58"/>
      <c r="W439" s="58"/>
      <c r="X439" s="58"/>
      <c r="Y439" s="58"/>
      <c r="Z439" s="58"/>
      <c r="AA439" s="58"/>
      <c r="AB439" s="58"/>
      <c r="AC439" s="58"/>
      <c r="AD439" s="58"/>
      <c r="AE439" s="58"/>
      <c r="AF439" s="58"/>
      <c r="AG439" s="58"/>
      <c r="AH439" s="58"/>
      <c r="AI439" s="58"/>
      <c r="AJ439" s="58"/>
      <c r="AK439" s="58"/>
      <c r="AL439" s="58"/>
      <c r="AM439" s="58"/>
      <c r="AN439" s="58"/>
      <c r="AO439" s="58"/>
      <c r="AP439" s="58"/>
      <c r="AQ439" s="58"/>
      <c r="AR439" s="58"/>
      <c r="AS439" s="58"/>
    </row>
    <row r="440" spans="1:45" x14ac:dyDescent="0.25">
      <c r="A440" s="58"/>
      <c r="J440" s="58"/>
      <c r="K440" s="58"/>
      <c r="L440" s="58"/>
      <c r="M440" s="58"/>
      <c r="N440" s="58"/>
      <c r="O440" s="58"/>
      <c r="P440" s="58"/>
      <c r="Q440" s="58"/>
      <c r="R440" s="58"/>
      <c r="S440" s="58"/>
      <c r="T440" s="58"/>
      <c r="U440" s="58"/>
      <c r="V440" s="58"/>
      <c r="W440" s="58"/>
      <c r="X440" s="58"/>
      <c r="Y440" s="58"/>
      <c r="Z440" s="58"/>
      <c r="AA440" s="58"/>
      <c r="AB440" s="58"/>
      <c r="AC440" s="58"/>
      <c r="AD440" s="58"/>
      <c r="AE440" s="58"/>
      <c r="AF440" s="58"/>
      <c r="AG440" s="58"/>
      <c r="AH440" s="58"/>
      <c r="AI440" s="58"/>
      <c r="AJ440" s="58"/>
      <c r="AK440" s="58"/>
      <c r="AL440" s="58"/>
      <c r="AM440" s="58"/>
      <c r="AN440" s="58"/>
      <c r="AO440" s="58"/>
      <c r="AP440" s="58"/>
      <c r="AQ440" s="58"/>
      <c r="AR440" s="58"/>
      <c r="AS440" s="58"/>
    </row>
    <row r="441" spans="1:45" x14ac:dyDescent="0.25">
      <c r="A441" s="58"/>
      <c r="J441" s="58"/>
      <c r="K441" s="58"/>
      <c r="L441" s="58"/>
      <c r="M441" s="58"/>
      <c r="N441" s="58"/>
      <c r="O441" s="58"/>
      <c r="P441" s="58"/>
      <c r="Q441" s="58"/>
      <c r="R441" s="58"/>
      <c r="S441" s="58"/>
      <c r="T441" s="58"/>
      <c r="U441" s="58"/>
      <c r="V441" s="58"/>
      <c r="W441" s="58"/>
      <c r="X441" s="58"/>
      <c r="Y441" s="58"/>
      <c r="Z441" s="58"/>
      <c r="AA441" s="58"/>
      <c r="AB441" s="58"/>
      <c r="AC441" s="58"/>
      <c r="AD441" s="58"/>
      <c r="AE441" s="58"/>
      <c r="AF441" s="58"/>
      <c r="AG441" s="58"/>
      <c r="AH441" s="58"/>
      <c r="AI441" s="58"/>
      <c r="AJ441" s="58"/>
      <c r="AK441" s="58"/>
      <c r="AL441" s="58"/>
      <c r="AM441" s="58"/>
      <c r="AN441" s="58"/>
      <c r="AO441" s="58"/>
      <c r="AP441" s="58"/>
      <c r="AQ441" s="58"/>
      <c r="AR441" s="58"/>
      <c r="AS441" s="58"/>
    </row>
    <row r="442" spans="1:45" x14ac:dyDescent="0.25">
      <c r="A442" s="58"/>
      <c r="J442" s="58"/>
      <c r="K442" s="58"/>
      <c r="L442" s="58"/>
      <c r="M442" s="58"/>
      <c r="N442" s="58"/>
      <c r="O442" s="58"/>
      <c r="P442" s="58"/>
      <c r="Q442" s="58"/>
      <c r="R442" s="58"/>
      <c r="S442" s="58"/>
      <c r="T442" s="58"/>
      <c r="U442" s="58"/>
      <c r="V442" s="58"/>
      <c r="W442" s="58"/>
      <c r="X442" s="58"/>
      <c r="Y442" s="58"/>
      <c r="Z442" s="58"/>
      <c r="AA442" s="58"/>
      <c r="AB442" s="58"/>
      <c r="AC442" s="58"/>
      <c r="AD442" s="58"/>
      <c r="AE442" s="58"/>
      <c r="AF442" s="58"/>
      <c r="AG442" s="58"/>
      <c r="AH442" s="58"/>
      <c r="AI442" s="58"/>
      <c r="AJ442" s="58"/>
      <c r="AK442" s="58"/>
      <c r="AL442" s="58"/>
      <c r="AM442" s="58"/>
      <c r="AN442" s="58"/>
      <c r="AO442" s="58"/>
      <c r="AP442" s="58"/>
      <c r="AQ442" s="58"/>
      <c r="AR442" s="58"/>
      <c r="AS442" s="58"/>
    </row>
    <row r="443" spans="1:45" x14ac:dyDescent="0.25">
      <c r="A443" s="58"/>
      <c r="J443" s="58"/>
      <c r="K443" s="58"/>
      <c r="L443" s="58"/>
      <c r="M443" s="58"/>
      <c r="N443" s="58"/>
      <c r="O443" s="58"/>
      <c r="P443" s="58"/>
      <c r="Q443" s="58"/>
      <c r="R443" s="58"/>
      <c r="S443" s="58"/>
      <c r="T443" s="58"/>
      <c r="U443" s="58"/>
      <c r="V443" s="58"/>
      <c r="W443" s="58"/>
      <c r="X443" s="58"/>
      <c r="Y443" s="58"/>
      <c r="Z443" s="58"/>
      <c r="AA443" s="58"/>
      <c r="AB443" s="58"/>
      <c r="AC443" s="58"/>
      <c r="AD443" s="58"/>
      <c r="AE443" s="58"/>
      <c r="AF443" s="58"/>
      <c r="AG443" s="58"/>
      <c r="AH443" s="58"/>
      <c r="AI443" s="58"/>
      <c r="AJ443" s="58"/>
      <c r="AK443" s="58"/>
      <c r="AL443" s="58"/>
      <c r="AM443" s="58"/>
      <c r="AN443" s="58"/>
      <c r="AO443" s="58"/>
      <c r="AP443" s="58"/>
      <c r="AQ443" s="58"/>
      <c r="AR443" s="58"/>
      <c r="AS443" s="58"/>
    </row>
    <row r="444" spans="1:45" x14ac:dyDescent="0.25">
      <c r="A444" s="58"/>
      <c r="J444" s="58"/>
      <c r="K444" s="58"/>
      <c r="L444" s="58"/>
      <c r="M444" s="58"/>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8"/>
      <c r="AL444" s="58"/>
      <c r="AM444" s="58"/>
      <c r="AN444" s="58"/>
      <c r="AO444" s="58"/>
      <c r="AP444" s="58"/>
      <c r="AQ444" s="58"/>
      <c r="AR444" s="58"/>
      <c r="AS444" s="58"/>
    </row>
    <row r="445" spans="1:45" x14ac:dyDescent="0.25">
      <c r="A445" s="58"/>
    </row>
    <row r="446" spans="1:45" x14ac:dyDescent="0.25">
      <c r="A446" s="58"/>
    </row>
    <row r="447" spans="1:45" x14ac:dyDescent="0.25">
      <c r="A447" s="58"/>
    </row>
    <row r="448" spans="1:45" x14ac:dyDescent="0.25">
      <c r="A448" s="58"/>
    </row>
  </sheetData>
  <mergeCells count="17">
    <mergeCell ref="J256:L261"/>
    <mergeCell ref="M256:O261"/>
    <mergeCell ref="P256:R261"/>
    <mergeCell ref="S256:U261"/>
    <mergeCell ref="V256:X261"/>
    <mergeCell ref="Z56:AE105"/>
    <mergeCell ref="E56:I105"/>
    <mergeCell ref="Z6:AE55"/>
    <mergeCell ref="B2:I4"/>
    <mergeCell ref="J2:X4"/>
    <mergeCell ref="B6:D255"/>
    <mergeCell ref="E6:I55"/>
    <mergeCell ref="E206:I255"/>
    <mergeCell ref="Z156:AE205"/>
    <mergeCell ref="E156:I205"/>
    <mergeCell ref="Z106:AE155"/>
    <mergeCell ref="E106:I15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3"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58"/>
      <c r="B1" s="446" t="s">
        <v>49</v>
      </c>
      <c r="C1" s="446"/>
      <c r="D1" s="446"/>
      <c r="E1" s="58"/>
      <c r="F1" s="58"/>
      <c r="G1" s="58"/>
      <c r="H1" s="58"/>
      <c r="I1" s="58"/>
      <c r="J1" s="58"/>
      <c r="K1" s="58"/>
      <c r="L1" s="58"/>
      <c r="M1" s="58"/>
      <c r="N1" s="58"/>
      <c r="O1" s="58"/>
      <c r="P1" s="58"/>
      <c r="Q1" s="58"/>
      <c r="R1" s="58"/>
      <c r="S1" s="58"/>
      <c r="T1" s="58"/>
      <c r="U1" s="58"/>
      <c r="V1" s="58"/>
      <c r="W1" s="58"/>
      <c r="X1" s="58"/>
      <c r="Y1" s="58"/>
      <c r="Z1" s="58"/>
      <c r="AA1" s="58"/>
      <c r="AB1" s="58"/>
      <c r="AC1" s="58"/>
      <c r="AD1" s="58"/>
      <c r="AE1" s="58"/>
    </row>
    <row r="2" spans="1:37" x14ac:dyDescent="0.2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row>
    <row r="3" spans="1:37" ht="25.5" x14ac:dyDescent="0.25">
      <c r="A3" s="58"/>
      <c r="B3" s="8"/>
      <c r="C3" s="9" t="s">
        <v>46</v>
      </c>
      <c r="D3" s="9" t="s">
        <v>4</v>
      </c>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37" ht="51" x14ac:dyDescent="0.25">
      <c r="A4" s="58"/>
      <c r="B4" s="10" t="s">
        <v>45</v>
      </c>
      <c r="C4" s="11" t="s">
        <v>96</v>
      </c>
      <c r="D4" s="12">
        <v>0.2</v>
      </c>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7" ht="51" x14ac:dyDescent="0.25">
      <c r="A5" s="58"/>
      <c r="B5" s="13" t="s">
        <v>47</v>
      </c>
      <c r="C5" s="14" t="s">
        <v>97</v>
      </c>
      <c r="D5" s="15">
        <v>0.4</v>
      </c>
      <c r="E5" s="58"/>
      <c r="F5" s="58"/>
      <c r="G5" s="58"/>
      <c r="H5" s="58"/>
      <c r="I5" s="58"/>
      <c r="J5" s="58"/>
      <c r="K5" s="58"/>
      <c r="L5" s="58"/>
      <c r="M5" s="58"/>
      <c r="N5" s="58"/>
      <c r="O5" s="58"/>
      <c r="P5" s="58"/>
      <c r="Q5" s="58"/>
      <c r="R5" s="58"/>
      <c r="S5" s="58"/>
      <c r="T5" s="58"/>
      <c r="U5" s="58"/>
      <c r="V5" s="58"/>
      <c r="W5" s="58"/>
      <c r="X5" s="58"/>
      <c r="Y5" s="58"/>
      <c r="Z5" s="58"/>
      <c r="AA5" s="58"/>
      <c r="AB5" s="58"/>
      <c r="AC5" s="58"/>
      <c r="AD5" s="58"/>
      <c r="AE5" s="58"/>
    </row>
    <row r="6" spans="1:37" ht="51" x14ac:dyDescent="0.25">
      <c r="A6" s="58"/>
      <c r="B6" s="16" t="s">
        <v>101</v>
      </c>
      <c r="C6" s="14" t="s">
        <v>98</v>
      </c>
      <c r="D6" s="15">
        <v>0.6</v>
      </c>
      <c r="E6" s="58"/>
      <c r="F6" s="58"/>
      <c r="G6" s="58"/>
      <c r="H6" s="58"/>
      <c r="I6" s="58"/>
      <c r="J6" s="58"/>
      <c r="K6" s="58"/>
      <c r="L6" s="58"/>
      <c r="M6" s="58"/>
      <c r="N6" s="58"/>
      <c r="O6" s="58"/>
      <c r="P6" s="58"/>
      <c r="Q6" s="58"/>
      <c r="R6" s="58"/>
      <c r="S6" s="58"/>
      <c r="T6" s="58"/>
      <c r="U6" s="58"/>
      <c r="V6" s="58"/>
      <c r="W6" s="58"/>
      <c r="X6" s="58"/>
      <c r="Y6" s="58"/>
      <c r="Z6" s="58"/>
      <c r="AA6" s="58"/>
      <c r="AB6" s="58"/>
      <c r="AC6" s="58"/>
      <c r="AD6" s="58"/>
      <c r="AE6" s="58"/>
    </row>
    <row r="7" spans="1:37" ht="76.5" x14ac:dyDescent="0.25">
      <c r="A7" s="58"/>
      <c r="B7" s="17" t="s">
        <v>6</v>
      </c>
      <c r="C7" s="14" t="s">
        <v>99</v>
      </c>
      <c r="D7" s="15">
        <v>0.8</v>
      </c>
      <c r="E7" s="58"/>
      <c r="F7" s="58"/>
      <c r="G7" s="58"/>
      <c r="H7" s="58"/>
      <c r="I7" s="58"/>
      <c r="J7" s="58"/>
      <c r="K7" s="58"/>
      <c r="L7" s="58"/>
      <c r="M7" s="58"/>
      <c r="N7" s="58"/>
      <c r="O7" s="58"/>
      <c r="P7" s="58"/>
      <c r="Q7" s="58"/>
      <c r="R7" s="58"/>
      <c r="S7" s="58"/>
      <c r="T7" s="58"/>
      <c r="U7" s="58"/>
      <c r="V7" s="58"/>
      <c r="W7" s="58"/>
      <c r="X7" s="58"/>
      <c r="Y7" s="58"/>
      <c r="Z7" s="58"/>
      <c r="AA7" s="58"/>
      <c r="AB7" s="58"/>
      <c r="AC7" s="58"/>
      <c r="AD7" s="58"/>
      <c r="AE7" s="58"/>
    </row>
    <row r="8" spans="1:37" ht="51" x14ac:dyDescent="0.25">
      <c r="A8" s="58"/>
      <c r="B8" s="18" t="s">
        <v>48</v>
      </c>
      <c r="C8" s="14" t="s">
        <v>100</v>
      </c>
      <c r="D8" s="15">
        <v>1</v>
      </c>
      <c r="E8" s="58"/>
      <c r="F8" s="58"/>
      <c r="G8" s="58"/>
      <c r="H8" s="58"/>
      <c r="I8" s="58"/>
      <c r="J8" s="58"/>
      <c r="K8" s="58"/>
      <c r="L8" s="58"/>
      <c r="M8" s="58"/>
      <c r="N8" s="58"/>
      <c r="O8" s="58"/>
      <c r="P8" s="58"/>
      <c r="Q8" s="58"/>
      <c r="R8" s="58"/>
      <c r="S8" s="58"/>
      <c r="T8" s="58"/>
      <c r="U8" s="58"/>
      <c r="V8" s="58"/>
      <c r="W8" s="58"/>
      <c r="X8" s="58"/>
      <c r="Y8" s="58"/>
      <c r="Z8" s="58"/>
      <c r="AA8" s="58"/>
      <c r="AB8" s="58"/>
      <c r="AC8" s="58"/>
      <c r="AD8" s="58"/>
      <c r="AE8" s="58"/>
    </row>
    <row r="9" spans="1:37" x14ac:dyDescent="0.25">
      <c r="A9" s="58"/>
      <c r="B9" s="82"/>
      <c r="C9" s="82"/>
      <c r="D9" s="82"/>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row>
    <row r="10" spans="1:37" ht="16.5" x14ac:dyDescent="0.25">
      <c r="A10" s="58"/>
      <c r="B10" s="83"/>
      <c r="C10" s="82"/>
      <c r="D10" s="82"/>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row>
    <row r="11" spans="1:37" x14ac:dyDescent="0.25">
      <c r="A11" s="58"/>
      <c r="B11" s="82"/>
      <c r="C11" s="82"/>
      <c r="D11" s="82"/>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row>
    <row r="12" spans="1:37" x14ac:dyDescent="0.25">
      <c r="A12" s="58"/>
      <c r="B12" s="82"/>
      <c r="C12" s="82"/>
      <c r="D12" s="82"/>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row>
    <row r="13" spans="1:37" x14ac:dyDescent="0.25">
      <c r="A13" s="58"/>
      <c r="B13" s="82"/>
      <c r="C13" s="82"/>
      <c r="D13" s="82"/>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row>
    <row r="14" spans="1:37" x14ac:dyDescent="0.25">
      <c r="A14" s="58"/>
      <c r="B14" s="82"/>
      <c r="C14" s="82"/>
      <c r="D14" s="82"/>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row>
    <row r="15" spans="1:37" x14ac:dyDescent="0.25">
      <c r="A15" s="58"/>
      <c r="B15" s="82"/>
      <c r="C15" s="82"/>
      <c r="D15" s="82"/>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row>
    <row r="16" spans="1:37" x14ac:dyDescent="0.25">
      <c r="A16" s="58"/>
      <c r="B16" s="82"/>
      <c r="C16" s="82"/>
      <c r="D16" s="82"/>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row>
    <row r="17" spans="1:37" x14ac:dyDescent="0.25">
      <c r="A17" s="58"/>
      <c r="B17" s="82"/>
      <c r="C17" s="82"/>
      <c r="D17" s="82"/>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row>
    <row r="18" spans="1:37" x14ac:dyDescent="0.25">
      <c r="A18" s="58"/>
      <c r="B18" s="82"/>
      <c r="C18" s="82"/>
      <c r="D18" s="82"/>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row>
    <row r="19" spans="1:37" x14ac:dyDescent="0.25">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row>
    <row r="20" spans="1:37" x14ac:dyDescent="0.25">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row>
    <row r="21" spans="1:37" x14ac:dyDescent="0.25">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row>
    <row r="22" spans="1:37" x14ac:dyDescent="0.25">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row>
    <row r="23" spans="1:37" x14ac:dyDescent="0.25">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row>
    <row r="24" spans="1:37" x14ac:dyDescent="0.25">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row>
    <row r="25" spans="1:37" x14ac:dyDescent="0.25">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row>
    <row r="26" spans="1:37" x14ac:dyDescent="0.25">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1:37"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1:37" x14ac:dyDescent="0.25">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1:37" x14ac:dyDescent="0.25">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1:37" x14ac:dyDescent="0.25">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1:37" x14ac:dyDescent="0.25">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1:37" x14ac:dyDescent="0.25">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1:31" x14ac:dyDescent="0.25">
      <c r="A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row>
    <row r="34" spans="1:31" x14ac:dyDescent="0.25">
      <c r="A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row>
    <row r="35" spans="1:31" x14ac:dyDescent="0.25">
      <c r="A35" s="58"/>
    </row>
    <row r="36" spans="1:31" x14ac:dyDescent="0.25">
      <c r="A36" s="58"/>
    </row>
    <row r="37" spans="1:31" x14ac:dyDescent="0.25">
      <c r="A37" s="58"/>
    </row>
    <row r="38" spans="1:31" x14ac:dyDescent="0.25">
      <c r="A38" s="58"/>
    </row>
    <row r="39" spans="1:31" x14ac:dyDescent="0.25">
      <c r="A39" s="58"/>
    </row>
    <row r="40" spans="1:31" x14ac:dyDescent="0.25">
      <c r="A40" s="58"/>
    </row>
    <row r="41" spans="1:31" x14ac:dyDescent="0.25">
      <c r="A41" s="58"/>
    </row>
    <row r="42" spans="1:31" x14ac:dyDescent="0.25">
      <c r="A42" s="58"/>
    </row>
    <row r="43" spans="1:31" x14ac:dyDescent="0.25">
      <c r="A43" s="58"/>
    </row>
    <row r="44" spans="1:31" x14ac:dyDescent="0.25">
      <c r="A44" s="58"/>
    </row>
    <row r="45" spans="1:31" x14ac:dyDescent="0.25">
      <c r="A45" s="58"/>
    </row>
    <row r="46" spans="1:31" x14ac:dyDescent="0.25">
      <c r="A46" s="58"/>
    </row>
    <row r="47" spans="1:31" x14ac:dyDescent="0.25">
      <c r="A47" s="58"/>
    </row>
    <row r="48" spans="1:31" x14ac:dyDescent="0.25">
      <c r="A48" s="58"/>
    </row>
    <row r="49" spans="1:1" x14ac:dyDescent="0.25">
      <c r="A49" s="58"/>
    </row>
    <row r="50" spans="1:1" x14ac:dyDescent="0.25">
      <c r="A50" s="58"/>
    </row>
    <row r="51" spans="1:1" x14ac:dyDescent="0.25">
      <c r="A51" s="58"/>
    </row>
    <row r="52" spans="1:1" x14ac:dyDescent="0.25">
      <c r="A52" s="58"/>
    </row>
    <row r="53" spans="1:1" x14ac:dyDescent="0.25">
      <c r="A53" s="58"/>
    </row>
    <row r="54" spans="1:1" x14ac:dyDescent="0.25">
      <c r="A54" s="58"/>
    </row>
    <row r="55" spans="1:1" x14ac:dyDescent="0.25">
      <c r="A55" s="58"/>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D201" zoomScale="60" zoomScaleNormal="60" workbookViewId="0">
      <selection activeCell="F227" sqref="F227"/>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58"/>
      <c r="B1" s="447" t="s">
        <v>57</v>
      </c>
      <c r="C1" s="447"/>
      <c r="D1" s="447"/>
      <c r="E1" s="58"/>
      <c r="F1" s="58"/>
      <c r="G1" s="58"/>
      <c r="H1" s="58"/>
      <c r="I1" s="58"/>
      <c r="J1" s="58"/>
      <c r="K1" s="58"/>
      <c r="L1" s="58"/>
      <c r="M1" s="58"/>
      <c r="N1" s="58"/>
      <c r="O1" s="58"/>
      <c r="P1" s="58"/>
      <c r="Q1" s="58"/>
      <c r="R1" s="58"/>
      <c r="S1" s="58"/>
      <c r="T1" s="58"/>
      <c r="U1" s="58"/>
    </row>
    <row r="2" spans="1:21" x14ac:dyDescent="0.25">
      <c r="A2" s="58"/>
      <c r="B2" s="58"/>
      <c r="C2" s="58"/>
      <c r="D2" s="58"/>
      <c r="E2" s="58"/>
      <c r="F2" s="58"/>
      <c r="G2" s="58"/>
      <c r="H2" s="58"/>
      <c r="I2" s="58"/>
      <c r="J2" s="58"/>
      <c r="K2" s="58"/>
      <c r="L2" s="58"/>
      <c r="M2" s="58"/>
      <c r="N2" s="58"/>
      <c r="O2" s="58"/>
      <c r="P2" s="58"/>
      <c r="Q2" s="58"/>
      <c r="R2" s="58"/>
      <c r="S2" s="58"/>
      <c r="T2" s="58"/>
      <c r="U2" s="58"/>
    </row>
    <row r="3" spans="1:21" ht="30" x14ac:dyDescent="0.25">
      <c r="A3" s="58"/>
      <c r="B3" s="79"/>
      <c r="C3" s="32" t="s">
        <v>50</v>
      </c>
      <c r="D3" s="32" t="s">
        <v>51</v>
      </c>
      <c r="E3" s="58"/>
      <c r="F3" s="58"/>
      <c r="G3" s="58"/>
      <c r="H3" s="58"/>
      <c r="I3" s="58"/>
      <c r="J3" s="58"/>
      <c r="K3" s="58"/>
      <c r="L3" s="58"/>
      <c r="M3" s="58"/>
      <c r="N3" s="58"/>
      <c r="O3" s="58"/>
      <c r="P3" s="58"/>
      <c r="Q3" s="58"/>
      <c r="R3" s="58"/>
      <c r="S3" s="58"/>
      <c r="T3" s="58"/>
      <c r="U3" s="58"/>
    </row>
    <row r="4" spans="1:21" ht="33.75" x14ac:dyDescent="0.25">
      <c r="A4" s="78" t="s">
        <v>77</v>
      </c>
      <c r="B4" s="35" t="s">
        <v>95</v>
      </c>
      <c r="C4" s="40" t="s">
        <v>149</v>
      </c>
      <c r="D4" s="33" t="s">
        <v>91</v>
      </c>
      <c r="E4" s="58"/>
      <c r="F4" s="58"/>
      <c r="G4" s="58"/>
      <c r="H4" s="58"/>
      <c r="I4" s="58"/>
      <c r="J4" s="58"/>
      <c r="K4" s="58"/>
      <c r="L4" s="58"/>
      <c r="M4" s="58"/>
      <c r="N4" s="58"/>
      <c r="O4" s="58"/>
      <c r="P4" s="58"/>
      <c r="Q4" s="58"/>
      <c r="R4" s="58"/>
      <c r="S4" s="58"/>
      <c r="T4" s="58"/>
      <c r="U4" s="58"/>
    </row>
    <row r="5" spans="1:21" ht="67.5" x14ac:dyDescent="0.25">
      <c r="A5" s="78" t="s">
        <v>78</v>
      </c>
      <c r="B5" s="36" t="s">
        <v>53</v>
      </c>
      <c r="C5" s="41" t="s">
        <v>87</v>
      </c>
      <c r="D5" s="34" t="s">
        <v>92</v>
      </c>
      <c r="E5" s="58"/>
      <c r="F5" s="58"/>
      <c r="G5" s="58"/>
      <c r="H5" s="58"/>
      <c r="I5" s="58"/>
      <c r="J5" s="58"/>
      <c r="K5" s="58"/>
      <c r="L5" s="58"/>
      <c r="M5" s="58"/>
      <c r="N5" s="58"/>
      <c r="O5" s="58"/>
      <c r="P5" s="58"/>
      <c r="Q5" s="58"/>
      <c r="R5" s="58"/>
      <c r="S5" s="58"/>
      <c r="T5" s="58"/>
      <c r="U5" s="58"/>
    </row>
    <row r="6" spans="1:21" ht="67.5" x14ac:dyDescent="0.25">
      <c r="A6" s="78" t="s">
        <v>75</v>
      </c>
      <c r="B6" s="37" t="s">
        <v>54</v>
      </c>
      <c r="C6" s="41" t="s">
        <v>88</v>
      </c>
      <c r="D6" s="34" t="s">
        <v>94</v>
      </c>
      <c r="E6" s="58"/>
      <c r="F6" s="58"/>
      <c r="G6" s="58"/>
      <c r="H6" s="58"/>
      <c r="I6" s="58"/>
      <c r="J6" s="58"/>
      <c r="K6" s="58"/>
      <c r="L6" s="58"/>
      <c r="M6" s="58"/>
      <c r="N6" s="58"/>
      <c r="O6" s="58"/>
      <c r="P6" s="58"/>
      <c r="Q6" s="58"/>
      <c r="R6" s="58"/>
      <c r="S6" s="58"/>
      <c r="T6" s="58"/>
      <c r="U6" s="58"/>
    </row>
    <row r="7" spans="1:21" ht="101.25" x14ac:dyDescent="0.25">
      <c r="A7" s="78" t="s">
        <v>7</v>
      </c>
      <c r="B7" s="38" t="s">
        <v>55</v>
      </c>
      <c r="C7" s="41" t="s">
        <v>89</v>
      </c>
      <c r="D7" s="34" t="s">
        <v>93</v>
      </c>
      <c r="E7" s="58"/>
      <c r="F7" s="58"/>
      <c r="G7" s="58"/>
      <c r="H7" s="58"/>
      <c r="I7" s="58"/>
      <c r="J7" s="58"/>
      <c r="K7" s="58"/>
      <c r="L7" s="58"/>
      <c r="M7" s="58"/>
      <c r="N7" s="58"/>
      <c r="O7" s="58"/>
      <c r="P7" s="58"/>
      <c r="Q7" s="58"/>
      <c r="R7" s="58"/>
      <c r="S7" s="58"/>
      <c r="T7" s="58"/>
      <c r="U7" s="58"/>
    </row>
    <row r="8" spans="1:21" ht="67.5" x14ac:dyDescent="0.25">
      <c r="A8" s="78" t="s">
        <v>79</v>
      </c>
      <c r="B8" s="39" t="s">
        <v>56</v>
      </c>
      <c r="C8" s="41" t="s">
        <v>90</v>
      </c>
      <c r="D8" s="34" t="s">
        <v>112</v>
      </c>
      <c r="E8" s="58"/>
      <c r="F8" s="58"/>
      <c r="G8" s="58"/>
      <c r="H8" s="58"/>
      <c r="I8" s="58"/>
      <c r="J8" s="58"/>
      <c r="K8" s="58"/>
      <c r="L8" s="58"/>
      <c r="M8" s="58"/>
      <c r="N8" s="58"/>
      <c r="O8" s="58"/>
      <c r="P8" s="58"/>
      <c r="Q8" s="58"/>
      <c r="R8" s="58"/>
      <c r="S8" s="58"/>
      <c r="T8" s="58"/>
      <c r="U8" s="58"/>
    </row>
    <row r="9" spans="1:21" ht="20.25" x14ac:dyDescent="0.25">
      <c r="A9" s="78"/>
      <c r="B9" s="78"/>
      <c r="C9" s="80"/>
      <c r="D9" s="80"/>
      <c r="E9" s="58"/>
      <c r="F9" s="58"/>
      <c r="G9" s="58"/>
      <c r="H9" s="58"/>
      <c r="I9" s="58"/>
      <c r="J9" s="58"/>
      <c r="K9" s="58"/>
      <c r="L9" s="58"/>
      <c r="M9" s="58"/>
      <c r="N9" s="58"/>
      <c r="O9" s="58"/>
      <c r="P9" s="58"/>
      <c r="Q9" s="58"/>
      <c r="R9" s="58"/>
      <c r="S9" s="58"/>
      <c r="T9" s="58"/>
      <c r="U9" s="58"/>
    </row>
    <row r="10" spans="1:21" ht="16.5" x14ac:dyDescent="0.25">
      <c r="A10" s="78"/>
      <c r="B10" s="81"/>
      <c r="C10" s="81"/>
      <c r="D10" s="81"/>
      <c r="E10" s="58"/>
      <c r="F10" s="58"/>
      <c r="G10" s="58"/>
      <c r="H10" s="58"/>
      <c r="I10" s="58"/>
      <c r="J10" s="58"/>
      <c r="K10" s="58"/>
      <c r="L10" s="58"/>
      <c r="M10" s="58"/>
      <c r="N10" s="58"/>
      <c r="O10" s="58"/>
      <c r="P10" s="58"/>
      <c r="Q10" s="58"/>
      <c r="R10" s="58"/>
      <c r="S10" s="58"/>
      <c r="T10" s="58"/>
      <c r="U10" s="58"/>
    </row>
    <row r="11" spans="1:21" x14ac:dyDescent="0.25">
      <c r="A11" s="78"/>
      <c r="B11" s="78" t="s">
        <v>85</v>
      </c>
      <c r="C11" s="78" t="s">
        <v>137</v>
      </c>
      <c r="D11" s="78" t="s">
        <v>144</v>
      </c>
      <c r="E11" s="58"/>
      <c r="F11" s="58"/>
      <c r="G11" s="58"/>
      <c r="H11" s="58"/>
      <c r="I11" s="58"/>
      <c r="J11" s="58"/>
      <c r="K11" s="58"/>
      <c r="L11" s="58"/>
      <c r="M11" s="58"/>
      <c r="N11" s="58"/>
      <c r="O11" s="58"/>
      <c r="P11" s="58"/>
      <c r="Q11" s="58"/>
      <c r="R11" s="58"/>
      <c r="S11" s="58"/>
      <c r="T11" s="58"/>
      <c r="U11" s="58"/>
    </row>
    <row r="12" spans="1:21" x14ac:dyDescent="0.25">
      <c r="A12" s="78"/>
      <c r="B12" s="78" t="s">
        <v>83</v>
      </c>
      <c r="C12" s="78" t="s">
        <v>141</v>
      </c>
      <c r="D12" s="78" t="s">
        <v>145</v>
      </c>
      <c r="E12" s="58"/>
      <c r="F12" s="58"/>
      <c r="G12" s="58"/>
      <c r="H12" s="58"/>
      <c r="I12" s="58"/>
      <c r="J12" s="58"/>
      <c r="K12" s="58"/>
      <c r="L12" s="58"/>
      <c r="M12" s="58"/>
      <c r="N12" s="58"/>
      <c r="O12" s="58"/>
      <c r="P12" s="58"/>
      <c r="Q12" s="58"/>
      <c r="R12" s="58"/>
      <c r="S12" s="58"/>
      <c r="T12" s="58"/>
      <c r="U12" s="58"/>
    </row>
    <row r="13" spans="1:21" x14ac:dyDescent="0.25">
      <c r="A13" s="78"/>
      <c r="B13" s="78"/>
      <c r="C13" s="78" t="s">
        <v>140</v>
      </c>
      <c r="D13" s="78" t="s">
        <v>146</v>
      </c>
      <c r="E13" s="58"/>
      <c r="F13" s="58"/>
      <c r="G13" s="58"/>
      <c r="H13" s="58"/>
      <c r="I13" s="58"/>
      <c r="J13" s="58"/>
      <c r="K13" s="58"/>
      <c r="L13" s="58"/>
      <c r="M13" s="58"/>
      <c r="N13" s="58"/>
      <c r="O13" s="58"/>
      <c r="P13" s="58"/>
      <c r="Q13" s="58"/>
      <c r="R13" s="58"/>
      <c r="S13" s="58"/>
      <c r="T13" s="58"/>
      <c r="U13" s="58"/>
    </row>
    <row r="14" spans="1:21" x14ac:dyDescent="0.25">
      <c r="A14" s="78"/>
      <c r="B14" s="78"/>
      <c r="C14" s="78" t="s">
        <v>142</v>
      </c>
      <c r="D14" s="78" t="s">
        <v>147</v>
      </c>
      <c r="E14" s="58"/>
      <c r="F14" s="58"/>
      <c r="G14" s="58"/>
      <c r="H14" s="58"/>
      <c r="I14" s="58"/>
      <c r="J14" s="58"/>
      <c r="K14" s="58"/>
      <c r="L14" s="58"/>
      <c r="M14" s="58"/>
      <c r="N14" s="58"/>
      <c r="O14" s="58"/>
      <c r="P14" s="58"/>
      <c r="Q14" s="58"/>
      <c r="R14" s="58"/>
      <c r="S14" s="58"/>
      <c r="T14" s="58"/>
      <c r="U14" s="58"/>
    </row>
    <row r="15" spans="1:21" x14ac:dyDescent="0.25">
      <c r="A15" s="78"/>
      <c r="B15" s="78"/>
      <c r="C15" s="78" t="s">
        <v>143</v>
      </c>
      <c r="D15" s="78" t="s">
        <v>148</v>
      </c>
      <c r="E15" s="58"/>
      <c r="F15" s="58"/>
      <c r="G15" s="58"/>
      <c r="H15" s="58"/>
      <c r="I15" s="58"/>
      <c r="J15" s="58"/>
      <c r="K15" s="58"/>
      <c r="L15" s="58"/>
      <c r="M15" s="58"/>
      <c r="N15" s="58"/>
      <c r="O15" s="58"/>
      <c r="P15" s="58"/>
      <c r="Q15" s="58"/>
      <c r="R15" s="58"/>
      <c r="S15" s="58"/>
      <c r="T15" s="58"/>
      <c r="U15" s="58"/>
    </row>
    <row r="16" spans="1:21" x14ac:dyDescent="0.25">
      <c r="A16" s="78"/>
      <c r="B16" s="78"/>
      <c r="C16" s="78"/>
      <c r="D16" s="78"/>
      <c r="E16" s="58"/>
      <c r="F16" s="58"/>
      <c r="G16" s="58"/>
      <c r="H16" s="58"/>
      <c r="I16" s="58"/>
      <c r="J16" s="58"/>
      <c r="K16" s="58"/>
      <c r="L16" s="58"/>
      <c r="M16" s="58"/>
      <c r="N16" s="58"/>
      <c r="O16" s="58"/>
    </row>
    <row r="17" spans="1:15" x14ac:dyDescent="0.25">
      <c r="A17" s="78"/>
      <c r="B17" s="78"/>
      <c r="C17" s="78"/>
      <c r="D17" s="78"/>
      <c r="E17" s="58"/>
      <c r="F17" s="58"/>
      <c r="G17" s="58"/>
      <c r="H17" s="58"/>
      <c r="I17" s="58"/>
      <c r="J17" s="58"/>
      <c r="K17" s="58"/>
      <c r="L17" s="58"/>
      <c r="M17" s="58"/>
      <c r="N17" s="58"/>
      <c r="O17" s="58"/>
    </row>
    <row r="18" spans="1:15" x14ac:dyDescent="0.25">
      <c r="A18" s="78"/>
      <c r="B18" s="82"/>
      <c r="C18" s="82"/>
      <c r="D18" s="82"/>
      <c r="E18" s="58"/>
      <c r="F18" s="58"/>
      <c r="G18" s="58"/>
      <c r="H18" s="58"/>
      <c r="I18" s="58"/>
      <c r="J18" s="58"/>
      <c r="K18" s="58"/>
      <c r="L18" s="58"/>
      <c r="M18" s="58"/>
      <c r="N18" s="58"/>
      <c r="O18" s="58"/>
    </row>
    <row r="19" spans="1:15" x14ac:dyDescent="0.25">
      <c r="A19" s="78"/>
      <c r="B19" s="82"/>
      <c r="C19" s="82"/>
      <c r="D19" s="82"/>
      <c r="E19" s="58"/>
      <c r="F19" s="58"/>
      <c r="G19" s="58"/>
      <c r="H19" s="58"/>
      <c r="I19" s="58"/>
      <c r="J19" s="58"/>
      <c r="K19" s="58"/>
      <c r="L19" s="58"/>
      <c r="M19" s="58"/>
      <c r="N19" s="58"/>
      <c r="O19" s="58"/>
    </row>
    <row r="20" spans="1:15" x14ac:dyDescent="0.25">
      <c r="A20" s="78"/>
      <c r="B20" s="82"/>
      <c r="C20" s="82"/>
      <c r="D20" s="82"/>
      <c r="E20" s="58"/>
      <c r="F20" s="58"/>
      <c r="G20" s="58"/>
      <c r="H20" s="58"/>
      <c r="I20" s="58"/>
      <c r="J20" s="58"/>
      <c r="K20" s="58"/>
      <c r="L20" s="58"/>
      <c r="M20" s="58"/>
      <c r="N20" s="58"/>
      <c r="O20" s="58"/>
    </row>
    <row r="21" spans="1:15" x14ac:dyDescent="0.25">
      <c r="A21" s="78"/>
      <c r="B21" s="82"/>
      <c r="C21" s="82"/>
      <c r="D21" s="82"/>
      <c r="E21" s="58"/>
      <c r="F21" s="58"/>
      <c r="G21" s="58"/>
      <c r="H21" s="58"/>
      <c r="I21" s="58"/>
      <c r="J21" s="58"/>
      <c r="K21" s="58"/>
      <c r="L21" s="58"/>
      <c r="M21" s="58"/>
      <c r="N21" s="58"/>
      <c r="O21" s="58"/>
    </row>
    <row r="22" spans="1:15" ht="20.25" x14ac:dyDescent="0.25">
      <c r="A22" s="78"/>
      <c r="B22" s="78"/>
      <c r="C22" s="80"/>
      <c r="D22" s="80"/>
      <c r="E22" s="58"/>
      <c r="F22" s="58"/>
      <c r="G22" s="58"/>
      <c r="H22" s="58"/>
      <c r="I22" s="58"/>
      <c r="J22" s="58"/>
      <c r="K22" s="58"/>
      <c r="L22" s="58"/>
      <c r="M22" s="58"/>
      <c r="N22" s="58"/>
      <c r="O22" s="58"/>
    </row>
    <row r="23" spans="1:15" ht="20.25" x14ac:dyDescent="0.25">
      <c r="A23" s="78"/>
      <c r="B23" s="78"/>
      <c r="C23" s="80"/>
      <c r="D23" s="80"/>
      <c r="E23" s="58"/>
      <c r="F23" s="58"/>
      <c r="G23" s="58"/>
      <c r="H23" s="58"/>
      <c r="I23" s="58"/>
      <c r="J23" s="58"/>
      <c r="K23" s="58"/>
      <c r="L23" s="58"/>
      <c r="M23" s="58"/>
      <c r="N23" s="58"/>
      <c r="O23" s="58"/>
    </row>
    <row r="24" spans="1:15" ht="20.25" x14ac:dyDescent="0.25">
      <c r="A24" s="78"/>
      <c r="B24" s="78"/>
      <c r="C24" s="80"/>
      <c r="D24" s="80"/>
      <c r="E24" s="58"/>
      <c r="F24" s="58"/>
      <c r="G24" s="58"/>
      <c r="H24" s="58"/>
      <c r="I24" s="58"/>
      <c r="J24" s="58"/>
      <c r="K24" s="58"/>
      <c r="L24" s="58"/>
      <c r="M24" s="58"/>
      <c r="N24" s="58"/>
      <c r="O24" s="58"/>
    </row>
    <row r="25" spans="1:15" ht="20.25" x14ac:dyDescent="0.25">
      <c r="A25" s="78"/>
      <c r="B25" s="78"/>
      <c r="C25" s="80"/>
      <c r="D25" s="80"/>
      <c r="E25" s="58"/>
      <c r="F25" s="58"/>
      <c r="G25" s="58"/>
      <c r="H25" s="58"/>
      <c r="I25" s="58"/>
      <c r="J25" s="58"/>
      <c r="K25" s="58"/>
      <c r="L25" s="58"/>
      <c r="M25" s="58"/>
      <c r="N25" s="58"/>
      <c r="O25" s="58"/>
    </row>
    <row r="26" spans="1:15" ht="20.25" x14ac:dyDescent="0.25">
      <c r="A26" s="78"/>
      <c r="B26" s="78"/>
      <c r="C26" s="80"/>
      <c r="D26" s="80"/>
      <c r="E26" s="58"/>
      <c r="F26" s="58"/>
      <c r="G26" s="58"/>
      <c r="H26" s="58"/>
      <c r="I26" s="58"/>
      <c r="J26" s="58"/>
      <c r="K26" s="58"/>
      <c r="L26" s="58"/>
      <c r="M26" s="58"/>
      <c r="N26" s="58"/>
      <c r="O26" s="58"/>
    </row>
    <row r="27" spans="1:15" ht="20.25" x14ac:dyDescent="0.25">
      <c r="A27" s="78"/>
      <c r="B27" s="78"/>
      <c r="C27" s="80"/>
      <c r="D27" s="80"/>
      <c r="E27" s="58"/>
      <c r="F27" s="58"/>
      <c r="G27" s="58"/>
      <c r="H27" s="58"/>
      <c r="I27" s="58"/>
      <c r="J27" s="58"/>
      <c r="K27" s="58"/>
      <c r="L27" s="58"/>
      <c r="M27" s="58"/>
      <c r="N27" s="58"/>
      <c r="O27" s="58"/>
    </row>
    <row r="28" spans="1:15" ht="20.25" x14ac:dyDescent="0.25">
      <c r="A28" s="78"/>
      <c r="B28" s="78"/>
      <c r="C28" s="80"/>
      <c r="D28" s="80"/>
      <c r="E28" s="58"/>
      <c r="F28" s="58"/>
      <c r="G28" s="58"/>
      <c r="H28" s="58"/>
      <c r="I28" s="58"/>
      <c r="J28" s="58"/>
      <c r="K28" s="58"/>
      <c r="L28" s="58"/>
      <c r="M28" s="58"/>
      <c r="N28" s="58"/>
      <c r="O28" s="58"/>
    </row>
    <row r="29" spans="1:15" ht="20.25" x14ac:dyDescent="0.25">
      <c r="A29" s="78"/>
      <c r="B29" s="78"/>
      <c r="C29" s="80"/>
      <c r="D29" s="80"/>
      <c r="E29" s="58"/>
      <c r="F29" s="58"/>
      <c r="G29" s="58"/>
      <c r="H29" s="58"/>
      <c r="I29" s="58"/>
      <c r="J29" s="58"/>
      <c r="K29" s="58"/>
      <c r="L29" s="58"/>
      <c r="M29" s="58"/>
      <c r="N29" s="58"/>
      <c r="O29" s="58"/>
    </row>
    <row r="30" spans="1:15" ht="20.25" x14ac:dyDescent="0.25">
      <c r="A30" s="78"/>
      <c r="B30" s="78"/>
      <c r="C30" s="80"/>
      <c r="D30" s="80"/>
      <c r="E30" s="58"/>
      <c r="F30" s="58"/>
      <c r="G30" s="58"/>
      <c r="H30" s="58"/>
      <c r="I30" s="58"/>
      <c r="J30" s="58"/>
      <c r="K30" s="58"/>
      <c r="L30" s="58"/>
      <c r="M30" s="58"/>
      <c r="N30" s="58"/>
      <c r="O30" s="58"/>
    </row>
    <row r="31" spans="1:15" ht="20.25" x14ac:dyDescent="0.25">
      <c r="A31" s="78"/>
      <c r="B31" s="78"/>
      <c r="C31" s="80"/>
      <c r="D31" s="80"/>
      <c r="E31" s="58"/>
      <c r="F31" s="58"/>
      <c r="G31" s="58"/>
      <c r="H31" s="58"/>
      <c r="I31" s="58"/>
      <c r="J31" s="58"/>
      <c r="K31" s="58"/>
      <c r="L31" s="58"/>
      <c r="M31" s="58"/>
      <c r="N31" s="58"/>
      <c r="O31" s="58"/>
    </row>
    <row r="32" spans="1:15" ht="20.25" x14ac:dyDescent="0.25">
      <c r="A32" s="78"/>
      <c r="B32" s="78"/>
      <c r="C32" s="80"/>
      <c r="D32" s="80"/>
      <c r="E32" s="58"/>
      <c r="F32" s="58"/>
      <c r="G32" s="58"/>
      <c r="H32" s="58"/>
      <c r="I32" s="58"/>
      <c r="J32" s="58"/>
      <c r="K32" s="58"/>
      <c r="L32" s="58"/>
      <c r="M32" s="58"/>
      <c r="N32" s="58"/>
      <c r="O32" s="58"/>
    </row>
    <row r="33" spans="1:15" ht="20.25" x14ac:dyDescent="0.25">
      <c r="A33" s="78"/>
      <c r="B33" s="78"/>
      <c r="C33" s="80"/>
      <c r="D33" s="80"/>
      <c r="E33" s="58"/>
      <c r="F33" s="58"/>
      <c r="G33" s="58"/>
      <c r="H33" s="58"/>
      <c r="I33" s="58"/>
      <c r="J33" s="58"/>
      <c r="K33" s="58"/>
      <c r="L33" s="58"/>
      <c r="M33" s="58"/>
      <c r="N33" s="58"/>
      <c r="O33" s="58"/>
    </row>
    <row r="34" spans="1:15" ht="20.25" x14ac:dyDescent="0.25">
      <c r="A34" s="78"/>
      <c r="B34" s="78"/>
      <c r="C34" s="80"/>
      <c r="D34" s="80"/>
      <c r="E34" s="58"/>
      <c r="F34" s="58"/>
      <c r="G34" s="58"/>
      <c r="H34" s="58"/>
      <c r="I34" s="58"/>
      <c r="J34" s="58"/>
      <c r="K34" s="58"/>
      <c r="L34" s="58"/>
      <c r="M34" s="58"/>
      <c r="N34" s="58"/>
      <c r="O34" s="58"/>
    </row>
    <row r="35" spans="1:15" ht="20.25" x14ac:dyDescent="0.25">
      <c r="A35" s="78"/>
      <c r="B35" s="78"/>
      <c r="C35" s="80"/>
      <c r="D35" s="80"/>
      <c r="E35" s="58"/>
      <c r="F35" s="58"/>
      <c r="G35" s="58"/>
      <c r="H35" s="58"/>
      <c r="I35" s="58"/>
      <c r="J35" s="58"/>
      <c r="K35" s="58"/>
      <c r="L35" s="58"/>
      <c r="M35" s="58"/>
      <c r="N35" s="58"/>
      <c r="O35" s="58"/>
    </row>
    <row r="36" spans="1:15" ht="20.25" x14ac:dyDescent="0.25">
      <c r="A36" s="78"/>
      <c r="B36" s="78"/>
      <c r="C36" s="80"/>
      <c r="D36" s="80"/>
      <c r="E36" s="58"/>
      <c r="F36" s="58"/>
      <c r="G36" s="58"/>
      <c r="H36" s="58"/>
      <c r="I36" s="58"/>
      <c r="J36" s="58"/>
      <c r="K36" s="58"/>
      <c r="L36" s="58"/>
      <c r="M36" s="58"/>
      <c r="N36" s="58"/>
      <c r="O36" s="58"/>
    </row>
    <row r="37" spans="1:15" ht="20.25" x14ac:dyDescent="0.25">
      <c r="A37" s="78"/>
      <c r="B37" s="78"/>
      <c r="C37" s="80"/>
      <c r="D37" s="80"/>
      <c r="E37" s="58"/>
      <c r="F37" s="58"/>
      <c r="G37" s="58"/>
      <c r="H37" s="58"/>
      <c r="I37" s="58"/>
      <c r="J37" s="58"/>
      <c r="K37" s="58"/>
      <c r="L37" s="58"/>
      <c r="M37" s="58"/>
      <c r="N37" s="58"/>
      <c r="O37" s="58"/>
    </row>
    <row r="38" spans="1:15" ht="20.25" x14ac:dyDescent="0.25">
      <c r="A38" s="78"/>
      <c r="B38" s="78"/>
      <c r="C38" s="80"/>
      <c r="D38" s="80"/>
      <c r="E38" s="58"/>
      <c r="F38" s="58"/>
      <c r="G38" s="58"/>
      <c r="H38" s="58"/>
      <c r="I38" s="58"/>
      <c r="J38" s="58"/>
      <c r="K38" s="58"/>
      <c r="L38" s="58"/>
      <c r="M38" s="58"/>
      <c r="N38" s="58"/>
      <c r="O38" s="58"/>
    </row>
    <row r="39" spans="1:15" ht="20.25" x14ac:dyDescent="0.25">
      <c r="A39" s="78"/>
      <c r="B39" s="78"/>
      <c r="C39" s="80"/>
      <c r="D39" s="80"/>
      <c r="E39" s="58"/>
      <c r="F39" s="58"/>
      <c r="G39" s="58"/>
      <c r="H39" s="58"/>
      <c r="I39" s="58"/>
      <c r="J39" s="58"/>
      <c r="K39" s="58"/>
      <c r="L39" s="58"/>
      <c r="M39" s="58"/>
      <c r="N39" s="58"/>
      <c r="O39" s="58"/>
    </row>
    <row r="40" spans="1:15" ht="20.25" x14ac:dyDescent="0.25">
      <c r="A40" s="78"/>
      <c r="B40" s="78"/>
      <c r="C40" s="80"/>
      <c r="D40" s="80"/>
      <c r="E40" s="58"/>
      <c r="F40" s="58"/>
      <c r="G40" s="58"/>
      <c r="H40" s="58"/>
      <c r="I40" s="58"/>
      <c r="J40" s="58"/>
      <c r="K40" s="58"/>
      <c r="L40" s="58"/>
      <c r="M40" s="58"/>
      <c r="N40" s="58"/>
      <c r="O40" s="58"/>
    </row>
    <row r="41" spans="1:15" ht="20.25" x14ac:dyDescent="0.25">
      <c r="A41" s="78"/>
      <c r="B41" s="78"/>
      <c r="C41" s="80"/>
      <c r="D41" s="80"/>
      <c r="E41" s="58"/>
      <c r="F41" s="58"/>
      <c r="G41" s="58"/>
      <c r="H41" s="58"/>
      <c r="I41" s="58"/>
      <c r="J41" s="58"/>
      <c r="K41" s="58"/>
      <c r="L41" s="58"/>
      <c r="M41" s="58"/>
      <c r="N41" s="58"/>
      <c r="O41" s="58"/>
    </row>
    <row r="42" spans="1:15" ht="20.25" x14ac:dyDescent="0.25">
      <c r="A42" s="78"/>
      <c r="B42" s="78"/>
      <c r="C42" s="80"/>
      <c r="D42" s="80"/>
      <c r="E42" s="58"/>
      <c r="F42" s="58"/>
      <c r="G42" s="58"/>
      <c r="H42" s="58"/>
      <c r="I42" s="58"/>
      <c r="J42" s="58"/>
      <c r="K42" s="58"/>
      <c r="L42" s="58"/>
      <c r="M42" s="58"/>
      <c r="N42" s="58"/>
      <c r="O42" s="58"/>
    </row>
    <row r="43" spans="1:15" ht="20.25" x14ac:dyDescent="0.25">
      <c r="A43" s="78"/>
      <c r="B43" s="78"/>
      <c r="C43" s="80"/>
      <c r="D43" s="80"/>
      <c r="E43" s="58"/>
      <c r="F43" s="58"/>
      <c r="G43" s="58"/>
      <c r="H43" s="58"/>
      <c r="I43" s="58"/>
      <c r="J43" s="58"/>
      <c r="K43" s="58"/>
      <c r="L43" s="58"/>
      <c r="M43" s="58"/>
      <c r="N43" s="58"/>
      <c r="O43" s="58"/>
    </row>
    <row r="44" spans="1:15" ht="20.25" x14ac:dyDescent="0.25">
      <c r="A44" s="78"/>
      <c r="B44" s="78"/>
      <c r="C44" s="80"/>
      <c r="D44" s="80"/>
      <c r="E44" s="58"/>
      <c r="F44" s="58"/>
      <c r="G44" s="58"/>
      <c r="H44" s="58"/>
      <c r="I44" s="58"/>
      <c r="J44" s="58"/>
      <c r="K44" s="58"/>
      <c r="L44" s="58"/>
      <c r="M44" s="58"/>
      <c r="N44" s="58"/>
      <c r="O44" s="58"/>
    </row>
    <row r="45" spans="1:15" ht="20.25" x14ac:dyDescent="0.25">
      <c r="A45" s="78"/>
      <c r="B45" s="78"/>
      <c r="C45" s="80"/>
      <c r="D45" s="80"/>
      <c r="E45" s="58"/>
      <c r="F45" s="58"/>
      <c r="G45" s="58"/>
      <c r="H45" s="58"/>
      <c r="I45" s="58"/>
      <c r="J45" s="58"/>
      <c r="K45" s="58"/>
      <c r="L45" s="58"/>
      <c r="M45" s="58"/>
      <c r="N45" s="58"/>
      <c r="O45" s="58"/>
    </row>
    <row r="46" spans="1:15" ht="20.25" x14ac:dyDescent="0.25">
      <c r="A46" s="78"/>
      <c r="B46" s="78"/>
      <c r="C46" s="80"/>
      <c r="D46" s="80"/>
      <c r="E46" s="58"/>
      <c r="F46" s="58"/>
      <c r="G46" s="58"/>
      <c r="H46" s="58"/>
      <c r="I46" s="58"/>
      <c r="J46" s="58"/>
      <c r="K46" s="58"/>
      <c r="L46" s="58"/>
      <c r="M46" s="58"/>
      <c r="N46" s="58"/>
      <c r="O46" s="58"/>
    </row>
    <row r="47" spans="1:15" ht="20.25" x14ac:dyDescent="0.25">
      <c r="A47" s="78"/>
      <c r="B47" s="78"/>
      <c r="C47" s="80"/>
      <c r="D47" s="80"/>
      <c r="E47" s="58"/>
      <c r="F47" s="58"/>
      <c r="G47" s="58"/>
      <c r="H47" s="58"/>
      <c r="I47" s="58"/>
      <c r="J47" s="58"/>
      <c r="K47" s="58"/>
      <c r="L47" s="58"/>
      <c r="M47" s="58"/>
      <c r="N47" s="58"/>
      <c r="O47" s="58"/>
    </row>
    <row r="48" spans="1:15" ht="20.25" x14ac:dyDescent="0.25">
      <c r="A48" s="78"/>
      <c r="B48" s="78"/>
      <c r="C48" s="80"/>
      <c r="D48" s="80"/>
      <c r="E48" s="58"/>
      <c r="F48" s="58"/>
      <c r="G48" s="58"/>
      <c r="H48" s="58"/>
      <c r="I48" s="58"/>
      <c r="J48" s="58"/>
      <c r="K48" s="58"/>
      <c r="L48" s="58"/>
      <c r="M48" s="58"/>
      <c r="N48" s="58"/>
      <c r="O48" s="58"/>
    </row>
    <row r="49" spans="1:15" ht="20.25" x14ac:dyDescent="0.25">
      <c r="A49" s="78"/>
      <c r="B49" s="78"/>
      <c r="C49" s="80"/>
      <c r="D49" s="80"/>
      <c r="E49" s="58"/>
      <c r="F49" s="58"/>
      <c r="G49" s="58"/>
      <c r="H49" s="58"/>
      <c r="I49" s="58"/>
      <c r="J49" s="58"/>
      <c r="K49" s="58"/>
      <c r="L49" s="58"/>
      <c r="M49" s="58"/>
      <c r="N49" s="58"/>
      <c r="O49" s="58"/>
    </row>
    <row r="50" spans="1:15" ht="20.25" x14ac:dyDescent="0.25">
      <c r="A50" s="78"/>
      <c r="B50" s="78"/>
      <c r="C50" s="80"/>
      <c r="D50" s="80"/>
      <c r="E50" s="58"/>
      <c r="F50" s="58"/>
      <c r="G50" s="58"/>
      <c r="H50" s="58"/>
      <c r="I50" s="58"/>
      <c r="J50" s="58"/>
      <c r="K50" s="58"/>
      <c r="L50" s="58"/>
      <c r="M50" s="58"/>
      <c r="N50" s="58"/>
      <c r="O50" s="58"/>
    </row>
    <row r="51" spans="1:15" ht="20.25" x14ac:dyDescent="0.25">
      <c r="A51" s="78"/>
      <c r="B51" s="78"/>
      <c r="C51" s="80"/>
      <c r="D51" s="80"/>
      <c r="E51" s="58"/>
      <c r="F51" s="58"/>
      <c r="G51" s="58"/>
      <c r="H51" s="58"/>
      <c r="I51" s="58"/>
      <c r="J51" s="58"/>
      <c r="K51" s="58"/>
      <c r="L51" s="58"/>
      <c r="M51" s="58"/>
      <c r="N51" s="58"/>
      <c r="O51" s="58"/>
    </row>
    <row r="52" spans="1:15" ht="20.25" x14ac:dyDescent="0.25">
      <c r="A52" s="78"/>
      <c r="B52" s="20"/>
      <c r="C52" s="30"/>
      <c r="D52" s="30"/>
    </row>
    <row r="53" spans="1:15" ht="20.25" x14ac:dyDescent="0.25">
      <c r="A53" s="78"/>
      <c r="B53" s="20"/>
      <c r="C53" s="30"/>
      <c r="D53" s="30"/>
    </row>
    <row r="54" spans="1:15" ht="20.25" x14ac:dyDescent="0.25">
      <c r="A54" s="78"/>
      <c r="B54" s="20"/>
      <c r="C54" s="30"/>
      <c r="D54" s="30"/>
    </row>
    <row r="55" spans="1:15" ht="20.25" x14ac:dyDescent="0.25">
      <c r="A55" s="78"/>
      <c r="B55" s="20"/>
      <c r="C55" s="30"/>
      <c r="D55" s="30"/>
    </row>
    <row r="56" spans="1:15" ht="20.25" x14ac:dyDescent="0.25">
      <c r="A56" s="78"/>
      <c r="B56" s="20"/>
      <c r="C56" s="30"/>
      <c r="D56" s="30"/>
    </row>
    <row r="57" spans="1:15" ht="20.25" x14ac:dyDescent="0.25">
      <c r="A57" s="78"/>
      <c r="B57" s="20"/>
      <c r="C57" s="30"/>
      <c r="D57" s="30"/>
    </row>
    <row r="58" spans="1:15" ht="20.25" x14ac:dyDescent="0.25">
      <c r="A58" s="78"/>
      <c r="B58" s="20"/>
      <c r="C58" s="30"/>
      <c r="D58" s="30"/>
    </row>
    <row r="59" spans="1:15" ht="20.25" x14ac:dyDescent="0.25">
      <c r="A59" s="78"/>
      <c r="B59" s="20"/>
      <c r="C59" s="30"/>
      <c r="D59" s="30"/>
    </row>
    <row r="60" spans="1:15" ht="20.25" x14ac:dyDescent="0.25">
      <c r="A60" s="78"/>
      <c r="B60" s="20"/>
      <c r="C60" s="30"/>
      <c r="D60" s="30"/>
    </row>
    <row r="61" spans="1:15" ht="20.25" x14ac:dyDescent="0.25">
      <c r="A61" s="78"/>
      <c r="B61" s="20"/>
      <c r="C61" s="30"/>
      <c r="D61" s="30"/>
    </row>
    <row r="62" spans="1:15" ht="20.25" x14ac:dyDescent="0.25">
      <c r="A62" s="78"/>
      <c r="B62" s="20"/>
      <c r="C62" s="30"/>
      <c r="D62" s="30"/>
    </row>
    <row r="63" spans="1:15" ht="20.25" x14ac:dyDescent="0.25">
      <c r="A63" s="78"/>
      <c r="B63" s="20"/>
      <c r="C63" s="30"/>
      <c r="D63" s="30"/>
    </row>
    <row r="64" spans="1:15" ht="20.25" x14ac:dyDescent="0.25">
      <c r="A64" s="78"/>
      <c r="B64" s="20"/>
      <c r="C64" s="30"/>
      <c r="D64" s="30"/>
    </row>
    <row r="65" spans="1:4" ht="20.25" x14ac:dyDescent="0.25">
      <c r="A65" s="78"/>
      <c r="B65" s="20"/>
      <c r="C65" s="30"/>
      <c r="D65" s="30"/>
    </row>
    <row r="66" spans="1:4" ht="20.25" x14ac:dyDescent="0.25">
      <c r="A66" s="78"/>
      <c r="B66" s="20"/>
      <c r="C66" s="30"/>
      <c r="D66" s="30"/>
    </row>
    <row r="67" spans="1:4" ht="20.25" x14ac:dyDescent="0.25">
      <c r="A67" s="78"/>
      <c r="B67" s="20"/>
      <c r="C67" s="30"/>
      <c r="D67" s="30"/>
    </row>
    <row r="68" spans="1:4" ht="20.25" x14ac:dyDescent="0.25">
      <c r="A68" s="78"/>
      <c r="B68" s="20"/>
      <c r="C68" s="30"/>
      <c r="D68" s="30"/>
    </row>
    <row r="69" spans="1:4" ht="20.25" x14ac:dyDescent="0.25">
      <c r="A69" s="78"/>
      <c r="B69" s="20"/>
      <c r="C69" s="30"/>
      <c r="D69" s="30"/>
    </row>
    <row r="70" spans="1:4" ht="20.25" x14ac:dyDescent="0.25">
      <c r="A70" s="78"/>
      <c r="B70" s="20"/>
      <c r="C70" s="30"/>
      <c r="D70" s="30"/>
    </row>
    <row r="71" spans="1:4" ht="20.25" x14ac:dyDescent="0.25">
      <c r="A71" s="78"/>
      <c r="B71" s="20"/>
      <c r="C71" s="30"/>
      <c r="D71" s="30"/>
    </row>
    <row r="72" spans="1:4" ht="20.25" x14ac:dyDescent="0.25">
      <c r="A72" s="78"/>
      <c r="B72" s="20"/>
      <c r="C72" s="30"/>
      <c r="D72" s="30"/>
    </row>
    <row r="73" spans="1:4" ht="20.25" x14ac:dyDescent="0.25">
      <c r="A73" s="78"/>
      <c r="B73" s="20"/>
      <c r="C73" s="30"/>
      <c r="D73" s="30"/>
    </row>
    <row r="74" spans="1:4" ht="20.25" x14ac:dyDescent="0.25">
      <c r="A74" s="78"/>
      <c r="B74" s="20"/>
      <c r="C74" s="30"/>
      <c r="D74" s="30"/>
    </row>
    <row r="75" spans="1:4" ht="20.25" x14ac:dyDescent="0.25">
      <c r="A75" s="78"/>
      <c r="B75" s="20"/>
      <c r="C75" s="30"/>
      <c r="D75" s="30"/>
    </row>
    <row r="76" spans="1:4" ht="20.25" x14ac:dyDescent="0.25">
      <c r="A76" s="78"/>
      <c r="B76" s="20"/>
      <c r="C76" s="30"/>
      <c r="D76" s="30"/>
    </row>
    <row r="77" spans="1:4" ht="20.25" x14ac:dyDescent="0.25">
      <c r="A77" s="78"/>
      <c r="B77" s="20"/>
      <c r="C77" s="30"/>
      <c r="D77" s="30"/>
    </row>
    <row r="78" spans="1:4" ht="20.25" x14ac:dyDescent="0.25">
      <c r="A78" s="78"/>
      <c r="B78" s="20"/>
      <c r="C78" s="30"/>
      <c r="D78" s="30"/>
    </row>
    <row r="79" spans="1:4" ht="20.25" x14ac:dyDescent="0.25">
      <c r="A79" s="78"/>
      <c r="B79" s="20"/>
      <c r="C79" s="30"/>
      <c r="D79" s="30"/>
    </row>
    <row r="80" spans="1:4" ht="20.25" x14ac:dyDescent="0.25">
      <c r="A80" s="78"/>
      <c r="B80" s="20"/>
      <c r="C80" s="30"/>
      <c r="D80" s="30"/>
    </row>
    <row r="81" spans="1:4" ht="20.25" x14ac:dyDescent="0.25">
      <c r="A81" s="78"/>
      <c r="B81" s="20"/>
      <c r="C81" s="30"/>
      <c r="D81" s="30"/>
    </row>
    <row r="82" spans="1:4" ht="20.25" x14ac:dyDescent="0.25">
      <c r="A82" s="78"/>
      <c r="B82" s="20"/>
      <c r="C82" s="30"/>
      <c r="D82" s="30"/>
    </row>
    <row r="83" spans="1:4" ht="20.25" x14ac:dyDescent="0.25">
      <c r="A83" s="78"/>
      <c r="B83" s="20"/>
      <c r="C83" s="30"/>
      <c r="D83" s="30"/>
    </row>
    <row r="84" spans="1:4" ht="20.25" x14ac:dyDescent="0.25">
      <c r="A84" s="78"/>
      <c r="B84" s="20"/>
      <c r="C84" s="30"/>
      <c r="D84" s="30"/>
    </row>
    <row r="85" spans="1:4" ht="20.25" x14ac:dyDescent="0.25">
      <c r="A85" s="78"/>
      <c r="B85" s="20"/>
      <c r="C85" s="30"/>
      <c r="D85" s="30"/>
    </row>
    <row r="86" spans="1:4" ht="20.25" x14ac:dyDescent="0.25">
      <c r="A86" s="78"/>
      <c r="B86" s="20"/>
      <c r="C86" s="30"/>
      <c r="D86" s="30"/>
    </row>
    <row r="87" spans="1:4" ht="20.25" x14ac:dyDescent="0.25">
      <c r="A87" s="78"/>
      <c r="B87" s="20"/>
      <c r="C87" s="30"/>
      <c r="D87" s="30"/>
    </row>
    <row r="88" spans="1:4" ht="20.25" x14ac:dyDescent="0.25">
      <c r="A88" s="78"/>
      <c r="B88" s="20"/>
      <c r="C88" s="30"/>
      <c r="D88" s="30"/>
    </row>
    <row r="89" spans="1:4" ht="20.25" x14ac:dyDescent="0.25">
      <c r="A89" s="78"/>
      <c r="B89" s="20"/>
      <c r="C89" s="30"/>
      <c r="D89" s="30"/>
    </row>
    <row r="90" spans="1:4" ht="20.25" x14ac:dyDescent="0.25">
      <c r="A90" s="78"/>
      <c r="B90" s="20"/>
      <c r="C90" s="30"/>
      <c r="D90" s="30"/>
    </row>
    <row r="91" spans="1:4" ht="20.25" x14ac:dyDescent="0.25">
      <c r="A91" s="78"/>
      <c r="B91" s="20"/>
      <c r="C91" s="30"/>
      <c r="D91" s="30"/>
    </row>
    <row r="92" spans="1:4" ht="20.25" x14ac:dyDescent="0.25">
      <c r="A92" s="78"/>
      <c r="B92" s="20"/>
      <c r="C92" s="30"/>
      <c r="D92" s="30"/>
    </row>
    <row r="93" spans="1:4" ht="20.25" x14ac:dyDescent="0.25">
      <c r="A93" s="78"/>
      <c r="B93" s="20"/>
      <c r="C93" s="30"/>
      <c r="D93" s="30"/>
    </row>
    <row r="94" spans="1:4" ht="20.25" x14ac:dyDescent="0.25">
      <c r="A94" s="78"/>
      <c r="B94" s="20"/>
      <c r="C94" s="30"/>
      <c r="D94" s="30"/>
    </row>
    <row r="95" spans="1:4" ht="20.25" x14ac:dyDescent="0.25">
      <c r="A95" s="78"/>
      <c r="B95" s="20"/>
      <c r="C95" s="30"/>
      <c r="D95" s="30"/>
    </row>
    <row r="96" spans="1:4" ht="20.25" x14ac:dyDescent="0.25">
      <c r="A96" s="78"/>
      <c r="B96" s="20"/>
      <c r="C96" s="30"/>
      <c r="D96" s="30"/>
    </row>
    <row r="97" spans="1:4" ht="20.25" x14ac:dyDescent="0.25">
      <c r="A97" s="78"/>
      <c r="B97" s="20"/>
      <c r="C97" s="30"/>
      <c r="D97" s="30"/>
    </row>
    <row r="98" spans="1:4" ht="20.25" x14ac:dyDescent="0.25">
      <c r="A98" s="78"/>
      <c r="B98" s="20"/>
      <c r="C98" s="30"/>
      <c r="D98" s="30"/>
    </row>
    <row r="99" spans="1:4" ht="20.25" x14ac:dyDescent="0.25">
      <c r="A99" s="78"/>
      <c r="B99" s="20"/>
      <c r="C99" s="30"/>
      <c r="D99" s="30"/>
    </row>
    <row r="100" spans="1:4" ht="20.25" x14ac:dyDescent="0.25">
      <c r="A100" s="78"/>
      <c r="B100" s="20"/>
      <c r="C100" s="30"/>
      <c r="D100" s="30"/>
    </row>
    <row r="101" spans="1:4" ht="20.25" x14ac:dyDescent="0.25">
      <c r="A101" s="78"/>
      <c r="B101" s="20"/>
      <c r="C101" s="30"/>
      <c r="D101" s="30"/>
    </row>
    <row r="102" spans="1:4" ht="20.25" x14ac:dyDescent="0.25">
      <c r="A102" s="78"/>
      <c r="B102" s="20"/>
      <c r="C102" s="30"/>
      <c r="D102" s="30"/>
    </row>
    <row r="103" spans="1:4" ht="20.25" x14ac:dyDescent="0.25">
      <c r="A103" s="78"/>
      <c r="B103" s="20"/>
      <c r="C103" s="30"/>
      <c r="D103" s="30"/>
    </row>
    <row r="104" spans="1:4" ht="20.25" x14ac:dyDescent="0.25">
      <c r="A104" s="78"/>
      <c r="B104" s="20"/>
      <c r="C104" s="30"/>
      <c r="D104" s="30"/>
    </row>
    <row r="105" spans="1:4" ht="20.25" x14ac:dyDescent="0.25">
      <c r="A105" s="78"/>
      <c r="B105" s="20"/>
      <c r="C105" s="30"/>
      <c r="D105" s="30"/>
    </row>
    <row r="106" spans="1:4" ht="20.25" x14ac:dyDescent="0.25">
      <c r="A106" s="78"/>
      <c r="B106" s="20"/>
      <c r="C106" s="30"/>
      <c r="D106" s="30"/>
    </row>
    <row r="107" spans="1:4" ht="20.25" x14ac:dyDescent="0.25">
      <c r="A107" s="78"/>
      <c r="B107" s="20"/>
      <c r="C107" s="30"/>
      <c r="D107" s="30"/>
    </row>
    <row r="108" spans="1:4" ht="20.25" x14ac:dyDescent="0.25">
      <c r="A108" s="78"/>
      <c r="B108" s="20"/>
      <c r="C108" s="30"/>
      <c r="D108" s="30"/>
    </row>
    <row r="109" spans="1:4" ht="20.25" x14ac:dyDescent="0.25">
      <c r="A109" s="78"/>
      <c r="B109" s="20"/>
      <c r="C109" s="30"/>
      <c r="D109" s="30"/>
    </row>
    <row r="110" spans="1:4" ht="20.25" x14ac:dyDescent="0.25">
      <c r="A110" s="78"/>
      <c r="B110" s="20"/>
      <c r="C110" s="30"/>
      <c r="D110" s="30"/>
    </row>
    <row r="111" spans="1:4" ht="20.25" x14ac:dyDescent="0.25">
      <c r="A111" s="78"/>
      <c r="B111" s="20"/>
      <c r="C111" s="30"/>
      <c r="D111" s="30"/>
    </row>
    <row r="112" spans="1:4" ht="20.25" x14ac:dyDescent="0.25">
      <c r="A112" s="78"/>
      <c r="B112" s="20"/>
      <c r="C112" s="30"/>
      <c r="D112" s="30"/>
    </row>
    <row r="113" spans="1:4" ht="20.25" x14ac:dyDescent="0.25">
      <c r="A113" s="78"/>
      <c r="B113" s="20"/>
      <c r="C113" s="30"/>
      <c r="D113" s="30"/>
    </row>
    <row r="114" spans="1:4" ht="20.25" x14ac:dyDescent="0.25">
      <c r="A114" s="78"/>
      <c r="B114" s="20"/>
      <c r="C114" s="30"/>
      <c r="D114" s="30"/>
    </row>
    <row r="115" spans="1:4" ht="20.25" x14ac:dyDescent="0.25">
      <c r="A115" s="78"/>
      <c r="B115" s="20"/>
      <c r="C115" s="30"/>
      <c r="D115" s="30"/>
    </row>
    <row r="116" spans="1:4" ht="20.25" x14ac:dyDescent="0.25">
      <c r="A116" s="78"/>
      <c r="B116" s="20"/>
      <c r="C116" s="30"/>
      <c r="D116" s="30"/>
    </row>
    <row r="117" spans="1:4" ht="20.25" x14ac:dyDescent="0.25">
      <c r="A117" s="78"/>
      <c r="B117" s="20"/>
      <c r="C117" s="30"/>
      <c r="D117" s="30"/>
    </row>
    <row r="118" spans="1:4" ht="20.25" x14ac:dyDescent="0.25">
      <c r="A118" s="78"/>
      <c r="B118" s="20"/>
      <c r="C118" s="30"/>
      <c r="D118" s="30"/>
    </row>
    <row r="119" spans="1:4" ht="20.25" x14ac:dyDescent="0.25">
      <c r="A119" s="78"/>
      <c r="B119" s="20"/>
      <c r="C119" s="30"/>
      <c r="D119" s="30"/>
    </row>
    <row r="120" spans="1:4" ht="20.25" x14ac:dyDescent="0.25">
      <c r="A120" s="78"/>
      <c r="B120" s="20"/>
      <c r="C120" s="30"/>
      <c r="D120" s="30"/>
    </row>
    <row r="121" spans="1:4" ht="20.25" x14ac:dyDescent="0.25">
      <c r="A121" s="78"/>
      <c r="B121" s="20"/>
      <c r="C121" s="30"/>
      <c r="D121" s="30"/>
    </row>
    <row r="122" spans="1:4" ht="20.25" x14ac:dyDescent="0.25">
      <c r="A122" s="78"/>
      <c r="B122" s="20"/>
      <c r="C122" s="30"/>
      <c r="D122" s="30"/>
    </row>
    <row r="123" spans="1:4" ht="20.25" x14ac:dyDescent="0.25">
      <c r="A123" s="78"/>
      <c r="B123" s="20"/>
      <c r="C123" s="30"/>
      <c r="D123" s="30"/>
    </row>
    <row r="124" spans="1:4" ht="20.25" x14ac:dyDescent="0.25">
      <c r="A124" s="78"/>
      <c r="B124" s="20"/>
      <c r="C124" s="30"/>
      <c r="D124" s="30"/>
    </row>
    <row r="125" spans="1:4" ht="20.25" x14ac:dyDescent="0.25">
      <c r="A125" s="78"/>
      <c r="B125" s="20"/>
      <c r="C125" s="30"/>
      <c r="D125" s="30"/>
    </row>
    <row r="126" spans="1:4" ht="20.25" x14ac:dyDescent="0.25">
      <c r="A126" s="78"/>
      <c r="B126" s="20"/>
      <c r="C126" s="30"/>
      <c r="D126" s="30"/>
    </row>
    <row r="127" spans="1:4" ht="20.25" x14ac:dyDescent="0.25">
      <c r="A127" s="78"/>
      <c r="B127" s="20"/>
      <c r="C127" s="30"/>
      <c r="D127" s="30"/>
    </row>
    <row r="128" spans="1:4" ht="20.25" x14ac:dyDescent="0.25">
      <c r="A128" s="78"/>
      <c r="B128" s="20"/>
      <c r="C128" s="30"/>
      <c r="D128" s="30"/>
    </row>
    <row r="129" spans="1:4" ht="20.25" x14ac:dyDescent="0.25">
      <c r="A129" s="78"/>
      <c r="B129" s="20"/>
      <c r="C129" s="30"/>
      <c r="D129" s="30"/>
    </row>
    <row r="130" spans="1:4" ht="20.25" x14ac:dyDescent="0.25">
      <c r="A130" s="78"/>
      <c r="B130" s="20"/>
      <c r="C130" s="30"/>
      <c r="D130" s="30"/>
    </row>
    <row r="131" spans="1:4" ht="20.25" x14ac:dyDescent="0.25">
      <c r="A131" s="78"/>
      <c r="B131" s="20"/>
      <c r="C131" s="30"/>
      <c r="D131" s="30"/>
    </row>
    <row r="132" spans="1:4" ht="20.25" x14ac:dyDescent="0.25">
      <c r="A132" s="78"/>
      <c r="B132" s="20"/>
      <c r="C132" s="30"/>
      <c r="D132" s="30"/>
    </row>
    <row r="133" spans="1:4" ht="20.25" x14ac:dyDescent="0.25">
      <c r="A133" s="78"/>
      <c r="B133" s="20"/>
      <c r="C133" s="30"/>
      <c r="D133" s="30"/>
    </row>
    <row r="134" spans="1:4" ht="20.25" x14ac:dyDescent="0.25">
      <c r="A134" s="78"/>
      <c r="B134" s="20"/>
      <c r="C134" s="30"/>
      <c r="D134" s="30"/>
    </row>
    <row r="135" spans="1:4" ht="20.25" x14ac:dyDescent="0.25">
      <c r="A135" s="78"/>
      <c r="B135" s="20"/>
      <c r="C135" s="30"/>
      <c r="D135" s="30"/>
    </row>
    <row r="136" spans="1:4" ht="20.25" x14ac:dyDescent="0.25">
      <c r="A136" s="78"/>
      <c r="B136" s="20"/>
      <c r="C136" s="30"/>
      <c r="D136" s="30"/>
    </row>
    <row r="137" spans="1:4" ht="20.25" x14ac:dyDescent="0.25">
      <c r="A137" s="78"/>
      <c r="B137" s="20"/>
      <c r="C137" s="30"/>
      <c r="D137" s="30"/>
    </row>
    <row r="138" spans="1:4" ht="20.25" x14ac:dyDescent="0.25">
      <c r="A138" s="78"/>
      <c r="B138" s="20"/>
      <c r="C138" s="30"/>
      <c r="D138" s="30"/>
    </row>
    <row r="139" spans="1:4" ht="20.25" x14ac:dyDescent="0.25">
      <c r="A139" s="78"/>
      <c r="B139" s="20"/>
      <c r="C139" s="30"/>
      <c r="D139" s="30"/>
    </row>
    <row r="140" spans="1:4" ht="20.25" x14ac:dyDescent="0.25">
      <c r="A140" s="78"/>
      <c r="B140" s="20"/>
      <c r="C140" s="30"/>
      <c r="D140" s="30"/>
    </row>
    <row r="141" spans="1:4" ht="20.25" x14ac:dyDescent="0.25">
      <c r="A141" s="78"/>
      <c r="B141" s="20"/>
      <c r="C141" s="30"/>
      <c r="D141" s="30"/>
    </row>
    <row r="142" spans="1:4" ht="20.25" x14ac:dyDescent="0.25">
      <c r="A142" s="78"/>
      <c r="B142" s="20"/>
      <c r="C142" s="30"/>
      <c r="D142" s="30"/>
    </row>
    <row r="143" spans="1:4" ht="20.25" x14ac:dyDescent="0.25">
      <c r="A143" s="78"/>
      <c r="B143" s="20"/>
      <c r="C143" s="30"/>
      <c r="D143" s="30"/>
    </row>
    <row r="144" spans="1:4" ht="20.25" x14ac:dyDescent="0.25">
      <c r="A144" s="78"/>
      <c r="B144" s="20"/>
      <c r="C144" s="30"/>
      <c r="D144" s="30"/>
    </row>
    <row r="145" spans="1:4" ht="20.25" x14ac:dyDescent="0.25">
      <c r="A145" s="78"/>
      <c r="B145" s="20"/>
      <c r="C145" s="30"/>
      <c r="D145" s="30"/>
    </row>
    <row r="146" spans="1:4" ht="20.25" x14ac:dyDescent="0.25">
      <c r="A146" s="78"/>
      <c r="B146" s="20"/>
      <c r="C146" s="30"/>
      <c r="D146" s="30"/>
    </row>
    <row r="147" spans="1:4" ht="20.25" x14ac:dyDescent="0.25">
      <c r="A147" s="78"/>
      <c r="B147" s="20"/>
      <c r="C147" s="30"/>
      <c r="D147" s="30"/>
    </row>
    <row r="148" spans="1:4" ht="20.25" x14ac:dyDescent="0.25">
      <c r="A148" s="78"/>
      <c r="B148" s="20"/>
      <c r="C148" s="30"/>
      <c r="D148" s="30"/>
    </row>
    <row r="149" spans="1:4" ht="20.25" x14ac:dyDescent="0.25">
      <c r="A149" s="78"/>
      <c r="B149" s="20"/>
      <c r="C149" s="30"/>
      <c r="D149" s="30"/>
    </row>
    <row r="150" spans="1:4" ht="20.25" x14ac:dyDescent="0.25">
      <c r="A150" s="78"/>
      <c r="B150" s="20"/>
      <c r="C150" s="30"/>
      <c r="D150" s="30"/>
    </row>
    <row r="151" spans="1:4" ht="20.25" x14ac:dyDescent="0.25">
      <c r="A151" s="78"/>
      <c r="B151" s="20"/>
      <c r="C151" s="30"/>
      <c r="D151" s="30"/>
    </row>
    <row r="152" spans="1:4" ht="20.25" x14ac:dyDescent="0.25">
      <c r="A152" s="78"/>
      <c r="B152" s="20"/>
      <c r="C152" s="30"/>
      <c r="D152" s="30"/>
    </row>
    <row r="153" spans="1:4" ht="20.25" x14ac:dyDescent="0.25">
      <c r="A153" s="78"/>
      <c r="B153" s="20"/>
      <c r="C153" s="30"/>
      <c r="D153" s="30"/>
    </row>
    <row r="154" spans="1:4" ht="20.25" x14ac:dyDescent="0.25">
      <c r="A154" s="78"/>
      <c r="B154" s="20"/>
      <c r="C154" s="30"/>
      <c r="D154" s="30"/>
    </row>
    <row r="155" spans="1:4" ht="20.25" x14ac:dyDescent="0.25">
      <c r="A155" s="78"/>
      <c r="B155" s="20"/>
      <c r="C155" s="30"/>
      <c r="D155" s="30"/>
    </row>
    <row r="156" spans="1:4" ht="20.25" x14ac:dyDescent="0.25">
      <c r="A156" s="78"/>
      <c r="B156" s="20"/>
      <c r="C156" s="30"/>
      <c r="D156" s="30"/>
    </row>
    <row r="157" spans="1:4" ht="20.25" x14ac:dyDescent="0.25">
      <c r="A157" s="78"/>
      <c r="B157" s="20"/>
      <c r="C157" s="30"/>
      <c r="D157" s="30"/>
    </row>
    <row r="158" spans="1:4" ht="20.25" x14ac:dyDescent="0.25">
      <c r="A158" s="78"/>
      <c r="B158" s="20"/>
      <c r="C158" s="30"/>
      <c r="D158" s="30"/>
    </row>
    <row r="159" spans="1:4" ht="20.25" x14ac:dyDescent="0.25">
      <c r="A159" s="78"/>
      <c r="B159" s="20"/>
      <c r="C159" s="30"/>
      <c r="D159" s="30"/>
    </row>
    <row r="160" spans="1:4" ht="20.25" x14ac:dyDescent="0.25">
      <c r="A160" s="78"/>
      <c r="B160" s="20"/>
      <c r="C160" s="30"/>
      <c r="D160" s="30"/>
    </row>
    <row r="161" spans="1:4" ht="20.25" x14ac:dyDescent="0.25">
      <c r="A161" s="78"/>
      <c r="B161" s="20"/>
      <c r="C161" s="30"/>
      <c r="D161" s="30"/>
    </row>
    <row r="162" spans="1:4" ht="20.25" x14ac:dyDescent="0.25">
      <c r="A162" s="78"/>
      <c r="B162" s="20"/>
      <c r="C162" s="30"/>
      <c r="D162" s="30"/>
    </row>
    <row r="163" spans="1:4" ht="20.25" x14ac:dyDescent="0.25">
      <c r="A163" s="78"/>
      <c r="B163" s="20"/>
      <c r="C163" s="30"/>
      <c r="D163" s="30"/>
    </row>
    <row r="164" spans="1:4" ht="20.25" x14ac:dyDescent="0.25">
      <c r="A164" s="78"/>
      <c r="B164" s="20"/>
      <c r="C164" s="30"/>
      <c r="D164" s="30"/>
    </row>
    <row r="165" spans="1:4" ht="20.25" x14ac:dyDescent="0.25">
      <c r="A165" s="78"/>
      <c r="B165" s="20"/>
      <c r="C165" s="30"/>
      <c r="D165" s="30"/>
    </row>
    <row r="166" spans="1:4" ht="20.25" x14ac:dyDescent="0.25">
      <c r="A166" s="78"/>
      <c r="B166" s="20"/>
      <c r="C166" s="30"/>
      <c r="D166" s="30"/>
    </row>
    <row r="167" spans="1:4" ht="20.25" x14ac:dyDescent="0.25">
      <c r="A167" s="78"/>
      <c r="B167" s="20"/>
      <c r="C167" s="30"/>
      <c r="D167" s="30"/>
    </row>
    <row r="168" spans="1:4" ht="20.25" x14ac:dyDescent="0.25">
      <c r="A168" s="78"/>
      <c r="B168" s="20"/>
      <c r="C168" s="30"/>
      <c r="D168" s="30"/>
    </row>
    <row r="169" spans="1:4" ht="20.25" x14ac:dyDescent="0.25">
      <c r="A169" s="78"/>
      <c r="B169" s="20"/>
      <c r="C169" s="30"/>
      <c r="D169" s="30"/>
    </row>
    <row r="170" spans="1:4" ht="20.25" x14ac:dyDescent="0.25">
      <c r="A170" s="78"/>
      <c r="B170" s="20"/>
      <c r="C170" s="30"/>
      <c r="D170" s="30"/>
    </row>
    <row r="171" spans="1:4" ht="20.25" x14ac:dyDescent="0.25">
      <c r="A171" s="78"/>
      <c r="B171" s="20"/>
      <c r="C171" s="30"/>
      <c r="D171" s="30"/>
    </row>
    <row r="172" spans="1:4" ht="20.25" x14ac:dyDescent="0.25">
      <c r="A172" s="78"/>
      <c r="B172" s="20"/>
      <c r="C172" s="30"/>
      <c r="D172" s="30"/>
    </row>
    <row r="173" spans="1:4" ht="20.25" x14ac:dyDescent="0.25">
      <c r="A173" s="78"/>
      <c r="B173" s="20"/>
      <c r="C173" s="30"/>
      <c r="D173" s="30"/>
    </row>
    <row r="174" spans="1:4" ht="20.25" x14ac:dyDescent="0.25">
      <c r="A174" s="78"/>
      <c r="B174" s="20"/>
      <c r="C174" s="30"/>
      <c r="D174" s="30"/>
    </row>
    <row r="175" spans="1:4" ht="20.25" x14ac:dyDescent="0.25">
      <c r="A175" s="78"/>
      <c r="B175" s="20"/>
      <c r="C175" s="30"/>
      <c r="D175" s="30"/>
    </row>
    <row r="176" spans="1:4" ht="20.25" x14ac:dyDescent="0.25">
      <c r="A176" s="78"/>
      <c r="B176" s="20"/>
      <c r="C176" s="30"/>
      <c r="D176" s="30"/>
    </row>
    <row r="177" spans="1:4" ht="20.25" x14ac:dyDescent="0.25">
      <c r="A177" s="78"/>
      <c r="B177" s="20"/>
      <c r="C177" s="30"/>
      <c r="D177" s="30"/>
    </row>
    <row r="178" spans="1:4" ht="20.25" x14ac:dyDescent="0.25">
      <c r="A178" s="78"/>
      <c r="B178" s="20"/>
      <c r="C178" s="30"/>
      <c r="D178" s="30"/>
    </row>
    <row r="179" spans="1:4" ht="20.25" x14ac:dyDescent="0.25">
      <c r="A179" s="78"/>
      <c r="B179" s="20"/>
      <c r="C179" s="30"/>
      <c r="D179" s="30"/>
    </row>
    <row r="180" spans="1:4" ht="20.25" x14ac:dyDescent="0.25">
      <c r="A180" s="78"/>
      <c r="B180" s="20"/>
      <c r="C180" s="30"/>
      <c r="D180" s="30"/>
    </row>
    <row r="181" spans="1:4" ht="20.25" x14ac:dyDescent="0.25">
      <c r="A181" s="78"/>
      <c r="B181" s="20"/>
      <c r="C181" s="30"/>
      <c r="D181" s="30"/>
    </row>
    <row r="182" spans="1:4" ht="20.25" x14ac:dyDescent="0.25">
      <c r="A182" s="78"/>
      <c r="B182" s="20"/>
      <c r="C182" s="30"/>
      <c r="D182" s="30"/>
    </row>
    <row r="183" spans="1:4" ht="20.25" x14ac:dyDescent="0.25">
      <c r="A183" s="78"/>
      <c r="B183" s="20"/>
      <c r="C183" s="30"/>
      <c r="D183" s="30"/>
    </row>
    <row r="184" spans="1:4" ht="20.25" x14ac:dyDescent="0.25">
      <c r="A184" s="78"/>
      <c r="B184" s="20"/>
      <c r="C184" s="30"/>
      <c r="D184" s="30"/>
    </row>
    <row r="185" spans="1:4" ht="20.25" x14ac:dyDescent="0.25">
      <c r="A185" s="78"/>
      <c r="B185" s="20"/>
      <c r="C185" s="30"/>
      <c r="D185" s="30"/>
    </row>
    <row r="186" spans="1:4" ht="20.25" x14ac:dyDescent="0.25">
      <c r="A186" s="78"/>
      <c r="B186" s="20"/>
      <c r="C186" s="30"/>
      <c r="D186" s="30"/>
    </row>
    <row r="187" spans="1:4" ht="20.25" x14ac:dyDescent="0.25">
      <c r="A187" s="78"/>
      <c r="B187" s="20"/>
      <c r="C187" s="30"/>
      <c r="D187" s="30"/>
    </row>
    <row r="188" spans="1:4" ht="20.25" x14ac:dyDescent="0.25">
      <c r="A188" s="78"/>
      <c r="B188" s="20"/>
      <c r="C188" s="30"/>
      <c r="D188" s="30"/>
    </row>
    <row r="189" spans="1:4" ht="20.25" x14ac:dyDescent="0.25">
      <c r="A189" s="78"/>
      <c r="B189" s="20"/>
      <c r="C189" s="30"/>
      <c r="D189" s="30"/>
    </row>
    <row r="190" spans="1:4" ht="20.25" x14ac:dyDescent="0.25">
      <c r="A190" s="78"/>
      <c r="B190" s="20"/>
      <c r="C190" s="30"/>
      <c r="D190" s="30"/>
    </row>
    <row r="191" spans="1:4" ht="20.25" x14ac:dyDescent="0.25">
      <c r="A191" s="78"/>
      <c r="B191" s="20"/>
      <c r="C191" s="30"/>
      <c r="D191" s="30"/>
    </row>
    <row r="192" spans="1:4" ht="20.25" x14ac:dyDescent="0.25">
      <c r="A192" s="78"/>
      <c r="B192" s="20"/>
      <c r="C192" s="30"/>
      <c r="D192" s="30"/>
    </row>
    <row r="193" spans="1:4" ht="20.25" x14ac:dyDescent="0.25">
      <c r="A193" s="78"/>
      <c r="B193" s="20"/>
      <c r="C193" s="30"/>
      <c r="D193" s="30"/>
    </row>
    <row r="194" spans="1:4" ht="20.25" x14ac:dyDescent="0.25">
      <c r="A194" s="78"/>
      <c r="B194" s="20"/>
      <c r="C194" s="30"/>
      <c r="D194" s="30"/>
    </row>
    <row r="195" spans="1:4" ht="20.25" x14ac:dyDescent="0.25">
      <c r="A195" s="78"/>
      <c r="B195" s="20"/>
      <c r="C195" s="30"/>
      <c r="D195" s="30"/>
    </row>
    <row r="196" spans="1:4" ht="20.25" x14ac:dyDescent="0.25">
      <c r="A196" s="78"/>
      <c r="B196" s="20"/>
      <c r="C196" s="30"/>
      <c r="D196" s="30"/>
    </row>
    <row r="197" spans="1:4" ht="20.25" x14ac:dyDescent="0.25">
      <c r="A197" s="78"/>
      <c r="B197" s="20"/>
      <c r="C197" s="30"/>
      <c r="D197" s="30"/>
    </row>
    <row r="198" spans="1:4" ht="20.25" x14ac:dyDescent="0.25">
      <c r="A198" s="78"/>
      <c r="B198" s="20"/>
      <c r="C198" s="30"/>
      <c r="D198" s="30"/>
    </row>
    <row r="199" spans="1:4" ht="20.25" x14ac:dyDescent="0.25">
      <c r="A199" s="78"/>
      <c r="B199" s="20"/>
      <c r="C199" s="30"/>
      <c r="D199" s="30"/>
    </row>
    <row r="200" spans="1:4" ht="20.25" x14ac:dyDescent="0.25">
      <c r="A200" s="78"/>
      <c r="B200" s="20"/>
      <c r="C200" s="30"/>
      <c r="D200" s="30"/>
    </row>
    <row r="201" spans="1:4" ht="20.25" x14ac:dyDescent="0.25">
      <c r="A201" s="78"/>
      <c r="B201" s="20"/>
      <c r="C201" s="30"/>
      <c r="D201" s="30"/>
    </row>
    <row r="202" spans="1:4" ht="20.25" x14ac:dyDescent="0.25">
      <c r="A202" s="78"/>
      <c r="B202" s="20"/>
      <c r="C202" s="30"/>
      <c r="D202" s="30"/>
    </row>
    <row r="203" spans="1:4" ht="20.25" x14ac:dyDescent="0.25">
      <c r="A203" s="78"/>
      <c r="B203" s="20"/>
      <c r="C203" s="30"/>
      <c r="D203" s="30"/>
    </row>
    <row r="204" spans="1:4" ht="20.25" x14ac:dyDescent="0.25">
      <c r="A204" s="78"/>
      <c r="B204" s="20"/>
      <c r="C204" s="30"/>
      <c r="D204" s="30"/>
    </row>
    <row r="205" spans="1:4" ht="20.25" x14ac:dyDescent="0.25">
      <c r="A205" s="78"/>
      <c r="B205" s="20"/>
      <c r="C205" s="30"/>
      <c r="D205" s="30"/>
    </row>
    <row r="206" spans="1:4" ht="20.25" x14ac:dyDescent="0.25">
      <c r="A206" s="78"/>
      <c r="B206" s="20"/>
      <c r="C206" s="30"/>
      <c r="D206" s="30"/>
    </row>
    <row r="207" spans="1:4" ht="20.25" x14ac:dyDescent="0.25">
      <c r="A207" s="78"/>
      <c r="B207" s="20"/>
      <c r="C207" s="30"/>
      <c r="D207" s="30"/>
    </row>
    <row r="208" spans="1:4" x14ac:dyDescent="0.25">
      <c r="A208" s="58"/>
      <c r="B208" s="20"/>
      <c r="C208" s="20"/>
      <c r="D208" s="20"/>
    </row>
    <row r="209" spans="1:8" ht="20.25" x14ac:dyDescent="0.25">
      <c r="A209" s="58"/>
      <c r="B209" s="26" t="s">
        <v>82</v>
      </c>
      <c r="C209" s="26" t="s">
        <v>136</v>
      </c>
      <c r="D209" s="29" t="s">
        <v>82</v>
      </c>
      <c r="E209" s="29" t="s">
        <v>136</v>
      </c>
    </row>
    <row r="210" spans="1:8" ht="21" x14ac:dyDescent="0.35">
      <c r="A210" s="58"/>
      <c r="B210" s="27" t="s">
        <v>84</v>
      </c>
      <c r="C210" s="27" t="s">
        <v>52</v>
      </c>
      <c r="D210" t="s">
        <v>84</v>
      </c>
      <c r="F210" t="str">
        <f>IF(NOT(ISBLANK(D210)),D210,IF(NOT(ISBLANK(E210)),"     "&amp;E210,FALSE))</f>
        <v>Afectación Económica o presupuestal</v>
      </c>
      <c r="G210" t="s">
        <v>84</v>
      </c>
      <c r="H210" t="str">
        <f>IF(NOT(ISERROR(MATCH(G210,_xlfn.ANCHORARRAY(B221),0))),F223&amp;"Por favor no seleccionar los criterios de impacto",G210)</f>
        <v>❌Por favor no seleccionar los criterios de impacto</v>
      </c>
    </row>
    <row r="211" spans="1:8" ht="21" x14ac:dyDescent="0.35">
      <c r="A211" s="58"/>
      <c r="B211" s="27" t="s">
        <v>84</v>
      </c>
      <c r="C211" s="27" t="s">
        <v>87</v>
      </c>
      <c r="E211" t="s">
        <v>52</v>
      </c>
      <c r="F211" t="str">
        <f t="shared" ref="F211:F221" si="0">IF(NOT(ISBLANK(D211)),D211,IF(NOT(ISBLANK(E211)),"     "&amp;E211,FALSE))</f>
        <v xml:space="preserve">     Afectación menor a 10 SMLMV .</v>
      </c>
    </row>
    <row r="212" spans="1:8" ht="21" x14ac:dyDescent="0.35">
      <c r="A212" s="58"/>
      <c r="B212" s="27" t="s">
        <v>84</v>
      </c>
      <c r="C212" s="27" t="s">
        <v>88</v>
      </c>
      <c r="E212" t="s">
        <v>87</v>
      </c>
      <c r="F212" t="str">
        <f t="shared" si="0"/>
        <v xml:space="preserve">     Entre 10 y 50 SMLMV </v>
      </c>
    </row>
    <row r="213" spans="1:8" ht="21" x14ac:dyDescent="0.35">
      <c r="A213" s="58"/>
      <c r="B213" s="27" t="s">
        <v>84</v>
      </c>
      <c r="C213" s="27" t="s">
        <v>89</v>
      </c>
      <c r="E213" t="s">
        <v>88</v>
      </c>
      <c r="F213" t="str">
        <f t="shared" si="0"/>
        <v xml:space="preserve">     Entre 50 y 100 SMLMV </v>
      </c>
    </row>
    <row r="214" spans="1:8" ht="21" x14ac:dyDescent="0.35">
      <c r="A214" s="58"/>
      <c r="B214" s="27" t="s">
        <v>84</v>
      </c>
      <c r="C214" s="27" t="s">
        <v>90</v>
      </c>
      <c r="E214" t="s">
        <v>89</v>
      </c>
      <c r="F214" t="str">
        <f t="shared" si="0"/>
        <v xml:space="preserve">     Entre 100 y 500 SMLMV </v>
      </c>
    </row>
    <row r="215" spans="1:8" ht="21" x14ac:dyDescent="0.35">
      <c r="A215" s="58"/>
      <c r="B215" s="27" t="s">
        <v>51</v>
      </c>
      <c r="C215" s="27" t="s">
        <v>91</v>
      </c>
      <c r="E215" t="s">
        <v>90</v>
      </c>
      <c r="F215" t="str">
        <f t="shared" si="0"/>
        <v xml:space="preserve">     Mayor a 500 SMLMV </v>
      </c>
    </row>
    <row r="216" spans="1:8" ht="21" x14ac:dyDescent="0.35">
      <c r="A216" s="58"/>
      <c r="B216" s="27" t="s">
        <v>51</v>
      </c>
      <c r="C216" s="27" t="s">
        <v>92</v>
      </c>
      <c r="D216" t="s">
        <v>51</v>
      </c>
      <c r="F216" t="str">
        <f t="shared" si="0"/>
        <v>Pérdida Reputacional</v>
      </c>
    </row>
    <row r="217" spans="1:8" ht="21" x14ac:dyDescent="0.35">
      <c r="A217" s="58"/>
      <c r="B217" s="27" t="s">
        <v>51</v>
      </c>
      <c r="C217" s="27" t="s">
        <v>94</v>
      </c>
      <c r="E217" t="s">
        <v>91</v>
      </c>
      <c r="F217" t="str">
        <f t="shared" si="0"/>
        <v xml:space="preserve">     El riesgo afecta la imagen de alguna área de la organización</v>
      </c>
    </row>
    <row r="218" spans="1:8" ht="21" x14ac:dyDescent="0.35">
      <c r="A218" s="58"/>
      <c r="B218" s="27" t="s">
        <v>51</v>
      </c>
      <c r="C218" s="27" t="s">
        <v>93</v>
      </c>
      <c r="E218" t="s">
        <v>92</v>
      </c>
      <c r="F218" t="str">
        <f t="shared" si="0"/>
        <v xml:space="preserve">     El riesgo afecta la imagen de la entidad internamente, de conocimiento general, nivel interno, de junta dircetiva y accionistas y/o de provedores</v>
      </c>
    </row>
    <row r="219" spans="1:8" ht="21" x14ac:dyDescent="0.35">
      <c r="A219" s="58"/>
      <c r="B219" s="27" t="s">
        <v>51</v>
      </c>
      <c r="C219" s="27" t="s">
        <v>112</v>
      </c>
      <c r="E219" t="s">
        <v>94</v>
      </c>
      <c r="F219" t="str">
        <f t="shared" si="0"/>
        <v xml:space="preserve">     El riesgo afecta la imagen de la entidad con algunos usuarios de relevancia frente al logro de los objetivos</v>
      </c>
    </row>
    <row r="220" spans="1:8" x14ac:dyDescent="0.25">
      <c r="A220" s="58"/>
      <c r="B220" s="28"/>
      <c r="C220" s="28"/>
      <c r="E220" t="s">
        <v>93</v>
      </c>
      <c r="F220" t="str">
        <f t="shared" si="0"/>
        <v xml:space="preserve">     El riesgo afecta la imagen de de la entidad con efecto publicitario sostenido a nivel de sector administrativo, nivel departamental o municipal</v>
      </c>
    </row>
    <row r="221" spans="1:8" x14ac:dyDescent="0.25">
      <c r="A221" s="58"/>
      <c r="B221" s="28" t="str" cm="1">
        <f t="array" ref="B221:B223">_xlfn.UNIQUE(Tabla1[[#All],[Criterios]])</f>
        <v>Criterios</v>
      </c>
      <c r="C221" s="28"/>
      <c r="E221" t="s">
        <v>112</v>
      </c>
      <c r="F221" t="str">
        <f t="shared" si="0"/>
        <v xml:space="preserve">     El riesgo afecta la imagen de la entidad a nivel nacional, con efecto publicitarios sostenible a nivel país</v>
      </c>
    </row>
    <row r="222" spans="1:8" x14ac:dyDescent="0.25">
      <c r="A222" s="58"/>
      <c r="B222" s="28" t="str">
        <v>Afectación Económica o presupuestal</v>
      </c>
      <c r="C222" s="28"/>
    </row>
    <row r="223" spans="1:8" x14ac:dyDescent="0.25">
      <c r="B223" s="28" t="str">
        <v>Pérdida Reputacional</v>
      </c>
      <c r="C223" s="28"/>
      <c r="F223" s="31" t="s">
        <v>138</v>
      </c>
    </row>
    <row r="224" spans="1:8" x14ac:dyDescent="0.25">
      <c r="B224" s="19"/>
      <c r="C224" s="19"/>
      <c r="F224" s="31" t="s">
        <v>139</v>
      </c>
    </row>
    <row r="225" spans="2:4" x14ac:dyDescent="0.25">
      <c r="B225" s="19"/>
      <c r="C225" s="19"/>
    </row>
    <row r="226" spans="2:4" x14ac:dyDescent="0.25">
      <c r="B226" s="19"/>
      <c r="C226" s="19"/>
    </row>
    <row r="227" spans="2:4" x14ac:dyDescent="0.25">
      <c r="B227" s="19"/>
      <c r="C227" s="19"/>
      <c r="D227" s="19"/>
    </row>
    <row r="228" spans="2:4" x14ac:dyDescent="0.25">
      <c r="B228" s="19"/>
      <c r="C228" s="19"/>
      <c r="D228" s="19"/>
    </row>
    <row r="229" spans="2:4" x14ac:dyDescent="0.25">
      <c r="B229" s="19"/>
      <c r="C229" s="19"/>
      <c r="D229" s="19"/>
    </row>
    <row r="230" spans="2:4" x14ac:dyDescent="0.25">
      <c r="B230" s="19"/>
      <c r="C230" s="19"/>
      <c r="D230" s="19"/>
    </row>
    <row r="231" spans="2:4" x14ac:dyDescent="0.25">
      <c r="B231" s="19"/>
      <c r="C231" s="19"/>
      <c r="D231" s="19"/>
    </row>
    <row r="232" spans="2:4" x14ac:dyDescent="0.25">
      <c r="B232" s="19"/>
      <c r="C232" s="19"/>
      <c r="D232" s="19"/>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A3" sqref="A3"/>
    </sheetView>
  </sheetViews>
  <sheetFormatPr baseColWidth="10" defaultColWidth="14.28515625" defaultRowHeight="12.75" x14ac:dyDescent="0.2"/>
  <cols>
    <col min="1" max="2" width="14.28515625" style="63"/>
    <col min="3" max="3" width="17" style="63" customWidth="1"/>
    <col min="4" max="4" width="14.28515625" style="63"/>
    <col min="5" max="5" width="46" style="63" customWidth="1"/>
    <col min="6" max="16384" width="14.28515625" style="63"/>
  </cols>
  <sheetData>
    <row r="1" spans="2:6" ht="24" customHeight="1" thickBot="1" x14ac:dyDescent="0.25">
      <c r="B1" s="448" t="s">
        <v>72</v>
      </c>
      <c r="C1" s="449"/>
      <c r="D1" s="449"/>
      <c r="E1" s="449"/>
      <c r="F1" s="450"/>
    </row>
    <row r="2" spans="2:6" ht="16.5" thickBot="1" x14ac:dyDescent="0.3">
      <c r="B2" s="64"/>
      <c r="C2" s="64"/>
      <c r="D2" s="64"/>
      <c r="E2" s="64"/>
      <c r="F2" s="64"/>
    </row>
    <row r="3" spans="2:6" ht="16.5" thickBot="1" x14ac:dyDescent="0.25">
      <c r="B3" s="452" t="s">
        <v>58</v>
      </c>
      <c r="C3" s="453"/>
      <c r="D3" s="453"/>
      <c r="E3" s="76" t="s">
        <v>59</v>
      </c>
      <c r="F3" s="77" t="s">
        <v>60</v>
      </c>
    </row>
    <row r="4" spans="2:6" ht="31.5" x14ac:dyDescent="0.2">
      <c r="B4" s="454" t="s">
        <v>61</v>
      </c>
      <c r="C4" s="456" t="s">
        <v>13</v>
      </c>
      <c r="D4" s="65" t="s">
        <v>14</v>
      </c>
      <c r="E4" s="66" t="s">
        <v>62</v>
      </c>
      <c r="F4" s="67">
        <v>0.25</v>
      </c>
    </row>
    <row r="5" spans="2:6" ht="47.25" x14ac:dyDescent="0.2">
      <c r="B5" s="455"/>
      <c r="C5" s="457"/>
      <c r="D5" s="68" t="s">
        <v>15</v>
      </c>
      <c r="E5" s="69" t="s">
        <v>63</v>
      </c>
      <c r="F5" s="70">
        <v>0.15</v>
      </c>
    </row>
    <row r="6" spans="2:6" ht="47.25" x14ac:dyDescent="0.2">
      <c r="B6" s="455"/>
      <c r="C6" s="457"/>
      <c r="D6" s="68" t="s">
        <v>16</v>
      </c>
      <c r="E6" s="69" t="s">
        <v>64</v>
      </c>
      <c r="F6" s="70">
        <v>0.1</v>
      </c>
    </row>
    <row r="7" spans="2:6" ht="63" x14ac:dyDescent="0.2">
      <c r="B7" s="455"/>
      <c r="C7" s="457" t="s">
        <v>17</v>
      </c>
      <c r="D7" s="68" t="s">
        <v>10</v>
      </c>
      <c r="E7" s="69" t="s">
        <v>65</v>
      </c>
      <c r="F7" s="70">
        <v>0.25</v>
      </c>
    </row>
    <row r="8" spans="2:6" ht="31.5" x14ac:dyDescent="0.2">
      <c r="B8" s="455"/>
      <c r="C8" s="457"/>
      <c r="D8" s="68" t="s">
        <v>9</v>
      </c>
      <c r="E8" s="69" t="s">
        <v>66</v>
      </c>
      <c r="F8" s="70">
        <v>0.15</v>
      </c>
    </row>
    <row r="9" spans="2:6" ht="47.25" x14ac:dyDescent="0.2">
      <c r="B9" s="455" t="s">
        <v>153</v>
      </c>
      <c r="C9" s="457" t="s">
        <v>18</v>
      </c>
      <c r="D9" s="68" t="s">
        <v>19</v>
      </c>
      <c r="E9" s="69" t="s">
        <v>67</v>
      </c>
      <c r="F9" s="71" t="s">
        <v>68</v>
      </c>
    </row>
    <row r="10" spans="2:6" ht="63" x14ac:dyDescent="0.2">
      <c r="B10" s="455"/>
      <c r="C10" s="457"/>
      <c r="D10" s="68" t="s">
        <v>20</v>
      </c>
      <c r="E10" s="69" t="s">
        <v>69</v>
      </c>
      <c r="F10" s="71" t="s">
        <v>68</v>
      </c>
    </row>
    <row r="11" spans="2:6" ht="47.25" x14ac:dyDescent="0.2">
      <c r="B11" s="455"/>
      <c r="C11" s="457" t="s">
        <v>21</v>
      </c>
      <c r="D11" s="68" t="s">
        <v>22</v>
      </c>
      <c r="E11" s="69" t="s">
        <v>70</v>
      </c>
      <c r="F11" s="71" t="s">
        <v>68</v>
      </c>
    </row>
    <row r="12" spans="2:6" ht="47.25" x14ac:dyDescent="0.2">
      <c r="B12" s="455"/>
      <c r="C12" s="457"/>
      <c r="D12" s="68" t="s">
        <v>23</v>
      </c>
      <c r="E12" s="69" t="s">
        <v>71</v>
      </c>
      <c r="F12" s="71" t="s">
        <v>68</v>
      </c>
    </row>
    <row r="13" spans="2:6" ht="31.5" x14ac:dyDescent="0.2">
      <c r="B13" s="455"/>
      <c r="C13" s="457" t="s">
        <v>24</v>
      </c>
      <c r="D13" s="68" t="s">
        <v>113</v>
      </c>
      <c r="E13" s="69" t="s">
        <v>116</v>
      </c>
      <c r="F13" s="71" t="s">
        <v>68</v>
      </c>
    </row>
    <row r="14" spans="2:6" ht="32.25" thickBot="1" x14ac:dyDescent="0.25">
      <c r="B14" s="458"/>
      <c r="C14" s="459"/>
      <c r="D14" s="72" t="s">
        <v>114</v>
      </c>
      <c r="E14" s="73" t="s">
        <v>115</v>
      </c>
      <c r="F14" s="74" t="s">
        <v>68</v>
      </c>
    </row>
    <row r="15" spans="2:6" ht="49.5" customHeight="1" x14ac:dyDescent="0.2">
      <c r="B15" s="451" t="s">
        <v>150</v>
      </c>
      <c r="C15" s="451"/>
      <c r="D15" s="451"/>
      <c r="E15" s="451"/>
      <c r="F15" s="451"/>
    </row>
    <row r="16" spans="2:6" ht="27" customHeight="1" x14ac:dyDescent="0.25">
      <c r="B16" s="7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126</v>
      </c>
    </row>
    <row r="3" spans="2:5" x14ac:dyDescent="0.25">
      <c r="B3" t="s">
        <v>32</v>
      </c>
      <c r="E3" t="s">
        <v>125</v>
      </c>
    </row>
    <row r="4" spans="2:5" x14ac:dyDescent="0.25">
      <c r="B4" t="s">
        <v>130</v>
      </c>
      <c r="E4" t="s">
        <v>127</v>
      </c>
    </row>
    <row r="5" spans="2:5" x14ac:dyDescent="0.25">
      <c r="B5" t="s">
        <v>129</v>
      </c>
    </row>
    <row r="8" spans="2:5" x14ac:dyDescent="0.25">
      <c r="B8" t="s">
        <v>80</v>
      </c>
    </row>
    <row r="9" spans="2:5" x14ac:dyDescent="0.25">
      <c r="B9" t="s">
        <v>36</v>
      </c>
    </row>
    <row r="10" spans="2:5" x14ac:dyDescent="0.25">
      <c r="B10" t="s">
        <v>37</v>
      </c>
    </row>
    <row r="13" spans="2:5" x14ac:dyDescent="0.25">
      <c r="B13" t="s">
        <v>123</v>
      </c>
    </row>
    <row r="14" spans="2:5" x14ac:dyDescent="0.25">
      <c r="B14" t="s">
        <v>117</v>
      </c>
    </row>
    <row r="15" spans="2:5" x14ac:dyDescent="0.25">
      <c r="B15" t="s">
        <v>120</v>
      </c>
    </row>
    <row r="16" spans="2:5" x14ac:dyDescent="0.25">
      <c r="B16" t="s">
        <v>118</v>
      </c>
    </row>
    <row r="17" spans="2:2" x14ac:dyDescent="0.25">
      <c r="B17" t="s">
        <v>119</v>
      </c>
    </row>
    <row r="18" spans="2:2" x14ac:dyDescent="0.25">
      <c r="B18" t="s">
        <v>121</v>
      </c>
    </row>
    <row r="19" spans="2:2" x14ac:dyDescent="0.25">
      <c r="B19" t="s">
        <v>122</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RowHeight="12.75" x14ac:dyDescent="0.2"/>
  <cols>
    <col min="1" max="1" width="32.85546875" style="6" customWidth="1"/>
    <col min="2" max="16384" width="11.42578125" style="6"/>
  </cols>
  <sheetData>
    <row r="3" spans="1:1" x14ac:dyDescent="0.2">
      <c r="A3" s="7" t="s">
        <v>14</v>
      </c>
    </row>
    <row r="4" spans="1:1" x14ac:dyDescent="0.2">
      <c r="A4" s="7" t="s">
        <v>15</v>
      </c>
    </row>
    <row r="5" spans="1:1" x14ac:dyDescent="0.2">
      <c r="A5" s="7" t="s">
        <v>16</v>
      </c>
    </row>
    <row r="6" spans="1:1" x14ac:dyDescent="0.2">
      <c r="A6" s="7" t="s">
        <v>10</v>
      </c>
    </row>
    <row r="7" spans="1:1" x14ac:dyDescent="0.2">
      <c r="A7" s="7" t="s">
        <v>9</v>
      </c>
    </row>
    <row r="8" spans="1:1" x14ac:dyDescent="0.2">
      <c r="A8" s="7" t="s">
        <v>19</v>
      </c>
    </row>
    <row r="9" spans="1:1" x14ac:dyDescent="0.2">
      <c r="A9" s="7" t="s">
        <v>20</v>
      </c>
    </row>
    <row r="10" spans="1:1" x14ac:dyDescent="0.2">
      <c r="A10" s="7" t="s">
        <v>22</v>
      </c>
    </row>
    <row r="11" spans="1:1" x14ac:dyDescent="0.2">
      <c r="A11" s="7" t="s">
        <v>23</v>
      </c>
    </row>
    <row r="12" spans="1:1" x14ac:dyDescent="0.2">
      <c r="A12" s="7" t="s">
        <v>25</v>
      </c>
    </row>
    <row r="13" spans="1:1" x14ac:dyDescent="0.2">
      <c r="A13" s="7" t="s">
        <v>26</v>
      </c>
    </row>
    <row r="14" spans="1:1" x14ac:dyDescent="0.2">
      <c r="A14" s="7" t="s">
        <v>27</v>
      </c>
    </row>
    <row r="16" spans="1:1" x14ac:dyDescent="0.2">
      <c r="A16" s="7" t="s">
        <v>30</v>
      </c>
    </row>
    <row r="17" spans="1:1" x14ac:dyDescent="0.2">
      <c r="A17" s="7" t="s">
        <v>31</v>
      </c>
    </row>
    <row r="18" spans="1:1" x14ac:dyDescent="0.2">
      <c r="A18" s="7" t="s">
        <v>32</v>
      </c>
    </row>
    <row r="20" spans="1:1" x14ac:dyDescent="0.2">
      <c r="A20" s="7" t="s">
        <v>36</v>
      </c>
    </row>
    <row r="21" spans="1:1" x14ac:dyDescent="0.2">
      <c r="A21" s="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user</cp:lastModifiedBy>
  <cp:lastPrinted>2021-10-13T03:54:14Z</cp:lastPrinted>
  <dcterms:created xsi:type="dcterms:W3CDTF">2020-03-24T23:12:47Z</dcterms:created>
  <dcterms:modified xsi:type="dcterms:W3CDTF">2022-02-18T06:47:05Z</dcterms:modified>
</cp:coreProperties>
</file>