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hidePivotFieldList="1" defaultThemeVersion="124226"/>
  <mc:AlternateContent xmlns:mc="http://schemas.openxmlformats.org/markup-compatibility/2006">
    <mc:Choice Requires="x15">
      <x15ac:absPath xmlns:x15ac="http://schemas.microsoft.com/office/spreadsheetml/2010/11/ac" url="C:\Users\user.user-PC\Desktop\"/>
    </mc:Choice>
  </mc:AlternateContent>
  <xr:revisionPtr revIDLastSave="0" documentId="8_{3AACF1EB-14C0-40EA-A342-66BF86B53E3D}" xr6:coauthVersionLast="47" xr6:coauthVersionMax="47" xr10:uidLastSave="{00000000-0000-0000-0000-000000000000}"/>
  <bookViews>
    <workbookView xWindow="-120" yWindow="-120" windowWidth="29040" windowHeight="15840" tabRatio="882" activeTab="2" xr2:uid="{00000000-000D-0000-FFFF-FFFF00000000}"/>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definedNames>
    <definedName name="_xlnm._FilterDatabase" localSheetId="2" hidden="1">'Mapa final'!$A$6:$BS$158</definedName>
  </definedNames>
  <calcPr calcId="191029"/>
  <pivotCaches>
    <pivotCache cacheId="1"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P157" i="1" l="1"/>
  <c r="AN157" i="1"/>
  <c r="T92" i="1"/>
  <c r="X144" i="19" l="1"/>
  <c r="X132" i="19"/>
  <c r="X126" i="19"/>
  <c r="X94" i="19"/>
  <c r="X82" i="19"/>
  <c r="X76" i="19"/>
  <c r="X244" i="19"/>
  <c r="X232" i="19"/>
  <c r="X226" i="19"/>
  <c r="X194" i="19"/>
  <c r="X182" i="19"/>
  <c r="X176" i="19"/>
  <c r="U244" i="19"/>
  <c r="U232" i="19"/>
  <c r="U226" i="19"/>
  <c r="U194" i="19"/>
  <c r="U182" i="19"/>
  <c r="U176" i="19"/>
  <c r="U144" i="19"/>
  <c r="U132" i="19"/>
  <c r="U126" i="19"/>
  <c r="U94" i="19"/>
  <c r="U82" i="19"/>
  <c r="U76" i="19"/>
  <c r="R244" i="19"/>
  <c r="R232" i="19"/>
  <c r="R226" i="19"/>
  <c r="R194" i="19"/>
  <c r="R182" i="19"/>
  <c r="R176" i="19"/>
  <c r="R144" i="19"/>
  <c r="R132" i="19"/>
  <c r="R126" i="19"/>
  <c r="R94" i="19"/>
  <c r="R82" i="19"/>
  <c r="R76" i="19"/>
  <c r="O244" i="19"/>
  <c r="O232" i="19"/>
  <c r="O226" i="19"/>
  <c r="O194" i="19"/>
  <c r="O182" i="19"/>
  <c r="O176" i="19"/>
  <c r="O144" i="19"/>
  <c r="O132" i="19"/>
  <c r="O126" i="19"/>
  <c r="O94" i="19"/>
  <c r="O82" i="19"/>
  <c r="O76" i="19"/>
  <c r="N232" i="19"/>
  <c r="N182" i="19"/>
  <c r="N132" i="19"/>
  <c r="N82" i="19"/>
  <c r="Q232" i="19"/>
  <c r="Q182" i="19"/>
  <c r="Q132" i="19"/>
  <c r="Q82" i="19"/>
  <c r="T232" i="19"/>
  <c r="T182" i="19"/>
  <c r="T132" i="19"/>
  <c r="T82" i="19"/>
  <c r="W232" i="19"/>
  <c r="W182" i="19"/>
  <c r="W132" i="19"/>
  <c r="W82" i="19"/>
  <c r="L244" i="19"/>
  <c r="L232" i="19"/>
  <c r="L226" i="19"/>
  <c r="L194" i="19"/>
  <c r="L182" i="19"/>
  <c r="L176" i="19"/>
  <c r="L144" i="19"/>
  <c r="L132" i="19"/>
  <c r="L126" i="19"/>
  <c r="L94" i="19"/>
  <c r="L82" i="19"/>
  <c r="L76" i="19"/>
  <c r="K232" i="19"/>
  <c r="K182" i="19"/>
  <c r="K132" i="19"/>
  <c r="K82" i="19"/>
  <c r="X44" i="19"/>
  <c r="X32" i="19"/>
  <c r="X26" i="19"/>
  <c r="W32" i="19"/>
  <c r="U44" i="19"/>
  <c r="U32" i="19"/>
  <c r="U26" i="19"/>
  <c r="T32" i="19"/>
  <c r="Q32" i="19"/>
  <c r="R44" i="19"/>
  <c r="R32" i="19"/>
  <c r="R26" i="19"/>
  <c r="O44" i="19"/>
  <c r="O26" i="19"/>
  <c r="L44" i="19"/>
  <c r="L26" i="19"/>
  <c r="L32" i="19"/>
  <c r="K32" i="19"/>
  <c r="F221" i="13" l="1"/>
  <c r="F220" i="13"/>
  <c r="F219" i="13"/>
  <c r="F218" i="13"/>
  <c r="F217" i="13"/>
  <c r="F216" i="13"/>
  <c r="F215" i="13"/>
  <c r="F214" i="13"/>
  <c r="F213" i="13"/>
  <c r="F212" i="13"/>
  <c r="F211" i="13"/>
  <c r="F210" i="13"/>
  <c r="W85" i="1" l="1"/>
  <c r="T85" i="1"/>
  <c r="K85" i="1"/>
  <c r="L85" i="1" l="1"/>
  <c r="AA85" i="1" s="1"/>
  <c r="AB85" i="1" l="1"/>
  <c r="AC85" i="1"/>
  <c r="T36" i="1" l="1"/>
  <c r="T24" i="1" l="1"/>
  <c r="AE24" i="1" s="1"/>
  <c r="AD24" i="1" s="1"/>
  <c r="T23" i="1"/>
  <c r="AE23" i="1" s="1"/>
  <c r="AD23" i="1" s="1"/>
  <c r="T21" i="1"/>
  <c r="AE21" i="1" s="1"/>
  <c r="AD21" i="1" s="1"/>
  <c r="T20" i="1"/>
  <c r="AE20" i="1" s="1"/>
  <c r="AD20" i="1" s="1"/>
  <c r="W156" i="1"/>
  <c r="T156" i="1"/>
  <c r="AE156" i="1" s="1"/>
  <c r="AD156" i="1" s="1"/>
  <c r="W155" i="1"/>
  <c r="T155" i="1"/>
  <c r="AE155" i="1" s="1"/>
  <c r="AD155" i="1" s="1"/>
  <c r="W154" i="1"/>
  <c r="T154" i="1"/>
  <c r="K154" i="1"/>
  <c r="W153" i="1"/>
  <c r="T153" i="1"/>
  <c r="AE153" i="1" s="1"/>
  <c r="AD153" i="1" s="1"/>
  <c r="W152" i="1"/>
  <c r="T152" i="1"/>
  <c r="AE152" i="1" s="1"/>
  <c r="AD152" i="1" s="1"/>
  <c r="W151" i="1"/>
  <c r="T151" i="1"/>
  <c r="K151" i="1"/>
  <c r="W150" i="1"/>
  <c r="T150" i="1"/>
  <c r="AE150" i="1" s="1"/>
  <c r="AD150" i="1" s="1"/>
  <c r="W149" i="1"/>
  <c r="T149" i="1"/>
  <c r="AE149" i="1" s="1"/>
  <c r="AD149" i="1" s="1"/>
  <c r="W148" i="1"/>
  <c r="T148" i="1"/>
  <c r="K148" i="1"/>
  <c r="W147" i="1"/>
  <c r="T147" i="1"/>
  <c r="AE147" i="1" s="1"/>
  <c r="AD147" i="1" s="1"/>
  <c r="W146" i="1"/>
  <c r="T146" i="1"/>
  <c r="AE146" i="1" s="1"/>
  <c r="AD146" i="1" s="1"/>
  <c r="W145" i="1"/>
  <c r="T145" i="1"/>
  <c r="K145" i="1"/>
  <c r="W144" i="1"/>
  <c r="T144" i="1"/>
  <c r="AE144" i="1" s="1"/>
  <c r="AD144" i="1" s="1"/>
  <c r="W143" i="1"/>
  <c r="T143" i="1"/>
  <c r="AE143" i="1" s="1"/>
  <c r="AD143" i="1" s="1"/>
  <c r="W142" i="1"/>
  <c r="T142" i="1"/>
  <c r="K142" i="1"/>
  <c r="W141" i="1"/>
  <c r="T141" i="1"/>
  <c r="AE141" i="1" s="1"/>
  <c r="AD141" i="1" s="1"/>
  <c r="W140" i="1"/>
  <c r="T140" i="1"/>
  <c r="AE140" i="1" s="1"/>
  <c r="AD140" i="1" s="1"/>
  <c r="W139" i="1"/>
  <c r="T139" i="1"/>
  <c r="K139" i="1"/>
  <c r="W138" i="1"/>
  <c r="T138" i="1"/>
  <c r="AE138" i="1" s="1"/>
  <c r="AD138" i="1" s="1"/>
  <c r="W137" i="1"/>
  <c r="T137" i="1"/>
  <c r="AE137" i="1" s="1"/>
  <c r="AD137" i="1" s="1"/>
  <c r="W136" i="1"/>
  <c r="T136" i="1"/>
  <c r="K136" i="1"/>
  <c r="W135" i="1"/>
  <c r="T135" i="1"/>
  <c r="AD135" i="1" s="1"/>
  <c r="W134" i="1"/>
  <c r="T134" i="1"/>
  <c r="AD134" i="1" s="1"/>
  <c r="W133" i="1"/>
  <c r="T133" i="1"/>
  <c r="K133" i="1"/>
  <c r="W132" i="1"/>
  <c r="T132" i="1"/>
  <c r="AD132" i="1" s="1"/>
  <c r="W131" i="1"/>
  <c r="T131" i="1"/>
  <c r="AD131" i="1" s="1"/>
  <c r="W130" i="1"/>
  <c r="T130" i="1"/>
  <c r="K130" i="1"/>
  <c r="T129" i="1"/>
  <c r="AE129" i="1" s="1"/>
  <c r="AD129" i="1" s="1"/>
  <c r="T128" i="1"/>
  <c r="AE128" i="1" s="1"/>
  <c r="AD128" i="1" s="1"/>
  <c r="W127" i="1"/>
  <c r="T127" i="1"/>
  <c r="K127" i="1"/>
  <c r="AE154" i="1" l="1"/>
  <c r="AD154" i="1" s="1"/>
  <c r="AE148" i="1"/>
  <c r="AD148" i="1" s="1"/>
  <c r="L151" i="1"/>
  <c r="AA151" i="1" s="1"/>
  <c r="AA155" i="1"/>
  <c r="AA156" i="1"/>
  <c r="L154" i="1"/>
  <c r="AA154" i="1" s="1"/>
  <c r="AA152" i="1"/>
  <c r="AA153" i="1"/>
  <c r="AA149" i="1"/>
  <c r="AA150" i="1"/>
  <c r="L148" i="1"/>
  <c r="AA148" i="1" s="1"/>
  <c r="AE145" i="1"/>
  <c r="AD145" i="1" s="1"/>
  <c r="AA146" i="1"/>
  <c r="AA147" i="1"/>
  <c r="L145" i="1"/>
  <c r="AA145" i="1" s="1"/>
  <c r="AE142" i="1"/>
  <c r="AD142" i="1" s="1"/>
  <c r="AA143" i="1"/>
  <c r="AA144" i="1"/>
  <c r="L142" i="1"/>
  <c r="AA142" i="1" s="1"/>
  <c r="AE139" i="1"/>
  <c r="AD139" i="1" s="1"/>
  <c r="AA140" i="1"/>
  <c r="AA141" i="1"/>
  <c r="L139" i="1"/>
  <c r="AA139" i="1" s="1"/>
  <c r="L136" i="1"/>
  <c r="AA136" i="1" s="1"/>
  <c r="AA137" i="1" s="1"/>
  <c r="AA138" i="1" s="1"/>
  <c r="L133" i="1"/>
  <c r="AA133" i="1" s="1"/>
  <c r="AA134" i="1" s="1"/>
  <c r="AA135" i="1" s="1"/>
  <c r="L130" i="1"/>
  <c r="AA130" i="1" s="1"/>
  <c r="AA131" i="1" s="1"/>
  <c r="AA132" i="1" s="1"/>
  <c r="L127" i="1"/>
  <c r="AA127" i="1" s="1"/>
  <c r="AA128" i="1" s="1"/>
  <c r="AA129" i="1" s="1"/>
  <c r="T123" i="1"/>
  <c r="W122" i="1"/>
  <c r="T122" i="1"/>
  <c r="W121" i="1"/>
  <c r="T121" i="1"/>
  <c r="K121" i="1"/>
  <c r="W120" i="1"/>
  <c r="T120" i="1"/>
  <c r="W119" i="1"/>
  <c r="T119" i="1"/>
  <c r="W118" i="1"/>
  <c r="T118" i="1"/>
  <c r="K118" i="1"/>
  <c r="T117" i="1"/>
  <c r="W116" i="1"/>
  <c r="T116" i="1"/>
  <c r="W115" i="1"/>
  <c r="T115" i="1"/>
  <c r="K115" i="1"/>
  <c r="T114" i="1"/>
  <c r="W113" i="1"/>
  <c r="T113" i="1"/>
  <c r="W112" i="1"/>
  <c r="T112" i="1"/>
  <c r="K112" i="1"/>
  <c r="T111" i="1"/>
  <c r="W110" i="1"/>
  <c r="T110" i="1"/>
  <c r="W109" i="1"/>
  <c r="T109" i="1"/>
  <c r="K109" i="1"/>
  <c r="K124" i="1"/>
  <c r="K106" i="1"/>
  <c r="K103" i="1"/>
  <c r="K100" i="1"/>
  <c r="K97" i="1"/>
  <c r="K94" i="1"/>
  <c r="K91" i="1"/>
  <c r="K88" i="1"/>
  <c r="K82" i="1"/>
  <c r="K79" i="1"/>
  <c r="K76" i="1"/>
  <c r="K73" i="1"/>
  <c r="K70" i="1"/>
  <c r="K67" i="1"/>
  <c r="K64" i="1"/>
  <c r="K61" i="1"/>
  <c r="K58" i="1"/>
  <c r="K55" i="1"/>
  <c r="K52" i="1"/>
  <c r="K49" i="1"/>
  <c r="K46" i="1"/>
  <c r="K43" i="1"/>
  <c r="K40" i="1"/>
  <c r="K37" i="1"/>
  <c r="K34" i="1"/>
  <c r="K31" i="1"/>
  <c r="K28" i="1"/>
  <c r="K25" i="1"/>
  <c r="K22" i="1"/>
  <c r="K19" i="1"/>
  <c r="K16" i="1"/>
  <c r="K13" i="1"/>
  <c r="K10" i="1"/>
  <c r="T126" i="1"/>
  <c r="AE126" i="1" s="1"/>
  <c r="AD126" i="1" s="1"/>
  <c r="T125" i="1"/>
  <c r="AE125" i="1" s="1"/>
  <c r="AD125" i="1" s="1"/>
  <c r="W124" i="1"/>
  <c r="T124" i="1"/>
  <c r="T108" i="1"/>
  <c r="W107" i="1"/>
  <c r="T107" i="1"/>
  <c r="T105" i="1"/>
  <c r="W104" i="1"/>
  <c r="T104" i="1"/>
  <c r="T102" i="1"/>
  <c r="W101" i="1"/>
  <c r="T101" i="1"/>
  <c r="W103" i="1"/>
  <c r="T103" i="1"/>
  <c r="W100" i="1"/>
  <c r="T100" i="1"/>
  <c r="T99" i="1"/>
  <c r="W98" i="1"/>
  <c r="T98" i="1"/>
  <c r="T96" i="1"/>
  <c r="W95" i="1"/>
  <c r="T95" i="1"/>
  <c r="T93" i="1"/>
  <c r="W94" i="1"/>
  <c r="T94" i="1"/>
  <c r="W92" i="1"/>
  <c r="AA92" i="1"/>
  <c r="T90" i="1"/>
  <c r="T89" i="1"/>
  <c r="W84" i="1"/>
  <c r="T84" i="1"/>
  <c r="W83" i="1"/>
  <c r="T83" i="1"/>
  <c r="W81" i="1"/>
  <c r="T81" i="1"/>
  <c r="AD81" i="1" s="1"/>
  <c r="W80" i="1"/>
  <c r="T80" i="1"/>
  <c r="T78" i="1"/>
  <c r="W76" i="1"/>
  <c r="T76" i="1"/>
  <c r="T77" i="1"/>
  <c r="W75" i="1"/>
  <c r="T75" i="1"/>
  <c r="AD75" i="1" s="1"/>
  <c r="W74" i="1"/>
  <c r="T74" i="1"/>
  <c r="W73" i="1"/>
  <c r="T73" i="1"/>
  <c r="W72" i="1"/>
  <c r="T72" i="1"/>
  <c r="AD72" i="1" s="1"/>
  <c r="W71" i="1"/>
  <c r="T71" i="1"/>
  <c r="T69" i="1"/>
  <c r="W68" i="1"/>
  <c r="T68" i="1"/>
  <c r="T66" i="1"/>
  <c r="AE66" i="1" s="1"/>
  <c r="AD66" i="1" s="1"/>
  <c r="T65" i="1"/>
  <c r="T63" i="1"/>
  <c r="AE63" i="1" s="1"/>
  <c r="AD63" i="1" s="1"/>
  <c r="T62" i="1"/>
  <c r="T60" i="1"/>
  <c r="AE60" i="1" s="1"/>
  <c r="AD60" i="1" s="1"/>
  <c r="W59" i="1"/>
  <c r="T59" i="1"/>
  <c r="T57" i="1"/>
  <c r="T56" i="1"/>
  <c r="T54" i="1"/>
  <c r="AE54" i="1" s="1"/>
  <c r="AD54" i="1" s="1"/>
  <c r="W55" i="1"/>
  <c r="T55" i="1"/>
  <c r="T53" i="1"/>
  <c r="T51" i="1"/>
  <c r="AE51" i="1" s="1"/>
  <c r="AD51" i="1" s="1"/>
  <c r="T50" i="1"/>
  <c r="T48" i="1"/>
  <c r="AE48" i="1" s="1"/>
  <c r="AD48" i="1" s="1"/>
  <c r="W47" i="1"/>
  <c r="T47" i="1"/>
  <c r="W49" i="1"/>
  <c r="T49" i="1"/>
  <c r="W46" i="1"/>
  <c r="T46" i="1"/>
  <c r="T45" i="1"/>
  <c r="T44" i="1"/>
  <c r="W43" i="1"/>
  <c r="T43" i="1"/>
  <c r="T42" i="1"/>
  <c r="AE42" i="1" s="1"/>
  <c r="AD42" i="1" s="1"/>
  <c r="T41" i="1"/>
  <c r="W40" i="1"/>
  <c r="T40" i="1"/>
  <c r="T39" i="1"/>
  <c r="AE39" i="1" s="1"/>
  <c r="AD39" i="1" s="1"/>
  <c r="T38" i="1"/>
  <c r="W37" i="1"/>
  <c r="T37" i="1"/>
  <c r="W36" i="1"/>
  <c r="AD36" i="1"/>
  <c r="W35" i="1"/>
  <c r="T35" i="1"/>
  <c r="W34" i="1"/>
  <c r="T34" i="1"/>
  <c r="T33" i="1"/>
  <c r="AE33" i="1" s="1"/>
  <c r="AD33" i="1" s="1"/>
  <c r="W32" i="1"/>
  <c r="T32" i="1"/>
  <c r="W31" i="1"/>
  <c r="T31" i="1"/>
  <c r="T30" i="1"/>
  <c r="AE30" i="1" s="1"/>
  <c r="AD30" i="1" s="1"/>
  <c r="T29" i="1"/>
  <c r="W28" i="1"/>
  <c r="T28" i="1"/>
  <c r="W27" i="1"/>
  <c r="T27" i="1"/>
  <c r="AE27" i="1" s="1"/>
  <c r="AD27" i="1" s="1"/>
  <c r="W26" i="1"/>
  <c r="T26" i="1"/>
  <c r="AE29" i="1" l="1"/>
  <c r="AD29" i="1" s="1"/>
  <c r="AD35" i="1"/>
  <c r="AE41" i="1"/>
  <c r="AD41" i="1" s="1"/>
  <c r="AD59" i="1"/>
  <c r="AE65" i="1"/>
  <c r="AD65" i="1" s="1"/>
  <c r="AD80" i="1"/>
  <c r="AE89" i="1"/>
  <c r="AD89" i="1" s="1"/>
  <c r="AE93" i="1"/>
  <c r="AD93" i="1" s="1"/>
  <c r="AA93" i="1"/>
  <c r="AE99" i="1"/>
  <c r="AD99" i="1" s="1"/>
  <c r="AE114" i="1"/>
  <c r="AD114" i="1" s="1"/>
  <c r="AD119" i="1"/>
  <c r="AE26" i="1"/>
  <c r="AD26" i="1" s="1"/>
  <c r="AD32" i="1"/>
  <c r="AE38" i="1"/>
  <c r="AD38" i="1" s="1"/>
  <c r="AE50" i="1"/>
  <c r="AD50" i="1" s="1"/>
  <c r="AE53" i="1"/>
  <c r="AD53" i="1" s="1"/>
  <c r="AE57" i="1"/>
  <c r="AD57" i="1" s="1"/>
  <c r="AD74" i="1"/>
  <c r="AE77" i="1"/>
  <c r="AD77" i="1" s="1"/>
  <c r="AE78" i="1"/>
  <c r="AD78" i="1" s="1"/>
  <c r="AE90" i="1"/>
  <c r="AD90" i="1" s="1"/>
  <c r="AD95" i="1"/>
  <c r="AD98" i="1"/>
  <c r="AD101" i="1"/>
  <c r="AD104" i="1"/>
  <c r="AD107" i="1"/>
  <c r="AE111" i="1"/>
  <c r="AD111" i="1" s="1"/>
  <c r="AD116" i="1"/>
  <c r="AE56" i="1"/>
  <c r="AD56" i="1" s="1"/>
  <c r="AE62" i="1"/>
  <c r="AD62" i="1" s="1"/>
  <c r="AD68" i="1"/>
  <c r="AD71" i="1"/>
  <c r="AE96" i="1"/>
  <c r="AD96" i="1" s="1"/>
  <c r="AE102" i="1"/>
  <c r="AD102" i="1" s="1"/>
  <c r="AE105" i="1"/>
  <c r="AD105" i="1" s="1"/>
  <c r="AE108" i="1"/>
  <c r="AD108" i="1" s="1"/>
  <c r="AD110" i="1"/>
  <c r="AE117" i="1"/>
  <c r="AD117" i="1" s="1"/>
  <c r="AE122" i="1"/>
  <c r="AD122" i="1" s="1"/>
  <c r="AD113" i="1"/>
  <c r="AD120" i="1"/>
  <c r="AE92" i="1"/>
  <c r="AD92" i="1" s="1"/>
  <c r="AD47" i="1"/>
  <c r="AB154" i="1"/>
  <c r="AC154" i="1"/>
  <c r="AB156" i="1"/>
  <c r="AC156" i="1"/>
  <c r="AB155" i="1"/>
  <c r="AC155" i="1"/>
  <c r="AB151" i="1"/>
  <c r="AC151" i="1"/>
  <c r="AB153" i="1"/>
  <c r="AC153" i="1"/>
  <c r="AB152" i="1"/>
  <c r="AC152" i="1"/>
  <c r="AB149" i="1"/>
  <c r="AC149" i="1"/>
  <c r="AB148" i="1"/>
  <c r="AC148" i="1"/>
  <c r="AB150" i="1"/>
  <c r="AC150" i="1"/>
  <c r="AB145" i="1"/>
  <c r="AC145" i="1"/>
  <c r="AB146" i="1"/>
  <c r="AC146" i="1"/>
  <c r="AB147" i="1"/>
  <c r="AC147" i="1"/>
  <c r="AB142" i="1"/>
  <c r="AC142" i="1"/>
  <c r="AB143" i="1"/>
  <c r="AC143" i="1"/>
  <c r="AB144" i="1"/>
  <c r="AC144" i="1"/>
  <c r="AB139" i="1"/>
  <c r="AC139" i="1"/>
  <c r="AB141" i="1"/>
  <c r="AC141" i="1"/>
  <c r="AB140" i="1"/>
  <c r="AC140" i="1"/>
  <c r="AB136" i="1"/>
  <c r="AC136" i="1"/>
  <c r="AB138" i="1"/>
  <c r="AC138" i="1"/>
  <c r="AB137" i="1"/>
  <c r="AC137" i="1"/>
  <c r="AB133" i="1"/>
  <c r="AC133" i="1"/>
  <c r="AB135" i="1"/>
  <c r="AC135" i="1"/>
  <c r="AB134" i="1"/>
  <c r="AC134" i="1"/>
  <c r="AB130" i="1"/>
  <c r="AC130" i="1"/>
  <c r="AB132" i="1"/>
  <c r="AC132" i="1"/>
  <c r="AB131" i="1"/>
  <c r="AC131" i="1"/>
  <c r="AB127" i="1"/>
  <c r="AC127" i="1"/>
  <c r="AB129" i="1"/>
  <c r="AC129" i="1"/>
  <c r="AB128" i="1"/>
  <c r="AC128" i="1"/>
  <c r="L121" i="1"/>
  <c r="AA121" i="1" s="1"/>
  <c r="AA122" i="1" s="1"/>
  <c r="L118" i="1"/>
  <c r="AA118" i="1" s="1"/>
  <c r="AA119" i="1" s="1"/>
  <c r="AA120" i="1" s="1"/>
  <c r="L115" i="1"/>
  <c r="AA115" i="1" s="1"/>
  <c r="AA116" i="1" s="1"/>
  <c r="AA117" i="1" s="1"/>
  <c r="L112" i="1"/>
  <c r="AA112" i="1" s="1"/>
  <c r="AA113" i="1" s="1"/>
  <c r="AA114" i="1" s="1"/>
  <c r="L109" i="1"/>
  <c r="AA109" i="1" s="1"/>
  <c r="AA110" i="1" s="1"/>
  <c r="AA111" i="1" s="1"/>
  <c r="L124" i="1"/>
  <c r="AA124" i="1" s="1"/>
  <c r="AA125" i="1" s="1"/>
  <c r="AA126" i="1" s="1"/>
  <c r="L106" i="1"/>
  <c r="L103" i="1"/>
  <c r="AA103" i="1" s="1"/>
  <c r="AA104" i="1" s="1"/>
  <c r="AA105" i="1" s="1"/>
  <c r="L100" i="1"/>
  <c r="AA100" i="1" s="1"/>
  <c r="AA101" i="1" s="1"/>
  <c r="AA102" i="1" s="1"/>
  <c r="L97" i="1"/>
  <c r="L94" i="1"/>
  <c r="AA94" i="1" s="1"/>
  <c r="AA95" i="1" s="1"/>
  <c r="AA96" i="1" s="1"/>
  <c r="L91" i="1"/>
  <c r="L88" i="1"/>
  <c r="L82" i="1"/>
  <c r="L79" i="1"/>
  <c r="L76" i="1"/>
  <c r="AA76" i="1" s="1"/>
  <c r="AA77" i="1" s="1"/>
  <c r="AA78" i="1" s="1"/>
  <c r="L73" i="1"/>
  <c r="AA73" i="1" s="1"/>
  <c r="AA74" i="1" s="1"/>
  <c r="AA75" i="1" s="1"/>
  <c r="L70" i="1"/>
  <c r="L67" i="1"/>
  <c r="L64" i="1"/>
  <c r="L61" i="1"/>
  <c r="L58" i="1"/>
  <c r="L55" i="1"/>
  <c r="AA55" i="1" s="1"/>
  <c r="AA56" i="1" s="1"/>
  <c r="AA57" i="1" s="1"/>
  <c r="L52" i="1"/>
  <c r="L49" i="1"/>
  <c r="AA49" i="1" s="1"/>
  <c r="AA50" i="1" s="1"/>
  <c r="AA51" i="1" s="1"/>
  <c r="L46" i="1"/>
  <c r="AA46" i="1" s="1"/>
  <c r="AA47" i="1" s="1"/>
  <c r="AA48" i="1" s="1"/>
  <c r="L43" i="1"/>
  <c r="AA43" i="1" s="1"/>
  <c r="L40" i="1"/>
  <c r="AA40" i="1" s="1"/>
  <c r="AA41" i="1" s="1"/>
  <c r="AA42" i="1" s="1"/>
  <c r="L37" i="1"/>
  <c r="AA37" i="1" s="1"/>
  <c r="AA38" i="1" s="1"/>
  <c r="AA39" i="1" s="1"/>
  <c r="L34" i="1"/>
  <c r="AA34" i="1" s="1"/>
  <c r="AA35" i="1" s="1"/>
  <c r="AA36" i="1" s="1"/>
  <c r="L31" i="1"/>
  <c r="AA31" i="1" s="1"/>
  <c r="AA32" i="1" s="1"/>
  <c r="AA33" i="1" s="1"/>
  <c r="L28" i="1"/>
  <c r="AA28" i="1" s="1"/>
  <c r="AA29" i="1" s="1"/>
  <c r="AA30" i="1" s="1"/>
  <c r="L25" i="1"/>
  <c r="L22" i="1"/>
  <c r="L19" i="1"/>
  <c r="L16" i="1"/>
  <c r="L13" i="1"/>
  <c r="L10" i="1"/>
  <c r="T17" i="1"/>
  <c r="T18" i="1"/>
  <c r="T19" i="1"/>
  <c r="W19" i="1"/>
  <c r="T22" i="1"/>
  <c r="W22" i="1"/>
  <c r="T25" i="1"/>
  <c r="W25" i="1"/>
  <c r="T52" i="1"/>
  <c r="W52" i="1"/>
  <c r="T58" i="1"/>
  <c r="W58" i="1"/>
  <c r="T61" i="1"/>
  <c r="W61" i="1"/>
  <c r="T64" i="1"/>
  <c r="W64" i="1"/>
  <c r="T67" i="1"/>
  <c r="W67" i="1"/>
  <c r="T70" i="1"/>
  <c r="W70" i="1"/>
  <c r="T79" i="1"/>
  <c r="W79" i="1"/>
  <c r="T82" i="1"/>
  <c r="W82" i="1"/>
  <c r="T88" i="1"/>
  <c r="W88" i="1"/>
  <c r="T91" i="1"/>
  <c r="W91" i="1"/>
  <c r="T97" i="1"/>
  <c r="W97" i="1"/>
  <c r="T106" i="1"/>
  <c r="W106" i="1"/>
  <c r="T14" i="1"/>
  <c r="T15" i="1"/>
  <c r="T11" i="1"/>
  <c r="T12" i="1"/>
  <c r="W55" i="19" l="1"/>
  <c r="N55" i="19"/>
  <c r="K55" i="19"/>
  <c r="T55" i="19"/>
  <c r="Q55" i="19"/>
  <c r="R247" i="19"/>
  <c r="O147" i="19"/>
  <c r="X197" i="19"/>
  <c r="R197" i="19"/>
  <c r="R147" i="19"/>
  <c r="O97" i="19"/>
  <c r="U247" i="19"/>
  <c r="X97" i="19"/>
  <c r="L147" i="19"/>
  <c r="X47" i="19"/>
  <c r="X147" i="19"/>
  <c r="L97" i="19"/>
  <c r="O197" i="19"/>
  <c r="U97" i="19"/>
  <c r="O247" i="19"/>
  <c r="U147" i="19"/>
  <c r="R97" i="19"/>
  <c r="L247" i="19"/>
  <c r="X247" i="19"/>
  <c r="L197" i="19"/>
  <c r="L47" i="19"/>
  <c r="R47" i="19"/>
  <c r="U47" i="19"/>
  <c r="O47" i="19"/>
  <c r="U197" i="19"/>
  <c r="O55" i="19"/>
  <c r="U55" i="19"/>
  <c r="R55" i="19"/>
  <c r="X55" i="19"/>
  <c r="L55" i="19"/>
  <c r="T98" i="19"/>
  <c r="K98" i="19"/>
  <c r="W148" i="19"/>
  <c r="K148" i="19"/>
  <c r="W98" i="19"/>
  <c r="N48" i="19"/>
  <c r="Q48" i="19"/>
  <c r="T148" i="19"/>
  <c r="N98" i="19"/>
  <c r="N248" i="19"/>
  <c r="W248" i="19"/>
  <c r="T48" i="19"/>
  <c r="K248" i="19"/>
  <c r="K48" i="19"/>
  <c r="N198" i="19"/>
  <c r="Q148" i="19"/>
  <c r="N148" i="19"/>
  <c r="Q198" i="19"/>
  <c r="Q98" i="19"/>
  <c r="T248" i="19"/>
  <c r="W48" i="19"/>
  <c r="Q248" i="19"/>
  <c r="K198" i="19"/>
  <c r="T198" i="19"/>
  <c r="W198" i="19"/>
  <c r="U249" i="19"/>
  <c r="X199" i="19"/>
  <c r="L199" i="19"/>
  <c r="X249" i="19"/>
  <c r="L249" i="19"/>
  <c r="O249" i="19"/>
  <c r="R249" i="19"/>
  <c r="U199" i="19"/>
  <c r="R149" i="19"/>
  <c r="O99" i="19"/>
  <c r="U149" i="19"/>
  <c r="R99" i="19"/>
  <c r="R199" i="19"/>
  <c r="X149" i="19"/>
  <c r="L149" i="19"/>
  <c r="U99" i="19"/>
  <c r="O199" i="19"/>
  <c r="O149" i="19"/>
  <c r="X99" i="19"/>
  <c r="L99" i="19"/>
  <c r="R49" i="19"/>
  <c r="U49" i="19"/>
  <c r="X49" i="19"/>
  <c r="L49" i="19"/>
  <c r="O49" i="19"/>
  <c r="N250" i="19"/>
  <c r="Q200" i="19"/>
  <c r="Q250" i="19"/>
  <c r="T200" i="19"/>
  <c r="T250" i="19"/>
  <c r="W250" i="19"/>
  <c r="K250" i="19"/>
  <c r="N200" i="19"/>
  <c r="W150" i="19"/>
  <c r="K150" i="19"/>
  <c r="T100" i="19"/>
  <c r="N150" i="19"/>
  <c r="W100" i="19"/>
  <c r="K100" i="19"/>
  <c r="K200" i="19"/>
  <c r="Q150" i="19"/>
  <c r="N100" i="19"/>
  <c r="W200" i="19"/>
  <c r="T150" i="19"/>
  <c r="Q100" i="19"/>
  <c r="T50" i="19"/>
  <c r="K50" i="19"/>
  <c r="W50" i="19"/>
  <c r="N50" i="19"/>
  <c r="Q50" i="19"/>
  <c r="V250" i="19"/>
  <c r="J250" i="19"/>
  <c r="M200" i="19"/>
  <c r="M250" i="19"/>
  <c r="P200" i="19"/>
  <c r="P250" i="19"/>
  <c r="S250" i="19"/>
  <c r="V200" i="19"/>
  <c r="J200" i="19"/>
  <c r="S200" i="19"/>
  <c r="S150" i="19"/>
  <c r="P100" i="19"/>
  <c r="V150" i="19"/>
  <c r="J150" i="19"/>
  <c r="S100" i="19"/>
  <c r="M150" i="19"/>
  <c r="V100" i="19"/>
  <c r="J100" i="19"/>
  <c r="P150" i="19"/>
  <c r="M100" i="19"/>
  <c r="S50" i="19"/>
  <c r="J50" i="19"/>
  <c r="V50" i="19"/>
  <c r="M50" i="19"/>
  <c r="P50" i="19"/>
  <c r="W251" i="19"/>
  <c r="K251" i="19"/>
  <c r="N201" i="19"/>
  <c r="N251" i="19"/>
  <c r="Q201" i="19"/>
  <c r="Q251" i="19"/>
  <c r="T201" i="19"/>
  <c r="T251" i="19"/>
  <c r="W201" i="19"/>
  <c r="K201" i="19"/>
  <c r="W151" i="19"/>
  <c r="T151" i="19"/>
  <c r="Q101" i="19"/>
  <c r="K151" i="19"/>
  <c r="T101" i="19"/>
  <c r="N151" i="19"/>
  <c r="W101" i="19"/>
  <c r="K101" i="19"/>
  <c r="Q151" i="19"/>
  <c r="N101" i="19"/>
  <c r="Q51" i="19"/>
  <c r="T51" i="19"/>
  <c r="N51" i="19"/>
  <c r="W51" i="19"/>
  <c r="K51" i="19"/>
  <c r="X252" i="19"/>
  <c r="L252" i="19"/>
  <c r="O202" i="19"/>
  <c r="O252" i="19"/>
  <c r="R202" i="19"/>
  <c r="R252" i="19"/>
  <c r="U202" i="19"/>
  <c r="U252" i="19"/>
  <c r="X202" i="19"/>
  <c r="L202" i="19"/>
  <c r="X152" i="19"/>
  <c r="L152" i="19"/>
  <c r="U152" i="19"/>
  <c r="O152" i="19"/>
  <c r="R102" i="19"/>
  <c r="U52" i="19"/>
  <c r="U102" i="19"/>
  <c r="R152" i="19"/>
  <c r="X102" i="19"/>
  <c r="L102" i="19"/>
  <c r="O52" i="19"/>
  <c r="O102" i="19"/>
  <c r="R52" i="19"/>
  <c r="X52" i="19"/>
  <c r="L52" i="19"/>
  <c r="P252" i="19"/>
  <c r="S202" i="19"/>
  <c r="S252" i="19"/>
  <c r="V202" i="19"/>
  <c r="J202" i="19"/>
  <c r="V252" i="19"/>
  <c r="J252" i="19"/>
  <c r="M202" i="19"/>
  <c r="M252" i="19"/>
  <c r="P202" i="19"/>
  <c r="P152" i="19"/>
  <c r="J152" i="19"/>
  <c r="V102" i="19"/>
  <c r="J102" i="19"/>
  <c r="S152" i="19"/>
  <c r="M102" i="19"/>
  <c r="M152" i="19"/>
  <c r="P102" i="19"/>
  <c r="S52" i="19"/>
  <c r="V152" i="19"/>
  <c r="S102" i="19"/>
  <c r="V52" i="19"/>
  <c r="J52" i="19"/>
  <c r="P52" i="19"/>
  <c r="M52" i="19"/>
  <c r="M253" i="19"/>
  <c r="P203" i="19"/>
  <c r="P253" i="19"/>
  <c r="S203" i="19"/>
  <c r="S253" i="19"/>
  <c r="V203" i="19"/>
  <c r="J203" i="19"/>
  <c r="V253" i="19"/>
  <c r="J253" i="19"/>
  <c r="M203" i="19"/>
  <c r="M153" i="19"/>
  <c r="V153" i="19"/>
  <c r="P153" i="19"/>
  <c r="S103" i="19"/>
  <c r="V53" i="19"/>
  <c r="J53" i="19"/>
  <c r="J153" i="19"/>
  <c r="V103" i="19"/>
  <c r="J103" i="19"/>
  <c r="S153" i="19"/>
  <c r="M103" i="19"/>
  <c r="P53" i="19"/>
  <c r="P103" i="19"/>
  <c r="S53" i="19"/>
  <c r="M53" i="19"/>
  <c r="N254" i="19"/>
  <c r="Q204" i="19"/>
  <c r="Q254" i="19"/>
  <c r="T204" i="19"/>
  <c r="T254" i="19"/>
  <c r="W204" i="19"/>
  <c r="K204" i="19"/>
  <c r="W254" i="19"/>
  <c r="K254" i="19"/>
  <c r="N204" i="19"/>
  <c r="N154" i="19"/>
  <c r="W154" i="19"/>
  <c r="Q154" i="19"/>
  <c r="T104" i="19"/>
  <c r="W54" i="19"/>
  <c r="K54" i="19"/>
  <c r="K154" i="19"/>
  <c r="W104" i="19"/>
  <c r="K104" i="19"/>
  <c r="T154" i="19"/>
  <c r="N104" i="19"/>
  <c r="Q54" i="19"/>
  <c r="Q104" i="19"/>
  <c r="T54" i="19"/>
  <c r="N54" i="19"/>
  <c r="O255" i="19"/>
  <c r="R205" i="19"/>
  <c r="R255" i="19"/>
  <c r="U205" i="19"/>
  <c r="U255" i="19"/>
  <c r="X205" i="19"/>
  <c r="L205" i="19"/>
  <c r="X255" i="19"/>
  <c r="L255" i="19"/>
  <c r="O205" i="19"/>
  <c r="O155" i="19"/>
  <c r="X155" i="19"/>
  <c r="R155" i="19"/>
  <c r="U105" i="19"/>
  <c r="L155" i="19"/>
  <c r="X105" i="19"/>
  <c r="L105" i="19"/>
  <c r="U155" i="19"/>
  <c r="O105" i="19"/>
  <c r="R105" i="19"/>
  <c r="K197" i="19"/>
  <c r="Q97" i="19"/>
  <c r="T47" i="19"/>
  <c r="N147" i="19"/>
  <c r="W147" i="19"/>
  <c r="K97" i="19"/>
  <c r="N247" i="19"/>
  <c r="Q147" i="19"/>
  <c r="W247" i="19"/>
  <c r="K147" i="19"/>
  <c r="T97" i="19"/>
  <c r="Q47" i="19"/>
  <c r="T197" i="19"/>
  <c r="W97" i="19"/>
  <c r="K47" i="19"/>
  <c r="N197" i="19"/>
  <c r="T247" i="19"/>
  <c r="W197" i="19"/>
  <c r="N97" i="19"/>
  <c r="Q247" i="19"/>
  <c r="T147" i="19"/>
  <c r="W47" i="19"/>
  <c r="K247" i="19"/>
  <c r="N47" i="19"/>
  <c r="Q197" i="19"/>
  <c r="X98" i="19"/>
  <c r="R148" i="19"/>
  <c r="U248" i="19"/>
  <c r="R98" i="19"/>
  <c r="L198" i="19"/>
  <c r="R248" i="19"/>
  <c r="L148" i="19"/>
  <c r="U148" i="19"/>
  <c r="X248" i="19"/>
  <c r="R48" i="19"/>
  <c r="O48" i="19"/>
  <c r="O198" i="19"/>
  <c r="L48" i="19"/>
  <c r="X148" i="19"/>
  <c r="R198" i="19"/>
  <c r="O248" i="19"/>
  <c r="X48" i="19"/>
  <c r="U98" i="19"/>
  <c r="U198" i="19"/>
  <c r="U48" i="19"/>
  <c r="O148" i="19"/>
  <c r="X198" i="19"/>
  <c r="O98" i="19"/>
  <c r="L98" i="19"/>
  <c r="L248" i="19"/>
  <c r="Q249" i="19"/>
  <c r="T199" i="19"/>
  <c r="T249" i="19"/>
  <c r="W249" i="19"/>
  <c r="K249" i="19"/>
  <c r="N249" i="19"/>
  <c r="Q199" i="19"/>
  <c r="N199" i="19"/>
  <c r="N149" i="19"/>
  <c r="W99" i="19"/>
  <c r="K99" i="19"/>
  <c r="K199" i="19"/>
  <c r="Q149" i="19"/>
  <c r="N99" i="19"/>
  <c r="T149" i="19"/>
  <c r="Q99" i="19"/>
  <c r="W199" i="19"/>
  <c r="W149" i="19"/>
  <c r="K149" i="19"/>
  <c r="T99" i="19"/>
  <c r="N49" i="19"/>
  <c r="Q49" i="19"/>
  <c r="T49" i="19"/>
  <c r="W49" i="19"/>
  <c r="K49" i="19"/>
  <c r="R250" i="19"/>
  <c r="U200" i="19"/>
  <c r="U250" i="19"/>
  <c r="X200" i="19"/>
  <c r="L200" i="19"/>
  <c r="X250" i="19"/>
  <c r="L250" i="19"/>
  <c r="O250" i="19"/>
  <c r="R200" i="19"/>
  <c r="O150" i="19"/>
  <c r="X100" i="19"/>
  <c r="L100" i="19"/>
  <c r="O200" i="19"/>
  <c r="R150" i="19"/>
  <c r="O100" i="19"/>
  <c r="U150" i="19"/>
  <c r="R100" i="19"/>
  <c r="X150" i="19"/>
  <c r="L150" i="19"/>
  <c r="U100" i="19"/>
  <c r="X50" i="19"/>
  <c r="O50" i="19"/>
  <c r="R50" i="19"/>
  <c r="L50" i="19"/>
  <c r="U50" i="19"/>
  <c r="O251" i="19"/>
  <c r="R201" i="19"/>
  <c r="R251" i="19"/>
  <c r="U201" i="19"/>
  <c r="U251" i="19"/>
  <c r="X201" i="19"/>
  <c r="X251" i="19"/>
  <c r="L251" i="19"/>
  <c r="O201" i="19"/>
  <c r="L151" i="19"/>
  <c r="U101" i="19"/>
  <c r="X151" i="19"/>
  <c r="O151" i="19"/>
  <c r="X101" i="19"/>
  <c r="L101" i="19"/>
  <c r="L201" i="19"/>
  <c r="R151" i="19"/>
  <c r="O101" i="19"/>
  <c r="U151" i="19"/>
  <c r="R101" i="19"/>
  <c r="U51" i="19"/>
  <c r="O51" i="19"/>
  <c r="X51" i="19"/>
  <c r="R51" i="19"/>
  <c r="L51" i="19"/>
  <c r="S251" i="19"/>
  <c r="V201" i="19"/>
  <c r="J201" i="19"/>
  <c r="V251" i="19"/>
  <c r="J251" i="19"/>
  <c r="M201" i="19"/>
  <c r="M251" i="19"/>
  <c r="P251" i="19"/>
  <c r="S201" i="19"/>
  <c r="P151" i="19"/>
  <c r="M101" i="19"/>
  <c r="P201" i="19"/>
  <c r="S151" i="19"/>
  <c r="P101" i="19"/>
  <c r="V151" i="19"/>
  <c r="J151" i="19"/>
  <c r="S101" i="19"/>
  <c r="M151" i="19"/>
  <c r="V101" i="19"/>
  <c r="J101" i="19"/>
  <c r="M51" i="19"/>
  <c r="J51" i="19"/>
  <c r="S51" i="19"/>
  <c r="V51" i="19"/>
  <c r="P51" i="19"/>
  <c r="T252" i="19"/>
  <c r="W202" i="19"/>
  <c r="K202" i="19"/>
  <c r="W252" i="19"/>
  <c r="K252" i="19"/>
  <c r="N202" i="19"/>
  <c r="N252" i="19"/>
  <c r="Q202" i="19"/>
  <c r="Q252" i="19"/>
  <c r="T202" i="19"/>
  <c r="T152" i="19"/>
  <c r="N102" i="19"/>
  <c r="N152" i="19"/>
  <c r="Q102" i="19"/>
  <c r="W152" i="19"/>
  <c r="T102" i="19"/>
  <c r="W52" i="19"/>
  <c r="Q152" i="19"/>
  <c r="K152" i="19"/>
  <c r="W102" i="19"/>
  <c r="K102" i="19"/>
  <c r="N52" i="19"/>
  <c r="Q52" i="19"/>
  <c r="K52" i="19"/>
  <c r="T52" i="19"/>
  <c r="U253" i="19"/>
  <c r="X203" i="19"/>
  <c r="L203" i="19"/>
  <c r="X253" i="19"/>
  <c r="L253" i="19"/>
  <c r="O203" i="19"/>
  <c r="O253" i="19"/>
  <c r="R203" i="19"/>
  <c r="R253" i="19"/>
  <c r="U203" i="19"/>
  <c r="U153" i="19"/>
  <c r="O103" i="19"/>
  <c r="R53" i="19"/>
  <c r="O153" i="19"/>
  <c r="R103" i="19"/>
  <c r="X153" i="19"/>
  <c r="U103" i="19"/>
  <c r="X53" i="19"/>
  <c r="L53" i="19"/>
  <c r="R153" i="19"/>
  <c r="L153" i="19"/>
  <c r="X103" i="19"/>
  <c r="L103" i="19"/>
  <c r="O53" i="19"/>
  <c r="U53" i="19"/>
  <c r="Q253" i="19"/>
  <c r="T203" i="19"/>
  <c r="T253" i="19"/>
  <c r="W203" i="19"/>
  <c r="K203" i="19"/>
  <c r="W253" i="19"/>
  <c r="K253" i="19"/>
  <c r="N203" i="19"/>
  <c r="N253" i="19"/>
  <c r="Q203" i="19"/>
  <c r="Q153" i="19"/>
  <c r="K153" i="19"/>
  <c r="W103" i="19"/>
  <c r="K103" i="19"/>
  <c r="N53" i="19"/>
  <c r="T153" i="19"/>
  <c r="N103" i="19"/>
  <c r="N153" i="19"/>
  <c r="Q103" i="19"/>
  <c r="T53" i="19"/>
  <c r="W153" i="19"/>
  <c r="T103" i="19"/>
  <c r="W53" i="19"/>
  <c r="K53" i="19"/>
  <c r="Q53" i="19"/>
  <c r="R254" i="19"/>
  <c r="U204" i="19"/>
  <c r="U254" i="19"/>
  <c r="X204" i="19"/>
  <c r="L204" i="19"/>
  <c r="X254" i="19"/>
  <c r="L254" i="19"/>
  <c r="O204" i="19"/>
  <c r="O254" i="19"/>
  <c r="R204" i="19"/>
  <c r="R154" i="19"/>
  <c r="L154" i="19"/>
  <c r="X104" i="19"/>
  <c r="L104" i="19"/>
  <c r="O54" i="19"/>
  <c r="U154" i="19"/>
  <c r="O104" i="19"/>
  <c r="O154" i="19"/>
  <c r="R104" i="19"/>
  <c r="U54" i="19"/>
  <c r="X154" i="19"/>
  <c r="U104" i="19"/>
  <c r="X54" i="19"/>
  <c r="L54" i="19"/>
  <c r="R54" i="19"/>
  <c r="W255" i="19"/>
  <c r="K255" i="19"/>
  <c r="N205" i="19"/>
  <c r="N255" i="19"/>
  <c r="Q205" i="19"/>
  <c r="Q255" i="19"/>
  <c r="T205" i="19"/>
  <c r="T255" i="19"/>
  <c r="W205" i="19"/>
  <c r="K205" i="19"/>
  <c r="W155" i="19"/>
  <c r="K155" i="19"/>
  <c r="Q105" i="19"/>
  <c r="Q155" i="19"/>
  <c r="T105" i="19"/>
  <c r="W105" i="19"/>
  <c r="K105" i="19"/>
  <c r="T155" i="19"/>
  <c r="N155" i="19"/>
  <c r="N105" i="19"/>
  <c r="S255" i="19"/>
  <c r="V205" i="19"/>
  <c r="J205" i="19"/>
  <c r="V255" i="19"/>
  <c r="J255" i="19"/>
  <c r="M205" i="19"/>
  <c r="M255" i="19"/>
  <c r="P205" i="19"/>
  <c r="P255" i="19"/>
  <c r="S205" i="19"/>
  <c r="S155" i="19"/>
  <c r="M155" i="19"/>
  <c r="M105" i="19"/>
  <c r="P55" i="19"/>
  <c r="V155" i="19"/>
  <c r="P105" i="19"/>
  <c r="P155" i="19"/>
  <c r="J155" i="19"/>
  <c r="S105" i="19"/>
  <c r="V55" i="19"/>
  <c r="J55" i="19"/>
  <c r="V105" i="19"/>
  <c r="J105" i="19"/>
  <c r="M55" i="19"/>
  <c r="S55" i="19"/>
  <c r="N246" i="19"/>
  <c r="T196" i="19"/>
  <c r="N146" i="19"/>
  <c r="T96" i="19"/>
  <c r="N46" i="19"/>
  <c r="Q246" i="19"/>
  <c r="W196" i="19"/>
  <c r="K196" i="19"/>
  <c r="Q146" i="19"/>
  <c r="W96" i="19"/>
  <c r="K96" i="19"/>
  <c r="Q46" i="19"/>
  <c r="W246" i="19"/>
  <c r="K246" i="19"/>
  <c r="Q196" i="19"/>
  <c r="W146" i="19"/>
  <c r="K146" i="19"/>
  <c r="Q96" i="19"/>
  <c r="W46" i="19"/>
  <c r="K46" i="19"/>
  <c r="T246" i="19"/>
  <c r="N196" i="19"/>
  <c r="T146" i="19"/>
  <c r="N96" i="19"/>
  <c r="T46" i="19"/>
  <c r="R246" i="19"/>
  <c r="X196" i="19"/>
  <c r="L196" i="19"/>
  <c r="R146" i="19"/>
  <c r="X96" i="19"/>
  <c r="L96" i="19"/>
  <c r="R46" i="19"/>
  <c r="U246" i="19"/>
  <c r="O196" i="19"/>
  <c r="U146" i="19"/>
  <c r="O96" i="19"/>
  <c r="U46" i="19"/>
  <c r="O246" i="19"/>
  <c r="U196" i="19"/>
  <c r="O146" i="19"/>
  <c r="U96" i="19"/>
  <c r="O46" i="19"/>
  <c r="X246" i="19"/>
  <c r="L246" i="19"/>
  <c r="R196" i="19"/>
  <c r="X146" i="19"/>
  <c r="L146" i="19"/>
  <c r="R96" i="19"/>
  <c r="X46" i="19"/>
  <c r="L46" i="19"/>
  <c r="AA82" i="1"/>
  <c r="AA83" i="1" s="1"/>
  <c r="AA84" i="1" s="1"/>
  <c r="AB84" i="1" s="1"/>
  <c r="AA91" i="1"/>
  <c r="AF134" i="1"/>
  <c r="AF138" i="1"/>
  <c r="AF137" i="1"/>
  <c r="AF156" i="1"/>
  <c r="AF155" i="1"/>
  <c r="AF154" i="1"/>
  <c r="AF152" i="1"/>
  <c r="AF153" i="1"/>
  <c r="AF148" i="1"/>
  <c r="AF150" i="1"/>
  <c r="AF149" i="1"/>
  <c r="AF145" i="1"/>
  <c r="AF147" i="1"/>
  <c r="AF146" i="1"/>
  <c r="AF143" i="1"/>
  <c r="AF144" i="1"/>
  <c r="AF142" i="1"/>
  <c r="AF140" i="1"/>
  <c r="AF141" i="1"/>
  <c r="AF132" i="1"/>
  <c r="AF131" i="1"/>
  <c r="AF128" i="1"/>
  <c r="AF129" i="1"/>
  <c r="AF139" i="1"/>
  <c r="AF135" i="1"/>
  <c r="AB121" i="1"/>
  <c r="AC121" i="1"/>
  <c r="AB122" i="1"/>
  <c r="AC122" i="1"/>
  <c r="AB119" i="1"/>
  <c r="W243" i="19" s="1"/>
  <c r="AC119" i="1"/>
  <c r="AB118" i="1"/>
  <c r="AC118" i="1"/>
  <c r="AB120" i="1"/>
  <c r="AC120" i="1"/>
  <c r="AB115" i="1"/>
  <c r="AC115" i="1"/>
  <c r="AB116" i="1"/>
  <c r="T192" i="19" s="1"/>
  <c r="AC116" i="1"/>
  <c r="AB117" i="1"/>
  <c r="AC117" i="1"/>
  <c r="AB112" i="1"/>
  <c r="AC112" i="1"/>
  <c r="AB113" i="1"/>
  <c r="T191" i="19" s="1"/>
  <c r="AC113" i="1"/>
  <c r="AB114" i="1"/>
  <c r="AC114" i="1"/>
  <c r="AB109" i="1"/>
  <c r="AC109" i="1"/>
  <c r="AB110" i="1"/>
  <c r="T40" i="19" s="1"/>
  <c r="AC110" i="1"/>
  <c r="AB111" i="1"/>
  <c r="AC111" i="1"/>
  <c r="AB126" i="1"/>
  <c r="X245" i="19" s="1"/>
  <c r="AC126" i="1"/>
  <c r="AB125" i="1"/>
  <c r="AC125" i="1"/>
  <c r="AB124" i="1"/>
  <c r="AC124" i="1"/>
  <c r="AB105" i="1"/>
  <c r="AC105" i="1"/>
  <c r="AB104" i="1"/>
  <c r="W88" i="19" s="1"/>
  <c r="AC104" i="1"/>
  <c r="AB102" i="1"/>
  <c r="AC102" i="1"/>
  <c r="AB101" i="1"/>
  <c r="Q137" i="19" s="1"/>
  <c r="AC101" i="1"/>
  <c r="AB103" i="1"/>
  <c r="AC103" i="1"/>
  <c r="AB100" i="1"/>
  <c r="AC100" i="1"/>
  <c r="AB96" i="1"/>
  <c r="AC96" i="1"/>
  <c r="AB95" i="1"/>
  <c r="W235" i="19" s="1"/>
  <c r="AC95" i="1"/>
  <c r="AB93" i="1"/>
  <c r="AC93" i="1"/>
  <c r="AB94" i="1"/>
  <c r="AC94" i="1"/>
  <c r="AB92" i="1"/>
  <c r="AC92" i="1"/>
  <c r="AB78" i="1"/>
  <c r="AC78" i="1"/>
  <c r="AB76" i="1"/>
  <c r="AC76" i="1"/>
  <c r="AB77" i="1"/>
  <c r="AC77" i="1"/>
  <c r="AB75" i="1"/>
  <c r="AC75" i="1"/>
  <c r="AB74" i="1"/>
  <c r="AC74" i="1"/>
  <c r="AB73" i="1"/>
  <c r="AC73" i="1"/>
  <c r="AB57" i="1"/>
  <c r="AC57" i="1"/>
  <c r="AB56" i="1"/>
  <c r="AC56" i="1"/>
  <c r="AB55" i="1"/>
  <c r="AC55" i="1"/>
  <c r="AB51" i="1"/>
  <c r="AC51" i="1"/>
  <c r="AB50" i="1"/>
  <c r="AC50" i="1"/>
  <c r="AB48" i="1"/>
  <c r="AC48" i="1"/>
  <c r="AB47" i="1"/>
  <c r="AC47" i="1"/>
  <c r="AB49" i="1"/>
  <c r="AC49" i="1"/>
  <c r="AB46" i="1"/>
  <c r="AC46" i="1"/>
  <c r="AB43" i="1"/>
  <c r="AC43" i="1"/>
  <c r="AB42" i="1"/>
  <c r="AC42" i="1"/>
  <c r="AB41" i="1"/>
  <c r="AC41" i="1"/>
  <c r="AB40" i="1"/>
  <c r="AC40" i="1"/>
  <c r="AB39" i="1"/>
  <c r="AC39" i="1"/>
  <c r="AB38" i="1"/>
  <c r="AC38" i="1"/>
  <c r="AB37" i="1"/>
  <c r="AC37" i="1"/>
  <c r="AB36" i="1"/>
  <c r="AC36" i="1"/>
  <c r="AB35" i="1"/>
  <c r="AC35" i="1"/>
  <c r="AB34" i="1"/>
  <c r="AC34" i="1"/>
  <c r="AB33" i="1"/>
  <c r="AC33" i="1"/>
  <c r="AB32" i="1"/>
  <c r="AC32" i="1"/>
  <c r="AB31" i="1"/>
  <c r="AC31" i="1"/>
  <c r="AB30" i="1"/>
  <c r="AC30" i="1"/>
  <c r="AB29" i="1"/>
  <c r="AC29" i="1"/>
  <c r="AB28" i="1"/>
  <c r="AC28" i="1"/>
  <c r="T8" i="1"/>
  <c r="W8" i="1"/>
  <c r="T9" i="1"/>
  <c r="T7" i="1"/>
  <c r="T10" i="1"/>
  <c r="T13" i="1"/>
  <c r="T16" i="1"/>
  <c r="R170" i="19" l="1"/>
  <c r="O120" i="19"/>
  <c r="X170" i="19"/>
  <c r="O70" i="19"/>
  <c r="U220" i="19"/>
  <c r="R120" i="19"/>
  <c r="U170" i="19"/>
  <c r="O220" i="19"/>
  <c r="O170" i="19"/>
  <c r="L70" i="19"/>
  <c r="X20" i="19"/>
  <c r="R220" i="19"/>
  <c r="U120" i="19"/>
  <c r="U70" i="19"/>
  <c r="R70" i="19"/>
  <c r="X70" i="19"/>
  <c r="X220" i="19"/>
  <c r="L220" i="19"/>
  <c r="X120" i="19"/>
  <c r="L170" i="19"/>
  <c r="U20" i="19"/>
  <c r="R20" i="19"/>
  <c r="O20" i="19"/>
  <c r="L20" i="19"/>
  <c r="L120" i="19"/>
  <c r="U134" i="19"/>
  <c r="X84" i="19"/>
  <c r="O234" i="19"/>
  <c r="U84" i="19"/>
  <c r="O184" i="19"/>
  <c r="X234" i="19"/>
  <c r="R234" i="19"/>
  <c r="O134" i="19"/>
  <c r="X134" i="19"/>
  <c r="L234" i="19"/>
  <c r="U234" i="19"/>
  <c r="X184" i="19"/>
  <c r="L184" i="19"/>
  <c r="L134" i="19"/>
  <c r="X34" i="19"/>
  <c r="R84" i="19"/>
  <c r="L84" i="19"/>
  <c r="U184" i="19"/>
  <c r="R134" i="19"/>
  <c r="O84" i="19"/>
  <c r="R184" i="19"/>
  <c r="U34" i="19"/>
  <c r="R34" i="19"/>
  <c r="L34" i="19"/>
  <c r="O34" i="19"/>
  <c r="X188" i="19"/>
  <c r="R188" i="19"/>
  <c r="R138" i="19"/>
  <c r="O88" i="19"/>
  <c r="U238" i="19"/>
  <c r="X138" i="19"/>
  <c r="U188" i="19"/>
  <c r="R88" i="19"/>
  <c r="U138" i="19"/>
  <c r="U88" i="19"/>
  <c r="R238" i="19"/>
  <c r="L88" i="19"/>
  <c r="X88" i="19"/>
  <c r="X238" i="19"/>
  <c r="L238" i="19"/>
  <c r="O188" i="19"/>
  <c r="O138" i="19"/>
  <c r="L188" i="19"/>
  <c r="L138" i="19"/>
  <c r="U38" i="19"/>
  <c r="R38" i="19"/>
  <c r="L38" i="19"/>
  <c r="O38" i="19"/>
  <c r="O238" i="19"/>
  <c r="X38" i="19"/>
  <c r="U240" i="19"/>
  <c r="X140" i="19"/>
  <c r="U190" i="19"/>
  <c r="R90" i="19"/>
  <c r="U140" i="19"/>
  <c r="X90" i="19"/>
  <c r="O240" i="19"/>
  <c r="X190" i="19"/>
  <c r="X240" i="19"/>
  <c r="L240" i="19"/>
  <c r="R140" i="19"/>
  <c r="O190" i="19"/>
  <c r="O140" i="19"/>
  <c r="O90" i="19"/>
  <c r="L190" i="19"/>
  <c r="R190" i="19"/>
  <c r="L140" i="19"/>
  <c r="X40" i="19"/>
  <c r="U90" i="19"/>
  <c r="R240" i="19"/>
  <c r="L90" i="19"/>
  <c r="O40" i="19"/>
  <c r="U40" i="19"/>
  <c r="R40" i="19"/>
  <c r="L40" i="19"/>
  <c r="N128" i="19"/>
  <c r="T128" i="19"/>
  <c r="Q78" i="19"/>
  <c r="Q228" i="19"/>
  <c r="W228" i="19"/>
  <c r="N178" i="19"/>
  <c r="T178" i="19"/>
  <c r="K128" i="19"/>
  <c r="N228" i="19"/>
  <c r="T228" i="19"/>
  <c r="Q128" i="19"/>
  <c r="W128" i="19"/>
  <c r="K178" i="19"/>
  <c r="Q178" i="19"/>
  <c r="W178" i="19"/>
  <c r="K228" i="19"/>
  <c r="K78" i="19"/>
  <c r="W28" i="19"/>
  <c r="N78" i="19"/>
  <c r="T78" i="19"/>
  <c r="N28" i="19"/>
  <c r="K28" i="19"/>
  <c r="T28" i="19"/>
  <c r="W78" i="19"/>
  <c r="Q28" i="19"/>
  <c r="X179" i="19"/>
  <c r="O79" i="19"/>
  <c r="U229" i="19"/>
  <c r="R129" i="19"/>
  <c r="U179" i="19"/>
  <c r="X129" i="19"/>
  <c r="R79" i="19"/>
  <c r="R179" i="19"/>
  <c r="O179" i="19"/>
  <c r="O129" i="19"/>
  <c r="R229" i="19"/>
  <c r="O229" i="19"/>
  <c r="U79" i="19"/>
  <c r="L229" i="19"/>
  <c r="U129" i="19"/>
  <c r="L179" i="19"/>
  <c r="X229" i="19"/>
  <c r="L129" i="19"/>
  <c r="L79" i="19"/>
  <c r="O29" i="19"/>
  <c r="U29" i="19"/>
  <c r="X79" i="19"/>
  <c r="R29" i="19"/>
  <c r="X29" i="19"/>
  <c r="L29" i="19"/>
  <c r="X93" i="19"/>
  <c r="O243" i="19"/>
  <c r="U93" i="19"/>
  <c r="O193" i="19"/>
  <c r="X243" i="19"/>
  <c r="R243" i="19"/>
  <c r="O143" i="19"/>
  <c r="X193" i="19"/>
  <c r="R193" i="19"/>
  <c r="U193" i="19"/>
  <c r="R143" i="19"/>
  <c r="O93" i="19"/>
  <c r="L193" i="19"/>
  <c r="L143" i="19"/>
  <c r="X43" i="19"/>
  <c r="X143" i="19"/>
  <c r="L93" i="19"/>
  <c r="U243" i="19"/>
  <c r="R93" i="19"/>
  <c r="U143" i="19"/>
  <c r="R43" i="19"/>
  <c r="L43" i="19"/>
  <c r="L243" i="19"/>
  <c r="U43" i="19"/>
  <c r="O43" i="19"/>
  <c r="Q169" i="19"/>
  <c r="N119" i="19"/>
  <c r="T119" i="19"/>
  <c r="Q69" i="19"/>
  <c r="Q219" i="19"/>
  <c r="W219" i="19"/>
  <c r="W69" i="19"/>
  <c r="K119" i="19"/>
  <c r="N69" i="19"/>
  <c r="T69" i="19"/>
  <c r="W119" i="19"/>
  <c r="N169" i="19"/>
  <c r="T169" i="19"/>
  <c r="K169" i="19"/>
  <c r="N219" i="19"/>
  <c r="T219" i="19"/>
  <c r="W169" i="19"/>
  <c r="K219" i="19"/>
  <c r="K69" i="19"/>
  <c r="W19" i="19"/>
  <c r="T19" i="19"/>
  <c r="Q19" i="19"/>
  <c r="N19" i="19"/>
  <c r="K19" i="19"/>
  <c r="Q119" i="19"/>
  <c r="X219" i="19"/>
  <c r="R219" i="19"/>
  <c r="R169" i="19"/>
  <c r="O119" i="19"/>
  <c r="X169" i="19"/>
  <c r="O69" i="19"/>
  <c r="U219" i="19"/>
  <c r="R119" i="19"/>
  <c r="L119" i="19"/>
  <c r="O219" i="19"/>
  <c r="O169" i="19"/>
  <c r="L69" i="19"/>
  <c r="X19" i="19"/>
  <c r="U119" i="19"/>
  <c r="U69" i="19"/>
  <c r="R69" i="19"/>
  <c r="U169" i="19"/>
  <c r="X69" i="19"/>
  <c r="L219" i="19"/>
  <c r="L19" i="19"/>
  <c r="U19" i="19"/>
  <c r="R19" i="19"/>
  <c r="O19" i="19"/>
  <c r="X119" i="19"/>
  <c r="L169" i="19"/>
  <c r="Q222" i="19"/>
  <c r="W222" i="19"/>
  <c r="N172" i="19"/>
  <c r="T172" i="19"/>
  <c r="Q122" i="19"/>
  <c r="N72" i="19"/>
  <c r="T72" i="19"/>
  <c r="W122" i="19"/>
  <c r="K172" i="19"/>
  <c r="N122" i="19"/>
  <c r="T122" i="19"/>
  <c r="N222" i="19"/>
  <c r="T222" i="19"/>
  <c r="W172" i="19"/>
  <c r="K222" i="19"/>
  <c r="K72" i="19"/>
  <c r="W22" i="19"/>
  <c r="Q72" i="19"/>
  <c r="W72" i="19"/>
  <c r="Q172" i="19"/>
  <c r="K122" i="19"/>
  <c r="N22" i="19"/>
  <c r="T22" i="19"/>
  <c r="Q22" i="19"/>
  <c r="K22" i="19"/>
  <c r="R178" i="19"/>
  <c r="O128" i="19"/>
  <c r="X178" i="19"/>
  <c r="O78" i="19"/>
  <c r="U228" i="19"/>
  <c r="R128" i="19"/>
  <c r="U178" i="19"/>
  <c r="X78" i="19"/>
  <c r="L78" i="19"/>
  <c r="X28" i="19"/>
  <c r="X128" i="19"/>
  <c r="O178" i="19"/>
  <c r="R228" i="19"/>
  <c r="O228" i="19"/>
  <c r="U78" i="19"/>
  <c r="L228" i="19"/>
  <c r="U128" i="19"/>
  <c r="R78" i="19"/>
  <c r="L178" i="19"/>
  <c r="U28" i="19"/>
  <c r="R28" i="19"/>
  <c r="L128" i="19"/>
  <c r="O28" i="19"/>
  <c r="X228" i="19"/>
  <c r="L28" i="19"/>
  <c r="X85" i="19"/>
  <c r="O235" i="19"/>
  <c r="U85" i="19"/>
  <c r="O185" i="19"/>
  <c r="X235" i="19"/>
  <c r="R235" i="19"/>
  <c r="O135" i="19"/>
  <c r="X185" i="19"/>
  <c r="R185" i="19"/>
  <c r="U235" i="19"/>
  <c r="L185" i="19"/>
  <c r="L135" i="19"/>
  <c r="X35" i="19"/>
  <c r="U135" i="19"/>
  <c r="R85" i="19"/>
  <c r="L85" i="19"/>
  <c r="U185" i="19"/>
  <c r="R135" i="19"/>
  <c r="O85" i="19"/>
  <c r="X135" i="19"/>
  <c r="U35" i="19"/>
  <c r="R35" i="19"/>
  <c r="L35" i="19"/>
  <c r="L235" i="19"/>
  <c r="O35" i="19"/>
  <c r="X237" i="19"/>
  <c r="R237" i="19"/>
  <c r="O137" i="19"/>
  <c r="X187" i="19"/>
  <c r="R187" i="19"/>
  <c r="R137" i="19"/>
  <c r="O87" i="19"/>
  <c r="U237" i="19"/>
  <c r="O237" i="19"/>
  <c r="L137" i="19"/>
  <c r="X37" i="19"/>
  <c r="U137" i="19"/>
  <c r="U87" i="19"/>
  <c r="R87" i="19"/>
  <c r="L87" i="19"/>
  <c r="U187" i="19"/>
  <c r="X87" i="19"/>
  <c r="X137" i="19"/>
  <c r="L237" i="19"/>
  <c r="U37" i="19"/>
  <c r="R37" i="19"/>
  <c r="L37" i="19"/>
  <c r="L187" i="19"/>
  <c r="O37" i="19"/>
  <c r="O187" i="19"/>
  <c r="U142" i="19"/>
  <c r="X92" i="19"/>
  <c r="O242" i="19"/>
  <c r="U92" i="19"/>
  <c r="O192" i="19"/>
  <c r="X242" i="19"/>
  <c r="R242" i="19"/>
  <c r="O142" i="19"/>
  <c r="R92" i="19"/>
  <c r="L242" i="19"/>
  <c r="U42" i="19"/>
  <c r="U192" i="19"/>
  <c r="R142" i="19"/>
  <c r="O92" i="19"/>
  <c r="L192" i="19"/>
  <c r="R192" i="19"/>
  <c r="L142" i="19"/>
  <c r="X42" i="19"/>
  <c r="X142" i="19"/>
  <c r="L92" i="19"/>
  <c r="U242" i="19"/>
  <c r="X192" i="19"/>
  <c r="R42" i="19"/>
  <c r="L42" i="19"/>
  <c r="O42" i="19"/>
  <c r="N120" i="19"/>
  <c r="T120" i="19"/>
  <c r="Q70" i="19"/>
  <c r="Q220" i="19"/>
  <c r="N170" i="19"/>
  <c r="T170" i="19"/>
  <c r="Q170" i="19"/>
  <c r="K120" i="19"/>
  <c r="W220" i="19"/>
  <c r="N70" i="19"/>
  <c r="T70" i="19"/>
  <c r="W120" i="19"/>
  <c r="K170" i="19"/>
  <c r="N220" i="19"/>
  <c r="T220" i="19"/>
  <c r="W170" i="19"/>
  <c r="K220" i="19"/>
  <c r="K70" i="19"/>
  <c r="W20" i="19"/>
  <c r="Q120" i="19"/>
  <c r="N20" i="19"/>
  <c r="K20" i="19"/>
  <c r="Q20" i="19"/>
  <c r="T20" i="19"/>
  <c r="W70" i="19"/>
  <c r="U222" i="19"/>
  <c r="R122" i="19"/>
  <c r="U172" i="19"/>
  <c r="X122" i="19"/>
  <c r="R72" i="19"/>
  <c r="X72" i="19"/>
  <c r="U122" i="19"/>
  <c r="O222" i="19"/>
  <c r="U72" i="19"/>
  <c r="X222" i="19"/>
  <c r="X172" i="19"/>
  <c r="L222" i="19"/>
  <c r="L172" i="19"/>
  <c r="O72" i="19"/>
  <c r="L122" i="19"/>
  <c r="R172" i="19"/>
  <c r="O172" i="19"/>
  <c r="O122" i="19"/>
  <c r="L72" i="19"/>
  <c r="X22" i="19"/>
  <c r="O22" i="19"/>
  <c r="R222" i="19"/>
  <c r="L22" i="19"/>
  <c r="U22" i="19"/>
  <c r="R22" i="19"/>
  <c r="Q79" i="19"/>
  <c r="Q229" i="19"/>
  <c r="W229" i="19"/>
  <c r="N179" i="19"/>
  <c r="T179" i="19"/>
  <c r="Q129" i="19"/>
  <c r="N229" i="19"/>
  <c r="T229" i="19"/>
  <c r="W129" i="19"/>
  <c r="K179" i="19"/>
  <c r="Q179" i="19"/>
  <c r="W179" i="19"/>
  <c r="K229" i="19"/>
  <c r="K79" i="19"/>
  <c r="W29" i="19"/>
  <c r="N79" i="19"/>
  <c r="T79" i="19"/>
  <c r="W79" i="19"/>
  <c r="T129" i="19"/>
  <c r="K29" i="19"/>
  <c r="N29" i="19"/>
  <c r="K129" i="19"/>
  <c r="N129" i="19"/>
  <c r="T29" i="19"/>
  <c r="Q29" i="19"/>
  <c r="X141" i="19"/>
  <c r="U191" i="19"/>
  <c r="R91" i="19"/>
  <c r="U141" i="19"/>
  <c r="X91" i="19"/>
  <c r="O241" i="19"/>
  <c r="U91" i="19"/>
  <c r="O191" i="19"/>
  <c r="X241" i="19"/>
  <c r="L241" i="19"/>
  <c r="U41" i="19"/>
  <c r="R141" i="19"/>
  <c r="O141" i="19"/>
  <c r="O91" i="19"/>
  <c r="L191" i="19"/>
  <c r="R191" i="19"/>
  <c r="L141" i="19"/>
  <c r="X41" i="19"/>
  <c r="R241" i="19"/>
  <c r="L91" i="19"/>
  <c r="U241" i="19"/>
  <c r="R41" i="19"/>
  <c r="L41" i="19"/>
  <c r="X191" i="19"/>
  <c r="O41" i="19"/>
  <c r="AC83" i="1"/>
  <c r="K143" i="19"/>
  <c r="W38" i="19"/>
  <c r="AB83" i="1"/>
  <c r="N138" i="19"/>
  <c r="T188" i="19"/>
  <c r="AC84" i="1"/>
  <c r="K242" i="19"/>
  <c r="Q42" i="19"/>
  <c r="W92" i="19"/>
  <c r="T243" i="19"/>
  <c r="N43" i="19"/>
  <c r="Q90" i="19"/>
  <c r="K241" i="19"/>
  <c r="N85" i="19"/>
  <c r="W185" i="19"/>
  <c r="K35" i="19"/>
  <c r="K87" i="19"/>
  <c r="T37" i="19"/>
  <c r="Q187" i="19"/>
  <c r="W238" i="19"/>
  <c r="N88" i="19"/>
  <c r="T138" i="19"/>
  <c r="Q40" i="19"/>
  <c r="K40" i="19"/>
  <c r="K90" i="19"/>
  <c r="N191" i="19"/>
  <c r="W91" i="19"/>
  <c r="T241" i="19"/>
  <c r="T92" i="19"/>
  <c r="T42" i="19"/>
  <c r="Q242" i="19"/>
  <c r="N93" i="19"/>
  <c r="K193" i="19"/>
  <c r="K43" i="19"/>
  <c r="T135" i="19"/>
  <c r="Q235" i="19"/>
  <c r="W35" i="19"/>
  <c r="N37" i="19"/>
  <c r="W87" i="19"/>
  <c r="T87" i="19"/>
  <c r="Q237" i="19"/>
  <c r="T38" i="19"/>
  <c r="K138" i="19"/>
  <c r="Q188" i="19"/>
  <c r="T90" i="19"/>
  <c r="W40" i="19"/>
  <c r="W90" i="19"/>
  <c r="N241" i="19"/>
  <c r="K141" i="19"/>
  <c r="Q41" i="19"/>
  <c r="Q142" i="19"/>
  <c r="Q92" i="19"/>
  <c r="N42" i="19"/>
  <c r="T143" i="19"/>
  <c r="W193" i="19"/>
  <c r="W43" i="19"/>
  <c r="N185" i="19"/>
  <c r="N35" i="19"/>
  <c r="Q85" i="19"/>
  <c r="N87" i="19"/>
  <c r="K137" i="19"/>
  <c r="T137" i="19"/>
  <c r="K38" i="19"/>
  <c r="Q88" i="19"/>
  <c r="W138" i="19"/>
  <c r="N238" i="19"/>
  <c r="N40" i="19"/>
  <c r="N90" i="19"/>
  <c r="N140" i="19"/>
  <c r="W191" i="19"/>
  <c r="W141" i="19"/>
  <c r="Q91" i="19"/>
  <c r="N192" i="19"/>
  <c r="N142" i="19"/>
  <c r="K92" i="19"/>
  <c r="N193" i="19"/>
  <c r="Q243" i="19"/>
  <c r="Q93" i="19"/>
  <c r="K135" i="19"/>
  <c r="K191" i="19"/>
  <c r="K85" i="19"/>
  <c r="N135" i="19"/>
  <c r="W135" i="19"/>
  <c r="N187" i="19"/>
  <c r="K187" i="19"/>
  <c r="T237" i="19"/>
  <c r="T88" i="19"/>
  <c r="K188" i="19"/>
  <c r="Q238" i="19"/>
  <c r="K140" i="19"/>
  <c r="T140" i="19"/>
  <c r="T190" i="19"/>
  <c r="T240" i="19"/>
  <c r="W241" i="19"/>
  <c r="T41" i="19"/>
  <c r="Q191" i="19"/>
  <c r="W242" i="19"/>
  <c r="N92" i="19"/>
  <c r="T142" i="19"/>
  <c r="Q43" i="19"/>
  <c r="T93" i="19"/>
  <c r="W143" i="19"/>
  <c r="T235" i="19"/>
  <c r="N137" i="19"/>
  <c r="T187" i="19"/>
  <c r="Q190" i="19"/>
  <c r="Q141" i="19"/>
  <c r="Q184" i="19"/>
  <c r="W234" i="19"/>
  <c r="Q134" i="19"/>
  <c r="N234" i="19"/>
  <c r="W184" i="19"/>
  <c r="N184" i="19"/>
  <c r="W134" i="19"/>
  <c r="N134" i="19"/>
  <c r="Q234" i="19"/>
  <c r="N84" i="19"/>
  <c r="T84" i="19"/>
  <c r="T184" i="19"/>
  <c r="T234" i="19"/>
  <c r="K134" i="19"/>
  <c r="K234" i="19"/>
  <c r="K184" i="19"/>
  <c r="T134" i="19"/>
  <c r="Q84" i="19"/>
  <c r="K34" i="19"/>
  <c r="W84" i="19"/>
  <c r="Q34" i="19"/>
  <c r="W34" i="19"/>
  <c r="N34" i="19"/>
  <c r="K84" i="19"/>
  <c r="T34" i="19"/>
  <c r="W85" i="19"/>
  <c r="T185" i="19"/>
  <c r="Q185" i="19"/>
  <c r="N237" i="19"/>
  <c r="W187" i="19"/>
  <c r="Q37" i="19"/>
  <c r="Q138" i="19"/>
  <c r="W188" i="19"/>
  <c r="N38" i="19"/>
  <c r="W140" i="19"/>
  <c r="K190" i="19"/>
  <c r="K240" i="19"/>
  <c r="N41" i="19"/>
  <c r="K41" i="19"/>
  <c r="T91" i="19"/>
  <c r="Q241" i="19"/>
  <c r="K192" i="19"/>
  <c r="K142" i="19"/>
  <c r="Q192" i="19"/>
  <c r="K93" i="19"/>
  <c r="N143" i="19"/>
  <c r="Q193" i="19"/>
  <c r="W137" i="19"/>
  <c r="Q135" i="19"/>
  <c r="N235" i="19"/>
  <c r="K235" i="19"/>
  <c r="K37" i="19"/>
  <c r="K237" i="19"/>
  <c r="Q87" i="19"/>
  <c r="N188" i="19"/>
  <c r="T238" i="19"/>
  <c r="K88" i="19"/>
  <c r="N190" i="19"/>
  <c r="W190" i="19"/>
  <c r="W240" i="19"/>
  <c r="N91" i="19"/>
  <c r="W41" i="19"/>
  <c r="T141" i="19"/>
  <c r="K42" i="19"/>
  <c r="W192" i="19"/>
  <c r="W142" i="19"/>
  <c r="N242" i="19"/>
  <c r="W93" i="19"/>
  <c r="T193" i="19"/>
  <c r="K243" i="19"/>
  <c r="T85" i="19"/>
  <c r="Q140" i="19"/>
  <c r="T35" i="19"/>
  <c r="K185" i="19"/>
  <c r="Q35" i="19"/>
  <c r="W37" i="19"/>
  <c r="W237" i="19"/>
  <c r="K238" i="19"/>
  <c r="Q38" i="19"/>
  <c r="Q240" i="19"/>
  <c r="N240" i="19"/>
  <c r="N141" i="19"/>
  <c r="K91" i="19"/>
  <c r="W42" i="19"/>
  <c r="T242" i="19"/>
  <c r="T43" i="19"/>
  <c r="Q143" i="19"/>
  <c r="N243" i="19"/>
  <c r="Q245" i="19"/>
  <c r="Q195" i="19"/>
  <c r="Q145" i="19"/>
  <c r="Q95" i="19"/>
  <c r="Q45" i="19"/>
  <c r="T245" i="19"/>
  <c r="T195" i="19"/>
  <c r="T145" i="19"/>
  <c r="T95" i="19"/>
  <c r="T45" i="19"/>
  <c r="W245" i="19"/>
  <c r="K245" i="19"/>
  <c r="W195" i="19"/>
  <c r="K195" i="19"/>
  <c r="W145" i="19"/>
  <c r="K145" i="19"/>
  <c r="W95" i="19"/>
  <c r="K95" i="19"/>
  <c r="W45" i="19"/>
  <c r="K45" i="19"/>
  <c r="N245" i="19"/>
  <c r="N195" i="19"/>
  <c r="N145" i="19"/>
  <c r="N95" i="19"/>
  <c r="N45" i="19"/>
  <c r="T244" i="19"/>
  <c r="T194" i="19"/>
  <c r="T144" i="19"/>
  <c r="T94" i="19"/>
  <c r="T44" i="19"/>
  <c r="W244" i="19"/>
  <c r="K244" i="19"/>
  <c r="W194" i="19"/>
  <c r="K194" i="19"/>
  <c r="W144" i="19"/>
  <c r="K144" i="19"/>
  <c r="W94" i="19"/>
  <c r="K94" i="19"/>
  <c r="W44" i="19"/>
  <c r="K44" i="19"/>
  <c r="N244" i="19"/>
  <c r="N194" i="19"/>
  <c r="N144" i="19"/>
  <c r="N94" i="19"/>
  <c r="N44" i="19"/>
  <c r="Q244" i="19"/>
  <c r="Q194" i="19"/>
  <c r="Q144" i="19"/>
  <c r="Q94" i="19"/>
  <c r="Q44" i="19"/>
  <c r="U245" i="19"/>
  <c r="U195" i="19"/>
  <c r="U145" i="19"/>
  <c r="U95" i="19"/>
  <c r="U45" i="19"/>
  <c r="L245" i="19"/>
  <c r="X195" i="19"/>
  <c r="L195" i="19"/>
  <c r="X145" i="19"/>
  <c r="L145" i="19"/>
  <c r="X95" i="19"/>
  <c r="L95" i="19"/>
  <c r="X45" i="19"/>
  <c r="L45" i="19"/>
  <c r="O245" i="19"/>
  <c r="O195" i="19"/>
  <c r="O145" i="19"/>
  <c r="O95" i="19"/>
  <c r="O45" i="19"/>
  <c r="R245" i="19"/>
  <c r="R195" i="19"/>
  <c r="R145" i="19"/>
  <c r="R95" i="19"/>
  <c r="R45" i="19"/>
  <c r="X165" i="19"/>
  <c r="X65" i="19"/>
  <c r="X115" i="19"/>
  <c r="X15" i="19"/>
  <c r="U15" i="19"/>
  <c r="U115" i="19"/>
  <c r="R65" i="19"/>
  <c r="R165" i="19"/>
  <c r="U65" i="19"/>
  <c r="U165" i="19"/>
  <c r="O115" i="19"/>
  <c r="X215" i="19"/>
  <c r="R215" i="19"/>
  <c r="R15" i="19"/>
  <c r="R115" i="19"/>
  <c r="O65" i="19"/>
  <c r="O165" i="19"/>
  <c r="U215" i="19"/>
  <c r="L165" i="19"/>
  <c r="L65" i="19"/>
  <c r="O215" i="19"/>
  <c r="O15" i="19"/>
  <c r="L115" i="19"/>
  <c r="L15" i="19"/>
  <c r="X116" i="19"/>
  <c r="X16" i="19"/>
  <c r="X166" i="19"/>
  <c r="X66" i="19"/>
  <c r="U16" i="19"/>
  <c r="R16" i="19"/>
  <c r="R116" i="19"/>
  <c r="O16" i="19"/>
  <c r="U66" i="19"/>
  <c r="U116" i="19"/>
  <c r="U166" i="19"/>
  <c r="O66" i="19"/>
  <c r="O166" i="19"/>
  <c r="U216" i="19"/>
  <c r="R66" i="19"/>
  <c r="R166" i="19"/>
  <c r="O116" i="19"/>
  <c r="X216" i="19"/>
  <c r="R216" i="19"/>
  <c r="L166" i="19"/>
  <c r="L116" i="19"/>
  <c r="L16" i="19"/>
  <c r="L66" i="19"/>
  <c r="O216" i="19"/>
  <c r="X118" i="19"/>
  <c r="X18" i="19"/>
  <c r="X168" i="19"/>
  <c r="X68" i="19"/>
  <c r="U18" i="19"/>
  <c r="R18" i="19"/>
  <c r="R118" i="19"/>
  <c r="O18" i="19"/>
  <c r="O68" i="19"/>
  <c r="O168" i="19"/>
  <c r="U218" i="19"/>
  <c r="U118" i="19"/>
  <c r="R68" i="19"/>
  <c r="R168" i="19"/>
  <c r="O118" i="19"/>
  <c r="X218" i="19"/>
  <c r="R218" i="19"/>
  <c r="L118" i="19"/>
  <c r="L18" i="19"/>
  <c r="U68" i="19"/>
  <c r="U168" i="19"/>
  <c r="L168" i="19"/>
  <c r="L68" i="19"/>
  <c r="O218" i="19"/>
  <c r="X113" i="19"/>
  <c r="X13" i="19"/>
  <c r="X163" i="19"/>
  <c r="X63" i="19"/>
  <c r="U13" i="19"/>
  <c r="U63" i="19"/>
  <c r="U113" i="19"/>
  <c r="U163" i="19"/>
  <c r="R13" i="19"/>
  <c r="R113" i="19"/>
  <c r="O13" i="19"/>
  <c r="O63" i="19"/>
  <c r="O163" i="19"/>
  <c r="U213" i="19"/>
  <c r="O113" i="19"/>
  <c r="X213" i="19"/>
  <c r="R213" i="19"/>
  <c r="L113" i="19"/>
  <c r="L13" i="19"/>
  <c r="R63" i="19"/>
  <c r="R163" i="19"/>
  <c r="L163" i="19"/>
  <c r="L63" i="19"/>
  <c r="O213" i="19"/>
  <c r="W116" i="19"/>
  <c r="W16" i="19"/>
  <c r="T66" i="19"/>
  <c r="T166" i="19"/>
  <c r="Q66" i="19"/>
  <c r="Q166" i="19"/>
  <c r="W166" i="19"/>
  <c r="W66" i="19"/>
  <c r="Q16" i="19"/>
  <c r="Q116" i="19"/>
  <c r="N16" i="19"/>
  <c r="N66" i="19"/>
  <c r="N166" i="19"/>
  <c r="T216" i="19"/>
  <c r="K166" i="19"/>
  <c r="T116" i="19"/>
  <c r="K66" i="19"/>
  <c r="N216" i="19"/>
  <c r="T16" i="19"/>
  <c r="N116" i="19"/>
  <c r="W216" i="19"/>
  <c r="Q216" i="19"/>
  <c r="K116" i="19"/>
  <c r="K16" i="19"/>
  <c r="W118" i="19"/>
  <c r="W18" i="19"/>
  <c r="T68" i="19"/>
  <c r="T168" i="19"/>
  <c r="T118" i="19"/>
  <c r="Q68" i="19"/>
  <c r="Q168" i="19"/>
  <c r="W168" i="19"/>
  <c r="W68" i="19"/>
  <c r="T18" i="19"/>
  <c r="Q18" i="19"/>
  <c r="Q118" i="19"/>
  <c r="N18" i="19"/>
  <c r="N68" i="19"/>
  <c r="N168" i="19"/>
  <c r="T218" i="19"/>
  <c r="K168" i="19"/>
  <c r="K68" i="19"/>
  <c r="N218" i="19"/>
  <c r="N118" i="19"/>
  <c r="W218" i="19"/>
  <c r="Q218" i="19"/>
  <c r="K118" i="19"/>
  <c r="K18" i="19"/>
  <c r="W113" i="19"/>
  <c r="W13" i="19"/>
  <c r="T63" i="19"/>
  <c r="T163" i="19"/>
  <c r="Q63" i="19"/>
  <c r="Q163" i="19"/>
  <c r="T13" i="19"/>
  <c r="T113" i="19"/>
  <c r="Q13" i="19"/>
  <c r="Q113" i="19"/>
  <c r="N13" i="19"/>
  <c r="N63" i="19"/>
  <c r="N163" i="19"/>
  <c r="T213" i="19"/>
  <c r="K163" i="19"/>
  <c r="W63" i="19"/>
  <c r="K63" i="19"/>
  <c r="N213" i="19"/>
  <c r="W163" i="19"/>
  <c r="K113" i="19"/>
  <c r="K13" i="19"/>
  <c r="N113" i="19"/>
  <c r="W213" i="19"/>
  <c r="Q213" i="19"/>
  <c r="X164" i="19"/>
  <c r="X64" i="19"/>
  <c r="U14" i="19"/>
  <c r="U114" i="19"/>
  <c r="U64" i="19"/>
  <c r="U164" i="19"/>
  <c r="R14" i="19"/>
  <c r="R114" i="19"/>
  <c r="X114" i="19"/>
  <c r="X14" i="19"/>
  <c r="R64" i="19"/>
  <c r="R164" i="19"/>
  <c r="O14" i="19"/>
  <c r="O114" i="19"/>
  <c r="X214" i="19"/>
  <c r="R214" i="19"/>
  <c r="L114" i="19"/>
  <c r="L14" i="19"/>
  <c r="L164" i="19"/>
  <c r="O64" i="19"/>
  <c r="O164" i="19"/>
  <c r="U214" i="19"/>
  <c r="L64" i="19"/>
  <c r="O214" i="19"/>
  <c r="W167" i="19"/>
  <c r="W67" i="19"/>
  <c r="T17" i="19"/>
  <c r="T117" i="19"/>
  <c r="Q17" i="19"/>
  <c r="Q117" i="19"/>
  <c r="W117" i="19"/>
  <c r="W17" i="19"/>
  <c r="T67" i="19"/>
  <c r="T167" i="19"/>
  <c r="Q67" i="19"/>
  <c r="Q167" i="19"/>
  <c r="N117" i="19"/>
  <c r="W217" i="19"/>
  <c r="Q217" i="19"/>
  <c r="N17" i="19"/>
  <c r="K117" i="19"/>
  <c r="K17" i="19"/>
  <c r="N67" i="19"/>
  <c r="N167" i="19"/>
  <c r="T217" i="19"/>
  <c r="K67" i="19"/>
  <c r="N217" i="19"/>
  <c r="K167" i="19"/>
  <c r="X167" i="19"/>
  <c r="X67" i="19"/>
  <c r="X117" i="19"/>
  <c r="X17" i="19"/>
  <c r="U67" i="19"/>
  <c r="U167" i="19"/>
  <c r="U117" i="19"/>
  <c r="R67" i="19"/>
  <c r="R167" i="19"/>
  <c r="U17" i="19"/>
  <c r="O117" i="19"/>
  <c r="X217" i="19"/>
  <c r="R217" i="19"/>
  <c r="R17" i="19"/>
  <c r="R117" i="19"/>
  <c r="O17" i="19"/>
  <c r="O67" i="19"/>
  <c r="O167" i="19"/>
  <c r="U217" i="19"/>
  <c r="L167" i="19"/>
  <c r="L67" i="19"/>
  <c r="O217" i="19"/>
  <c r="L117" i="19"/>
  <c r="L17" i="19"/>
  <c r="W115" i="19"/>
  <c r="T65" i="19"/>
  <c r="Q65" i="19"/>
  <c r="N65" i="19"/>
  <c r="T215" i="19"/>
  <c r="K65" i="19"/>
  <c r="W65" i="19"/>
  <c r="T115" i="19"/>
  <c r="Q115" i="19"/>
  <c r="N115" i="19"/>
  <c r="Q215" i="19"/>
  <c r="K15" i="19"/>
  <c r="W15" i="19"/>
  <c r="T165" i="19"/>
  <c r="Q165" i="19"/>
  <c r="N165" i="19"/>
  <c r="K165" i="19"/>
  <c r="N215" i="19"/>
  <c r="W165" i="19"/>
  <c r="T15" i="19"/>
  <c r="Q15" i="19"/>
  <c r="N15" i="19"/>
  <c r="W215" i="19"/>
  <c r="K115" i="19"/>
  <c r="W64" i="19"/>
  <c r="T114" i="19"/>
  <c r="Q114" i="19"/>
  <c r="N114" i="19"/>
  <c r="Q214" i="19"/>
  <c r="K14" i="19"/>
  <c r="W114" i="19"/>
  <c r="T64" i="19"/>
  <c r="Q64" i="19"/>
  <c r="N64" i="19"/>
  <c r="T214" i="19"/>
  <c r="K64" i="19"/>
  <c r="N164" i="19"/>
  <c r="K164" i="19"/>
  <c r="W164" i="19"/>
  <c r="T14" i="19"/>
  <c r="Q14" i="19"/>
  <c r="N14" i="19"/>
  <c r="W214" i="19"/>
  <c r="K114" i="19"/>
  <c r="W14" i="19"/>
  <c r="T164" i="19"/>
  <c r="Q164" i="19"/>
  <c r="N214" i="19"/>
  <c r="AF32" i="1"/>
  <c r="K214" i="19"/>
  <c r="AF93" i="1"/>
  <c r="AF113" i="1"/>
  <c r="AF29" i="1"/>
  <c r="K213" i="19"/>
  <c r="AF41" i="1"/>
  <c r="K217" i="19"/>
  <c r="L218" i="19"/>
  <c r="AF50" i="1"/>
  <c r="AF77" i="1"/>
  <c r="AF95" i="1"/>
  <c r="AF104" i="1"/>
  <c r="AF110" i="1"/>
  <c r="AF120" i="1"/>
  <c r="AF36" i="1"/>
  <c r="L215" i="19"/>
  <c r="AF33" i="1"/>
  <c r="L214" i="19"/>
  <c r="AF92" i="1"/>
  <c r="AF96" i="1"/>
  <c r="AF105" i="1"/>
  <c r="AF117" i="1"/>
  <c r="K218" i="19"/>
  <c r="AF75" i="1"/>
  <c r="AF111" i="1"/>
  <c r="AF38" i="1"/>
  <c r="K216" i="19"/>
  <c r="AF42" i="1"/>
  <c r="L217" i="19"/>
  <c r="AF51" i="1"/>
  <c r="AF56" i="1"/>
  <c r="AF125" i="1"/>
  <c r="AF102" i="1"/>
  <c r="AF122" i="1"/>
  <c r="AF30" i="1"/>
  <c r="L213" i="19"/>
  <c r="AF35" i="1"/>
  <c r="K215" i="19"/>
  <c r="AF39" i="1"/>
  <c r="L216" i="19"/>
  <c r="AF47" i="1"/>
  <c r="AF57" i="1"/>
  <c r="AF74" i="1"/>
  <c r="AF78" i="1"/>
  <c r="AF101" i="1"/>
  <c r="AF126" i="1"/>
  <c r="AF114" i="1"/>
  <c r="AF116" i="1"/>
  <c r="AF119" i="1"/>
  <c r="AF48" i="1"/>
  <c r="AA52" i="1"/>
  <c r="AA53" i="1" s="1"/>
  <c r="AA61" i="1"/>
  <c r="AA62" i="1" s="1"/>
  <c r="AA64" i="1"/>
  <c r="AA65" i="1" s="1"/>
  <c r="AA67" i="1"/>
  <c r="AA68" i="1" s="1"/>
  <c r="AA70" i="1"/>
  <c r="AA71" i="1" s="1"/>
  <c r="AA79" i="1"/>
  <c r="AA80" i="1" s="1"/>
  <c r="AA88" i="1"/>
  <c r="AA89" i="1" s="1"/>
  <c r="AA106" i="1"/>
  <c r="AA107" i="1" s="1"/>
  <c r="AA72" i="1" l="1"/>
  <c r="AB71" i="1"/>
  <c r="AC71" i="1"/>
  <c r="AA108" i="1"/>
  <c r="AC107" i="1"/>
  <c r="AB107" i="1"/>
  <c r="AA66" i="1"/>
  <c r="AB65" i="1"/>
  <c r="AC65" i="1"/>
  <c r="AA54" i="1"/>
  <c r="AC53" i="1"/>
  <c r="AB53" i="1"/>
  <c r="AB68" i="1"/>
  <c r="AC68" i="1"/>
  <c r="AA90" i="1"/>
  <c r="AB89" i="1"/>
  <c r="AC89" i="1"/>
  <c r="AA81" i="1"/>
  <c r="AB80" i="1"/>
  <c r="AC80" i="1"/>
  <c r="AA63" i="1"/>
  <c r="AB62" i="1"/>
  <c r="AC62" i="1"/>
  <c r="AC88" i="1"/>
  <c r="AB88" i="1"/>
  <c r="AC61" i="1"/>
  <c r="AB61" i="1"/>
  <c r="AC64" i="1"/>
  <c r="AB64" i="1"/>
  <c r="AC82" i="1"/>
  <c r="AB82" i="1"/>
  <c r="AC70" i="1"/>
  <c r="AB70" i="1"/>
  <c r="AC91" i="1"/>
  <c r="AB91" i="1"/>
  <c r="AC52" i="1"/>
  <c r="AB52" i="1"/>
  <c r="AC106" i="1"/>
  <c r="AB106" i="1"/>
  <c r="AC79" i="1"/>
  <c r="AB79" i="1"/>
  <c r="AC67" i="1"/>
  <c r="AB67" i="1"/>
  <c r="AA97" i="1"/>
  <c r="AA98" i="1" s="1"/>
  <c r="AA58" i="1"/>
  <c r="AA59" i="1" s="1"/>
  <c r="AA22" i="1"/>
  <c r="AA23" i="1" s="1"/>
  <c r="AA19" i="1"/>
  <c r="AA20" i="1" s="1"/>
  <c r="W7" i="1"/>
  <c r="K7" i="1"/>
  <c r="Q124" i="19" l="1"/>
  <c r="N74" i="19"/>
  <c r="T74" i="19"/>
  <c r="N224" i="19"/>
  <c r="T224" i="19"/>
  <c r="Q174" i="19"/>
  <c r="N124" i="19"/>
  <c r="T124" i="19"/>
  <c r="W174" i="19"/>
  <c r="K224" i="19"/>
  <c r="K74" i="19"/>
  <c r="W24" i="19"/>
  <c r="N174" i="19"/>
  <c r="Q74" i="19"/>
  <c r="T174" i="19"/>
  <c r="W74" i="19"/>
  <c r="K124" i="19"/>
  <c r="W124" i="19"/>
  <c r="N24" i="19"/>
  <c r="K24" i="19"/>
  <c r="Q224" i="19"/>
  <c r="T24" i="19"/>
  <c r="Q24" i="19"/>
  <c r="W224" i="19"/>
  <c r="K174" i="19"/>
  <c r="Q71" i="19"/>
  <c r="Q221" i="19"/>
  <c r="W221" i="19"/>
  <c r="N171" i="19"/>
  <c r="T171" i="19"/>
  <c r="Q121" i="19"/>
  <c r="N71" i="19"/>
  <c r="T71" i="19"/>
  <c r="W121" i="19"/>
  <c r="K171" i="19"/>
  <c r="N121" i="19"/>
  <c r="T121" i="19"/>
  <c r="N221" i="19"/>
  <c r="T221" i="19"/>
  <c r="W171" i="19"/>
  <c r="K221" i="19"/>
  <c r="K71" i="19"/>
  <c r="W21" i="19"/>
  <c r="W71" i="19"/>
  <c r="K21" i="19"/>
  <c r="K121" i="19"/>
  <c r="N21" i="19"/>
  <c r="Q171" i="19"/>
  <c r="T21" i="19"/>
  <c r="Q21" i="19"/>
  <c r="N75" i="19"/>
  <c r="T75" i="19"/>
  <c r="N225" i="19"/>
  <c r="T225" i="19"/>
  <c r="Q175" i="19"/>
  <c r="N125" i="19"/>
  <c r="T125" i="19"/>
  <c r="W175" i="19"/>
  <c r="K225" i="19"/>
  <c r="K75" i="19"/>
  <c r="W25" i="19"/>
  <c r="N175" i="19"/>
  <c r="Q75" i="19"/>
  <c r="T175" i="19"/>
  <c r="W75" i="19"/>
  <c r="K125" i="19"/>
  <c r="Q125" i="19"/>
  <c r="W125" i="19"/>
  <c r="Q225" i="19"/>
  <c r="W225" i="19"/>
  <c r="K175" i="19"/>
  <c r="K25" i="19"/>
  <c r="T25" i="19"/>
  <c r="Q25" i="19"/>
  <c r="N25" i="19"/>
  <c r="Q230" i="19"/>
  <c r="W230" i="19"/>
  <c r="N180" i="19"/>
  <c r="T180" i="19"/>
  <c r="Q130" i="19"/>
  <c r="N80" i="19"/>
  <c r="T80" i="19"/>
  <c r="W130" i="19"/>
  <c r="Q80" i="19"/>
  <c r="K180" i="19"/>
  <c r="Q180" i="19"/>
  <c r="W180" i="19"/>
  <c r="K230" i="19"/>
  <c r="K80" i="19"/>
  <c r="W30" i="19"/>
  <c r="W80" i="19"/>
  <c r="N130" i="19"/>
  <c r="T130" i="19"/>
  <c r="K130" i="19"/>
  <c r="N230" i="19"/>
  <c r="K30" i="19"/>
  <c r="T230" i="19"/>
  <c r="T30" i="19"/>
  <c r="Q30" i="19"/>
  <c r="N30" i="19"/>
  <c r="N32" i="19"/>
  <c r="T33" i="19"/>
  <c r="K183" i="19"/>
  <c r="N226" i="19"/>
  <c r="T226" i="19"/>
  <c r="Q176" i="19"/>
  <c r="N126" i="19"/>
  <c r="T126" i="19"/>
  <c r="Q76" i="19"/>
  <c r="N76" i="19"/>
  <c r="T76" i="19"/>
  <c r="N176" i="19"/>
  <c r="T176" i="19"/>
  <c r="W76" i="19"/>
  <c r="K126" i="19"/>
  <c r="Q126" i="19"/>
  <c r="W126" i="19"/>
  <c r="Q226" i="19"/>
  <c r="W226" i="19"/>
  <c r="K176" i="19"/>
  <c r="W176" i="19"/>
  <c r="T26" i="19"/>
  <c r="Q26" i="19"/>
  <c r="N26" i="19"/>
  <c r="W26" i="19"/>
  <c r="K26" i="19"/>
  <c r="K226" i="19"/>
  <c r="K76" i="19"/>
  <c r="Q177" i="19"/>
  <c r="N127" i="19"/>
  <c r="T127" i="19"/>
  <c r="Q77" i="19"/>
  <c r="Q227" i="19"/>
  <c r="W227" i="19"/>
  <c r="N177" i="19"/>
  <c r="T177" i="19"/>
  <c r="W77" i="19"/>
  <c r="K127" i="19"/>
  <c r="N227" i="19"/>
  <c r="T227" i="19"/>
  <c r="Q127" i="19"/>
  <c r="W127" i="19"/>
  <c r="K177" i="19"/>
  <c r="W177" i="19"/>
  <c r="K227" i="19"/>
  <c r="K77" i="19"/>
  <c r="W27" i="19"/>
  <c r="T27" i="19"/>
  <c r="Q27" i="19"/>
  <c r="N27" i="19"/>
  <c r="T77" i="19"/>
  <c r="K27" i="19"/>
  <c r="N77" i="19"/>
  <c r="W233" i="19"/>
  <c r="N233" i="19"/>
  <c r="W183" i="19"/>
  <c r="N183" i="19"/>
  <c r="T233" i="19"/>
  <c r="T133" i="19"/>
  <c r="K133" i="19"/>
  <c r="K83" i="19"/>
  <c r="T183" i="19"/>
  <c r="Q233" i="19"/>
  <c r="Q183" i="19"/>
  <c r="W83" i="19"/>
  <c r="N83" i="19"/>
  <c r="K233" i="19"/>
  <c r="T83" i="19"/>
  <c r="Q33" i="19"/>
  <c r="Q83" i="19"/>
  <c r="W33" i="19"/>
  <c r="W133" i="19"/>
  <c r="N33" i="19"/>
  <c r="Q133" i="19"/>
  <c r="N133" i="19"/>
  <c r="K33" i="19"/>
  <c r="K139" i="19"/>
  <c r="N39" i="19"/>
  <c r="T239" i="19"/>
  <c r="Q89" i="19"/>
  <c r="Q239" i="19"/>
  <c r="N189" i="19"/>
  <c r="T39" i="19"/>
  <c r="W39" i="19"/>
  <c r="W189" i="19"/>
  <c r="T139" i="19"/>
  <c r="N239" i="19"/>
  <c r="K39" i="19"/>
  <c r="K189" i="19"/>
  <c r="N89" i="19"/>
  <c r="W239" i="19"/>
  <c r="K239" i="19"/>
  <c r="T189" i="19"/>
  <c r="W89" i="19"/>
  <c r="Q189" i="19"/>
  <c r="N139" i="19"/>
  <c r="K89" i="19"/>
  <c r="W139" i="19"/>
  <c r="T89" i="19"/>
  <c r="Q39" i="19"/>
  <c r="Q139" i="19"/>
  <c r="AA99" i="1"/>
  <c r="AB98" i="1"/>
  <c r="AC98" i="1"/>
  <c r="AF89" i="1"/>
  <c r="AC72" i="1"/>
  <c r="AB72" i="1"/>
  <c r="AA21" i="1"/>
  <c r="AC20" i="1"/>
  <c r="AB20" i="1"/>
  <c r="AF80" i="1"/>
  <c r="AC90" i="1"/>
  <c r="AB90" i="1"/>
  <c r="AF53" i="1"/>
  <c r="AF65" i="1"/>
  <c r="AB108" i="1"/>
  <c r="AC108" i="1"/>
  <c r="AA24" i="1"/>
  <c r="AB23" i="1"/>
  <c r="AC23" i="1"/>
  <c r="AF62" i="1"/>
  <c r="AB81" i="1"/>
  <c r="AC81" i="1"/>
  <c r="AB66" i="1"/>
  <c r="AC66" i="1"/>
  <c r="AA60" i="1"/>
  <c r="AB59" i="1"/>
  <c r="AC59" i="1"/>
  <c r="AC63" i="1"/>
  <c r="AB63" i="1"/>
  <c r="AF68" i="1"/>
  <c r="AB54" i="1"/>
  <c r="AC54" i="1"/>
  <c r="AF107" i="1"/>
  <c r="AF71" i="1"/>
  <c r="AC22" i="1"/>
  <c r="AB22" i="1"/>
  <c r="AC58" i="1"/>
  <c r="AB58" i="1"/>
  <c r="AC19" i="1"/>
  <c r="AB19" i="1"/>
  <c r="AC97" i="1"/>
  <c r="AB97" i="1"/>
  <c r="L7" i="1"/>
  <c r="AA8" i="1" s="1"/>
  <c r="AA9" i="1" s="1"/>
  <c r="AA25" i="1"/>
  <c r="AA26" i="1" s="1"/>
  <c r="B221" i="13" a="1"/>
  <c r="X124" i="19" l="1"/>
  <c r="R74" i="19"/>
  <c r="X74" i="19"/>
  <c r="U124" i="19"/>
  <c r="O224" i="19"/>
  <c r="U74" i="19"/>
  <c r="O174" i="19"/>
  <c r="X224" i="19"/>
  <c r="R224" i="19"/>
  <c r="X174" i="19"/>
  <c r="L224" i="19"/>
  <c r="L174" i="19"/>
  <c r="U174" i="19"/>
  <c r="R124" i="19"/>
  <c r="O74" i="19"/>
  <c r="L124" i="19"/>
  <c r="R174" i="19"/>
  <c r="O124" i="19"/>
  <c r="L74" i="19"/>
  <c r="X24" i="19"/>
  <c r="U224" i="19"/>
  <c r="L24" i="19"/>
  <c r="U24" i="19"/>
  <c r="R24" i="19"/>
  <c r="O24" i="19"/>
  <c r="U230" i="19"/>
  <c r="R130" i="19"/>
  <c r="U180" i="19"/>
  <c r="X130" i="19"/>
  <c r="R80" i="19"/>
  <c r="X80" i="19"/>
  <c r="U130" i="19"/>
  <c r="O230" i="19"/>
  <c r="O80" i="19"/>
  <c r="R180" i="19"/>
  <c r="O180" i="19"/>
  <c r="O130" i="19"/>
  <c r="R230" i="19"/>
  <c r="U80" i="19"/>
  <c r="L230" i="19"/>
  <c r="L180" i="19"/>
  <c r="X230" i="19"/>
  <c r="X180" i="19"/>
  <c r="L130" i="19"/>
  <c r="L80" i="19"/>
  <c r="X30" i="19"/>
  <c r="O30" i="19"/>
  <c r="L30" i="19"/>
  <c r="U30" i="19"/>
  <c r="R30" i="19"/>
  <c r="X133" i="19"/>
  <c r="R83" i="19"/>
  <c r="U133" i="19"/>
  <c r="L233" i="19"/>
  <c r="X183" i="19"/>
  <c r="X33" i="19"/>
  <c r="O133" i="19"/>
  <c r="U33" i="19"/>
  <c r="O32" i="19"/>
  <c r="R133" i="19"/>
  <c r="X227" i="19"/>
  <c r="R227" i="19"/>
  <c r="R177" i="19"/>
  <c r="O127" i="19"/>
  <c r="X177" i="19"/>
  <c r="O77" i="19"/>
  <c r="U227" i="19"/>
  <c r="R127" i="19"/>
  <c r="U177" i="19"/>
  <c r="L127" i="19"/>
  <c r="X77" i="19"/>
  <c r="L77" i="19"/>
  <c r="X27" i="19"/>
  <c r="X127" i="19"/>
  <c r="O177" i="19"/>
  <c r="O227" i="19"/>
  <c r="U77" i="19"/>
  <c r="L227" i="19"/>
  <c r="L27" i="19"/>
  <c r="U27" i="19"/>
  <c r="R27" i="19"/>
  <c r="O27" i="19"/>
  <c r="R77" i="19"/>
  <c r="L177" i="19"/>
  <c r="U127" i="19"/>
  <c r="N173" i="19"/>
  <c r="T173" i="19"/>
  <c r="Q123" i="19"/>
  <c r="N73" i="19"/>
  <c r="T73" i="19"/>
  <c r="N223" i="19"/>
  <c r="T223" i="19"/>
  <c r="Q223" i="19"/>
  <c r="W223" i="19"/>
  <c r="K173" i="19"/>
  <c r="N123" i="19"/>
  <c r="T123" i="19"/>
  <c r="W173" i="19"/>
  <c r="K223" i="19"/>
  <c r="K73" i="19"/>
  <c r="Q73" i="19"/>
  <c r="W73" i="19"/>
  <c r="Q173" i="19"/>
  <c r="K123" i="19"/>
  <c r="W123" i="19"/>
  <c r="W23" i="19"/>
  <c r="T23" i="19"/>
  <c r="Q23" i="19"/>
  <c r="N23" i="19"/>
  <c r="K23" i="19"/>
  <c r="X171" i="19"/>
  <c r="O71" i="19"/>
  <c r="U221" i="19"/>
  <c r="R121" i="19"/>
  <c r="U171" i="19"/>
  <c r="X121" i="19"/>
  <c r="R71" i="19"/>
  <c r="R221" i="19"/>
  <c r="U121" i="19"/>
  <c r="U71" i="19"/>
  <c r="X71" i="19"/>
  <c r="X221" i="19"/>
  <c r="L221" i="19"/>
  <c r="L171" i="19"/>
  <c r="L121" i="19"/>
  <c r="R21" i="19"/>
  <c r="X21" i="19"/>
  <c r="O21" i="19"/>
  <c r="O221" i="19"/>
  <c r="L71" i="19"/>
  <c r="R171" i="19"/>
  <c r="O121" i="19"/>
  <c r="O171" i="19"/>
  <c r="U21" i="19"/>
  <c r="L21" i="19"/>
  <c r="X75" i="19"/>
  <c r="U125" i="19"/>
  <c r="O225" i="19"/>
  <c r="U75" i="19"/>
  <c r="O175" i="19"/>
  <c r="X225" i="19"/>
  <c r="R225" i="19"/>
  <c r="R175" i="19"/>
  <c r="O125" i="19"/>
  <c r="L225" i="19"/>
  <c r="R75" i="19"/>
  <c r="L175" i="19"/>
  <c r="U175" i="19"/>
  <c r="R125" i="19"/>
  <c r="O75" i="19"/>
  <c r="L125" i="19"/>
  <c r="L75" i="19"/>
  <c r="X25" i="19"/>
  <c r="U225" i="19"/>
  <c r="X125" i="19"/>
  <c r="L25" i="19"/>
  <c r="X175" i="19"/>
  <c r="U25" i="19"/>
  <c r="R25" i="19"/>
  <c r="O25" i="19"/>
  <c r="R139" i="19"/>
  <c r="O89" i="19"/>
  <c r="U239" i="19"/>
  <c r="X139" i="19"/>
  <c r="U189" i="19"/>
  <c r="R89" i="19"/>
  <c r="U139" i="19"/>
  <c r="X189" i="19"/>
  <c r="X89" i="19"/>
  <c r="X239" i="19"/>
  <c r="L239" i="19"/>
  <c r="O189" i="19"/>
  <c r="O139" i="19"/>
  <c r="L189" i="19"/>
  <c r="R189" i="19"/>
  <c r="O239" i="19"/>
  <c r="L139" i="19"/>
  <c r="X39" i="19"/>
  <c r="U89" i="19"/>
  <c r="O39" i="19"/>
  <c r="L39" i="19"/>
  <c r="R239" i="19"/>
  <c r="R39" i="19"/>
  <c r="L89" i="19"/>
  <c r="U39" i="19"/>
  <c r="O233" i="19"/>
  <c r="O183" i="19"/>
  <c r="U233" i="19"/>
  <c r="R183" i="19"/>
  <c r="R233" i="19"/>
  <c r="X233" i="19"/>
  <c r="L183" i="19"/>
  <c r="L133" i="19"/>
  <c r="U83" i="19"/>
  <c r="R33" i="19"/>
  <c r="U183" i="19"/>
  <c r="O33" i="19"/>
  <c r="O83" i="19"/>
  <c r="L83" i="19"/>
  <c r="L33" i="19"/>
  <c r="X83" i="19"/>
  <c r="Q186" i="19"/>
  <c r="Q136" i="19"/>
  <c r="Q86" i="19"/>
  <c r="N136" i="19"/>
  <c r="N86" i="19"/>
  <c r="N36" i="19"/>
  <c r="T36" i="19"/>
  <c r="W136" i="19"/>
  <c r="W86" i="19"/>
  <c r="W36" i="19"/>
  <c r="Q236" i="19"/>
  <c r="N236" i="19"/>
  <c r="K86" i="19"/>
  <c r="K36" i="19"/>
  <c r="N186" i="19"/>
  <c r="W236" i="19"/>
  <c r="W186" i="19"/>
  <c r="K136" i="19"/>
  <c r="K236" i="19"/>
  <c r="K186" i="19"/>
  <c r="T86" i="19"/>
  <c r="T236" i="19"/>
  <c r="T186" i="19"/>
  <c r="T136" i="19"/>
  <c r="Q36" i="19"/>
  <c r="AF63" i="1"/>
  <c r="AB60" i="1"/>
  <c r="AC60" i="1"/>
  <c r="AF81" i="1"/>
  <c r="W161" i="19"/>
  <c r="T11" i="19"/>
  <c r="Q11" i="19"/>
  <c r="N11" i="19"/>
  <c r="W211" i="19"/>
  <c r="K111" i="19"/>
  <c r="K211" i="19"/>
  <c r="T61" i="19"/>
  <c r="Q61" i="19"/>
  <c r="T211" i="19"/>
  <c r="T161" i="19"/>
  <c r="N211" i="19"/>
  <c r="W111" i="19"/>
  <c r="N61" i="19"/>
  <c r="K61" i="19"/>
  <c r="Q161" i="19"/>
  <c r="K161" i="19"/>
  <c r="W61" i="19"/>
  <c r="T111" i="19"/>
  <c r="Q111" i="19"/>
  <c r="N111" i="19"/>
  <c r="Q211" i="19"/>
  <c r="K11" i="19"/>
  <c r="AF23" i="1"/>
  <c r="W11" i="19"/>
  <c r="N161" i="19"/>
  <c r="AF90" i="1"/>
  <c r="W110" i="19"/>
  <c r="Q110" i="19"/>
  <c r="K160" i="19"/>
  <c r="W210" i="19"/>
  <c r="K210" i="19"/>
  <c r="N60" i="19"/>
  <c r="Q10" i="19"/>
  <c r="K10" i="19"/>
  <c r="W10" i="19"/>
  <c r="W160" i="19"/>
  <c r="K60" i="19"/>
  <c r="Q210" i="19"/>
  <c r="T160" i="19"/>
  <c r="N160" i="19"/>
  <c r="N210" i="19"/>
  <c r="AF20" i="1"/>
  <c r="T110" i="19"/>
  <c r="W60" i="19"/>
  <c r="N10" i="19"/>
  <c r="K110" i="19"/>
  <c r="Q60" i="19"/>
  <c r="T210" i="19"/>
  <c r="T60" i="19"/>
  <c r="T10" i="19"/>
  <c r="N110" i="19"/>
  <c r="Q160" i="19"/>
  <c r="AF54" i="1"/>
  <c r="AB24" i="1"/>
  <c r="AC24" i="1"/>
  <c r="AA27" i="1"/>
  <c r="AC26" i="1"/>
  <c r="AB26" i="1"/>
  <c r="AF66" i="1"/>
  <c r="AB21" i="1"/>
  <c r="AC21" i="1"/>
  <c r="AF98" i="1"/>
  <c r="AF59" i="1"/>
  <c r="AF108" i="1"/>
  <c r="AF72" i="1"/>
  <c r="AB99" i="1"/>
  <c r="AC99" i="1"/>
  <c r="AC25" i="1"/>
  <c r="AB25" i="1"/>
  <c r="AA7" i="1"/>
  <c r="B221" i="13"/>
  <c r="U173" i="19" l="1"/>
  <c r="X123" i="19"/>
  <c r="R73" i="19"/>
  <c r="X73" i="19"/>
  <c r="U123" i="19"/>
  <c r="O223" i="19"/>
  <c r="U73" i="19"/>
  <c r="O173" i="19"/>
  <c r="X223" i="19"/>
  <c r="X173" i="19"/>
  <c r="L223" i="19"/>
  <c r="L173" i="19"/>
  <c r="R123" i="19"/>
  <c r="O73" i="19"/>
  <c r="L123" i="19"/>
  <c r="R173" i="19"/>
  <c r="O123" i="19"/>
  <c r="L73" i="19"/>
  <c r="X23" i="19"/>
  <c r="U223" i="19"/>
  <c r="R223" i="19"/>
  <c r="O23" i="19"/>
  <c r="L23" i="19"/>
  <c r="U23" i="19"/>
  <c r="R23" i="19"/>
  <c r="U86" i="19"/>
  <c r="O186" i="19"/>
  <c r="X236" i="19"/>
  <c r="R236" i="19"/>
  <c r="O136" i="19"/>
  <c r="X186" i="19"/>
  <c r="R186" i="19"/>
  <c r="R136" i="19"/>
  <c r="O86" i="19"/>
  <c r="L186" i="19"/>
  <c r="O236" i="19"/>
  <c r="L136" i="19"/>
  <c r="X36" i="19"/>
  <c r="U136" i="19"/>
  <c r="R86" i="19"/>
  <c r="L86" i="19"/>
  <c r="U186" i="19"/>
  <c r="X86" i="19"/>
  <c r="X136" i="19"/>
  <c r="L236" i="19"/>
  <c r="L36" i="19"/>
  <c r="U36" i="19"/>
  <c r="R36" i="19"/>
  <c r="U236" i="19"/>
  <c r="O36" i="19"/>
  <c r="R160" i="19"/>
  <c r="X10" i="19"/>
  <c r="L110" i="19"/>
  <c r="R210" i="19"/>
  <c r="R60" i="19"/>
  <c r="X110" i="19"/>
  <c r="O160" i="19"/>
  <c r="R10" i="19"/>
  <c r="U60" i="19"/>
  <c r="O60" i="19"/>
  <c r="O110" i="19"/>
  <c r="O210" i="19"/>
  <c r="L60" i="19"/>
  <c r="AF21" i="1"/>
  <c r="L210" i="19"/>
  <c r="X210" i="19"/>
  <c r="X60" i="19"/>
  <c r="L160" i="19"/>
  <c r="O10" i="19"/>
  <c r="U110" i="19"/>
  <c r="X160" i="19"/>
  <c r="U210" i="19"/>
  <c r="L10" i="19"/>
  <c r="U160" i="19"/>
  <c r="R110" i="19"/>
  <c r="U10" i="19"/>
  <c r="AB27" i="1"/>
  <c r="AC27" i="1"/>
  <c r="R111" i="19"/>
  <c r="L111" i="19"/>
  <c r="U61" i="19"/>
  <c r="L61" i="19"/>
  <c r="O161" i="19"/>
  <c r="R11" i="19"/>
  <c r="O111" i="19"/>
  <c r="X11" i="19"/>
  <c r="O11" i="19"/>
  <c r="U111" i="19"/>
  <c r="AF24" i="1"/>
  <c r="O211" i="19"/>
  <c r="R61" i="19"/>
  <c r="L161" i="19"/>
  <c r="X111" i="19"/>
  <c r="X61" i="19"/>
  <c r="R211" i="19"/>
  <c r="L211" i="19"/>
  <c r="O61" i="19"/>
  <c r="U161" i="19"/>
  <c r="X161" i="19"/>
  <c r="X211" i="19"/>
  <c r="L11" i="19"/>
  <c r="U211" i="19"/>
  <c r="R161" i="19"/>
  <c r="U11" i="19"/>
  <c r="AF60" i="1"/>
  <c r="AF99" i="1"/>
  <c r="T12" i="19"/>
  <c r="Q62" i="19"/>
  <c r="N112" i="19"/>
  <c r="K112" i="19"/>
  <c r="N212" i="19"/>
  <c r="T212" i="19"/>
  <c r="AF26" i="1"/>
  <c r="T112" i="19"/>
  <c r="Q162" i="19"/>
  <c r="W212" i="19"/>
  <c r="K12" i="19"/>
  <c r="W12" i="19"/>
  <c r="K162" i="19"/>
  <c r="W162" i="19"/>
  <c r="Q12" i="19"/>
  <c r="T62" i="19"/>
  <c r="Q212" i="19"/>
  <c r="W112" i="19"/>
  <c r="N62" i="19"/>
  <c r="N12" i="19"/>
  <c r="W62" i="19"/>
  <c r="K62" i="19"/>
  <c r="K212" i="19"/>
  <c r="Q112" i="19"/>
  <c r="N162" i="19"/>
  <c r="T162" i="19"/>
  <c r="AB9" i="1"/>
  <c r="AC9" i="1"/>
  <c r="AC8" i="1"/>
  <c r="AB8" i="1"/>
  <c r="H210" i="13"/>
  <c r="X162" i="19" l="1"/>
  <c r="R62" i="19"/>
  <c r="U162" i="19"/>
  <c r="O12" i="19"/>
  <c r="L162" i="19"/>
  <c r="R12" i="19"/>
  <c r="X62" i="19"/>
  <c r="U12" i="19"/>
  <c r="R212" i="19"/>
  <c r="L62" i="19"/>
  <c r="L112" i="19"/>
  <c r="X112" i="19"/>
  <c r="U62" i="19"/>
  <c r="O62" i="19"/>
  <c r="O212" i="19"/>
  <c r="L12" i="19"/>
  <c r="X12" i="19"/>
  <c r="O112" i="19"/>
  <c r="O162" i="19"/>
  <c r="U112" i="19"/>
  <c r="U212" i="19"/>
  <c r="R112" i="19"/>
  <c r="R162" i="19"/>
  <c r="X212" i="19"/>
  <c r="AF27" i="1"/>
  <c r="L212" i="19"/>
  <c r="AE15" i="1" l="1"/>
  <c r="AD15" i="1" s="1"/>
  <c r="AE14" i="1"/>
  <c r="AD14" i="1" s="1"/>
  <c r="AE12" i="1"/>
  <c r="AD12" i="1" s="1"/>
  <c r="AE11" i="1"/>
  <c r="AD11" i="1" s="1"/>
  <c r="W10" i="1"/>
  <c r="AA10" i="1" s="1"/>
  <c r="AA11" i="1" s="1"/>
  <c r="W13" i="1"/>
  <c r="AA13" i="1" s="1"/>
  <c r="AA14" i="1" s="1"/>
  <c r="W16" i="1"/>
  <c r="AA16" i="1" s="1"/>
  <c r="AA15" i="1" l="1"/>
  <c r="AC14" i="1"/>
  <c r="AB14" i="1"/>
  <c r="N58" i="19" s="1"/>
  <c r="AA12" i="1"/>
  <c r="AB11" i="1"/>
  <c r="W107" i="19" s="1"/>
  <c r="AC11" i="1"/>
  <c r="W109" i="19"/>
  <c r="T209" i="19"/>
  <c r="Q9" i="19"/>
  <c r="W9" i="19"/>
  <c r="K159" i="19"/>
  <c r="Q109" i="19"/>
  <c r="T59" i="19"/>
  <c r="K59" i="19"/>
  <c r="N9" i="19"/>
  <c r="T159" i="19"/>
  <c r="N209" i="19"/>
  <c r="N109" i="19"/>
  <c r="Q59" i="19"/>
  <c r="W159" i="19"/>
  <c r="W209" i="19"/>
  <c r="Q159" i="19"/>
  <c r="W59" i="19"/>
  <c r="Q209" i="19"/>
  <c r="N59" i="19"/>
  <c r="T9" i="19"/>
  <c r="K109" i="19"/>
  <c r="N159" i="19"/>
  <c r="T109" i="19"/>
  <c r="K9" i="19"/>
  <c r="K208" i="19"/>
  <c r="K209" i="19"/>
  <c r="AB7" i="1"/>
  <c r="T58" i="19" l="1"/>
  <c r="AF14" i="1"/>
  <c r="K8" i="19"/>
  <c r="T8" i="19"/>
  <c r="T208" i="19"/>
  <c r="K108" i="19"/>
  <c r="N108" i="19"/>
  <c r="W58" i="19"/>
  <c r="W8" i="19"/>
  <c r="N158" i="19"/>
  <c r="K158" i="19"/>
  <c r="T158" i="19"/>
  <c r="Q8" i="19"/>
  <c r="N157" i="19"/>
  <c r="W208" i="19"/>
  <c r="W108" i="19"/>
  <c r="Q208" i="19"/>
  <c r="W158" i="19"/>
  <c r="K58" i="19"/>
  <c r="T108" i="19"/>
  <c r="Q58" i="19"/>
  <c r="Q108" i="19"/>
  <c r="N208" i="19"/>
  <c r="N8" i="19"/>
  <c r="Q158" i="19"/>
  <c r="K57" i="19"/>
  <c r="T157" i="19"/>
  <c r="W207" i="19"/>
  <c r="Q7" i="19"/>
  <c r="T107" i="19"/>
  <c r="K207" i="19"/>
  <c r="N57" i="19"/>
  <c r="Q207" i="19"/>
  <c r="W157" i="19"/>
  <c r="T57" i="19"/>
  <c r="Q107" i="19"/>
  <c r="K157" i="19"/>
  <c r="K107" i="19"/>
  <c r="W57" i="19"/>
  <c r="Q157" i="19"/>
  <c r="N7" i="19"/>
  <c r="T207" i="19"/>
  <c r="W7" i="19"/>
  <c r="AF11" i="1"/>
  <c r="K7" i="19"/>
  <c r="T7" i="19"/>
  <c r="Q57" i="19"/>
  <c r="N107" i="19"/>
  <c r="N207" i="19"/>
  <c r="AC15" i="1"/>
  <c r="AB15" i="1"/>
  <c r="AB12" i="1"/>
  <c r="AC12" i="1"/>
  <c r="AC7" i="1"/>
  <c r="X59" i="19" l="1"/>
  <c r="U109" i="19"/>
  <c r="U209" i="19"/>
  <c r="O209" i="19"/>
  <c r="O109" i="19"/>
  <c r="X209" i="19"/>
  <c r="L109" i="19"/>
  <c r="O59" i="19"/>
  <c r="R109" i="19"/>
  <c r="O9" i="19"/>
  <c r="U59" i="19"/>
  <c r="R159" i="19"/>
  <c r="O159" i="19"/>
  <c r="R9" i="19"/>
  <c r="X109" i="19"/>
  <c r="U159" i="19"/>
  <c r="L59" i="19"/>
  <c r="L209" i="19"/>
  <c r="X9" i="19"/>
  <c r="R209" i="19"/>
  <c r="X159" i="19"/>
  <c r="U9" i="19"/>
  <c r="L9" i="19"/>
  <c r="L159" i="19"/>
  <c r="R59" i="19"/>
  <c r="R8" i="19"/>
  <c r="R208" i="19"/>
  <c r="L8" i="19"/>
  <c r="AF15" i="1"/>
  <c r="U158" i="19"/>
  <c r="X208" i="19"/>
  <c r="U208" i="19"/>
  <c r="X8" i="19"/>
  <c r="O8" i="19"/>
  <c r="L58" i="19"/>
  <c r="O158" i="19"/>
  <c r="O208" i="19"/>
  <c r="X58" i="19"/>
  <c r="R158" i="19"/>
  <c r="L108" i="19"/>
  <c r="U108" i="19"/>
  <c r="X158" i="19"/>
  <c r="X108" i="19"/>
  <c r="R108" i="19"/>
  <c r="L158" i="19"/>
  <c r="U58" i="19"/>
  <c r="O108" i="19"/>
  <c r="L208" i="19"/>
  <c r="R58" i="19"/>
  <c r="U8" i="19"/>
  <c r="O58" i="19"/>
  <c r="R107" i="19"/>
  <c r="X157" i="19"/>
  <c r="R207" i="19"/>
  <c r="O57" i="19"/>
  <c r="R7" i="19"/>
  <c r="X7" i="19"/>
  <c r="L57" i="19"/>
  <c r="X207" i="19"/>
  <c r="R157" i="19"/>
  <c r="U107" i="19"/>
  <c r="X107" i="19"/>
  <c r="L157" i="19"/>
  <c r="O107" i="19"/>
  <c r="R57" i="19"/>
  <c r="U7" i="19"/>
  <c r="L7" i="19"/>
  <c r="U207" i="19"/>
  <c r="O7" i="19"/>
  <c r="U157" i="19"/>
  <c r="AF12" i="1"/>
  <c r="X57" i="19"/>
  <c r="L107" i="19"/>
  <c r="O157" i="19"/>
  <c r="U57" i="19"/>
  <c r="O207" i="19"/>
  <c r="L207" i="19"/>
  <c r="AB10" i="1"/>
  <c r="AC10" i="1" l="1"/>
  <c r="AB13" i="1" s="1"/>
  <c r="AC13" i="1" l="1"/>
  <c r="AC16" i="1" l="1"/>
  <c r="AB16" i="1" l="1"/>
  <c r="AE9" i="1" l="1"/>
  <c r="AD9" i="1" s="1"/>
  <c r="AE8" i="1"/>
  <c r="AD8" i="1" s="1"/>
  <c r="W6" i="19" l="1"/>
  <c r="T156" i="19"/>
  <c r="Q156" i="19"/>
  <c r="N156" i="19"/>
  <c r="K156" i="19"/>
  <c r="N206" i="19"/>
  <c r="W156" i="19"/>
  <c r="T6" i="19"/>
  <c r="Q6" i="19"/>
  <c r="N6" i="19"/>
  <c r="W206" i="19"/>
  <c r="K106" i="19"/>
  <c r="W106" i="19"/>
  <c r="T56" i="19"/>
  <c r="Q56" i="19"/>
  <c r="N56" i="19"/>
  <c r="T206" i="19"/>
  <c r="K56" i="19"/>
  <c r="W56" i="19"/>
  <c r="T106" i="19"/>
  <c r="Q106" i="19"/>
  <c r="N106" i="19"/>
  <c r="Q206" i="19"/>
  <c r="K6" i="19"/>
  <c r="X56" i="19"/>
  <c r="U106" i="19"/>
  <c r="R106" i="19"/>
  <c r="O106" i="19"/>
  <c r="L156" i="19"/>
  <c r="O206" i="19"/>
  <c r="X206" i="19"/>
  <c r="X6" i="19"/>
  <c r="U156" i="19"/>
  <c r="R156" i="19"/>
  <c r="O156" i="19"/>
  <c r="L106" i="19"/>
  <c r="X156" i="19"/>
  <c r="U6" i="19"/>
  <c r="R6" i="19"/>
  <c r="O6" i="19"/>
  <c r="U206" i="19"/>
  <c r="L56" i="19"/>
  <c r="X106" i="19"/>
  <c r="U56" i="19"/>
  <c r="R56" i="19"/>
  <c r="O56" i="19"/>
  <c r="R206" i="19"/>
  <c r="L6" i="19"/>
  <c r="L206" i="19"/>
  <c r="K206" i="19"/>
  <c r="AF9" i="1"/>
  <c r="AF8" i="1"/>
  <c r="N127" i="1" l="1"/>
  <c r="O127" i="1" s="1"/>
  <c r="N79" i="1"/>
  <c r="O79" i="1" s="1"/>
  <c r="N103" i="1"/>
  <c r="O103" i="1" s="1"/>
  <c r="N118" i="1"/>
  <c r="O118" i="1" s="1"/>
  <c r="N13" i="1"/>
  <c r="O13" i="1" s="1"/>
  <c r="N25" i="1"/>
  <c r="O25" i="1" s="1"/>
  <c r="N148" i="1"/>
  <c r="O148" i="1" s="1"/>
  <c r="N67" i="1"/>
  <c r="O67" i="1" s="1"/>
  <c r="N91" i="1"/>
  <c r="O91" i="1" s="1"/>
  <c r="N115" i="1"/>
  <c r="O115" i="1" s="1"/>
  <c r="N43" i="1"/>
  <c r="O43" i="1" s="1"/>
  <c r="N85" i="1"/>
  <c r="O85" i="1" s="1"/>
  <c r="N154" i="1"/>
  <c r="O154" i="1" s="1"/>
  <c r="N55" i="1"/>
  <c r="O55" i="1" s="1"/>
  <c r="N76" i="1"/>
  <c r="O76" i="1" s="1"/>
  <c r="N112" i="1"/>
  <c r="O112" i="1" s="1"/>
  <c r="N28" i="1"/>
  <c r="O28" i="1" s="1"/>
  <c r="N46" i="1"/>
  <c r="O46" i="1" s="1"/>
  <c r="N82" i="1"/>
  <c r="O82" i="1" s="1"/>
  <c r="N145" i="1"/>
  <c r="O145" i="1" s="1"/>
  <c r="N34" i="1"/>
  <c r="O34" i="1" s="1"/>
  <c r="N64" i="1"/>
  <c r="O64" i="1" s="1"/>
  <c r="N109" i="1"/>
  <c r="O109" i="1" s="1"/>
  <c r="N16" i="1"/>
  <c r="O16" i="1" s="1"/>
  <c r="N10" i="1"/>
  <c r="O10" i="1" s="1"/>
  <c r="N97" i="1"/>
  <c r="O97" i="1" s="1"/>
  <c r="N142" i="1"/>
  <c r="O142" i="1" s="1"/>
  <c r="N22" i="1"/>
  <c r="O22" i="1" s="1"/>
  <c r="N52" i="1"/>
  <c r="O52" i="1" s="1"/>
  <c r="N100" i="1"/>
  <c r="O100" i="1" s="1"/>
  <c r="N58" i="1"/>
  <c r="O58" i="1" s="1"/>
  <c r="N151" i="1"/>
  <c r="O151" i="1" s="1"/>
  <c r="N139" i="1"/>
  <c r="O139" i="1" s="1"/>
  <c r="N133" i="1"/>
  <c r="O133" i="1" s="1"/>
  <c r="N136" i="1"/>
  <c r="O136" i="1" s="1"/>
  <c r="N106" i="1"/>
  <c r="O106" i="1" s="1"/>
  <c r="N31" i="1"/>
  <c r="O31" i="1" s="1"/>
  <c r="N73" i="1"/>
  <c r="O73" i="1" s="1"/>
  <c r="N37" i="1"/>
  <c r="O37" i="1" s="1"/>
  <c r="N124" i="1"/>
  <c r="O124" i="1" s="1"/>
  <c r="N40" i="1"/>
  <c r="O40" i="1" s="1"/>
  <c r="N88" i="1"/>
  <c r="O88" i="1" s="1"/>
  <c r="N130" i="1"/>
  <c r="O130" i="1" s="1"/>
  <c r="N94" i="1"/>
  <c r="O94" i="1" s="1"/>
  <c r="N19" i="1"/>
  <c r="O19" i="1" s="1"/>
  <c r="N121" i="1"/>
  <c r="O121" i="1" s="1"/>
  <c r="N61" i="1"/>
  <c r="O61" i="1" s="1"/>
  <c r="N70" i="1"/>
  <c r="O70" i="1" s="1"/>
  <c r="N49" i="1"/>
  <c r="O49" i="1" s="1"/>
  <c r="N7" i="1"/>
  <c r="O7" i="1" s="1"/>
  <c r="AV40" i="18" l="1"/>
  <c r="AB80" i="18"/>
  <c r="AL40" i="18"/>
  <c r="AB100" i="18"/>
  <c r="AV80" i="18"/>
  <c r="AL20" i="18"/>
  <c r="R40" i="18"/>
  <c r="AL80" i="18"/>
  <c r="AL60" i="18"/>
  <c r="AV100" i="18"/>
  <c r="AB60" i="18"/>
  <c r="AB20" i="18"/>
  <c r="R60" i="18"/>
  <c r="BF80" i="18"/>
  <c r="BF100" i="18"/>
  <c r="R100" i="18"/>
  <c r="BF60" i="18"/>
  <c r="AV20" i="18"/>
  <c r="AV60" i="18"/>
  <c r="BF20" i="18"/>
  <c r="R20" i="18"/>
  <c r="AB40" i="18"/>
  <c r="R80" i="18"/>
  <c r="AL100" i="18"/>
  <c r="BF40" i="18"/>
  <c r="Q124" i="1"/>
  <c r="P124" i="1"/>
  <c r="AE124" i="1" s="1"/>
  <c r="AD124" i="1" s="1"/>
  <c r="AX94" i="18"/>
  <c r="AN74" i="18"/>
  <c r="AN14" i="18"/>
  <c r="AN54" i="18"/>
  <c r="T94" i="18"/>
  <c r="T14" i="18"/>
  <c r="AD34" i="18"/>
  <c r="T74" i="18"/>
  <c r="T34" i="18"/>
  <c r="AX14" i="18"/>
  <c r="AD74" i="18"/>
  <c r="AD94" i="18"/>
  <c r="AN94" i="18"/>
  <c r="AN34" i="18"/>
  <c r="AX54" i="18"/>
  <c r="AX74" i="18"/>
  <c r="J54" i="18"/>
  <c r="AD14" i="18"/>
  <c r="T54" i="18"/>
  <c r="J74" i="18"/>
  <c r="AX34" i="18"/>
  <c r="AD54" i="18"/>
  <c r="J94" i="18"/>
  <c r="J34" i="18"/>
  <c r="Q67" i="1"/>
  <c r="P67" i="1"/>
  <c r="AE67" i="1" s="1"/>
  <c r="AD67" i="1" s="1"/>
  <c r="J14" i="18"/>
  <c r="AT72" i="18"/>
  <c r="AT32" i="18"/>
  <c r="BD12" i="18"/>
  <c r="AJ72" i="18"/>
  <c r="BD72" i="18"/>
  <c r="BD32" i="18"/>
  <c r="P92" i="18"/>
  <c r="Z52" i="18"/>
  <c r="AJ52" i="18"/>
  <c r="Z92" i="18"/>
  <c r="P32" i="18"/>
  <c r="BD52" i="18"/>
  <c r="Z72" i="18"/>
  <c r="AT52" i="18"/>
  <c r="AT92" i="18"/>
  <c r="Z12" i="18"/>
  <c r="AJ92" i="18"/>
  <c r="BD92" i="18"/>
  <c r="AJ12" i="18"/>
  <c r="P52" i="18"/>
  <c r="AJ32" i="18"/>
  <c r="Z32" i="18"/>
  <c r="P72" i="18"/>
  <c r="AT12" i="18"/>
  <c r="P61" i="1"/>
  <c r="AE61" i="1" s="1"/>
  <c r="AD61" i="1" s="1"/>
  <c r="Q61" i="1"/>
  <c r="P12" i="18"/>
  <c r="T90" i="18"/>
  <c r="AX70" i="18"/>
  <c r="AN70" i="18"/>
  <c r="T50" i="18"/>
  <c r="AX30" i="18"/>
  <c r="J50" i="18"/>
  <c r="AD70" i="18"/>
  <c r="J90" i="18"/>
  <c r="AD50" i="18"/>
  <c r="AN50" i="18"/>
  <c r="AD30" i="18"/>
  <c r="AN10" i="18"/>
  <c r="AN30" i="18"/>
  <c r="AX50" i="18"/>
  <c r="AN90" i="18"/>
  <c r="J70" i="18"/>
  <c r="T10" i="18"/>
  <c r="AD10" i="18"/>
  <c r="AX90" i="18"/>
  <c r="AX10" i="18"/>
  <c r="T70" i="18"/>
  <c r="J30" i="18"/>
  <c r="AD90" i="18"/>
  <c r="T30" i="18"/>
  <c r="P37" i="1"/>
  <c r="AE37" i="1" s="1"/>
  <c r="AD37" i="1" s="1"/>
  <c r="J10" i="18"/>
  <c r="Q37" i="1"/>
  <c r="AH52" i="18"/>
  <c r="N52" i="18"/>
  <c r="X92" i="18"/>
  <c r="X52" i="18"/>
  <c r="AH12" i="18"/>
  <c r="BB32" i="18"/>
  <c r="AR52" i="18"/>
  <c r="BB52" i="18"/>
  <c r="X12" i="18"/>
  <c r="N92" i="18"/>
  <c r="BB12" i="18"/>
  <c r="N32" i="18"/>
  <c r="N72" i="18"/>
  <c r="AR32" i="18"/>
  <c r="BB92" i="18"/>
  <c r="X32" i="18"/>
  <c r="AR92" i="18"/>
  <c r="AH92" i="18"/>
  <c r="AH72" i="18"/>
  <c r="AR12" i="18"/>
  <c r="AR72" i="18"/>
  <c r="X72" i="18"/>
  <c r="AH32" i="18"/>
  <c r="BB72" i="18"/>
  <c r="N12" i="18"/>
  <c r="P58" i="1"/>
  <c r="AE58" i="1" s="1"/>
  <c r="AD58" i="1" s="1"/>
  <c r="Q58" i="1"/>
  <c r="R18" i="18"/>
  <c r="BF98" i="18"/>
  <c r="AV78" i="18"/>
  <c r="AV38" i="18"/>
  <c r="BF58" i="18"/>
  <c r="AB58" i="18"/>
  <c r="AV58" i="18"/>
  <c r="BF38" i="18"/>
  <c r="R58" i="18"/>
  <c r="AL98" i="18"/>
  <c r="R38" i="18"/>
  <c r="AV18" i="18"/>
  <c r="AL78" i="18"/>
  <c r="AB18" i="18"/>
  <c r="BF18" i="18"/>
  <c r="AL18" i="18"/>
  <c r="AV98" i="18"/>
  <c r="R78" i="18"/>
  <c r="AB78" i="18"/>
  <c r="BF78" i="18"/>
  <c r="R98" i="18"/>
  <c r="AB38" i="18"/>
  <c r="AB98" i="18"/>
  <c r="AL38" i="18"/>
  <c r="AL58" i="18"/>
  <c r="Q109" i="1"/>
  <c r="P109" i="1"/>
  <c r="AE109" i="1" s="1"/>
  <c r="AD109" i="1" s="1"/>
  <c r="Z94" i="18"/>
  <c r="AT34" i="18"/>
  <c r="AT94" i="18"/>
  <c r="BD94" i="18"/>
  <c r="Z74" i="18"/>
  <c r="P34" i="18"/>
  <c r="AJ94" i="18"/>
  <c r="AJ14" i="18"/>
  <c r="AT74" i="18"/>
  <c r="BD74" i="18"/>
  <c r="AT54" i="18"/>
  <c r="AJ34" i="18"/>
  <c r="AJ54" i="18"/>
  <c r="BD34" i="18"/>
  <c r="Z34" i="18"/>
  <c r="P54" i="18"/>
  <c r="Z54" i="18"/>
  <c r="BD54" i="18"/>
  <c r="P74" i="18"/>
  <c r="Z14" i="18"/>
  <c r="BD14" i="18"/>
  <c r="AT14" i="18"/>
  <c r="P94" i="18"/>
  <c r="AJ74" i="18"/>
  <c r="P76" i="1"/>
  <c r="AE76" i="1" s="1"/>
  <c r="AD76" i="1" s="1"/>
  <c r="P14" i="18"/>
  <c r="Q76" i="1"/>
  <c r="N24" i="18"/>
  <c r="AR104" i="18"/>
  <c r="N104" i="18"/>
  <c r="N44" i="18"/>
  <c r="X64" i="18"/>
  <c r="BB84" i="18"/>
  <c r="X104" i="18"/>
  <c r="AR24" i="18"/>
  <c r="AH64" i="18"/>
  <c r="AR64" i="18"/>
  <c r="AH24" i="18"/>
  <c r="BB24" i="18"/>
  <c r="BB104" i="18"/>
  <c r="BB64" i="18"/>
  <c r="AH104" i="18"/>
  <c r="AR44" i="18"/>
  <c r="X84" i="18"/>
  <c r="AR84" i="18"/>
  <c r="AH44" i="18"/>
  <c r="N64" i="18"/>
  <c r="AH84" i="18"/>
  <c r="BB44" i="18"/>
  <c r="N84" i="18"/>
  <c r="X44" i="18"/>
  <c r="X24" i="18"/>
  <c r="P148" i="1"/>
  <c r="Q148" i="1"/>
  <c r="J20" i="18"/>
  <c r="T80" i="18"/>
  <c r="AN80" i="18"/>
  <c r="AX60" i="18"/>
  <c r="AD100" i="18"/>
  <c r="AN100" i="18"/>
  <c r="AD80" i="18"/>
  <c r="AX80" i="18"/>
  <c r="T60" i="18"/>
  <c r="J80" i="18"/>
  <c r="T20" i="18"/>
  <c r="J100" i="18"/>
  <c r="AD60" i="18"/>
  <c r="AN20" i="18"/>
  <c r="J40" i="18"/>
  <c r="AD20" i="18"/>
  <c r="AX40" i="18"/>
  <c r="AD40" i="18"/>
  <c r="T40" i="18"/>
  <c r="T100" i="18"/>
  <c r="AN40" i="18"/>
  <c r="AX20" i="18"/>
  <c r="AN60" i="18"/>
  <c r="AX100" i="18"/>
  <c r="J60" i="18"/>
  <c r="P112" i="1"/>
  <c r="AE112" i="1" s="1"/>
  <c r="AD112" i="1" s="1"/>
  <c r="Q112" i="1"/>
  <c r="P20" i="18"/>
  <c r="BD100" i="18"/>
  <c r="BD60" i="18"/>
  <c r="P40" i="18"/>
  <c r="AT80" i="18"/>
  <c r="Z60" i="18"/>
  <c r="BD20" i="18"/>
  <c r="Z20" i="18"/>
  <c r="P80" i="18"/>
  <c r="AT60" i="18"/>
  <c r="AT20" i="18"/>
  <c r="BD40" i="18"/>
  <c r="AJ100" i="18"/>
  <c r="P60" i="18"/>
  <c r="Z40" i="18"/>
  <c r="AJ40" i="18"/>
  <c r="AT100" i="18"/>
  <c r="P100" i="18"/>
  <c r="Z80" i="18"/>
  <c r="BD80" i="18"/>
  <c r="Z100" i="18"/>
  <c r="AJ20" i="18"/>
  <c r="AJ60" i="18"/>
  <c r="AJ80" i="18"/>
  <c r="AT40" i="18"/>
  <c r="Q121" i="1"/>
  <c r="P121" i="1"/>
  <c r="AE121" i="1" s="1"/>
  <c r="AD121" i="1" s="1"/>
  <c r="X54" i="18"/>
  <c r="X94" i="18"/>
  <c r="X14" i="18"/>
  <c r="AR54" i="18"/>
  <c r="AR94" i="18"/>
  <c r="AH54" i="18"/>
  <c r="AH94" i="18"/>
  <c r="BB74" i="18"/>
  <c r="AR34" i="18"/>
  <c r="N54" i="18"/>
  <c r="BB94" i="18"/>
  <c r="BB14" i="18"/>
  <c r="N74" i="18"/>
  <c r="AH34" i="18"/>
  <c r="AR14" i="18"/>
  <c r="AH74" i="18"/>
  <c r="BB34" i="18"/>
  <c r="X74" i="18"/>
  <c r="N94" i="18"/>
  <c r="X34" i="18"/>
  <c r="N34" i="18"/>
  <c r="AR74" i="18"/>
  <c r="BB54" i="18"/>
  <c r="AH14" i="18"/>
  <c r="Q73" i="1"/>
  <c r="P73" i="1"/>
  <c r="AE73" i="1" s="1"/>
  <c r="AD73" i="1" s="1"/>
  <c r="N14" i="18"/>
  <c r="L18" i="18"/>
  <c r="V78" i="18"/>
  <c r="AP78" i="18"/>
  <c r="V58" i="18"/>
  <c r="AF98" i="18"/>
  <c r="AP98" i="18"/>
  <c r="AF58" i="18"/>
  <c r="AF78" i="18"/>
  <c r="AZ78" i="18"/>
  <c r="AZ58" i="18"/>
  <c r="L58" i="18"/>
  <c r="L38" i="18"/>
  <c r="AZ38" i="18"/>
  <c r="L78" i="18"/>
  <c r="AZ98" i="18"/>
  <c r="V38" i="18"/>
  <c r="AP18" i="18"/>
  <c r="AP58" i="18"/>
  <c r="AF18" i="18"/>
  <c r="V98" i="18"/>
  <c r="L98" i="18"/>
  <c r="AF38" i="18"/>
  <c r="AP38" i="18"/>
  <c r="V18" i="18"/>
  <c r="AZ18" i="18"/>
  <c r="Q100" i="1"/>
  <c r="P100" i="1"/>
  <c r="AE100" i="1" s="1"/>
  <c r="AD100" i="1" s="1"/>
  <c r="AB92" i="18"/>
  <c r="AV32" i="18"/>
  <c r="AB12" i="18"/>
  <c r="BF72" i="18"/>
  <c r="AV72" i="18"/>
  <c r="BF32" i="18"/>
  <c r="AL52" i="18"/>
  <c r="AV12" i="18"/>
  <c r="AV92" i="18"/>
  <c r="BF52" i="18"/>
  <c r="AL32" i="18"/>
  <c r="AV52" i="18"/>
  <c r="BF12" i="18"/>
  <c r="AL12" i="18"/>
  <c r="AB72" i="18"/>
  <c r="R52" i="18"/>
  <c r="AB52" i="18"/>
  <c r="R32" i="18"/>
  <c r="R72" i="18"/>
  <c r="AL92" i="18"/>
  <c r="BF92" i="18"/>
  <c r="AB32" i="18"/>
  <c r="AL72" i="18"/>
  <c r="R92" i="18"/>
  <c r="R12" i="18"/>
  <c r="P64" i="1"/>
  <c r="AE64" i="1" s="1"/>
  <c r="AD64" i="1" s="1"/>
  <c r="Q64" i="1"/>
  <c r="AZ72" i="18"/>
  <c r="L72" i="18"/>
  <c r="AP12" i="18"/>
  <c r="V52" i="18"/>
  <c r="L92" i="18"/>
  <c r="AF32" i="18"/>
  <c r="AF52" i="18"/>
  <c r="AP72" i="18"/>
  <c r="V92" i="18"/>
  <c r="AF92" i="18"/>
  <c r="AP92" i="18"/>
  <c r="AP32" i="18"/>
  <c r="AF72" i="18"/>
  <c r="V32" i="18"/>
  <c r="AZ52" i="18"/>
  <c r="V72" i="18"/>
  <c r="L52" i="18"/>
  <c r="AP52" i="18"/>
  <c r="V12" i="18"/>
  <c r="AF12" i="18"/>
  <c r="AZ32" i="18"/>
  <c r="AZ92" i="18"/>
  <c r="AZ12" i="18"/>
  <c r="L32" i="18"/>
  <c r="P55" i="1"/>
  <c r="AE55" i="1" s="1"/>
  <c r="AD55" i="1" s="1"/>
  <c r="Q55" i="1"/>
  <c r="L12" i="18"/>
  <c r="AP48" i="18"/>
  <c r="AF68" i="18"/>
  <c r="V28" i="18"/>
  <c r="AP88" i="18"/>
  <c r="V88" i="18"/>
  <c r="AF8" i="18"/>
  <c r="AZ68" i="18"/>
  <c r="AZ28" i="18"/>
  <c r="AP68" i="18"/>
  <c r="AZ88" i="18"/>
  <c r="AZ8" i="18"/>
  <c r="AP28" i="18"/>
  <c r="V68" i="18"/>
  <c r="L48" i="18"/>
  <c r="L28" i="18"/>
  <c r="AF88" i="18"/>
  <c r="V8" i="18"/>
  <c r="AZ48" i="18"/>
  <c r="L88" i="18"/>
  <c r="AF28" i="18"/>
  <c r="L68" i="18"/>
  <c r="V48" i="18"/>
  <c r="AP8" i="18"/>
  <c r="AF48" i="18"/>
  <c r="P25" i="1"/>
  <c r="AE25" i="1" s="1"/>
  <c r="AD25" i="1" s="1"/>
  <c r="Q25" i="1"/>
  <c r="L8" i="18"/>
  <c r="AB46" i="18"/>
  <c r="AB86" i="18"/>
  <c r="BF46" i="18"/>
  <c r="AL86" i="18"/>
  <c r="AV86" i="18"/>
  <c r="BF6" i="18"/>
  <c r="AL66" i="18"/>
  <c r="BF66" i="18"/>
  <c r="AL6" i="18"/>
  <c r="R46" i="18"/>
  <c r="AL26" i="18"/>
  <c r="AB6" i="18"/>
  <c r="R66" i="18"/>
  <c r="AV26" i="18"/>
  <c r="AL46" i="18"/>
  <c r="R26" i="18"/>
  <c r="BF86" i="18"/>
  <c r="AV66" i="18"/>
  <c r="AV6" i="18"/>
  <c r="AB66" i="18"/>
  <c r="BF26" i="18"/>
  <c r="AV46" i="18"/>
  <c r="R86" i="18"/>
  <c r="AB26" i="18"/>
  <c r="Q19" i="1"/>
  <c r="R6" i="18"/>
  <c r="P19" i="1"/>
  <c r="AE19" i="1" s="1"/>
  <c r="AD19" i="1" s="1"/>
  <c r="AJ48" i="18"/>
  <c r="Z8" i="18"/>
  <c r="AT88" i="18"/>
  <c r="BD88" i="18"/>
  <c r="Z28" i="18"/>
  <c r="BD28" i="18"/>
  <c r="Z48" i="18"/>
  <c r="AJ8" i="18"/>
  <c r="P48" i="18"/>
  <c r="Z68" i="18"/>
  <c r="AJ28" i="18"/>
  <c r="BD8" i="18"/>
  <c r="AT68" i="18"/>
  <c r="AT8" i="18"/>
  <c r="AT28" i="18"/>
  <c r="AT48" i="18"/>
  <c r="P88" i="18"/>
  <c r="P68" i="18"/>
  <c r="Z88" i="18"/>
  <c r="BD68" i="18"/>
  <c r="BD48" i="18"/>
  <c r="AJ88" i="18"/>
  <c r="P28" i="18"/>
  <c r="AJ68" i="18"/>
  <c r="Q31" i="1"/>
  <c r="P8" i="18"/>
  <c r="P31" i="1"/>
  <c r="AE31" i="1" s="1"/>
  <c r="AD31" i="1" s="1"/>
  <c r="AN92" i="18"/>
  <c r="AN72" i="18"/>
  <c r="AD12" i="18"/>
  <c r="AD52" i="18"/>
  <c r="AX52" i="18"/>
  <c r="T72" i="18"/>
  <c r="J52" i="18"/>
  <c r="T32" i="18"/>
  <c r="J72" i="18"/>
  <c r="AN12" i="18"/>
  <c r="J92" i="18"/>
  <c r="AN32" i="18"/>
  <c r="AD72" i="18"/>
  <c r="J32" i="18"/>
  <c r="AX12" i="18"/>
  <c r="AN52" i="18"/>
  <c r="T52" i="18"/>
  <c r="AD92" i="18"/>
  <c r="AD32" i="18"/>
  <c r="AX72" i="18"/>
  <c r="AX92" i="18"/>
  <c r="T12" i="18"/>
  <c r="AX32" i="18"/>
  <c r="T92" i="18"/>
  <c r="Q52" i="1"/>
  <c r="J12" i="18"/>
  <c r="P52" i="1"/>
  <c r="AE52" i="1" s="1"/>
  <c r="AD52" i="1" s="1"/>
  <c r="AL88" i="18"/>
  <c r="AV88" i="18"/>
  <c r="AV28" i="18"/>
  <c r="AB68" i="18"/>
  <c r="BF68" i="18"/>
  <c r="R28" i="18"/>
  <c r="AL48" i="18"/>
  <c r="BF8" i="18"/>
  <c r="AV8" i="18"/>
  <c r="AL68" i="18"/>
  <c r="BF88" i="18"/>
  <c r="AB28" i="18"/>
  <c r="R48" i="18"/>
  <c r="AL28" i="18"/>
  <c r="BF48" i="18"/>
  <c r="R68" i="18"/>
  <c r="AL8" i="18"/>
  <c r="R88" i="18"/>
  <c r="AB88" i="18"/>
  <c r="BF28" i="18"/>
  <c r="AV48" i="18"/>
  <c r="AV68" i="18"/>
  <c r="AB48" i="18"/>
  <c r="AB8" i="18"/>
  <c r="R8" i="18"/>
  <c r="P34" i="1"/>
  <c r="AE34" i="1" s="1"/>
  <c r="AD34" i="1" s="1"/>
  <c r="Q34" i="1"/>
  <c r="R24" i="18"/>
  <c r="AB64" i="18"/>
  <c r="AV64" i="18"/>
  <c r="AV44" i="18"/>
  <c r="R64" i="18"/>
  <c r="AL104" i="18"/>
  <c r="AV104" i="18"/>
  <c r="AL24" i="18"/>
  <c r="AL84" i="18"/>
  <c r="BF84" i="18"/>
  <c r="AL64" i="18"/>
  <c r="AV84" i="18"/>
  <c r="AB84" i="18"/>
  <c r="AB44" i="18"/>
  <c r="BF64" i="18"/>
  <c r="BF24" i="18"/>
  <c r="R84" i="18"/>
  <c r="AL44" i="18"/>
  <c r="R44" i="18"/>
  <c r="R104" i="18"/>
  <c r="AB24" i="18"/>
  <c r="BF44" i="18"/>
  <c r="AB104" i="18"/>
  <c r="BF104" i="18"/>
  <c r="AV24" i="18"/>
  <c r="P154" i="1"/>
  <c r="Q154" i="1"/>
  <c r="X86" i="18"/>
  <c r="BB46" i="18"/>
  <c r="AH6" i="18"/>
  <c r="AR66" i="18"/>
  <c r="AH66" i="18"/>
  <c r="AR46" i="18"/>
  <c r="X66" i="18"/>
  <c r="AH26" i="18"/>
  <c r="X46" i="18"/>
  <c r="BB26" i="18"/>
  <c r="X6" i="18"/>
  <c r="BB66" i="18"/>
  <c r="X26" i="18"/>
  <c r="AR6" i="18"/>
  <c r="AR26" i="18"/>
  <c r="AR86" i="18"/>
  <c r="N46" i="18"/>
  <c r="N86" i="18"/>
  <c r="AH46" i="18"/>
  <c r="BB6" i="18"/>
  <c r="BB86" i="18"/>
  <c r="N26" i="18"/>
  <c r="N66" i="18"/>
  <c r="AH86" i="18"/>
  <c r="Q13" i="1"/>
  <c r="N6" i="18"/>
  <c r="P13" i="1"/>
  <c r="AE13" i="1" s="1"/>
  <c r="AD13" i="1" s="1"/>
  <c r="P24" i="18"/>
  <c r="AJ64" i="18"/>
  <c r="P84" i="18"/>
  <c r="Z24" i="18"/>
  <c r="AJ84" i="18"/>
  <c r="BD104" i="18"/>
  <c r="Z104" i="18"/>
  <c r="P64" i="18"/>
  <c r="BD24" i="18"/>
  <c r="Z64" i="18"/>
  <c r="AT24" i="18"/>
  <c r="BD44" i="18"/>
  <c r="AJ104" i="18"/>
  <c r="BD84" i="18"/>
  <c r="BD64" i="18"/>
  <c r="Z44" i="18"/>
  <c r="AT64" i="18"/>
  <c r="AJ44" i="18"/>
  <c r="P44" i="18"/>
  <c r="Z84" i="18"/>
  <c r="P104" i="18"/>
  <c r="AJ24" i="18"/>
  <c r="AT84" i="18"/>
  <c r="AT104" i="18"/>
  <c r="AT44" i="18"/>
  <c r="Q151" i="1"/>
  <c r="P151" i="1"/>
  <c r="AE151" i="1" s="1"/>
  <c r="AD151" i="1" s="1"/>
  <c r="R16" i="18"/>
  <c r="BF76" i="18"/>
  <c r="R76" i="18"/>
  <c r="AV76" i="18"/>
  <c r="AL56" i="18"/>
  <c r="R96" i="18"/>
  <c r="AB16" i="18"/>
  <c r="AV96" i="18"/>
  <c r="AB96" i="18"/>
  <c r="AL76" i="18"/>
  <c r="AV56" i="18"/>
  <c r="R36" i="18"/>
  <c r="AL36" i="18"/>
  <c r="AB76" i="18"/>
  <c r="AL96" i="18"/>
  <c r="BF36" i="18"/>
  <c r="BF56" i="18"/>
  <c r="BF16" i="18"/>
  <c r="AB36" i="18"/>
  <c r="AV36" i="18"/>
  <c r="AL16" i="18"/>
  <c r="BF96" i="18"/>
  <c r="AV16" i="18"/>
  <c r="R56" i="18"/>
  <c r="AB56" i="18"/>
  <c r="P94" i="1"/>
  <c r="AE94" i="1" s="1"/>
  <c r="AD94" i="1" s="1"/>
  <c r="Q94" i="1"/>
  <c r="P18" i="18"/>
  <c r="Z78" i="18"/>
  <c r="Z58" i="18"/>
  <c r="AT58" i="18"/>
  <c r="AT78" i="18"/>
  <c r="BD38" i="18"/>
  <c r="AT18" i="18"/>
  <c r="AT98" i="18"/>
  <c r="P78" i="18"/>
  <c r="P58" i="18"/>
  <c r="BD98" i="18"/>
  <c r="P98" i="18"/>
  <c r="AJ98" i="18"/>
  <c r="AJ38" i="18"/>
  <c r="AJ78" i="18"/>
  <c r="P38" i="18"/>
  <c r="Z38" i="18"/>
  <c r="Z98" i="18"/>
  <c r="AT38" i="18"/>
  <c r="BD58" i="18"/>
  <c r="BD18" i="18"/>
  <c r="AJ18" i="18"/>
  <c r="BD78" i="18"/>
  <c r="Z18" i="18"/>
  <c r="AJ58" i="18"/>
  <c r="Q106" i="1"/>
  <c r="P106" i="1"/>
  <c r="AE106" i="1" s="1"/>
  <c r="AD106" i="1" s="1"/>
  <c r="J48" i="18"/>
  <c r="AD88" i="18"/>
  <c r="T8" i="18"/>
  <c r="J68" i="18"/>
  <c r="AD68" i="18"/>
  <c r="AN8" i="18"/>
  <c r="J88" i="18"/>
  <c r="T48" i="18"/>
  <c r="AX88" i="18"/>
  <c r="AN88" i="18"/>
  <c r="AX28" i="18"/>
  <c r="AN28" i="18"/>
  <c r="AX68" i="18"/>
  <c r="AX48" i="18"/>
  <c r="AD8" i="18"/>
  <c r="AN68" i="18"/>
  <c r="T28" i="18"/>
  <c r="AN48" i="18"/>
  <c r="T68" i="18"/>
  <c r="AD48" i="18"/>
  <c r="T88" i="18"/>
  <c r="AX8" i="18"/>
  <c r="J28" i="18"/>
  <c r="AD28" i="18"/>
  <c r="J8" i="18"/>
  <c r="P22" i="1"/>
  <c r="AE22" i="1" s="1"/>
  <c r="AD22" i="1" s="1"/>
  <c r="Q22" i="1"/>
  <c r="L24" i="18"/>
  <c r="AP104" i="18"/>
  <c r="AF104" i="18"/>
  <c r="AP24" i="18"/>
  <c r="AZ44" i="18"/>
  <c r="L64" i="18"/>
  <c r="AF84" i="18"/>
  <c r="AF64" i="18"/>
  <c r="L84" i="18"/>
  <c r="AP44" i="18"/>
  <c r="V104" i="18"/>
  <c r="AF44" i="18"/>
  <c r="L104" i="18"/>
  <c r="V64" i="18"/>
  <c r="V24" i="18"/>
  <c r="AP84" i="18"/>
  <c r="AP64" i="18"/>
  <c r="AZ104" i="18"/>
  <c r="AF24" i="18"/>
  <c r="AZ84" i="18"/>
  <c r="AZ64" i="18"/>
  <c r="V44" i="18"/>
  <c r="V84" i="18"/>
  <c r="AZ24" i="18"/>
  <c r="L44" i="18"/>
  <c r="Q145" i="1"/>
  <c r="P145" i="1"/>
  <c r="AF36" i="18"/>
  <c r="L36" i="18"/>
  <c r="AZ96" i="18"/>
  <c r="AP76" i="18"/>
  <c r="AZ76" i="18"/>
  <c r="AZ36" i="18"/>
  <c r="L56" i="18"/>
  <c r="P85" i="1"/>
  <c r="AE85" i="1" s="1"/>
  <c r="AD85" i="1" s="1"/>
  <c r="AF76" i="18"/>
  <c r="V76" i="18"/>
  <c r="V96" i="18"/>
  <c r="AF16" i="18"/>
  <c r="Q85" i="1"/>
  <c r="AP96" i="18"/>
  <c r="AF96" i="18"/>
  <c r="L16" i="18"/>
  <c r="AP36" i="18"/>
  <c r="AP16" i="18"/>
  <c r="AF56" i="18"/>
  <c r="AZ16" i="18"/>
  <c r="L96" i="18"/>
  <c r="V36" i="18"/>
  <c r="AP56" i="18"/>
  <c r="L76" i="18"/>
  <c r="AZ56" i="18"/>
  <c r="V16" i="18"/>
  <c r="V56" i="18"/>
  <c r="N20" i="18"/>
  <c r="N60" i="18"/>
  <c r="AH100" i="18"/>
  <c r="BB20" i="18"/>
  <c r="N80" i="18"/>
  <c r="AH80" i="18"/>
  <c r="X40" i="18"/>
  <c r="N100" i="18"/>
  <c r="BB100" i="18"/>
  <c r="N40" i="18"/>
  <c r="AR100" i="18"/>
  <c r="AH60" i="18"/>
  <c r="AH20" i="18"/>
  <c r="BB80" i="18"/>
  <c r="AR60" i="18"/>
  <c r="X80" i="18"/>
  <c r="BB60" i="18"/>
  <c r="X20" i="18"/>
  <c r="AR80" i="18"/>
  <c r="AH40" i="18"/>
  <c r="X100" i="18"/>
  <c r="AR20" i="18"/>
  <c r="X60" i="18"/>
  <c r="AR40" i="18"/>
  <c r="BB40" i="18"/>
  <c r="P118" i="1"/>
  <c r="AE118" i="1" s="1"/>
  <c r="AD118" i="1" s="1"/>
  <c r="Q118" i="1"/>
  <c r="V54" i="18"/>
  <c r="AP94" i="18"/>
  <c r="AP74" i="18"/>
  <c r="AF54" i="18"/>
  <c r="V34" i="18"/>
  <c r="AZ34" i="18"/>
  <c r="AZ94" i="18"/>
  <c r="L54" i="18"/>
  <c r="AP14" i="18"/>
  <c r="AF94" i="18"/>
  <c r="AP34" i="18"/>
  <c r="AZ14" i="18"/>
  <c r="AF74" i="18"/>
  <c r="L34" i="18"/>
  <c r="AF14" i="18"/>
  <c r="L74" i="18"/>
  <c r="AZ54" i="18"/>
  <c r="AP54" i="18"/>
  <c r="AZ74" i="18"/>
  <c r="V74" i="18"/>
  <c r="V94" i="18"/>
  <c r="L94" i="18"/>
  <c r="AF34" i="18"/>
  <c r="V14" i="18"/>
  <c r="P70" i="1"/>
  <c r="AE70" i="1" s="1"/>
  <c r="AD70" i="1" s="1"/>
  <c r="Q70" i="1"/>
  <c r="L14" i="18"/>
  <c r="BD86" i="18"/>
  <c r="Z86" i="18"/>
  <c r="BD26" i="18"/>
  <c r="AT46" i="18"/>
  <c r="BD6" i="18"/>
  <c r="Z46" i="18"/>
  <c r="AT66" i="18"/>
  <c r="AJ6" i="18"/>
  <c r="AJ86" i="18"/>
  <c r="Z66" i="18"/>
  <c r="AT6" i="18"/>
  <c r="AJ66" i="18"/>
  <c r="P26" i="18"/>
  <c r="BD46" i="18"/>
  <c r="Z26" i="18"/>
  <c r="AT86" i="18"/>
  <c r="P46" i="18"/>
  <c r="AJ26" i="18"/>
  <c r="BD66" i="18"/>
  <c r="P66" i="18"/>
  <c r="AT26" i="18"/>
  <c r="AJ46" i="18"/>
  <c r="P86" i="18"/>
  <c r="Z6" i="18"/>
  <c r="P6" i="18"/>
  <c r="Q16" i="1"/>
  <c r="P16" i="1"/>
  <c r="AE16" i="1" s="1"/>
  <c r="AD16" i="1" s="1"/>
  <c r="L22" i="18"/>
  <c r="V102" i="18"/>
  <c r="AF62" i="18"/>
  <c r="AZ62" i="18"/>
  <c r="V82" i="18"/>
  <c r="L62" i="18"/>
  <c r="AZ102" i="18"/>
  <c r="AZ22" i="18"/>
  <c r="L82" i="18"/>
  <c r="AP42" i="18"/>
  <c r="AP22" i="18"/>
  <c r="L102" i="18"/>
  <c r="L42" i="18"/>
  <c r="AF22" i="18"/>
  <c r="AP82" i="18"/>
  <c r="AF82" i="18"/>
  <c r="AP62" i="18"/>
  <c r="AF102" i="18"/>
  <c r="V42" i="18"/>
  <c r="AP102" i="18"/>
  <c r="AZ42" i="18"/>
  <c r="AZ82" i="18"/>
  <c r="V62" i="18"/>
  <c r="V22" i="18"/>
  <c r="AF42" i="18"/>
  <c r="P130" i="1"/>
  <c r="AE130" i="1" s="1"/>
  <c r="AD130" i="1" s="1"/>
  <c r="Q130" i="1"/>
  <c r="P22" i="18"/>
  <c r="AT102" i="18"/>
  <c r="P82" i="18"/>
  <c r="AJ22" i="18"/>
  <c r="P42" i="18"/>
  <c r="BD82" i="18"/>
  <c r="P102" i="18"/>
  <c r="Z42" i="18"/>
  <c r="AJ62" i="18"/>
  <c r="Z102" i="18"/>
  <c r="AJ42" i="18"/>
  <c r="BD102" i="18"/>
  <c r="Z82" i="18"/>
  <c r="AT42" i="18"/>
  <c r="Z62" i="18"/>
  <c r="AT82" i="18"/>
  <c r="AJ102" i="18"/>
  <c r="Z22" i="18"/>
  <c r="BD42" i="18"/>
  <c r="AJ82" i="18"/>
  <c r="AT62" i="18"/>
  <c r="BD62" i="18"/>
  <c r="P62" i="18"/>
  <c r="AT22" i="18"/>
  <c r="BD22" i="18"/>
  <c r="P136" i="1"/>
  <c r="AE136" i="1" s="1"/>
  <c r="AD136" i="1" s="1"/>
  <c r="Q136" i="1"/>
  <c r="J24" i="18"/>
  <c r="T104" i="18"/>
  <c r="AN64" i="18"/>
  <c r="AX64" i="18"/>
  <c r="J64" i="18"/>
  <c r="AX104" i="18"/>
  <c r="AX24" i="18"/>
  <c r="AN84" i="18"/>
  <c r="J84" i="18"/>
  <c r="AX84" i="18"/>
  <c r="T44" i="18"/>
  <c r="J104" i="18"/>
  <c r="AN44" i="18"/>
  <c r="AN24" i="18"/>
  <c r="AX44" i="18"/>
  <c r="T24" i="18"/>
  <c r="AN104" i="18"/>
  <c r="J44" i="18"/>
  <c r="AD44" i="18"/>
  <c r="T64" i="18"/>
  <c r="T84" i="18"/>
  <c r="AD84" i="18"/>
  <c r="AD64" i="18"/>
  <c r="AD104" i="18"/>
  <c r="AD24" i="18"/>
  <c r="P142" i="1"/>
  <c r="Q142" i="1"/>
  <c r="AD96" i="18"/>
  <c r="T96" i="18"/>
  <c r="AX56" i="18"/>
  <c r="J16" i="18"/>
  <c r="AN76" i="18"/>
  <c r="AN96" i="18"/>
  <c r="T36" i="18"/>
  <c r="AN16" i="18"/>
  <c r="AX76" i="18"/>
  <c r="AX16" i="18"/>
  <c r="AD16" i="18"/>
  <c r="AN56" i="18"/>
  <c r="AX96" i="18"/>
  <c r="T16" i="18"/>
  <c r="J36" i="18"/>
  <c r="T76" i="18"/>
  <c r="P82" i="1"/>
  <c r="J76" i="18"/>
  <c r="AX36" i="18"/>
  <c r="J96" i="18"/>
  <c r="T56" i="18"/>
  <c r="Q82" i="1"/>
  <c r="AD36" i="18"/>
  <c r="J56" i="18"/>
  <c r="AD76" i="18"/>
  <c r="AN36" i="18"/>
  <c r="AD56" i="18"/>
  <c r="AH70" i="18"/>
  <c r="X30" i="18"/>
  <c r="X10" i="18"/>
  <c r="BB70" i="18"/>
  <c r="N70" i="18"/>
  <c r="AR30" i="18"/>
  <c r="AH50" i="18"/>
  <c r="AR70" i="18"/>
  <c r="BB50" i="18"/>
  <c r="AH90" i="18"/>
  <c r="BB90" i="18"/>
  <c r="X70" i="18"/>
  <c r="X50" i="18"/>
  <c r="N30" i="18"/>
  <c r="AR50" i="18"/>
  <c r="AH30" i="18"/>
  <c r="AH10" i="18"/>
  <c r="N50" i="18"/>
  <c r="BB30" i="18"/>
  <c r="N90" i="18"/>
  <c r="AR10" i="18"/>
  <c r="AR90" i="18"/>
  <c r="X90" i="18"/>
  <c r="BB10" i="18"/>
  <c r="N10" i="18"/>
  <c r="P43" i="1"/>
  <c r="AE43" i="1" s="1"/>
  <c r="AD43" i="1" s="1"/>
  <c r="Q43" i="1"/>
  <c r="N18" i="18"/>
  <c r="X78" i="18"/>
  <c r="BB98" i="18"/>
  <c r="BB18" i="18"/>
  <c r="AR58" i="18"/>
  <c r="X58" i="18"/>
  <c r="AH18" i="18"/>
  <c r="N58" i="18"/>
  <c r="AR18" i="18"/>
  <c r="BB78" i="18"/>
  <c r="X98" i="18"/>
  <c r="X18" i="18"/>
  <c r="X38" i="18"/>
  <c r="AR78" i="18"/>
  <c r="AH78" i="18"/>
  <c r="N38" i="18"/>
  <c r="AR38" i="18"/>
  <c r="BB38" i="18"/>
  <c r="BB58" i="18"/>
  <c r="AH98" i="18"/>
  <c r="AR98" i="18"/>
  <c r="N78" i="18"/>
  <c r="AH38" i="18"/>
  <c r="AH58" i="18"/>
  <c r="N98" i="18"/>
  <c r="Q103" i="1"/>
  <c r="P103" i="1"/>
  <c r="AE103" i="1" s="1"/>
  <c r="AD103" i="1" s="1"/>
  <c r="J86" i="18"/>
  <c r="T6" i="18"/>
  <c r="AD86" i="18"/>
  <c r="AX26" i="18"/>
  <c r="AN6" i="18"/>
  <c r="AN66" i="18"/>
  <c r="AD66" i="18"/>
  <c r="T26" i="18"/>
  <c r="T46" i="18"/>
  <c r="AX66" i="18"/>
  <c r="J26" i="18"/>
  <c r="AN86" i="18"/>
  <c r="AD6" i="18"/>
  <c r="AD26" i="18"/>
  <c r="AD46" i="18"/>
  <c r="T86" i="18"/>
  <c r="AX86" i="18"/>
  <c r="AX46" i="18"/>
  <c r="J66" i="18"/>
  <c r="AN26" i="18"/>
  <c r="T66" i="18"/>
  <c r="J46" i="18"/>
  <c r="AN46" i="18"/>
  <c r="AX6" i="18"/>
  <c r="J6" i="18"/>
  <c r="Q7" i="1"/>
  <c r="P7" i="1"/>
  <c r="AE7" i="1" s="1"/>
  <c r="AD7" i="1" s="1"/>
  <c r="N16" i="18"/>
  <c r="AR76" i="18"/>
  <c r="AH76" i="18"/>
  <c r="X76" i="18"/>
  <c r="AH56" i="18"/>
  <c r="BB16" i="18"/>
  <c r="AR16" i="18"/>
  <c r="N56" i="18"/>
  <c r="BB96" i="18"/>
  <c r="X36" i="18"/>
  <c r="N76" i="18"/>
  <c r="AH36" i="18"/>
  <c r="N36" i="18"/>
  <c r="X16" i="18"/>
  <c r="N96" i="18"/>
  <c r="AH16" i="18"/>
  <c r="BB56" i="18"/>
  <c r="X96" i="18"/>
  <c r="AR96" i="18"/>
  <c r="AR36" i="18"/>
  <c r="AR56" i="18"/>
  <c r="X56" i="18"/>
  <c r="AH96" i="18"/>
  <c r="BB76" i="18"/>
  <c r="BB36" i="18"/>
  <c r="Q88" i="1"/>
  <c r="P88" i="1"/>
  <c r="AE88" i="1" s="1"/>
  <c r="AD88" i="1" s="1"/>
  <c r="N22" i="18"/>
  <c r="AR82" i="18"/>
  <c r="X82" i="18"/>
  <c r="X102" i="18"/>
  <c r="N102" i="18"/>
  <c r="AR62" i="18"/>
  <c r="BB42" i="18"/>
  <c r="AH42" i="18"/>
  <c r="AR102" i="18"/>
  <c r="BB62" i="18"/>
  <c r="N62" i="18"/>
  <c r="AH62" i="18"/>
  <c r="BB82" i="18"/>
  <c r="BB22" i="18"/>
  <c r="AR22" i="18"/>
  <c r="X22" i="18"/>
  <c r="BB102" i="18"/>
  <c r="X62" i="18"/>
  <c r="X42" i="18"/>
  <c r="AH102" i="18"/>
  <c r="AH22" i="18"/>
  <c r="N42" i="18"/>
  <c r="AH82" i="18"/>
  <c r="N82" i="18"/>
  <c r="AR42" i="18"/>
  <c r="Q133" i="1"/>
  <c r="P133" i="1"/>
  <c r="AE133" i="1" s="1"/>
  <c r="AD133" i="1" s="1"/>
  <c r="J18" i="18"/>
  <c r="T58" i="18"/>
  <c r="AN98" i="18"/>
  <c r="AX38" i="18"/>
  <c r="AD58" i="18"/>
  <c r="J78" i="18"/>
  <c r="J38" i="18"/>
  <c r="AX98" i="18"/>
  <c r="T38" i="18"/>
  <c r="AD18" i="18"/>
  <c r="AD78" i="18"/>
  <c r="AN18" i="18"/>
  <c r="AX18" i="18"/>
  <c r="AN58" i="18"/>
  <c r="AD38" i="18"/>
  <c r="J58" i="18"/>
  <c r="AN38" i="18"/>
  <c r="AN78" i="18"/>
  <c r="AX58" i="18"/>
  <c r="T78" i="18"/>
  <c r="T18" i="18"/>
  <c r="AD98" i="18"/>
  <c r="T98" i="18"/>
  <c r="AX78" i="18"/>
  <c r="J98" i="18"/>
  <c r="P97" i="1"/>
  <c r="AE97" i="1" s="1"/>
  <c r="AD97" i="1" s="1"/>
  <c r="Q97" i="1"/>
  <c r="Z50" i="18"/>
  <c r="AT90" i="18"/>
  <c r="BD50" i="18"/>
  <c r="AJ90" i="18"/>
  <c r="BD70" i="18"/>
  <c r="BD10" i="18"/>
  <c r="AJ70" i="18"/>
  <c r="AT70" i="18"/>
  <c r="AT10" i="18"/>
  <c r="P70" i="18"/>
  <c r="AJ30" i="18"/>
  <c r="BD90" i="18"/>
  <c r="P90" i="18"/>
  <c r="AT30" i="18"/>
  <c r="P30" i="18"/>
  <c r="AJ10" i="18"/>
  <c r="AT50" i="18"/>
  <c r="BD30" i="18"/>
  <c r="P50" i="18"/>
  <c r="Z90" i="18"/>
  <c r="Z30" i="18"/>
  <c r="AJ50" i="18"/>
  <c r="Z10" i="18"/>
  <c r="Z70" i="18"/>
  <c r="P10" i="18"/>
  <c r="P46" i="1"/>
  <c r="AE46" i="1" s="1"/>
  <c r="AD46" i="1" s="1"/>
  <c r="Q46" i="1"/>
  <c r="L20" i="18"/>
  <c r="V80" i="18"/>
  <c r="AP60" i="18"/>
  <c r="L40" i="18"/>
  <c r="AF100" i="18"/>
  <c r="AZ80" i="18"/>
  <c r="AZ40" i="18"/>
  <c r="AF80" i="18"/>
  <c r="V60" i="18"/>
  <c r="V40" i="18"/>
  <c r="L80" i="18"/>
  <c r="AP100" i="18"/>
  <c r="AP20" i="18"/>
  <c r="L100" i="18"/>
  <c r="AF40" i="18"/>
  <c r="AZ60" i="18"/>
  <c r="V20" i="18"/>
  <c r="AZ20" i="18"/>
  <c r="V100" i="18"/>
  <c r="AF20" i="18"/>
  <c r="L60" i="18"/>
  <c r="AP80" i="18"/>
  <c r="AF60" i="18"/>
  <c r="AP40" i="18"/>
  <c r="AZ100" i="18"/>
  <c r="Q115" i="1"/>
  <c r="P115" i="1"/>
  <c r="AE115" i="1" s="1"/>
  <c r="AD115" i="1" s="1"/>
  <c r="AV74" i="18"/>
  <c r="AV54" i="18"/>
  <c r="R54" i="18"/>
  <c r="AV94" i="18"/>
  <c r="BF34" i="18"/>
  <c r="R94" i="18"/>
  <c r="BF74" i="18"/>
  <c r="AB14" i="18"/>
  <c r="AL34" i="18"/>
  <c r="AL94" i="18"/>
  <c r="AL54" i="18"/>
  <c r="AV14" i="18"/>
  <c r="BF94" i="18"/>
  <c r="AB54" i="18"/>
  <c r="AL74" i="18"/>
  <c r="R74" i="18"/>
  <c r="AB74" i="18"/>
  <c r="AB94" i="18"/>
  <c r="BF54" i="18"/>
  <c r="AB34" i="18"/>
  <c r="BF14" i="18"/>
  <c r="AV34" i="18"/>
  <c r="R34" i="18"/>
  <c r="AL14" i="18"/>
  <c r="P79" i="1"/>
  <c r="AE79" i="1" s="1"/>
  <c r="AD79" i="1" s="1"/>
  <c r="Q79" i="1"/>
  <c r="R14" i="18"/>
  <c r="AB70" i="18"/>
  <c r="BF90" i="18"/>
  <c r="BF50" i="18"/>
  <c r="AV50" i="18"/>
  <c r="AB50" i="18"/>
  <c r="BF10" i="18"/>
  <c r="R50" i="18"/>
  <c r="BF70" i="18"/>
  <c r="AL10" i="18"/>
  <c r="AB90" i="18"/>
  <c r="AV90" i="18"/>
  <c r="AL70" i="18"/>
  <c r="AV70" i="18"/>
  <c r="BF30" i="18"/>
  <c r="AL30" i="18"/>
  <c r="R90" i="18"/>
  <c r="AL50" i="18"/>
  <c r="AB10" i="18"/>
  <c r="AV30" i="18"/>
  <c r="AL90" i="18"/>
  <c r="AB30" i="18"/>
  <c r="R70" i="18"/>
  <c r="R30" i="18"/>
  <c r="AV10" i="18"/>
  <c r="P49" i="1"/>
  <c r="AE49" i="1" s="1"/>
  <c r="AD49" i="1" s="1"/>
  <c r="R10" i="18"/>
  <c r="Q49" i="1"/>
  <c r="AF50" i="18"/>
  <c r="AZ50" i="18"/>
  <c r="AF70" i="18"/>
  <c r="AZ90" i="18"/>
  <c r="AZ10" i="18"/>
  <c r="AF10" i="18"/>
  <c r="L50" i="18"/>
  <c r="AP50" i="18"/>
  <c r="L30" i="18"/>
  <c r="AF30" i="18"/>
  <c r="AF90" i="18"/>
  <c r="V90" i="18"/>
  <c r="V70" i="18"/>
  <c r="AP10" i="18"/>
  <c r="AZ30" i="18"/>
  <c r="AP90" i="18"/>
  <c r="L70" i="18"/>
  <c r="V30" i="18"/>
  <c r="AZ70" i="18"/>
  <c r="L90" i="18"/>
  <c r="AP30" i="18"/>
  <c r="AP70" i="18"/>
  <c r="V50" i="18"/>
  <c r="V10" i="18"/>
  <c r="L10" i="18"/>
  <c r="Q40" i="1"/>
  <c r="P40" i="1"/>
  <c r="AE40" i="1" s="1"/>
  <c r="AD40" i="1" s="1"/>
  <c r="R22" i="18"/>
  <c r="AL62" i="18"/>
  <c r="R102" i="18"/>
  <c r="BF42" i="18"/>
  <c r="AL82" i="18"/>
  <c r="AV42" i="18"/>
  <c r="BF102" i="18"/>
  <c r="AB102" i="18"/>
  <c r="AV22" i="18"/>
  <c r="AB62" i="18"/>
  <c r="AV82" i="18"/>
  <c r="BF62" i="18"/>
  <c r="AL102" i="18"/>
  <c r="AV62" i="18"/>
  <c r="BF22" i="18"/>
  <c r="AL22" i="18"/>
  <c r="AB82" i="18"/>
  <c r="AV102" i="18"/>
  <c r="R42" i="18"/>
  <c r="R62" i="18"/>
  <c r="AB42" i="18"/>
  <c r="AB22" i="18"/>
  <c r="R82" i="18"/>
  <c r="AL42" i="18"/>
  <c r="BF82" i="18"/>
  <c r="P139" i="1"/>
  <c r="Q139" i="1"/>
  <c r="L46" i="18"/>
  <c r="AF86" i="18"/>
  <c r="L26" i="18"/>
  <c r="L86" i="18"/>
  <c r="AF6" i="18"/>
  <c r="V46" i="18"/>
  <c r="AP66" i="18"/>
  <c r="AP6" i="18"/>
  <c r="AP26" i="18"/>
  <c r="AP86" i="18"/>
  <c r="AZ46" i="18"/>
  <c r="AZ66" i="18"/>
  <c r="AZ6" i="18"/>
  <c r="AP46" i="18"/>
  <c r="V86" i="18"/>
  <c r="V66" i="18"/>
  <c r="AF46" i="18"/>
  <c r="AF66" i="18"/>
  <c r="AF26" i="18"/>
  <c r="AZ26" i="18"/>
  <c r="AZ86" i="18"/>
  <c r="V26" i="18"/>
  <c r="L66" i="18"/>
  <c r="V6" i="18"/>
  <c r="L6" i="18"/>
  <c r="Q10" i="1"/>
  <c r="P10" i="1"/>
  <c r="AE10" i="1" s="1"/>
  <c r="AD10" i="1" s="1"/>
  <c r="AR88" i="18"/>
  <c r="N88" i="18"/>
  <c r="AR68" i="18"/>
  <c r="BB68" i="18"/>
  <c r="X88" i="18"/>
  <c r="X28" i="18"/>
  <c r="AH48" i="18"/>
  <c r="AH88" i="18"/>
  <c r="AR8" i="18"/>
  <c r="X68" i="18"/>
  <c r="X8" i="18"/>
  <c r="AR28" i="18"/>
  <c r="N48" i="18"/>
  <c r="AR48" i="18"/>
  <c r="BB28" i="18"/>
  <c r="BB8" i="18"/>
  <c r="AH8" i="18"/>
  <c r="AH68" i="18"/>
  <c r="N28" i="18"/>
  <c r="BB88" i="18"/>
  <c r="AH28" i="18"/>
  <c r="X48" i="18"/>
  <c r="BB48" i="18"/>
  <c r="N68" i="18"/>
  <c r="Q28" i="1"/>
  <c r="N8" i="18"/>
  <c r="P28" i="1"/>
  <c r="AE28" i="1" s="1"/>
  <c r="AD28" i="1" s="1"/>
  <c r="P16" i="18"/>
  <c r="Z96" i="18"/>
  <c r="AJ56" i="18"/>
  <c r="BD96" i="18"/>
  <c r="BD36" i="18"/>
  <c r="Z76" i="18"/>
  <c r="AT36" i="18"/>
  <c r="AJ36" i="18"/>
  <c r="AT76" i="18"/>
  <c r="P36" i="18"/>
  <c r="Z16" i="18"/>
  <c r="BD76" i="18"/>
  <c r="AT96" i="18"/>
  <c r="AT56" i="18"/>
  <c r="AT16" i="18"/>
  <c r="AJ16" i="18"/>
  <c r="P56" i="18"/>
  <c r="Z56" i="18"/>
  <c r="BD56" i="18"/>
  <c r="P76" i="18"/>
  <c r="AJ96" i="18"/>
  <c r="BD16" i="18"/>
  <c r="P96" i="18"/>
  <c r="AJ76" i="18"/>
  <c r="Z36" i="18"/>
  <c r="P91" i="1"/>
  <c r="AE91" i="1" s="1"/>
  <c r="AD91" i="1" s="1"/>
  <c r="Q91" i="1"/>
  <c r="J22" i="18"/>
  <c r="T82" i="18"/>
  <c r="AN62" i="18"/>
  <c r="AX42" i="18"/>
  <c r="AX102" i="18"/>
  <c r="AD102" i="18"/>
  <c r="AX82" i="18"/>
  <c r="J42" i="18"/>
  <c r="AD82" i="18"/>
  <c r="T62" i="18"/>
  <c r="T22" i="18"/>
  <c r="AN22" i="18"/>
  <c r="T102" i="18"/>
  <c r="AD62" i="18"/>
  <c r="T42" i="18"/>
  <c r="J62" i="18"/>
  <c r="J82" i="18"/>
  <c r="AD42" i="18"/>
  <c r="AD22" i="18"/>
  <c r="J102" i="18"/>
  <c r="AN42" i="18"/>
  <c r="AX22" i="18"/>
  <c r="AN82" i="18"/>
  <c r="AN102" i="18"/>
  <c r="AX62" i="18"/>
  <c r="P127" i="1"/>
  <c r="AE127" i="1" s="1"/>
  <c r="AD127" i="1" s="1"/>
  <c r="Q127" i="1"/>
  <c r="S10" i="19" l="1"/>
  <c r="M60" i="19"/>
  <c r="J10" i="19"/>
  <c r="AF19" i="1"/>
  <c r="P10" i="19"/>
  <c r="S210" i="19"/>
  <c r="V10" i="19"/>
  <c r="M10" i="19"/>
  <c r="J60" i="19"/>
  <c r="S160" i="19"/>
  <c r="V210" i="19"/>
  <c r="V60" i="19"/>
  <c r="P160" i="19"/>
  <c r="J110" i="19"/>
  <c r="S110" i="19"/>
  <c r="M160" i="19"/>
  <c r="V110" i="19"/>
  <c r="P110" i="19"/>
  <c r="J160" i="19"/>
  <c r="S60" i="19"/>
  <c r="M110" i="19"/>
  <c r="M210" i="19"/>
  <c r="V160" i="19"/>
  <c r="P60" i="19"/>
  <c r="P210" i="19"/>
  <c r="J210" i="19"/>
  <c r="J17" i="19"/>
  <c r="J167" i="19"/>
  <c r="M167" i="19"/>
  <c r="M67" i="19"/>
  <c r="P17" i="19"/>
  <c r="V67" i="19"/>
  <c r="P167" i="19"/>
  <c r="V17" i="19"/>
  <c r="P217" i="19"/>
  <c r="J217" i="19"/>
  <c r="S17" i="19"/>
  <c r="M117" i="19"/>
  <c r="P67" i="19"/>
  <c r="J117" i="19"/>
  <c r="S67" i="19"/>
  <c r="S167" i="19"/>
  <c r="P117" i="19"/>
  <c r="J67" i="19"/>
  <c r="V167" i="19"/>
  <c r="V117" i="19"/>
  <c r="M217" i="19"/>
  <c r="V217" i="19"/>
  <c r="S117" i="19"/>
  <c r="S217" i="19"/>
  <c r="M17" i="19"/>
  <c r="AF40" i="1"/>
  <c r="P230" i="19"/>
  <c r="V180" i="19"/>
  <c r="V130" i="19"/>
  <c r="S80" i="19"/>
  <c r="M130" i="19"/>
  <c r="P130" i="19"/>
  <c r="V80" i="19"/>
  <c r="S30" i="19"/>
  <c r="J230" i="19"/>
  <c r="S230" i="19"/>
  <c r="S180" i="19"/>
  <c r="V30" i="19"/>
  <c r="J30" i="19"/>
  <c r="M230" i="19"/>
  <c r="P30" i="19"/>
  <c r="V230" i="19"/>
  <c r="S130" i="19"/>
  <c r="J180" i="19"/>
  <c r="M30" i="19"/>
  <c r="M80" i="19"/>
  <c r="P80" i="19"/>
  <c r="P180" i="19"/>
  <c r="M180" i="19"/>
  <c r="J130" i="19"/>
  <c r="J80" i="19"/>
  <c r="AF79" i="1"/>
  <c r="M236" i="19"/>
  <c r="M136" i="19"/>
  <c r="P186" i="19"/>
  <c r="J86" i="19"/>
  <c r="M186" i="19"/>
  <c r="P36" i="19"/>
  <c r="J36" i="19"/>
  <c r="V136" i="19"/>
  <c r="J136" i="19"/>
  <c r="S86" i="19"/>
  <c r="S236" i="19"/>
  <c r="P236" i="19"/>
  <c r="P86" i="19"/>
  <c r="V236" i="19"/>
  <c r="M36" i="19"/>
  <c r="P136" i="19"/>
  <c r="V36" i="19"/>
  <c r="V86" i="19"/>
  <c r="M86" i="19"/>
  <c r="AF97" i="1"/>
  <c r="V186" i="19"/>
  <c r="J186" i="19"/>
  <c r="S36" i="19"/>
  <c r="J236" i="19"/>
  <c r="S136" i="19"/>
  <c r="S186" i="19"/>
  <c r="V56" i="19"/>
  <c r="J106" i="19"/>
  <c r="J156" i="19"/>
  <c r="S106" i="19"/>
  <c r="V106" i="19"/>
  <c r="M206" i="19"/>
  <c r="J6" i="19"/>
  <c r="J56" i="19"/>
  <c r="P106" i="19"/>
  <c r="P56" i="19"/>
  <c r="S6" i="19"/>
  <c r="J206" i="19"/>
  <c r="P156" i="19"/>
  <c r="M6" i="19"/>
  <c r="M106" i="19"/>
  <c r="S206" i="19"/>
  <c r="P6" i="19"/>
  <c r="P206" i="19"/>
  <c r="V6" i="19"/>
  <c r="V206" i="19"/>
  <c r="S156" i="19"/>
  <c r="AF7" i="1"/>
  <c r="M56" i="19"/>
  <c r="M156" i="19"/>
  <c r="S56" i="19"/>
  <c r="V156" i="19"/>
  <c r="M49" i="19"/>
  <c r="P49" i="19"/>
  <c r="J249" i="19"/>
  <c r="P199" i="19"/>
  <c r="M249" i="19"/>
  <c r="J149" i="19"/>
  <c r="V99" i="19"/>
  <c r="V249" i="19"/>
  <c r="M99" i="19"/>
  <c r="P249" i="19"/>
  <c r="S249" i="19"/>
  <c r="V149" i="19"/>
  <c r="J49" i="19"/>
  <c r="M199" i="19"/>
  <c r="V199" i="19"/>
  <c r="M149" i="19"/>
  <c r="S99" i="19"/>
  <c r="S199" i="19"/>
  <c r="P149" i="19"/>
  <c r="J99" i="19"/>
  <c r="J199" i="19"/>
  <c r="V49" i="19"/>
  <c r="AF136" i="1"/>
  <c r="S149" i="19"/>
  <c r="P99" i="19"/>
  <c r="S49" i="19"/>
  <c r="V58" i="19"/>
  <c r="P208" i="19"/>
  <c r="P58" i="19"/>
  <c r="J208" i="19"/>
  <c r="P158" i="19"/>
  <c r="AF13" i="1"/>
  <c r="J8" i="19"/>
  <c r="P108" i="19"/>
  <c r="M8" i="19"/>
  <c r="S58" i="19"/>
  <c r="V208" i="19"/>
  <c r="S8" i="19"/>
  <c r="J108" i="19"/>
  <c r="M58" i="19"/>
  <c r="P8" i="19"/>
  <c r="V158" i="19"/>
  <c r="S208" i="19"/>
  <c r="J158" i="19"/>
  <c r="M208" i="19"/>
  <c r="S108" i="19"/>
  <c r="M158" i="19"/>
  <c r="V108" i="19"/>
  <c r="V8" i="19"/>
  <c r="M108" i="19"/>
  <c r="S158" i="19"/>
  <c r="J58" i="19"/>
  <c r="P124" i="19"/>
  <c r="P74" i="19"/>
  <c r="P174" i="19"/>
  <c r="M24" i="19"/>
  <c r="S224" i="19"/>
  <c r="V174" i="19"/>
  <c r="S174" i="19"/>
  <c r="V124" i="19"/>
  <c r="V74" i="19"/>
  <c r="V224" i="19"/>
  <c r="M224" i="19"/>
  <c r="M124" i="19"/>
  <c r="S74" i="19"/>
  <c r="J224" i="19"/>
  <c r="P24" i="19"/>
  <c r="M174" i="19"/>
  <c r="S124" i="19"/>
  <c r="J124" i="19"/>
  <c r="J24" i="19"/>
  <c r="P224" i="19"/>
  <c r="J74" i="19"/>
  <c r="S24" i="19"/>
  <c r="M74" i="19"/>
  <c r="J174" i="19"/>
  <c r="V24" i="19"/>
  <c r="AF61" i="1"/>
  <c r="P213" i="19"/>
  <c r="J163" i="19"/>
  <c r="S163" i="19"/>
  <c r="M163" i="19"/>
  <c r="S13" i="19"/>
  <c r="M213" i="19"/>
  <c r="V163" i="19"/>
  <c r="J113" i="19"/>
  <c r="P13" i="19"/>
  <c r="V213" i="19"/>
  <c r="P63" i="19"/>
  <c r="J63" i="19"/>
  <c r="S63" i="19"/>
  <c r="P163" i="19"/>
  <c r="M63" i="19"/>
  <c r="V13" i="19"/>
  <c r="M13" i="19"/>
  <c r="M113" i="19"/>
  <c r="S113" i="19"/>
  <c r="V113" i="19"/>
  <c r="S213" i="19"/>
  <c r="J213" i="19"/>
  <c r="V63" i="19"/>
  <c r="J13" i="19"/>
  <c r="P113" i="19"/>
  <c r="AF28" i="1"/>
  <c r="M172" i="19"/>
  <c r="J122" i="19"/>
  <c r="J72" i="19"/>
  <c r="M72" i="19"/>
  <c r="P172" i="19"/>
  <c r="P72" i="19"/>
  <c r="P222" i="19"/>
  <c r="V172" i="19"/>
  <c r="V122" i="19"/>
  <c r="P122" i="19"/>
  <c r="V72" i="19"/>
  <c r="S22" i="19"/>
  <c r="S172" i="19"/>
  <c r="V22" i="19"/>
  <c r="J22" i="19"/>
  <c r="S72" i="19"/>
  <c r="M122" i="19"/>
  <c r="P22" i="19"/>
  <c r="V222" i="19"/>
  <c r="S222" i="19"/>
  <c r="J222" i="19"/>
  <c r="M222" i="19"/>
  <c r="S122" i="19"/>
  <c r="M22" i="19"/>
  <c r="J172" i="19"/>
  <c r="AF55" i="1"/>
  <c r="V92" i="19"/>
  <c r="J42" i="19"/>
  <c r="J192" i="19"/>
  <c r="V242" i="19"/>
  <c r="M142" i="19"/>
  <c r="V42" i="19"/>
  <c r="M242" i="19"/>
  <c r="P242" i="19"/>
  <c r="S142" i="19"/>
  <c r="P92" i="19"/>
  <c r="S192" i="19"/>
  <c r="S42" i="19"/>
  <c r="S92" i="19"/>
  <c r="J142" i="19"/>
  <c r="M92" i="19"/>
  <c r="V192" i="19"/>
  <c r="J92" i="19"/>
  <c r="J242" i="19"/>
  <c r="P142" i="19"/>
  <c r="M192" i="19"/>
  <c r="P192" i="19"/>
  <c r="M42" i="19"/>
  <c r="V142" i="19"/>
  <c r="P42" i="19"/>
  <c r="S242" i="19"/>
  <c r="AF115" i="1"/>
  <c r="AF85" i="1"/>
  <c r="S132" i="19"/>
  <c r="J132" i="19"/>
  <c r="P82" i="19"/>
  <c r="V232" i="19"/>
  <c r="V82" i="19"/>
  <c r="S32" i="19"/>
  <c r="M232" i="19"/>
  <c r="J32" i="19"/>
  <c r="S82" i="19"/>
  <c r="P232" i="19"/>
  <c r="V32" i="19"/>
  <c r="M182" i="19"/>
  <c r="S232" i="19"/>
  <c r="J232" i="19"/>
  <c r="P182" i="19"/>
  <c r="V182" i="19"/>
  <c r="J82" i="19"/>
  <c r="S182" i="19"/>
  <c r="M132" i="19"/>
  <c r="P32" i="19"/>
  <c r="V132" i="19"/>
  <c r="P132" i="19"/>
  <c r="J182" i="19"/>
  <c r="M82" i="19"/>
  <c r="J221" i="19"/>
  <c r="S171" i="19"/>
  <c r="P21" i="19"/>
  <c r="P171" i="19"/>
  <c r="J121" i="19"/>
  <c r="P121" i="19"/>
  <c r="P71" i="19"/>
  <c r="P221" i="19"/>
  <c r="V121" i="19"/>
  <c r="M221" i="19"/>
  <c r="M71" i="19"/>
  <c r="J171" i="19"/>
  <c r="M21" i="19"/>
  <c r="M121" i="19"/>
  <c r="S71" i="19"/>
  <c r="J71" i="19"/>
  <c r="S221" i="19"/>
  <c r="V171" i="19"/>
  <c r="J21" i="19"/>
  <c r="V221" i="19"/>
  <c r="M171" i="19"/>
  <c r="S21" i="19"/>
  <c r="S121" i="19"/>
  <c r="V71" i="19"/>
  <c r="V21" i="19"/>
  <c r="AF52" i="1"/>
  <c r="M125" i="19"/>
  <c r="M225" i="19"/>
  <c r="P25" i="19"/>
  <c r="P225" i="19"/>
  <c r="P175" i="19"/>
  <c r="P75" i="19"/>
  <c r="S125" i="19"/>
  <c r="S225" i="19"/>
  <c r="J25" i="19"/>
  <c r="J75" i="19"/>
  <c r="P125" i="19"/>
  <c r="V175" i="19"/>
  <c r="M75" i="19"/>
  <c r="J175" i="19"/>
  <c r="J125" i="19"/>
  <c r="S25" i="19"/>
  <c r="S175" i="19"/>
  <c r="V125" i="19"/>
  <c r="V75" i="19"/>
  <c r="V225" i="19"/>
  <c r="J225" i="19"/>
  <c r="M25" i="19"/>
  <c r="S75" i="19"/>
  <c r="M175" i="19"/>
  <c r="V25" i="19"/>
  <c r="AF64" i="1"/>
  <c r="P44" i="19"/>
  <c r="S44" i="19"/>
  <c r="V44" i="19"/>
  <c r="S94" i="19"/>
  <c r="J194" i="19"/>
  <c r="M144" i="19"/>
  <c r="AF121" i="1"/>
  <c r="V194" i="19"/>
  <c r="J94" i="19"/>
  <c r="P94" i="19"/>
  <c r="V94" i="19"/>
  <c r="M194" i="19"/>
  <c r="S144" i="19"/>
  <c r="M244" i="19"/>
  <c r="P144" i="19"/>
  <c r="J244" i="19"/>
  <c r="M44" i="19"/>
  <c r="S194" i="19"/>
  <c r="J144" i="19"/>
  <c r="P194" i="19"/>
  <c r="V244" i="19"/>
  <c r="J44" i="19"/>
  <c r="P244" i="19"/>
  <c r="S244" i="19"/>
  <c r="V144" i="19"/>
  <c r="M94" i="19"/>
  <c r="S173" i="19"/>
  <c r="S123" i="19"/>
  <c r="J123" i="19"/>
  <c r="S73" i="19"/>
  <c r="J173" i="19"/>
  <c r="S223" i="19"/>
  <c r="V223" i="19"/>
  <c r="J73" i="19"/>
  <c r="P23" i="19"/>
  <c r="J23" i="19"/>
  <c r="P173" i="19"/>
  <c r="P73" i="19"/>
  <c r="M23" i="19"/>
  <c r="M173" i="19"/>
  <c r="V173" i="19"/>
  <c r="V123" i="19"/>
  <c r="M223" i="19"/>
  <c r="M123" i="19"/>
  <c r="M73" i="19"/>
  <c r="V73" i="19"/>
  <c r="J223" i="19"/>
  <c r="P123" i="19"/>
  <c r="P223" i="19"/>
  <c r="V23" i="19"/>
  <c r="S23" i="19"/>
  <c r="AF58" i="1"/>
  <c r="M15" i="19"/>
  <c r="M115" i="19"/>
  <c r="V15" i="19"/>
  <c r="J215" i="19"/>
  <c r="J15" i="19"/>
  <c r="V115" i="19"/>
  <c r="P165" i="19"/>
  <c r="AF34" i="1"/>
  <c r="S165" i="19"/>
  <c r="P65" i="19"/>
  <c r="J165" i="19"/>
  <c r="M165" i="19"/>
  <c r="S215" i="19"/>
  <c r="P115" i="19"/>
  <c r="M215" i="19"/>
  <c r="P15" i="19"/>
  <c r="S115" i="19"/>
  <c r="J115" i="19"/>
  <c r="S65" i="19"/>
  <c r="M65" i="19"/>
  <c r="J65" i="19"/>
  <c r="S15" i="19"/>
  <c r="P215" i="19"/>
  <c r="V165" i="19"/>
  <c r="V65" i="19"/>
  <c r="V215" i="19"/>
  <c r="V228" i="19"/>
  <c r="V28" i="19"/>
  <c r="P28" i="19"/>
  <c r="J228" i="19"/>
  <c r="M78" i="19"/>
  <c r="S28" i="19"/>
  <c r="M228" i="19"/>
  <c r="M178" i="19"/>
  <c r="S78" i="19"/>
  <c r="J28" i="19"/>
  <c r="M128" i="19"/>
  <c r="S178" i="19"/>
  <c r="J178" i="19"/>
  <c r="P178" i="19"/>
  <c r="J128" i="19"/>
  <c r="J78" i="19"/>
  <c r="P78" i="19"/>
  <c r="P128" i="19"/>
  <c r="V128" i="19"/>
  <c r="S128" i="19"/>
  <c r="V78" i="19"/>
  <c r="P228" i="19"/>
  <c r="S228" i="19"/>
  <c r="V178" i="19"/>
  <c r="M28" i="19"/>
  <c r="AF73" i="1"/>
  <c r="S146" i="19"/>
  <c r="S196" i="19"/>
  <c r="P246" i="19"/>
  <c r="V196" i="19"/>
  <c r="S246" i="19"/>
  <c r="V96" i="19"/>
  <c r="J96" i="19"/>
  <c r="S46" i="19"/>
  <c r="J146" i="19"/>
  <c r="V246" i="19"/>
  <c r="P146" i="19"/>
  <c r="M46" i="19"/>
  <c r="AF127" i="1"/>
  <c r="M246" i="19"/>
  <c r="P196" i="19"/>
  <c r="J196" i="19"/>
  <c r="V146" i="19"/>
  <c r="M96" i="19"/>
  <c r="V46" i="19"/>
  <c r="P46" i="19"/>
  <c r="J46" i="19"/>
  <c r="J246" i="19"/>
  <c r="M146" i="19"/>
  <c r="S96" i="19"/>
  <c r="P96" i="19"/>
  <c r="M196" i="19"/>
  <c r="V57" i="19"/>
  <c r="P157" i="19"/>
  <c r="V207" i="19"/>
  <c r="J207" i="19"/>
  <c r="J107" i="19"/>
  <c r="AF10" i="1"/>
  <c r="S107" i="19"/>
  <c r="M157" i="19"/>
  <c r="V107" i="19"/>
  <c r="M107" i="19"/>
  <c r="M207" i="19"/>
  <c r="V157" i="19"/>
  <c r="S7" i="19"/>
  <c r="M7" i="19"/>
  <c r="P107" i="19"/>
  <c r="J157" i="19"/>
  <c r="P207" i="19"/>
  <c r="P57" i="19"/>
  <c r="M57" i="19"/>
  <c r="P7" i="19"/>
  <c r="S157" i="19"/>
  <c r="S57" i="19"/>
  <c r="J7" i="19"/>
  <c r="V7" i="19"/>
  <c r="S207" i="19"/>
  <c r="J57" i="19"/>
  <c r="V98" i="19"/>
  <c r="J248" i="19"/>
  <c r="M198" i="19"/>
  <c r="S48" i="19"/>
  <c r="M248" i="19"/>
  <c r="J98" i="19"/>
  <c r="S248" i="19"/>
  <c r="P148" i="19"/>
  <c r="S148" i="19"/>
  <c r="J198" i="19"/>
  <c r="V148" i="19"/>
  <c r="P48" i="19"/>
  <c r="S198" i="19"/>
  <c r="S98" i="19"/>
  <c r="J148" i="19"/>
  <c r="J48" i="19"/>
  <c r="AF133" i="1"/>
  <c r="V198" i="19"/>
  <c r="P198" i="19"/>
  <c r="V48" i="19"/>
  <c r="M148" i="19"/>
  <c r="M98" i="19"/>
  <c r="V248" i="19"/>
  <c r="P98" i="19"/>
  <c r="M48" i="19"/>
  <c r="P248" i="19"/>
  <c r="P177" i="19"/>
  <c r="M177" i="19"/>
  <c r="M27" i="19"/>
  <c r="S127" i="19"/>
  <c r="V177" i="19"/>
  <c r="M127" i="19"/>
  <c r="P77" i="19"/>
  <c r="S177" i="19"/>
  <c r="M77" i="19"/>
  <c r="P127" i="19"/>
  <c r="V227" i="19"/>
  <c r="S27" i="19"/>
  <c r="P27" i="19"/>
  <c r="S227" i="19"/>
  <c r="J127" i="19"/>
  <c r="J77" i="19"/>
  <c r="J177" i="19"/>
  <c r="P227" i="19"/>
  <c r="V77" i="19"/>
  <c r="J27" i="19"/>
  <c r="J227" i="19"/>
  <c r="M227" i="19"/>
  <c r="V127" i="19"/>
  <c r="V27" i="19"/>
  <c r="S77" i="19"/>
  <c r="AF70" i="1"/>
  <c r="P76" i="19"/>
  <c r="P226" i="19"/>
  <c r="J26" i="19"/>
  <c r="V226" i="19"/>
  <c r="M26" i="19"/>
  <c r="M176" i="19"/>
  <c r="M76" i="19"/>
  <c r="J126" i="19"/>
  <c r="S26" i="19"/>
  <c r="S226" i="19"/>
  <c r="V126" i="19"/>
  <c r="V26" i="19"/>
  <c r="S176" i="19"/>
  <c r="S126" i="19"/>
  <c r="J226" i="19"/>
  <c r="P26" i="19"/>
  <c r="M226" i="19"/>
  <c r="S76" i="19"/>
  <c r="P126" i="19"/>
  <c r="P176" i="19"/>
  <c r="J76" i="19"/>
  <c r="V76" i="19"/>
  <c r="M126" i="19"/>
  <c r="J176" i="19"/>
  <c r="V176" i="19"/>
  <c r="AF67" i="1"/>
  <c r="M239" i="19"/>
  <c r="S189" i="19"/>
  <c r="J189" i="19"/>
  <c r="M89" i="19"/>
  <c r="P39" i="19"/>
  <c r="J239" i="19"/>
  <c r="V139" i="19"/>
  <c r="V39" i="19"/>
  <c r="P139" i="19"/>
  <c r="AF106" i="1"/>
  <c r="S39" i="19"/>
  <c r="V239" i="19"/>
  <c r="M39" i="19"/>
  <c r="J39" i="19"/>
  <c r="V89" i="19"/>
  <c r="V189" i="19"/>
  <c r="J139" i="19"/>
  <c r="P189" i="19"/>
  <c r="P239" i="19"/>
  <c r="S89" i="19"/>
  <c r="M189" i="19"/>
  <c r="P89" i="19"/>
  <c r="S239" i="19"/>
  <c r="J89" i="19"/>
  <c r="S139" i="19"/>
  <c r="M139" i="19"/>
  <c r="P138" i="19"/>
  <c r="S38" i="19"/>
  <c r="V38" i="19"/>
  <c r="M138" i="19"/>
  <c r="M238" i="19"/>
  <c r="V238" i="19"/>
  <c r="J188" i="19"/>
  <c r="J138" i="19"/>
  <c r="S238" i="19"/>
  <c r="AF103" i="1"/>
  <c r="S88" i="19"/>
  <c r="P88" i="19"/>
  <c r="M38" i="19"/>
  <c r="V88" i="19"/>
  <c r="P38" i="19"/>
  <c r="J238" i="19"/>
  <c r="J88" i="19"/>
  <c r="M188" i="19"/>
  <c r="P188" i="19"/>
  <c r="V188" i="19"/>
  <c r="P238" i="19"/>
  <c r="S188" i="19"/>
  <c r="S138" i="19"/>
  <c r="J38" i="19"/>
  <c r="V138" i="19"/>
  <c r="M88" i="19"/>
  <c r="AE82" i="1"/>
  <c r="AE84" i="1"/>
  <c r="AD84" i="1" s="1"/>
  <c r="M197" i="19"/>
  <c r="V47" i="19"/>
  <c r="J197" i="19"/>
  <c r="V197" i="19"/>
  <c r="S147" i="19"/>
  <c r="J247" i="19"/>
  <c r="P47" i="19"/>
  <c r="P247" i="19"/>
  <c r="V97" i="19"/>
  <c r="V147" i="19"/>
  <c r="S197" i="19"/>
  <c r="S97" i="19"/>
  <c r="P97" i="19"/>
  <c r="P147" i="19"/>
  <c r="J47" i="19"/>
  <c r="M97" i="19"/>
  <c r="M147" i="19"/>
  <c r="M247" i="19"/>
  <c r="J97" i="19"/>
  <c r="AF130" i="1"/>
  <c r="M47" i="19"/>
  <c r="S247" i="19"/>
  <c r="S47" i="19"/>
  <c r="V247" i="19"/>
  <c r="P197" i="19"/>
  <c r="J147" i="19"/>
  <c r="S85" i="19"/>
  <c r="J185" i="19"/>
  <c r="V185" i="19"/>
  <c r="J135" i="19"/>
  <c r="V235" i="19"/>
  <c r="M185" i="19"/>
  <c r="M35" i="19"/>
  <c r="V35" i="19"/>
  <c r="V85" i="19"/>
  <c r="S235" i="19"/>
  <c r="S35" i="19"/>
  <c r="P35" i="19"/>
  <c r="P185" i="19"/>
  <c r="P85" i="19"/>
  <c r="J235" i="19"/>
  <c r="P235" i="19"/>
  <c r="P135" i="19"/>
  <c r="S185" i="19"/>
  <c r="M235" i="19"/>
  <c r="V135" i="19"/>
  <c r="J35" i="19"/>
  <c r="S135" i="19"/>
  <c r="M85" i="19"/>
  <c r="M135" i="19"/>
  <c r="J85" i="19"/>
  <c r="AF94" i="1"/>
  <c r="M187" i="19"/>
  <c r="S137" i="19"/>
  <c r="J37" i="19"/>
  <c r="M237" i="19"/>
  <c r="J237" i="19"/>
  <c r="M37" i="19"/>
  <c r="J137" i="19"/>
  <c r="P237" i="19"/>
  <c r="M87" i="19"/>
  <c r="M137" i="19"/>
  <c r="V37" i="19"/>
  <c r="S87" i="19"/>
  <c r="V237" i="19"/>
  <c r="P137" i="19"/>
  <c r="V187" i="19"/>
  <c r="P87" i="19"/>
  <c r="J187" i="19"/>
  <c r="V87" i="19"/>
  <c r="J87" i="19"/>
  <c r="V137" i="19"/>
  <c r="S37" i="19"/>
  <c r="P37" i="19"/>
  <c r="S237" i="19"/>
  <c r="P187" i="19"/>
  <c r="S187" i="19"/>
  <c r="AF100" i="1"/>
  <c r="S43" i="19"/>
  <c r="S93" i="19"/>
  <c r="J93" i="19"/>
  <c r="J43" i="19"/>
  <c r="P93" i="19"/>
  <c r="P43" i="19"/>
  <c r="P243" i="19"/>
  <c r="V143" i="19"/>
  <c r="S243" i="19"/>
  <c r="J243" i="19"/>
  <c r="J143" i="19"/>
  <c r="M93" i="19"/>
  <c r="M193" i="19"/>
  <c r="M243" i="19"/>
  <c r="S193" i="19"/>
  <c r="V43" i="19"/>
  <c r="S143" i="19"/>
  <c r="V93" i="19"/>
  <c r="P143" i="19"/>
  <c r="M43" i="19"/>
  <c r="V193" i="19"/>
  <c r="V243" i="19"/>
  <c r="M143" i="19"/>
  <c r="J193" i="19"/>
  <c r="P193" i="19"/>
  <c r="AF118" i="1"/>
  <c r="V114" i="19"/>
  <c r="P114" i="19"/>
  <c r="J164" i="19"/>
  <c r="J214" i="19"/>
  <c r="S64" i="19"/>
  <c r="M114" i="19"/>
  <c r="V164" i="19"/>
  <c r="AF31" i="1"/>
  <c r="P64" i="19"/>
  <c r="P214" i="19"/>
  <c r="S14" i="19"/>
  <c r="M64" i="19"/>
  <c r="M214" i="19"/>
  <c r="P14" i="19"/>
  <c r="S214" i="19"/>
  <c r="V14" i="19"/>
  <c r="M14" i="19"/>
  <c r="J64" i="19"/>
  <c r="S164" i="19"/>
  <c r="V214" i="19"/>
  <c r="V64" i="19"/>
  <c r="P164" i="19"/>
  <c r="J114" i="19"/>
  <c r="J14" i="19"/>
  <c r="S114" i="19"/>
  <c r="M164" i="19"/>
  <c r="J162" i="19"/>
  <c r="V62" i="19"/>
  <c r="M162" i="19"/>
  <c r="J212" i="19"/>
  <c r="S112" i="19"/>
  <c r="AF25" i="1"/>
  <c r="V162" i="19"/>
  <c r="J12" i="19"/>
  <c r="V212" i="19"/>
  <c r="V112" i="19"/>
  <c r="S162" i="19"/>
  <c r="P212" i="19"/>
  <c r="S12" i="19"/>
  <c r="P62" i="19"/>
  <c r="M12" i="19"/>
  <c r="J112" i="19"/>
  <c r="J62" i="19"/>
  <c r="M212" i="19"/>
  <c r="S62" i="19"/>
  <c r="M112" i="19"/>
  <c r="P12" i="19"/>
  <c r="P112" i="19"/>
  <c r="V12" i="19"/>
  <c r="M62" i="19"/>
  <c r="P162" i="19"/>
  <c r="S212" i="19"/>
  <c r="S129" i="19"/>
  <c r="V79" i="19"/>
  <c r="S29" i="19"/>
  <c r="V229" i="19"/>
  <c r="M79" i="19"/>
  <c r="V29" i="19"/>
  <c r="J229" i="19"/>
  <c r="S79" i="19"/>
  <c r="P29" i="19"/>
  <c r="M229" i="19"/>
  <c r="M179" i="19"/>
  <c r="J179" i="19"/>
  <c r="M29" i="19"/>
  <c r="M129" i="19"/>
  <c r="S179" i="19"/>
  <c r="J79" i="19"/>
  <c r="P179" i="19"/>
  <c r="J129" i="19"/>
  <c r="P229" i="19"/>
  <c r="S229" i="19"/>
  <c r="J29" i="19"/>
  <c r="P79" i="19"/>
  <c r="P129" i="19"/>
  <c r="V129" i="19"/>
  <c r="V179" i="19"/>
  <c r="AF76" i="1"/>
  <c r="P45" i="19"/>
  <c r="J195" i="19"/>
  <c r="M245" i="19"/>
  <c r="S95" i="19"/>
  <c r="J95" i="19"/>
  <c r="M45" i="19"/>
  <c r="V195" i="19"/>
  <c r="M95" i="19"/>
  <c r="P95" i="19"/>
  <c r="V95" i="19"/>
  <c r="P145" i="19"/>
  <c r="S145" i="19"/>
  <c r="M145" i="19"/>
  <c r="S195" i="19"/>
  <c r="J245" i="19"/>
  <c r="P195" i="19"/>
  <c r="V245" i="19"/>
  <c r="J145" i="19"/>
  <c r="M195" i="19"/>
  <c r="S245" i="19"/>
  <c r="V145" i="19"/>
  <c r="J45" i="19"/>
  <c r="P245" i="19"/>
  <c r="S45" i="19"/>
  <c r="V45" i="19"/>
  <c r="AF124" i="1"/>
  <c r="S234" i="19"/>
  <c r="M84" i="19"/>
  <c r="M134" i="19"/>
  <c r="V234" i="19"/>
  <c r="M234" i="19"/>
  <c r="S134" i="19"/>
  <c r="P234" i="19"/>
  <c r="P84" i="19"/>
  <c r="S34" i="19"/>
  <c r="V184" i="19"/>
  <c r="V84" i="19"/>
  <c r="V34" i="19"/>
  <c r="J34" i="19"/>
  <c r="M184" i="19"/>
  <c r="J134" i="19"/>
  <c r="J234" i="19"/>
  <c r="P34" i="19"/>
  <c r="M34" i="19"/>
  <c r="P184" i="19"/>
  <c r="J184" i="19"/>
  <c r="J84" i="19"/>
  <c r="S184" i="19"/>
  <c r="V134" i="19"/>
  <c r="P134" i="19"/>
  <c r="S84" i="19"/>
  <c r="AF91" i="1"/>
  <c r="M220" i="19"/>
  <c r="M70" i="19"/>
  <c r="S170" i="19"/>
  <c r="M20" i="19"/>
  <c r="M120" i="19"/>
  <c r="S70" i="19"/>
  <c r="J170" i="19"/>
  <c r="P170" i="19"/>
  <c r="J120" i="19"/>
  <c r="J70" i="19"/>
  <c r="P70" i="19"/>
  <c r="P220" i="19"/>
  <c r="V120" i="19"/>
  <c r="S220" i="19"/>
  <c r="V170" i="19"/>
  <c r="P20" i="19"/>
  <c r="S120" i="19"/>
  <c r="V70" i="19"/>
  <c r="P120" i="19"/>
  <c r="J220" i="19"/>
  <c r="V220" i="19"/>
  <c r="V20" i="19"/>
  <c r="S20" i="19"/>
  <c r="M170" i="19"/>
  <c r="J20" i="19"/>
  <c r="AF49" i="1"/>
  <c r="V219" i="19"/>
  <c r="V169" i="19"/>
  <c r="S169" i="19"/>
  <c r="M69" i="19"/>
  <c r="P119" i="19"/>
  <c r="V69" i="19"/>
  <c r="S19" i="19"/>
  <c r="M219" i="19"/>
  <c r="V119" i="19"/>
  <c r="M169" i="19"/>
  <c r="J19" i="19"/>
  <c r="M119" i="19"/>
  <c r="J219" i="19"/>
  <c r="J169" i="19"/>
  <c r="P169" i="19"/>
  <c r="P19" i="19"/>
  <c r="P69" i="19"/>
  <c r="S69" i="19"/>
  <c r="M19" i="19"/>
  <c r="J69" i="19"/>
  <c r="S219" i="19"/>
  <c r="J119" i="19"/>
  <c r="V19" i="19"/>
  <c r="S119" i="19"/>
  <c r="P219" i="19"/>
  <c r="AF46" i="1"/>
  <c r="S33" i="19"/>
  <c r="J183" i="19"/>
  <c r="M32" i="19"/>
  <c r="J33" i="19"/>
  <c r="J233" i="19"/>
  <c r="S133" i="19"/>
  <c r="AF88" i="1"/>
  <c r="V233" i="19"/>
  <c r="P33" i="19"/>
  <c r="P233" i="19"/>
  <c r="S183" i="19"/>
  <c r="V183" i="19"/>
  <c r="M83" i="19"/>
  <c r="J133" i="19"/>
  <c r="V33" i="19"/>
  <c r="M33" i="19"/>
  <c r="P133" i="19"/>
  <c r="M133" i="19"/>
  <c r="S83" i="19"/>
  <c r="P83" i="19"/>
  <c r="V133" i="19"/>
  <c r="P183" i="19"/>
  <c r="V83" i="19"/>
  <c r="J83" i="19"/>
  <c r="S233" i="19"/>
  <c r="M233" i="19"/>
  <c r="M183" i="19"/>
  <c r="V59" i="19"/>
  <c r="P59" i="19"/>
  <c r="V209" i="19"/>
  <c r="J209" i="19"/>
  <c r="AF16" i="1"/>
  <c r="S209" i="19"/>
  <c r="S109" i="19"/>
  <c r="M59" i="19"/>
  <c r="J109" i="19"/>
  <c r="P109" i="19"/>
  <c r="V9" i="19"/>
  <c r="J59" i="19"/>
  <c r="P209" i="19"/>
  <c r="V159" i="19"/>
  <c r="J9" i="19"/>
  <c r="M159" i="19"/>
  <c r="P9" i="19"/>
  <c r="S59" i="19"/>
  <c r="M109" i="19"/>
  <c r="M209" i="19"/>
  <c r="S159" i="19"/>
  <c r="P159" i="19"/>
  <c r="S9" i="19"/>
  <c r="V109" i="19"/>
  <c r="J159" i="19"/>
  <c r="M9" i="19"/>
  <c r="M111" i="19"/>
  <c r="V211" i="19"/>
  <c r="S61" i="19"/>
  <c r="M11" i="19"/>
  <c r="P161" i="19"/>
  <c r="J61" i="19"/>
  <c r="S161" i="19"/>
  <c r="V111" i="19"/>
  <c r="P11" i="19"/>
  <c r="M211" i="19"/>
  <c r="S211" i="19"/>
  <c r="V11" i="19"/>
  <c r="M61" i="19"/>
  <c r="S111" i="19"/>
  <c r="J161" i="19"/>
  <c r="S11" i="19"/>
  <c r="J11" i="19"/>
  <c r="P61" i="19"/>
  <c r="V61" i="19"/>
  <c r="J111" i="19"/>
  <c r="V161" i="19"/>
  <c r="J211" i="19"/>
  <c r="P111" i="19"/>
  <c r="P211" i="19"/>
  <c r="M161" i="19"/>
  <c r="AF22" i="1"/>
  <c r="V54" i="19"/>
  <c r="M104" i="19"/>
  <c r="P54" i="19"/>
  <c r="M254" i="19"/>
  <c r="J154" i="19"/>
  <c r="S254" i="19"/>
  <c r="V254" i="19"/>
  <c r="S104" i="19"/>
  <c r="S154" i="19"/>
  <c r="J54" i="19"/>
  <c r="AF151" i="1"/>
  <c r="P204" i="19"/>
  <c r="J254" i="19"/>
  <c r="M204" i="19"/>
  <c r="V204" i="19"/>
  <c r="P254" i="19"/>
  <c r="S204" i="19"/>
  <c r="P104" i="19"/>
  <c r="J204" i="19"/>
  <c r="V154" i="19"/>
  <c r="V104" i="19"/>
  <c r="S54" i="19"/>
  <c r="P154" i="19"/>
  <c r="M154" i="19"/>
  <c r="J104" i="19"/>
  <c r="M54" i="19"/>
  <c r="M141" i="19"/>
  <c r="J141" i="19"/>
  <c r="M241" i="19"/>
  <c r="V191" i="19"/>
  <c r="S91" i="19"/>
  <c r="V241" i="19"/>
  <c r="V41" i="19"/>
  <c r="S41" i="19"/>
  <c r="P91" i="19"/>
  <c r="M41" i="19"/>
  <c r="M91" i="19"/>
  <c r="P141" i="19"/>
  <c r="J241" i="19"/>
  <c r="P191" i="19"/>
  <c r="J91" i="19"/>
  <c r="S241" i="19"/>
  <c r="V141" i="19"/>
  <c r="J191" i="19"/>
  <c r="P41" i="19"/>
  <c r="V91" i="19"/>
  <c r="S141" i="19"/>
  <c r="S191" i="19"/>
  <c r="AF112" i="1"/>
  <c r="J41" i="19"/>
  <c r="P241" i="19"/>
  <c r="M191" i="19"/>
  <c r="M90" i="19"/>
  <c r="M190" i="19"/>
  <c r="S90" i="19"/>
  <c r="S190" i="19"/>
  <c r="S140" i="19"/>
  <c r="V40" i="19"/>
  <c r="P40" i="19"/>
  <c r="M240" i="19"/>
  <c r="S40" i="19"/>
  <c r="J40" i="19"/>
  <c r="V90" i="19"/>
  <c r="V240" i="19"/>
  <c r="V140" i="19"/>
  <c r="P190" i="19"/>
  <c r="J90" i="19"/>
  <c r="S240" i="19"/>
  <c r="P240" i="19"/>
  <c r="P140" i="19"/>
  <c r="P90" i="19"/>
  <c r="V190" i="19"/>
  <c r="J190" i="19"/>
  <c r="J140" i="19"/>
  <c r="M40" i="19"/>
  <c r="M140" i="19"/>
  <c r="J240" i="19"/>
  <c r="AF109" i="1"/>
  <c r="V116" i="19"/>
  <c r="P66" i="19"/>
  <c r="S216" i="19"/>
  <c r="AF37" i="1"/>
  <c r="V66" i="19"/>
  <c r="P116" i="19"/>
  <c r="P216" i="19"/>
  <c r="V16" i="19"/>
  <c r="P166" i="19"/>
  <c r="J166" i="19"/>
  <c r="S16" i="19"/>
  <c r="M16" i="19"/>
  <c r="J116" i="19"/>
  <c r="S66" i="19"/>
  <c r="M66" i="19"/>
  <c r="J66" i="19"/>
  <c r="S116" i="19"/>
  <c r="M116" i="19"/>
  <c r="J16" i="19"/>
  <c r="S166" i="19"/>
  <c r="M166" i="19"/>
  <c r="M216" i="19"/>
  <c r="V166" i="19"/>
  <c r="P16" i="19"/>
  <c r="V216" i="19"/>
  <c r="J216" i="19"/>
  <c r="M68" i="19"/>
  <c r="P168" i="19"/>
  <c r="J18" i="19"/>
  <c r="J68" i="19"/>
  <c r="J168" i="19"/>
  <c r="V118" i="19"/>
  <c r="S18" i="19"/>
  <c r="P118" i="19"/>
  <c r="V168" i="19"/>
  <c r="M18" i="19"/>
  <c r="S168" i="19"/>
  <c r="V218" i="19"/>
  <c r="J118" i="19"/>
  <c r="M168" i="19"/>
  <c r="V18" i="19"/>
  <c r="P68" i="19"/>
  <c r="M218" i="19"/>
  <c r="V68" i="19"/>
  <c r="S218" i="19"/>
  <c r="S118" i="19"/>
  <c r="P218" i="19"/>
  <c r="AF43" i="1"/>
  <c r="S68" i="19"/>
  <c r="P18" i="19"/>
  <c r="M118" i="19"/>
  <c r="J218" i="19"/>
  <c r="U181" i="19" l="1"/>
  <c r="U131" i="19"/>
  <c r="U81" i="19"/>
  <c r="U31" i="19"/>
  <c r="X231" i="19"/>
  <c r="O181" i="19"/>
  <c r="L231" i="19"/>
  <c r="R181" i="19"/>
  <c r="L81" i="19"/>
  <c r="R31" i="19"/>
  <c r="O231" i="19"/>
  <c r="X131" i="19"/>
  <c r="X81" i="19"/>
  <c r="L131" i="19"/>
  <c r="X181" i="19"/>
  <c r="U231" i="19"/>
  <c r="L31" i="19"/>
  <c r="R131" i="19"/>
  <c r="O131" i="19"/>
  <c r="O31" i="19"/>
  <c r="R231" i="19"/>
  <c r="R81" i="19"/>
  <c r="X31" i="19"/>
  <c r="O81" i="19"/>
  <c r="L181" i="19"/>
  <c r="AF84" i="1"/>
  <c r="AD82" i="1"/>
  <c r="AE83" i="1"/>
  <c r="AD83" i="1" s="1"/>
  <c r="K231" i="19" l="1"/>
  <c r="W131" i="19"/>
  <c r="W81" i="19"/>
  <c r="Q81" i="19"/>
  <c r="K81" i="19"/>
  <c r="AF83" i="1"/>
  <c r="K31" i="19"/>
  <c r="N31" i="19"/>
  <c r="K181" i="19"/>
  <c r="T131" i="19"/>
  <c r="N81" i="19"/>
  <c r="Q31" i="19"/>
  <c r="N231" i="19"/>
  <c r="T81" i="19"/>
  <c r="N181" i="19"/>
  <c r="Q231" i="19"/>
  <c r="W31" i="19"/>
  <c r="T31" i="19"/>
  <c r="Q181" i="19"/>
  <c r="T231" i="19"/>
  <c r="N131" i="19"/>
  <c r="T181" i="19"/>
  <c r="W231" i="19"/>
  <c r="Q131" i="19"/>
  <c r="W181" i="19"/>
  <c r="K131" i="19"/>
  <c r="V81" i="19"/>
  <c r="P81" i="19"/>
  <c r="P31" i="19"/>
  <c r="V231" i="19"/>
  <c r="J231" i="19"/>
  <c r="J81" i="19"/>
  <c r="J131" i="19"/>
  <c r="AF82" i="1"/>
  <c r="J181" i="19"/>
  <c r="M31" i="19"/>
  <c r="M231" i="19"/>
  <c r="S131" i="19"/>
  <c r="S31" i="19"/>
  <c r="J31" i="19"/>
  <c r="M181" i="19"/>
  <c r="P231" i="19"/>
  <c r="S81" i="19"/>
  <c r="P181" i="19"/>
  <c r="S231" i="19"/>
  <c r="M131" i="19"/>
  <c r="S181" i="19"/>
  <c r="V181" i="19"/>
  <c r="P131" i="19"/>
  <c r="V131" i="19"/>
  <c r="V31" i="19"/>
  <c r="M81" i="19"/>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<sst xmlns="http://schemas.openxmlformats.org/spreadsheetml/2006/main" count="1939" uniqueCount="768">
  <si>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</si>
  <si>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</si>
  <si>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</si>
  <si>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</si>
  <si>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</si>
  <si>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</si>
  <si>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</si>
  <si>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</si>
  <si>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</si>
  <si>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</si>
  <si>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</si>
  <si>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</si>
  <si>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</si>
  <si>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</si>
  <si>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</si>
  <si>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</si>
  <si>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</si>
  <si>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</si>
  <si>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</si>
  <si>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</si>
  <si>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</si>
  <si>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</si>
  <si>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</si>
  <si>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</si>
  <si>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</si>
  <si>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</si>
  <si>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</si>
  <si>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</si>
  <si>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</si>
  <si>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</si>
  <si>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</si>
  <si>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</si>
  <si>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</si>
  <si>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</si>
  <si>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</si>
  <si>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</si>
  <si>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</si>
  <si>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</si>
  <si>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</si>
  <si>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</si>
  <si>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</si>
  <si>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</si>
  <si>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</si>
  <si>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</si>
  <si>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</si>
  <si>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</si>
  <si>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</si>
  <si>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</si>
  <si>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</si>
  <si>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</si>
  <si>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</si>
  <si>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</si>
  <si>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</si>
  <si>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</si>
  <si>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</si>
  <si>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</si>
  <si>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</si>
  <si>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</si>
  <si>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</si>
  <si>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</si>
  <si>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</si>
  <si>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</si>
  <si>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</si>
  <si>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</si>
  <si>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</si>
  <si>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</si>
  <si>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</si>
  <si>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</si>
  <si>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</si>
  <si>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</si>
  <si>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</si>
  <si>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</si>
  <si>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</si>
  <si>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</si>
  <si>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</si>
  <si>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</si>
  <si>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</si>
  <si>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</si>
  <si>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</si>
  <si>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</si>
  <si>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</si>
  <si>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</si>
  <si>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</si>
  <si>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</si>
  <si>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</si>
  <si>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</si>
  <si>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</si>
  <si>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</si>
  <si>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</si>
  <si>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</si>
  <si>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</si>
  <si>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</si>
  <si>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</si>
  <si>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</si>
  <si>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</si>
  <si>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</si>
  <si>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</si>
  <si>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</si>
  <si>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</si>
  <si>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</si>
  <si>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</si>
  <si>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</si>
  <si>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</si>
  <si>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</si>
  <si>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</si>
  <si>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</si>
  <si>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</si>
  <si>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</si>
  <si>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</si>
  <si>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</si>
  <si>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</si>
  <si>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</si>
  <si>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</si>
  <si>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</si>
  <si>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</si>
  <si>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</si>
  <si>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</si>
  <si>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</si>
  <si>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</si>
  <si>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</si>
  <si>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</si>
  <si>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</si>
  <si>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</si>
  <si>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</si>
  <si>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</si>
  <si>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</si>
  <si>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</si>
  <si>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</si>
  <si>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</si>
  <si>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</si>
  <si>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</si>
  <si>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</si>
  <si>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</si>
  <si>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</si>
  <si>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</si>
  <si>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</si>
  <si>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</si>
  <si>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</si>
  <si>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</si>
  <si>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</si>
  <si>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</si>
  <si>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</si>
  <si>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</si>
  <si>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</si>
  <si>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</si>
  <si>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</si>
  <si>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</si>
  <si>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</si>
  <si>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</si>
  <si>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</si>
  <si>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</si>
  <si>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</si>
  <si>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</si>
  <si>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</si>
  <si>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</si>
  <si>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</si>
  <si>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</si>
  <si>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</si>
  <si>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</si>
  <si>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</si>
  <si>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</si>
  <si>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</si>
  <si>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</si>
  <si>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</si>
  <si>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</si>
  <si>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</si>
  <si>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</si>
  <si>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</si>
  <si>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</si>
  <si>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</si>
  <si>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</si>
  <si>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</si>
  <si>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</si>
  <si>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</si>
  <si>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</si>
  <si>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</si>
  <si>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</si>
  <si>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</si>
  <si>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</si>
  <si>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</si>
  <si>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</si>
  <si>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</si>
  <si>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</si>
  <si>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</si>
  <si>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</si>
  <si>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</si>
  <si>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</si>
  <si>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</si>
  <si>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Posibilidad de priorización de planes, programas o proyectos de inversión o de toma de decisiones para favorecer intereses particulares.</t>
  </si>
  <si>
    <t xml:space="preserve">Proceso </t>
  </si>
  <si>
    <t xml:space="preserve">Objetivo </t>
  </si>
  <si>
    <t>Acción de tratamiento</t>
  </si>
  <si>
    <t>Acción de Contingencia Ante posible materialización</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</si>
  <si>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</si>
  <si>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El Comité Institucional de Gestión y Desempeño al inicio de cada vigencia aprueba los planes, programas o proyectos de inversión que se formulan de manera participativa entre la alta dirección y los responsables de los procesos.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</si>
  <si>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El Comité Institucional de Gestión y Desempeño es la instancia máxima de coordinación y toma de decisiones de la Empresa, por lo cual todas las formulaciones y seguimientos de los planes, programas o proyectos que desarrolla la empresa, se presentan periódicamente en las diferentes sesiones que se realizan según se requiera y se presentan los avances y alertas correspondientes.</t>
  </si>
  <si>
    <t>Informar a los entes internos y externos de control que corresponda</t>
  </si>
  <si>
    <t>Fecha Inicio</t>
  </si>
  <si>
    <t>Fecha fin</t>
  </si>
  <si>
    <t xml:space="preserve">Aplica para cada vigencia </t>
  </si>
  <si>
    <t>Los profesionales de la Subgerencia de Planeación y Administración de proyectos trimestralmente validan la información reportada por los diferentes procesos para garantizar su alineación y coherencia con los objetivos, metas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</si>
  <si>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Trimestral</t>
  </si>
  <si>
    <t>Permanente</t>
  </si>
  <si>
    <t>Gestión de Grupos de Interés</t>
  </si>
  <si>
    <t>Entrega de información incompleta por parte de los procesos.</t>
  </si>
  <si>
    <t>El jefe y los profesionales de la Oficina Asesora de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</si>
  <si>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Anual</t>
  </si>
  <si>
    <t>Periodicidad de Seguimiento</t>
  </si>
  <si>
    <t>Los profesionales de la Subgerencia de Planeación y Administración de Proyectos verifican mensualmente la clasificación y categorización de la información, en el repositorio del Banco de Información de Proyectos, garantizando su veracidad de acuerdo al cronograma oficial y a la estructura definida del Banco de Proyectos.
Si hay información pendiente por cargar, se generan las alertas solicitando por correo electrónico al profesional o a los responsables de la misma, realizan el ajuste y el cargue de la información, la cual queda dispuesta para consultas y reportes que se requieran por parte de los grupos de interés.</t>
  </si>
  <si>
    <t>El Gestor Senior 3 de la Subgerencia de Gestión Inmobiliaria valida la integridad de la información de los negocios fiduciarios de la Empresa, que se reportan mensualmente a la Contraloría, la cual envía al Coordinador de Fiducias para su visto bueno. Una vez validado por el Coordinador se envía al Subgerente para su aprobación y posterior envió a la Oficina de Control Interno.</t>
  </si>
  <si>
    <t xml:space="preserve">Mensual
</t>
  </si>
  <si>
    <t>Los profesionales de la Subgerencia de Planeación y Administración de Proyectos, a través de la Base General de Proyectos, herramienta en la cual se incorporan todos los proyectos urbanos gestionados por la Empresa, realizan un seguimiento mensual a los avances reportados por los líderes de proyectos, identificando el cumplimiento de los hitos principales de los proyectos, los cuellos de botellas y riesgos detectados entre otros, esta actividad permite generar y presentar en instancias de reuniones de seguimiento, alertas para la toma de decisiones y una oportuna revisión de los objetivos establecidos durante la planificación y la ejecución del proyecto.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</si>
  <si>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</si>
  <si>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</si>
  <si>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Falta de aplicación y desconocimiento del procedimiento de venta de inmuebles por parte de los profesionales encargados de realizar la respectiva comercialización.</t>
  </si>
  <si>
    <t>Debilidades en la elaboración y revisión de los documentos establecidos en el procedimiento de venta de inmuebles, que son insumo para la comercialización, propiciando que se den condiciones orientadas a favorecer intereses particulares.</t>
  </si>
  <si>
    <t>Posibilidad de favorecimiento a terceros en los procesos de comercialización.</t>
  </si>
  <si>
    <t xml:space="preserve">Siempre que se realice un proceso de comercialización, el profesional o profesionales encargados deben cumplir las actividades establecidas en el procedimiento de Venta de Inmuebles (PD-88), especialmente las que tienen que ver con la revisión y VoBo de documentos por todas las instancias (estudios previos, términos de referencia para la comercialización, entre otros), si es el caso efectuar los ajustes que resulten de las respuestas a las observaciones de los interesados o de las revisiones, y realizar la publicación de estos documentos en SECOP o la WEB, para que todos los posibles interesados en comprar puedan participar. </t>
  </si>
  <si>
    <t>Socialización del procedimiento de Venta de inmuebles (PD- 88) y verificación de revisiones de los documentos asociados a la comercialización.</t>
  </si>
  <si>
    <t>Semestral</t>
  </si>
  <si>
    <t>Informar a los entes internos y externos de control que corresponda.</t>
  </si>
  <si>
    <t>Imposibilidad de aplicar las estrategias de comercialización y concretar cierres de negocios.</t>
  </si>
  <si>
    <t>Condiciones jurídicas, técnicas (normativas), que impiden la comercialización y/o desarrollo de los predios e implican gestiones demoradas para su movilización, aunadas a los valores altos del suelo, que dificultan atraer el interés de los posibles compradores.</t>
  </si>
  <si>
    <t>El Director Comercial y los profesionales designados, solicitan los conceptos que se requieran (jurídicos, técnicos, financieros entre otros), para determinar si los predios designados para la comercialización son susceptibles de vender, arrendar o transferir, posteriormente consolidan la información en un documento o ficha y con base en los mismos determinan los trámites requeridos o para iniciar la comercialización o para solicitar se defina otro tipo de gestión (estructuración, desarrollo proyecto entre otros). En caso de ser posible su comercialización se lleva a cabo el proceso correspondiente (invitación, convocatoria, según la modalidad que aplique según la normatividad).</t>
  </si>
  <si>
    <t>Previo a la designación como predio a comercializar, solicitar la justificación técnica, legal y financiera, que determine la inviabilidad de la ejecución del proyecto para el cual se fue adquirido el inmueble y verificar si se planteó otra alternativa de desarrollo, de manera que sólo lleguen a comercialización predios que tengan plenamente justificada la inviabilidad de desarrollarse y destinarse al fin para el cual fueron adquiridos.</t>
  </si>
  <si>
    <t xml:space="preserve">Formulación de Instrumentos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</si>
  <si>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</si>
  <si>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</si>
  <si>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Desconocimiento en el adecuado manejo de la información confidencial.</t>
  </si>
  <si>
    <t>Desconocimiento en el tratamiento de la información sensible de la ERU.
Conflicto de intereses.</t>
  </si>
  <si>
    <t>Capacitar al personal en las directrices y el adecuado tratamiento de datos e información confidencial anualmente.</t>
  </si>
  <si>
    <t>Si se encuentran inconsistencias se reportan las alarmas al supervisor del contrato y se informa la situación a los organismos de control interno de gestión y disciplinario.</t>
  </si>
  <si>
    <t>Formulación de Instrumentos</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</si>
  <si>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</si>
  <si>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</si>
  <si>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El líder de la formulación del instrumento elabora un cronograma de trabajo para estimar los tiempos de la formulación del instrumento y se actualiza en la medida que se realizan modificaciones al mismo. Dentro de los seguimientos a proyectos se mantiene la evidencia de los cronogramas propuestos, así como la actualización de los mismos, de acuerdo con la metodología para la formulación de proyectos denominada Ciclo de Estructuración de Proyectos, en caso de presentarse retrasos en la formulación de los instrumentos de planeamiento, se generan alertas tanto en los instrumentos como en las reuniones de seguimiento.</t>
  </si>
  <si>
    <t xml:space="preserve">El líder de la formulación del instrumento cada vez que se requiera,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t>
  </si>
  <si>
    <t xml:space="preserve">Documentar y divulgar la actualización de una metodología para la formulación de instrumentos de planeamiento.
</t>
  </si>
  <si>
    <t>Generar la reprogramación y actualización de los cronogramas y metas de la vigencia así mismo informar a la Subgerencia de Planeación y Administración de Proyectos.</t>
  </si>
  <si>
    <t>Documentar y divulgar la actualización de una metodología para la formulación de instrumentos de planeamiento.</t>
  </si>
  <si>
    <t>Cambios en el alcance del instrumento de planeamiento.</t>
  </si>
  <si>
    <t>Posibilidad de afectación reputacional por desactualización de estudios y diseños del proyecto debido a cambios en el alcance del instrumento de planeamiento.</t>
  </si>
  <si>
    <t>El líder SIG del proceso, realiza seguimientos a la ejecución del proyecto mediante formato de seguimiento FUSS (mensual), plan de acción (trimestral), ciclo de estructuración e indicadores de gestión. (trimestral). En caso de presentarse retrasos en la formulación de los instrumentos de planeamiento, se generan alertas tanto en los instrumentos como en las reuniones de seguimiento.</t>
  </si>
  <si>
    <t>Contratar nuevamente los estudios correspondientes e informar la situación a los organismos de control interno de gestión y disciplinario, en caso de detectar estudios o diseños del proyecto desactualizados.</t>
  </si>
  <si>
    <t xml:space="preserve">Documentar y actualizar la base de datos de consultores con alto grado de experticia para la elaboración de estudios técnicos. </t>
  </si>
  <si>
    <t xml:space="preserve"> Ejecución de Proyectos</t>
  </si>
  <si>
    <t>Posibilidad de aceptar o solicitar dádivas para recibir parcial y/o final un producto u obra sin el cumplimiento de los requisitos técnicos.</t>
  </si>
  <si>
    <t>Continuo</t>
  </si>
  <si>
    <t xml:space="preserve">Multas, sanciones o demandas
</t>
  </si>
  <si>
    <t xml:space="preserve">
Demoras en la entrega de las obras de urbanismo
</t>
  </si>
  <si>
    <t>Evaluación Financiera de Proyectos</t>
  </si>
  <si>
    <t>Generación de errores en los informes reportados por las Fiduciarias.</t>
  </si>
  <si>
    <t>Debilidades en los lineamientos establecidos para la revisión de la información consolidada, previo a su envío.</t>
  </si>
  <si>
    <t>Los administradores fiduciarios de la Subgerencia de Gestión Inmobiliaria realizan mensualmente el seguimiento de la información recibida de las fiduciarias, la cual centralizan, validan, solicitan ajustes si es necesario a través de correo electrónico o llamadas telefónicas, y finalmente se concilia el valor del Derecho Fiduciario de cada negocio con el área de Contabilidad de la Empresa.</t>
  </si>
  <si>
    <t>Establecer Acuerdos de Niveles de Servicio.</t>
  </si>
  <si>
    <t>Realizar el ajuste al informe y dar alcance al órgano de control para su retransmisión.
Establecer Plan de Mejoramiento.
Realizar las acciones legales y administrativas a que haya lugar.</t>
  </si>
  <si>
    <t>Establecimiento de Acuerdos de Niveles de Servicio (cuando aplique).</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</si>
  <si>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</si>
  <si>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Pago extemporáneo de los compromisos financieros de los proyectos asociados.</t>
  </si>
  <si>
    <t>Demoras en el flujo de vistos buenos y firmas para el trámite de instrucciones, y documentos fiduciarios.</t>
  </si>
  <si>
    <t>Posibilidad de afectación económica y reputacional por el pago extemporáneo de los compromisos financieros de los proyectos asociados, debido a demoras en el flujo de vistos buenos y firmas para el trámite de instrucciones, y documentos fiduciarios.</t>
  </si>
  <si>
    <t>El Coordinador de Fiducias, efectúa mensualmente el seguimiento al desarrollo de las actividades establecidas en la fase de operación de fiducias del procedimiento PD-74 Constitución y seguimiento a esquemas fiduciarios, verificando que las actividades para la aprobación del tramite de instrucciones fiduciarias, y en caso de detectar retrasos, generar las alertas a los responsables.</t>
  </si>
  <si>
    <t>Efectuar la revisión de los procedimientos internos y los manuales operativos, a fin de optimizar la producción de documentos de la gestión fiduciaria.</t>
  </si>
  <si>
    <t>Establecer Plan de Mejoramiento.
Realizar las acciones legales y administrativas a que haya lugar.</t>
  </si>
  <si>
    <t>Cobro por parte de funcionarios públicos o contratistas a los ciudadanos para la asesoría del trámite "Cumplimiento de la obligación VIS-VIP a través de compensación económica".</t>
  </si>
  <si>
    <t>Falta de información o claridad de los consultores en el inicio y fin del trámite que surte la empresa.</t>
  </si>
  <si>
    <t>POR DEMANDA</t>
  </si>
  <si>
    <t>El Consultor de la Gerencia de Vivienda realiza periódicamente asesorías virtuales a los ciudadanos que solicitan información respecto al tramité de liquidación para el trámite "Cumplimiento de la obligación VIS-VIP a través de compensación económica", informando adicionalmente que el trámite no tiene ningún costo y dejando registro de la asesoría virtual realizada. Aleatoriamente, el líder operativo del SIG realiza seguimiento a las asesorías brindadas, para determinar el servicio brindado y en caso de encontrar alguna situación, informar al jefe inmediato.</t>
  </si>
  <si>
    <t>Actualizar la información del trámite "Cumplimiento de la obligación VIS-VIP a través de compensación económica" en la Guía de Trámites y Servicios y en el Sistema Único de Información y Trámites - SUIT.</t>
  </si>
  <si>
    <t>Mensual</t>
  </si>
  <si>
    <t xml:space="preserve">Posibilidad de afectación económica y reputacional por generar instrumentos de estructuración que no son acordes a la realidad del proyecto, por falta de información, o información que no cuenta con criterios de calidad para la elaboración del instrumento. </t>
  </si>
  <si>
    <t>No se cuenta con la información, la información existente está incompleta o no es de calidad, para poder realizar la estructuración del proyecto.</t>
  </si>
  <si>
    <t>El profesional responsable del proyecto realiza mesas de trabajo semanales con las áreas responsables del suministro de la información para la estructuración del proyecto respectivo, verificando que la documentación entregada, se ajuste a los criterios de calidad y oportunidad establecidos en el cronograma del proyecto. En caso de presentarse inconsistencias se solicita a las áreas responsables, a través de correo electrónico, efectuar los ajustes correspondientes.</t>
  </si>
  <si>
    <r>
      <t xml:space="preserve">Actualizar el procedimiento </t>
    </r>
    <r>
      <rPr>
        <i/>
        <sz val="11"/>
        <color theme="1"/>
        <rFont val="Arial Narrow"/>
        <family val="2"/>
      </rPr>
      <t>"Modelaciones Financieras de los Proyectos"</t>
    </r>
    <r>
      <rPr>
        <sz val="11"/>
        <color theme="1"/>
        <rFont val="Arial Narrow"/>
        <family val="2"/>
      </rPr>
      <t>, con el propósito de documentar los controles establecidos.</t>
    </r>
  </si>
  <si>
    <t>Cuantificar los costos incurridos en el desarrollo del instrumento de estructuración de proyectos y presentarlos a la Gerencia de la Empresa y a la Subgerencia de Gestión Inmobiliaria.</t>
  </si>
  <si>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</si>
  <si>
    <t>Debilidad en la identificación de estrategias para la detección y generación de alertas tempranas, en el desarrollo de los proyectos de vivienda.</t>
  </si>
  <si>
    <t>Los supervisores realizan de mantera trimestral, los informes de seguimiento de acuerdo con lo establecido en las obligaciones de cada convenio, identificando las posibles alertas que se puedan generar en el adecuado desarrollo de los mismos.</t>
  </si>
  <si>
    <t>La Secretaria Distrital de Hábitat, realiza cada 2 meses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t>
  </si>
  <si>
    <t>Presentar a la Gerencia General de manera semanal, un reporte sobre el seguimiento a las actividades de ejecución de los proyectos de vivienda supervisados por la Gerencia de Vivienda.</t>
  </si>
  <si>
    <t>Semanal</t>
  </si>
  <si>
    <t>Establecer Plan de Mejoramiento.
Realizar las acciones legales y administrativas a que haya lugar, por el posible incumplimiento del contrato o convenio suscrito.</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</si>
  <si>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</si>
  <si>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</si>
  <si>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Sobrecosto en el proceso de adquisición</t>
  </si>
  <si>
    <t>Fallas en el seguimiento y control de las Instrucciones fiduciarias, notificaciones (Oferta y Expropiación), Insumos (Registros topográficos) y contestación en tiempo de recursos de reposición.</t>
  </si>
  <si>
    <t xml:space="preserve">El Director(a) de Predios con su equipo de trabajo periódicamente realiza seguimiento y control al proceso de pago predio por predio que den cuenta del avance de la adquisición predial, con el fin de evitar sobrecostos en el proceso de adquisición. </t>
  </si>
  <si>
    <t>Escalar a Gerencia, a los entes internos de control y a quien sea pertinente para dar solución a la corrección del pago.</t>
  </si>
  <si>
    <t>Posibilidad de uso indebido de información privilegiada para favorecimiento de un interés particular.</t>
  </si>
  <si>
    <t>Posibilidad de extracción de documentos durante el proceso de atención de interesados.</t>
  </si>
  <si>
    <t>Desconocimiento en el uso de información sensible.</t>
  </si>
  <si>
    <t xml:space="preserve">La Jefe de la Oficina de Gestión realiza los Comités de Autoevaluación y Seguimiento de manera trimestral donde se hace seguimiento al avance del proceso de gestión social, en el marco de la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t>
  </si>
  <si>
    <t>Informar a la Gerencia de la Empresa, a los entes internos y externos de control y a quien sea pertinente para realizar las investigaciones disciplinarias correspondientes.</t>
  </si>
  <si>
    <t xml:space="preserve"> Gestión de Servicios Logísticos</t>
  </si>
  <si>
    <t>Diario</t>
  </si>
  <si>
    <t>Posibilidad de afectación reputacional por no contar con los contratos que suministren bienes y servicios para el gestión y funcionamiento de la Empresa, por la falta de control y seguimiento oportuno.</t>
  </si>
  <si>
    <t xml:space="preserve"> Falta de control y seguimiento oportuno.</t>
  </si>
  <si>
    <t>El profesional de recursos físicos mensualmente realiza el seguimiento al plan de adquisiciones, plan de contratación del procesos de servicios logísticos para adelantar los procesos contractuales que se requieren conforme a las necesidades evidenciadas para el normal funcionamiento de la empresa, en este mismo sentido El/La Subgerente de Gestión Corporativa y/o el apoyo que se designe, realiza de manera permanente la supervisión técnica, jurídica y financiera, a los contratos suscritos para la adquisición de los bienes y servicios de la Empresa, dejando como evidencia los informes la ejecución del contrato, donde se detallan el cumplimiento de las obligaciones.</t>
  </si>
  <si>
    <t>Destinación de Recursos Públicos de forma indebida en favor de un privado o tercero.</t>
  </si>
  <si>
    <t>Gestión Documental</t>
  </si>
  <si>
    <t>Enero</t>
  </si>
  <si>
    <t>Diciembre</t>
  </si>
  <si>
    <t xml:space="preserve">Informar en los tiempos establecidos a los colaboradores que tienen prestamos a su nombre, con el fin de solicitar la devolución o actualización de ser necesario. </t>
  </si>
  <si>
    <t>Degradación y deterioro parcial o total de la información o su soporte.</t>
  </si>
  <si>
    <t>Realizar la intervención de la documentación afectada por el deterioro.</t>
  </si>
  <si>
    <t>Socialización, implementación y seguimiento de los instrumentos archivísticos
* PINAR
* PGD
* TRD
* CCD
* Modelo de Requisitos
* Banco Terminológico</t>
  </si>
  <si>
    <t>Aplicación de los procedimientos de recuperación, conservación y seguridad de la información.</t>
  </si>
  <si>
    <t>Gestión Jurídica</t>
  </si>
  <si>
    <t>Soborno.
Intereses particulares.</t>
  </si>
  <si>
    <t>Acuerdos entre apoderados para viciar la defensa judicial durante las etapas del proceso.</t>
  </si>
  <si>
    <t>Posibilidad de manipulación indebida de procesos judiciales para favorecer un interés particular.</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</si>
  <si>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</si>
  <si>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</si>
  <si>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</si>
  <si>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Inclusión en los estudios previos y/o en los pliegos de condiciones de requisitos específicos, o presentación de Adendas que modifican las condiciones generales del proceso de contratación, posiblemente por presiones internas o externa o por nepotismo.</t>
  </si>
  <si>
    <t>Posibilidad de recibir o solicitar cualquier dádiva o beneficio a nombre propio o de terceros con el fin de adjudicar un proceso de contratación para favorecer a personas o grupos determinados.</t>
  </si>
  <si>
    <t>Reportar a las dependencias internas y entes de control correspondientes, cuando se presente un presunto favorecimiento a proponentes en el proceso de Gestión Contractual.</t>
  </si>
  <si>
    <t xml:space="preserve">Realizar socializaciones periódicas a las diferentes dependencias a cerca de los procedimientos y los formatos utilizados dentro del proceso de Gestión Contractual así mismo dar a conocer los tiempos estimados para realizar los diferentes tipos de contratos con el fin que se tenga en cuenta la gestión precontractual. </t>
  </si>
  <si>
    <t>Gestión Ambiental</t>
  </si>
  <si>
    <t>Posibilidad de afectación económica y reputacional por incumplimiento de requisitos legales ambientales, debido a inobservancia de lineamientos, procedimientos y regulaciones ambientales internas por parte de los colaboradores y contratistas.</t>
  </si>
  <si>
    <t>El profesional de gestión ambiental realiza un seguimiento mensual a la ejecución del PIGA en el marco del Comité de Autoevaluación, en este espacio se reporta el avance de las actividades del plan de acción, en caso de presentarse desviaciones respecto a la ejecución se generan acciones de mejora, y las decisiones tomadas quedan registradas en las actas del Comité.</t>
  </si>
  <si>
    <t>El profesional ambiental realiza seguimiento semestral a la ejecución física y presupuestal de las metas y/o acciones ambientales priorizadas en el PACA Institucional con el fin de evidenciar avances y logros de las mismas. En caso de presentarse desviaciones respecto a la ejecución se debe generar una reformulación o ajustes al plan de acción, los cuales quedan como evidencia en un documento que debe subirse a la herramienta Storm User de la Secretaria de Ambiente.</t>
  </si>
  <si>
    <t>Divulgación, capacitación y campañas del PIGA y sus programas para efectuar seguimiento a los programas.</t>
  </si>
  <si>
    <t>Informar a la Secretaría Distrital de Ambiente.
Generar el ajuste al plan de acción.</t>
  </si>
  <si>
    <t>Realizar mesas de trabajo con las demás áreas, para incorporar los lineamientos del PACA dentro de los proyectos de inversión.</t>
  </si>
  <si>
    <t>Atención al Ciudadano</t>
  </si>
  <si>
    <t>Cuatrimestral</t>
  </si>
  <si>
    <t>Reinducción del manejo del sistema Bogotá te escucha.</t>
  </si>
  <si>
    <t>Demanda</t>
  </si>
  <si>
    <t>Gestión de TIC</t>
  </si>
  <si>
    <t>Tener una infraestructura (Conjunto de medios técnicos, servicios e instalaciones necesarios para el desarrollo de una actividad o para que un lugar pueda ser utilizado.) de protección y contingencia desactualizada.
Debilidades en el proceso de realizar copias de seguridad.</t>
  </si>
  <si>
    <t>Realizar seguimiento a la contratación de los servicios de mantenimiento preventivo y correctivo del hardware de la Empresa a través del Plan de Adquisiciones.</t>
  </si>
  <si>
    <t>Ausencia de confidencialidad de la claves de acceso a funcionarios y contratistas.
Debilidad en la actualización del hardware y software de la Entidad.</t>
  </si>
  <si>
    <t>Posibilidad de afectación reputacional por cortes de redes eléctricas, de datos, voz e Internet imprevistos por tiempos prolongados y equipos obsoletos que no soportan eficientemente el software adquirido, que generen indisponibilidad de los servicios o infraestructura de TI.</t>
  </si>
  <si>
    <t xml:space="preserve"> Cortes de redes eléctricas, de datos, voz e Internet imprevistos por tiempos prolongados. - 
Equipos obsoletos que no soportan eficientemente el software adquirido.</t>
  </si>
  <si>
    <t>Indisponibilidad de los servicios o infraestructura de TI.</t>
  </si>
  <si>
    <t>Gestión Financiera</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</si>
  <si>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</si>
  <si>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</si>
  <si>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</si>
  <si>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La Jefe de la Oficina de Control Interno convoca a todo el equipo de trabajo en el mes de enero de cada vigencia a fin de realizar un análisis para determinación del universo de auditoría, el cual se prioriza de acuerdo con las necesidades de la Empresa y los recursos disponibles para la elaboración del Plan Anual de Auditoria que incorpora todas las acciones categorizadas de acuerdo con los roles legales aplicables.</t>
  </si>
  <si>
    <t xml:space="preserve">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t>
  </si>
  <si>
    <t>El auditor líder y el equipo de auditoría inicia el trabajo de auditoria y los resultados preliminares se consolidan y se remiten mediante correo electrónico a la Jefe de la Oficina de Control Interno para verificar su contenido, resultados, evidencias y cumplimiento de las etapas metodológicas de acuerdo con el Procedimiento PD-57 "Auditorías Internas SIG y de Evaluación Independiente" y realizar los ajustes correspondientes. El informe preliminar se remite al líder del proceso auditado con el propósito de que analice los resultados y presente las objeciones las cuales son analizadas por el equipo auditor y por la Jefe de la Oficina de Control Interno para elaborar el informe definitivo el cual se presenta en la reunión de cierre.</t>
  </si>
  <si>
    <t>Urgencia en tareas imprevistas y falta de priorización.
No identificación o identificación inoportuna de los cambios en la legislación aplicable. 
Desconocimiento de las regulaciones aplicables. 
Solicitud y/o suministro de información tardía, incompleta o inoportuna.
Planeación deficiente del plan anual y del plan específico de auditorías. 
Inobservancia del plan específico de auditoría. 
Falta de claridad y/o desconocimiento institucional del enfoque por procesos del ejercicio auditor. 
No disponibilidad oportuna de información insumo para el ejercicio de auditoría y/o seguimiento. 
Desatención del proceso auditor y de la formulación de acciones de mejora correspondientes, solicitudes de aplazamiento o prórrogas de las actividades auditorías. 
Personal auditor insuficiente para la carga laboral establecida. Desinterés en el fortalecimiento de las competencias individuales. 
Debilidades en las competencias, conocimientos, habilidades y evaluación de los auditores internos. Insuficiente conocimiento de la Entidad. 
Desconocimiento de estándares, requisitos y técnicas de auditoria. 
Fallas en los análisis de las fuentes de la información. 
Ausencia o baja efectividad de los controles. 
Desarmonización de los procedimientos del proceso en relación con los estándares de referencia. 
Estructura documental del proceso desactualizada o sin uso.
Desinterés institucional en el fortalecimiento de la evaluación interna.</t>
  </si>
  <si>
    <t>1. Establecer el ranking de auditores para valorar el desempeño del auditor.
2. Realizar el análisis semestral del estado de adopción y efectividad de las recomendaciones surtidas en los informes legales, se seguimiento o de auditoria.</t>
  </si>
  <si>
    <t>Posibilidad de pérdida de la confidencialidad de la información obtenida para la ejecución de los trabajos de auditoría debido a debilidades en los mecanismos de control para su protección y resguardo.</t>
  </si>
  <si>
    <t>Cada vez que se ejecuta un trabajo de auditoria, el auditor líder compila la información insumo resultante del trabajo de auditoría en una carpeta electrónica y la entrega en un CD a la Jefe de la Oficina de Control Interno para su protección y resguardo.</t>
  </si>
  <si>
    <t>2. Realizar ejercicios de capacitación y referenciación para reconocer las tendencias y buenas prácticas en el ejercicio de la auditoria interna.</t>
  </si>
  <si>
    <t>Direccionamiento Estratégico</t>
  </si>
  <si>
    <t>Ejecución y Administración de procesos</t>
  </si>
  <si>
    <t>Informar en Comité Institucional de Gestión y Desempeño para trasladar al área que competa para que se busque una nueva alternativa o estructuración de un proyecto, entregando la información y apoyando en las gestiones requeridas.</t>
  </si>
  <si>
    <t>Daños Activos Físicos</t>
  </si>
  <si>
    <t>El profesional responsable del proceso de Gestión de Servicios Logísticos de acuerdo con las solicitudes generadas por las dependencias autoriza el retiro y la salida de los elementos a través del envío de un correo electrónico a la administración de edificio, si no se cuenta con el correo electrónico la administración del edificio no permite la salida de los elementos.</t>
  </si>
  <si>
    <t>Autorización de retiro de elementos a través de correo electrónico con la vigilancia del Edificio.</t>
  </si>
  <si>
    <t>El apoyo a la supervisión realiza un seguimiento mensual a los contratos en lo referente a los aspectos administrativos, técnicos y financieros, teniendo como evidencia los informes de apoyo a la supervisión para el trámite de los pagos correspondientes.</t>
  </si>
  <si>
    <t>Sustracción, alteración o inclusión de documentos en los expedientes documentales que se encuentran en custodia del proceso para beneficiar a terceros.</t>
  </si>
  <si>
    <t>Detective</t>
  </si>
  <si>
    <t xml:space="preserve"> Vulnerabilidad de los sistemas de información y aplicaciones de la ERU</t>
  </si>
  <si>
    <t>El supervisor o jefe de área, cada vez que ingrese tanto un contratista como un funcionario a la Empresa, debe reportar las novedades de los accesos lógicos mediante el formulario de Novedad de Acceso Lógico que esta en el sistema Administrativo y Financiero JSP7, para que los profesionales del proceso TIC puedan generar o modificar el usuario y contraseña de acceso. 
Este control tiene el propósito de generar responsabilidades a los usuarios sobre el acceso a la información dejando trazabilidad en JSP7.</t>
  </si>
  <si>
    <t>Revisar las solicitudes de acceso lógico que quedan registradas en JSP7 para ser atendidas. Y revisión del correo a usuarios que están vinculados por Fiducias.</t>
  </si>
  <si>
    <t>Fallas Tecnológicas</t>
  </si>
  <si>
    <t>Se cuenta con un listado de reportes de información a entes internos y externos, el cual es de cumplimiento por los profesionales de cada proceso, allí se describen el nombre del reporte y la periodicidad en la cual se debe realizar el reporte con el propósito de tener control de las fechas y de la información a reportar.</t>
  </si>
  <si>
    <t>Posibilidad de afectación económica y reputacional debido a la no disponibilidad de recursos económicos por debilidad en la administración y seguimiento a la ejecución de recursos financieros.</t>
  </si>
  <si>
    <t>Debilidad en la aplicación de controles a las operaciones financieras</t>
  </si>
  <si>
    <t>Dirección, Gestión y Seguimiento de Proyectos</t>
  </si>
  <si>
    <t>Posibilidad de afectación económica por la imposibilidad de aplicar las estrategias de comercialización y concretar cierres de negocios, debido a las condiciones jurídicas, técnicas (normativas), que impiden la comercialización y/o desarrollo de los predios e implican gestiones demoradas para su movilización, aunadas a los valores altos del suelo, que dificultan atraer el interés de los posibles compradores.</t>
  </si>
  <si>
    <t>Realizar un muestreo cuatro (4) veces al año de los bienes incorporados en el inventario y registrado en el Sistema Administrativo y Financiero de la Empresa.</t>
  </si>
  <si>
    <t xml:space="preserve">Informar al jefe de la dependencia, y entes de control, para tomar las medidas pertinentes. </t>
  </si>
  <si>
    <t xml:space="preserve">Los profesionales y técnicos del proceso de gestión documental programan anualmente capacitaciones con respecto al cumplimiento del procedimiento de préstamo y consulta documental. </t>
  </si>
  <si>
    <t xml:space="preserve">Capacitar a los colaboradores del proceso de Gestión Documental con respecto al cumplimiento del procedimiento de préstamo y consulta documental. </t>
  </si>
  <si>
    <t xml:space="preserve">Los colaboradores de Gestión Documental realizan préstamos documentales según requerimientos de las dependencias previa solicitud por correo electrónico, llevando el registro correspondiente en formato FT-111 Registro Préstamo de Documentos. </t>
  </si>
  <si>
    <t xml:space="preserve">Los profesionales y técnicos del proceso de Gestión Documental realizan el seguimiento y control mensual a los planes, programas e instrumentos archivísticos, de acuerdo con los requerimientos establecidos, con el fin de dar cumplimiento de la norma archivística del Archivo de Bogotá D.C., como evidencia de la ejecución del control quedan registrados los seguimientos en la matriz (PINAR y PGD). En caso de no cumplir o presentarse novedades en el seguimiento, se debe dejar evidenciado dentro de la matriz junto con los soportes necesarios. </t>
  </si>
  <si>
    <t>Los colaboradores del Centro de Administración Documental crean los expedientes electrónicos el en Sistema de Gestión de Documentos Electrónicos de Archivo (TAMPUS) de acuerdo a la solicitudes recibidas mediante correo electrónico, previa validación con las tablas de retención documental vigentes, si la solicitud cumple con todos los criterios se crea el expediente , en caso de encontrar inconsistencias en la solicitud realizada, se remite un correo electrónico informando de la misma al área solicitante.</t>
  </si>
  <si>
    <t>El Subgerente Jurídico en calidad de Secretario Técnico convoca al Comité de Conciliación en los casos que se requieran. El apoderado realiza la ficha técnica que contiene la respectiva recomendación para la toma de decisiones. En cada audiencia judicial y extrajudicial, se suscribe un acta por las partes consignando las decisiones adoptadas en donde determina si procede o no la conciliación.</t>
  </si>
  <si>
    <t>El profesional asignado de la Dirección de Gestión Contractual realiza seguimiento semanal a los trámites contractuales para asegurar el trámite dentro de los plazos determinados, este seguimiento queda registrado en la matriz de seguimiento a trámites contractuales. Si se detecta un inminente vencimiento se prioriza y ejecuta el trámite de manera inmediata lo cual finaliza con el visto bueno de los intervinientes.</t>
  </si>
  <si>
    <t xml:space="preserve">Los profesionales del proceso de Gestión de TIC configuran la copia automática del sistema JSP7 Gobierno, TAMPUS, GLPI , e Intranet de respaldo de la información contenida en los servidores de la Empresa con una periodicidad de cada 12 horas, como evidencia la copia de respaldo queda almacenada en repositorios, y es verificada una vez al mes por parte del profesional responsable del proceso de Gestión de Tics, con el propósito de contar con información actualizada en caso de que se presente una falla. </t>
  </si>
  <si>
    <t>El profesional del proceso de gestión de TIC asignado envía de manera anual correos electrónicos a las áreas para solicitar la identificación de las necesidades de adquisición de productos y servicios de tecnología, que apoyen la gestión institucional. Posteriormente se realiza una evaluación de necesidades y se proyecta el presupuesto necesario para la siguiente vigencia. Cuando en el análisis se identifiquen herramientas a las cuales no se puede acceder, se proponen las alternativas correspondientes.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</si>
  <si>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</si>
  <si>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Se cuenta con una previa revisión y verificación de la información tributaria por parte de la Revisoría Fiscal y Asesores Tributarios, con el fin de asegurar la integridad y calidad de la información a remitir a las diferentes entidades del orden nacional y distrital.</t>
  </si>
  <si>
    <t>Posibilidad de afectación reputacional por escepticismo e incredulidad en los trabajos de aseguramiento y consulta debido a que los resultados no agreguen valor ni mejoren las operaciones de la Empresa en los procesos de gobierno, riesgos y control.</t>
  </si>
  <si>
    <t>Fuente: Adaptado de Curso Riesgo Operativo Universidad del Rosario por Dirección de Gestión y Desempeño Institucional de Función Pública, 2020.</t>
  </si>
  <si>
    <t>El Servidor del punto de contacto envía al profesional de Atención al ciudadano al finalizar el mes el reporte de las quejas y reclamos , que servirá como insumo para el registro en la Matriz de seguimiento a quejas y reclamos de acuerdo con la magnitud de la queja o reclamo los mismos serán elevados al Comité Institucional de Gestión y Desempeño.</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</si>
  <si>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</si>
  <si>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</si>
  <si>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 xml:space="preserve">Brindar atención a la ciudadanía sobre los proyectos, trámites y servicios de la empresa y administrar el Sistema Distrital para la Gestión de Peticiones Ciudadanas Bogotá te escucha, garantista de derechos ciudadanos. </t>
  </si>
  <si>
    <t>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t>
  </si>
  <si>
    <t>Administrar, gestionar y realizar seguimiento al desarrollo integral de los proyectos urbanos para garantizar su ejecución de acuerdo con sus objetivos y la misionalidad de la empresa.</t>
  </si>
  <si>
    <t>Gestionar la elaboración de los estudios, diseños técnicos y urbanísticos; ejecutar las obras de urbanismo y construcción necesarias para el desarrollo de los proyectos de la empresa y entregar las cesiones públicas a empresas de servicios públicos, IDU, IDRD y al DADEP.</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</si>
  <si>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</si>
  <si>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</si>
  <si>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 xml:space="preserve">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 </t>
  </si>
  <si>
    <t>Brindar atención a la ciudadanía sobre los proyectos, trámites y servicios de la empresa y administrar el Sistema Distrital para la Gestión de Peticiones Ciudadanas Bogotá te escucha, garantista de derechos ciudadanos.</t>
  </si>
  <si>
    <t>Gestionar de manera integral las tecnologías de la información, prestando servicios acordes a las necesidades de la empresa y formular lineamientos relacionados con estándares y buenas prácticas para el manejo de la información.</t>
  </si>
  <si>
    <t>Se cuenta con conciliación de información contable, presupuestal y de tesorería, el cual es de cumplimiento por los profesionales de cada proceso, allí se confronta la información registrada frente a la ejecutada de los recursos financieros de la Empresa con una periodicidad mensual, con el propósito de asegurar el seguimiento a los recursos financiero de la empresa.</t>
  </si>
  <si>
    <t>El Tesorero General cada vez que se realiza el cargue del archivo plano de pagos a terceros en el portal bancario por el profesional de la Tesorería, verifica que esté acorde a la orden de pago y sus documentos soporte, si no hay novedades se realiza la probación del pago, en caso de presentarse novedades con los soportes de pago se remite un correo electrónico al profesional de la tesorería para su validación.</t>
  </si>
  <si>
    <t>El profesional de Tesorería realiza el cargue del proceso de pago en el portal bancario con su token y contraseña asignada, posteriormente, el Tesorero General realiza la revisión del cargue y aprueba el proceso de pago con su token y contraseña personal.
La aprobación final de pago se da por parte del Subgerente de Gestión Corporativa con su token y contraseña asignada.</t>
  </si>
  <si>
    <r>
      <rPr>
        <b/>
        <sz val="11"/>
        <rFont val="Arial Narrow"/>
        <family val="2"/>
      </rPr>
      <t>RIESGO ASOCIADO A TRÁMITES:</t>
    </r>
    <r>
      <rPr>
        <sz val="11"/>
        <rFont val="Arial Narrow"/>
        <family val="2"/>
      </rPr>
      <t xml:space="preserve">
Posibilidad de afectación reputacional debido al cobro por parte de funcionarios públicos o contratistas a los ciudadanos para la asesoría del trámite "Cumplimiento de la obligación VIS-VIP a través de compensación económica", por la falta de información o claridad de los consultores en el inicio y fin del trámite que surte la empresa.</t>
    </r>
  </si>
  <si>
    <t>Presiones de grupos de interés.</t>
  </si>
  <si>
    <t>Debilidad en los controles establecidos.</t>
  </si>
  <si>
    <t>El Equipo de Estudios Previos, elabora los documentos técnicos (Estudios previos, Anexo técnico, Estudio de mercado y análisis del sector), los cuales son revisados en primera instancia por el líder del Equipo de Estudios Previos y por el área generadora de la necesidad de contratación, las observaciones presentadas son ajustadas por el Equipo de Estudios Previos. Una vez se han ajustado los documentos, éstos son remitidos al abogado designado por la Dirección de Gestión Contractual para una revisión inicial previa al Comité de Contratación. El Subgerente de Desarrollo de Proyectos presenta el proyecto para aprobación al Comité de Contratación, se atienden las observaciones (cuando aplique) y finalmente el Subgerente de Desarrollo de Proyectos radica la solicitud de los procesos de selección y contratación a la Dirección de Gestión Contractual para la elaboración de los términos de referencia correspondiente. Si el proceso se debe adelantar con recursos de Fiducia, se presenta al Comité Fiduciario para aprobación. Una vez aprobado por este Comité se remite al área jurídica de la Fiducia para revisión de los términos de referencia.</t>
  </si>
  <si>
    <t>Realizar socializaciones sobre los valores de la Empresa al equipo de la SGDP.</t>
  </si>
  <si>
    <t>Informar a las instancias internas y externas de control que corresponda.</t>
  </si>
  <si>
    <t>Incumplimiento de los requisitos técnicos.</t>
  </si>
  <si>
    <t>Los profesionales de apoyo a la supervisión realizan seguimiento a las Interventorías, mediante la revisión de los informes de Interventoría y acompañamiento en comités (actas) en las cuales se evidencia el estado del proyecto. La interventoría es quien realiza el recibo de la obra, bienes o insumos contratados, valida, y aprueba productos, estudios y obras, verificando la cantidad y calidad de los bienes servicios u obras contratadas y aprobación o rechazo de las actas de obra ejecutada, por lo cual la supervisión será garante del cumplimiento de las labores de la interventoría, y esta a su vez del cumplimiento de las obligaciones del consultor o constructor.</t>
  </si>
  <si>
    <t>Realizar visita técnica a la obra y/o registro fotográfico y/o Acta de reunión por parte del Supervisor.</t>
  </si>
  <si>
    <t>Los profesionales de apoyo a la Supervisión de la Subgerencia de Desarrollo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</si>
  <si>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</si>
  <si>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</si>
  <si>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Para cada contrato de prestación de servicios se tiene establecida la obligación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lo anterior deberá ser reforzado mediante jornadas de capacitación del código de integridad, con el equipo de trabajo.</t>
  </si>
  <si>
    <t>La Dirección de Contratos estipula una cláusula de confidencialidad en cada contrato de prestación de servicios con el fin de dar un manejo adecuado de la información por parte de los contratistas.
Así mismo Talento Humano en los contratos laborales de los trabajadores oficiales, cuenta con una cláusula de confidencialidad de la información que por manejo indebido pueda afectar a la organización.
Si se encuentran inconsistencias se reportan las alarmas a Control Interno.
Mensualmente el Supervisor del contrato en la revisión de informes de actividades, verifica el cumplimiento de las cláusulas del contrato y si encuentra inconsistencias se reportan las alarmas a los organismos de Control Interno, de Gestión y/o Disciplinarios.
Trimestralmente el Líder SIG y el Jefe del Área se reúnen para realizar los Comités de Autoevaluación, en los cuales revisan temas de manejo adecuado de la información y si se presentan inconsistencias, se reportan en el acta de los comités de autoevaluación y ante los organismos de Control Interno, de Gestión y/o disciplinarios.</t>
  </si>
  <si>
    <t>31/12/2022</t>
  </si>
  <si>
    <t xml:space="preserve">Inicia con la formulación del Plan de Acción del proceso y cubre las actividades relacionadas con prensa y comunicación externa, contenido para canales digitales, comunicación organizacional, diseño gráfico y audiovisual, así como el apoyo en los procesos de comunicación a través de Gestión Social y finaliza con la
ejecución de las actividades establecidas en el Plan de Acción definido. </t>
  </si>
  <si>
    <t>Inicia con la inclusión de proyectos misionales al listado maestro, comprende la administración del instrumento de seguimiento, generación de alertas, custodia a la información y finaliza con la gestión de informes para toma de decisiones.</t>
  </si>
  <si>
    <t>Posibilidad de afectación reputacional por entrega de información desactualizada e inexacta del avance de los proyectos debido a desarticulación de la información reportada por las áreas.</t>
  </si>
  <si>
    <t>Posibilidad de afectación reputacional por la generación de alertas inoportunas debido a un inadecuado seguimiento a los proyectos urbanos.</t>
  </si>
  <si>
    <t>Realizar reuniones de seguimiento al avance de los proyectos, para revisión y definición de compromisos y tareas.</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</si>
  <si>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</si>
  <si>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</si>
  <si>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Posibilidad de afectación reputacional por la generación de alertas de manera inoportuna debido a un inadecuado seguimiento a la planeación Institucional.</t>
  </si>
  <si>
    <t>Presentar alertas al líder del proceso cuando la información reportada no sea consistente con el fin de tomar las acciones que corresponda.</t>
  </si>
  <si>
    <t>El líder del proceso solicitará la modificación al Plan de acción debidamente justificada, al Subgerente de Planeación y Administración de Proyectos para posterior aprobación del Comité Institucional de Gestión y Desempeño.</t>
  </si>
  <si>
    <t>Posibilidad de afectación reputacional por divulgación de información institucional, confusa e inoportuna debido a entrega de información incompleta por parte de los procesos.</t>
  </si>
  <si>
    <t>Divulgación del procedimiento para solicitudes de Comunicaciones.</t>
  </si>
  <si>
    <t>Se informa internamente a la Gerencia General.
Se informa Externamente a la Alcaldía Mayor.
Se procede a dar un alcance (corrección o eliminación) a la información publicada.</t>
  </si>
  <si>
    <t>Informar a la Gerencia General para que se tomen las medidas correspondientes.</t>
  </si>
  <si>
    <t>Uso indebido de información privilegiada para favorecimiento de un interés particular.</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</si>
  <si>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</si>
  <si>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Posibilidad de recibir o solicitar dádivas para estructurar documentos técnicos preliminares orientados a un interés particular.</t>
  </si>
  <si>
    <t>Posibilidad de afectación económica y reputacional por generación de errores en los informes reportados por las Fiducias debido a debilidades en los lineamientos establecidos para la revisión de la información consolidada, previo a su envío.</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</si>
  <si>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</si>
  <si>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Socializar y hacer seguimiento a la herramienta de seguimiento y control ante el equipo de trabajo de la Dirección de Predios.</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</si>
  <si>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</si>
  <si>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Inicia con la elaboración del Plan de Contratación, contempla la formulación del Plan de Acción, Plan de mantenimiento de bienes, y finaliza con la ejecución de planes el manejo y control del inventario.</t>
  </si>
  <si>
    <t>El profesional responsable del inventario se hace cada cuatro (4) meses, donde se realizan las actividades descritas en el procedimiento PD-59 Administración de Inventarios, con el propósito de identificar verificar, y analizar del inventario de los bienes de propiedad o administrados por la Empresa., En caso de que se presenten inconsistencias, se verifica que el Informe preliminar de conciliación, contenga las novedades encontradas. 
Evidencia: reportes de los inventarios actualizados.</t>
  </si>
  <si>
    <t>Hacer la reposición del bien Informar a las instancias de Control Interno.</t>
  </si>
  <si>
    <t>Informar oportunamente a la Empresa de Vigilancia del Edificio.</t>
  </si>
  <si>
    <t>Apoyo Mensual, generando informes de apoyo a la supervisión.</t>
  </si>
  <si>
    <t>Fortalecer el seguimiento a las acciones de control de los Riesgos de Corrupción en los procesos de Direccionamiento Estratégico y Tecnologías de la Información.</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</si>
  <si>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</si>
  <si>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Inicia con la articulación de los instrumentos estratégicos y comprende la planeación, producción, recepción, trámite, organización y custodia, culminando con la disposición final de la documentación e información de la Empresa.</t>
  </si>
  <si>
    <t>El técnico del Centro Administrativo Documental - CAD, realiza la actualización diaria del Inventario Único Documental, identificando de manera exacta el contenido (cantidad de unidades de conservación y folios).</t>
  </si>
  <si>
    <t>Verificar el adecuado diligenciamiento y actualización de los inventarios documentales.</t>
  </si>
  <si>
    <t>Aplicación del Procedimiento PD-40 Reconstrucción de Expedientes.</t>
  </si>
  <si>
    <t>Posibilidad de afectación reputacional por degradación y deterioro parcial o total de la información o su soporte, debido a ausencia de medidas y acciones de conservación preventiva, que propendan la conservación de la memoria documental de la Empresa.</t>
  </si>
  <si>
    <t>La profesional de Conservación y Restauración de Bienes Muebles mensualmente implementa el plan de conservación documental desarrollando las actividades establecidas en el Programa de Monitoreo y control de condiciones ambientales, en caso de presentarse ajustes a la ejecución del plan se realiza el registro en el plan dejando la trazabilidad de éstos.</t>
  </si>
  <si>
    <t>Socializar el Sistema Integrado de Conservación Documental.</t>
  </si>
  <si>
    <t>El técnico líder asignado al CAD del proceso de gestión documental realiza la recepción de la documentación y del formato FT-33 Formato Único de Inventario Documental, así mismo se realiza la revisión de los documentos que se entregan y quedan registrados en el formato ( se valida el correcto diligenciamiento del mismo), como evidencia de la ejecución del control queda el formato firmado por la dependencia productora y por el líder técnico del CAD de gestión documental, en caso de presentarse errores en el diligenciamiento se remitirá un correo electrónico indicando las sugerencias de ajustes.</t>
  </si>
  <si>
    <t>Implementación del procedimiento PD-39 Administración del Centro de Administración Documental - CAD y del formato FT-33 Formato Único de Inventario Documental.</t>
  </si>
  <si>
    <t>Implementación del procedimiento PD-25 Creación de Expedientes Virtuales.</t>
  </si>
  <si>
    <t>Posibilidad de afectación reputacional por pérdida de información debido a ausencia en la aplicación, actualización y seguimiento de la política, planes, programas e instrumentos que rigen la función archivística.</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</si>
  <si>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</si>
  <si>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 xml:space="preserve">Cuatrimestral </t>
  </si>
  <si>
    <t>Correo electrónico a las dependencias correspondientes (por evento cuando se presente).</t>
  </si>
  <si>
    <t>Inicia con la identificación del objetivo general para la vigencia actual del Plan Institucional de Gestión Ambiental, la concertación y ejecución del Plan Institucional de Gestión Ambiental PIGA y el Plan Acción Cuatrienal Ambiental – PACA. y finaliza con el mejoramiento continuo del desempeño ambiental de la Empresa.</t>
  </si>
  <si>
    <t>Inicia con el ingreso de la solicitud o requerimiento del ciudadano a través cualquiera de los canales habilitados por la empresa y finaliza con la respuesta en los términos y con los criterios dispuestos en la normatividad vigente.</t>
  </si>
  <si>
    <t>El Gestor Senior 1 de atención al ciudadano cada vez que ingresa un colaborador genera la inducción en las temáticas de Atención al ciudadano, resultado de esta reunión quedan las grabaciones y las listas de asistencia.</t>
  </si>
  <si>
    <t>Posibilidad de afectación reputacional por un alcance inadecuado en la respuesta al peticionario debido a falta de información o entrega de ésta.</t>
  </si>
  <si>
    <t>Documentar el control en el Procedimiento PD-29 Peticiones, Quejas, Reclamos y Soluciones.</t>
  </si>
  <si>
    <t xml:space="preserve">Inicia con la identificación de necesidades TIC y finaliza con la implementación de soluciones integrales para el mejoramiento continuo de la Empresa. Comprende la administración y soporte de hardware – software, así como coliderar la función Central de Gobierno de Datos. </t>
  </si>
  <si>
    <t>Realizar acompañamiento técnico a las áreas en la adquisición de productos y/o servicios de tecnología.</t>
  </si>
  <si>
    <t>Mantenimiento correctivo.</t>
  </si>
  <si>
    <t>Back up y restauración de información.
Modificaciones al plan de adquisiciones.</t>
  </si>
  <si>
    <t>Posibilidad de afectación reputacional por la ausencia de confidencialidad de la claves de acceso a funcionarios y contratistas o debilidad en la actualización del hardware y software de la Entidad, de manera que genere vulnerabilidad de los sistemas de información y aplicaciones de la ERU.</t>
  </si>
  <si>
    <t>Inactivación del Acceso Lógico del usuario al evidenciar el uso no adecuado de los recursos tecnológicos o al momento de terminar la vinculación con la empresa.</t>
  </si>
  <si>
    <t>Realizar seguimiento al contrato que soporta los servicios de TI, capacitar al personal del proceso de Gestión de TIC de acuerdo con la necesidad.</t>
  </si>
  <si>
    <t>Aplicar los ANS con el proveedor y restablecer el servicio.</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</si>
  <si>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</si>
  <si>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afectación económica y reputacional debido a inoportunidad y/o deficiencia en el reporte de información financiera y tributaria por debilidad en la entrega de la información por parte de los procesos.</t>
  </si>
  <si>
    <t>Generar el reporte a los entes internos y externos que corresponda.</t>
  </si>
  <si>
    <t>Generar informe de situación para Comité Financiero y de Inversiones.</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</si>
  <si>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</si>
  <si>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efectuar operaciones de salida de recursos o inversiones sin autorización, para beneficio propio o de terceros.</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</si>
  <si>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 a través del sistema de información y se informa a través de correo electrónico).</t>
  </si>
  <si>
    <t>Gestión de Talento Humano</t>
  </si>
  <si>
    <t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t>
  </si>
  <si>
    <t xml:space="preserve">Inicia con la definición del Plan Estratégico de Talento Humano y finaliza con su evaluación. 
Incluye la administración del personal, diseño, ejecución, seguimiento, control y evaluación de los planes de capacitación, bienestar, integridad, seguridad y salud en el trabajo; así como actividades de prevención para evitar conductas que ocasionen sanciones disciplinarias para los funcionarios de la empresa y el análisis de las quejas o denuncias, o remisiones por competencia o informe de autoridad competente y adelantar las indagaciones preliminares y/o las investigaciones disciplinarias por las infracciones a la Constitución, las leyes y manuales de funciones o por la omisión o extralimitación en el ejercicio de sus funciones, de conformidad con lo establecido en la Ley 734 de 2002 modificada por la ley 1474 de 2011.
</t>
  </si>
  <si>
    <t>Desconocimiento de las necesidades de la entidad.</t>
  </si>
  <si>
    <t xml:space="preserve">Trimestral 
</t>
  </si>
  <si>
    <t xml:space="preserve">Seguimiento trimestral al cumplimiento de las actividades establecidas en el Plan Estratégico del Talento Humano del Plan de Seguridad y Salud en el Trabajo. </t>
  </si>
  <si>
    <t>Aplica para cada vigencia</t>
  </si>
  <si>
    <t>Informar al jefe inmediato para dar lineamientos.</t>
  </si>
  <si>
    <t>Informar al jefe inmediato y generar una estrategia de convocatoria.</t>
  </si>
  <si>
    <t>Incumplimiento en los plazos establecidos para la suscripción y seguimiento de los acuerdos de gestión.</t>
  </si>
  <si>
    <t>Informar al jefe inmediato con el fin de dar un lineamiento desde la gerencia para el cumplimiento de la entrega de los acuerdos de gestión.</t>
  </si>
  <si>
    <t>Uso indebido de la información adquirida durante el ejercicio de auditoría.</t>
  </si>
  <si>
    <t>Posibilidad pedir o aceptar dádivas, favores o beneficios particulares, con el fin de manipular indebidamente los resultados de los informes de evaluación y seguimiento u ocultar hechos irregulares conocidos por los auditores.</t>
  </si>
  <si>
    <t xml:space="preserve">Almacenamiento de medios sin protección. Falta de controles de acceso físico. Ausencia de políticas de seguridad. Debilidades en los controles para la protección de la información. Inexistencia de lineamientos y procedimientos documentados. 'Debilidades en la protección, resguardo y confidencialidad de las evidencias y documentos recolectados durante el ejercicio auditor.
No se cuenta con un sistema de información o software de apoyo para la ejecución del plan anual de auditorías y para la captura de información sobre la gestión y resultados institucionales. </t>
  </si>
  <si>
    <t>Bajos niveles de agregación de valor para mejorar las operaciones en los procesos de gobierno, riesgos y control.</t>
  </si>
  <si>
    <t xml:space="preserve"> Inexistencia de lineamientos, controles y procedimientos documentados para el resguardo de la información insumo para los trabajos de auditoría y seguimiento.</t>
  </si>
  <si>
    <t>Concentración de poder.</t>
  </si>
  <si>
    <t>Excesiva discrecionalidad.</t>
  </si>
  <si>
    <t>Generación de alertas de manera inoportuna.</t>
  </si>
  <si>
    <t>Inadecuada seguimiento a la planeación Institucional.</t>
  </si>
  <si>
    <t>Divulgación de información confusa e inoportuna.</t>
  </si>
  <si>
    <t>Entrega de información desactualizada e inexacta del avance de los proyectos.</t>
  </si>
  <si>
    <t>Desarticulación de la información reportada por las áreas.</t>
  </si>
  <si>
    <t>Generación de alertas inoportunas.</t>
  </si>
  <si>
    <t>Inadecuado seguimiento a los proyectos urbanos.</t>
  </si>
  <si>
    <t>Dificultades en la contratación de estudios, demora en la emisión de respuestas o conceptos por parte de las entidades distritales.</t>
  </si>
  <si>
    <t>Multas, sanciones o demandas.</t>
  </si>
  <si>
    <t>Incumplimiento de los requisitos exigidos por las Entidades competentes para la entrega de las obras de urbanismo.</t>
  </si>
  <si>
    <t>Posibilidad de afectación económica y reputacional por multas, sanciones o demandas debido al incumplimiento de requisitos exigidos por las Entidades competentes para la entrega de las obras de urbanismo.</t>
  </si>
  <si>
    <t>La información generada en el instrumento de estructuración no está acorde a la realidad del proyecto.</t>
  </si>
  <si>
    <t>Demoras en la ejecución de proyectos de vivienda, suscritos a través de convenios.</t>
  </si>
  <si>
    <t>Posibilidad de afectación económica y reputacional por el sobrecosto en el proceso de adquisición debido a fallas en el seguimiento y control de las Instrucciones fiduciarias, notificaciones (Oferta y Expropiación), Insumos (Registros topográficos), y contestación en tiempo de recursos de reposición.</t>
  </si>
  <si>
    <t>Falta de control y seguimiento sobre los bienes de la empresa.</t>
  </si>
  <si>
    <t>Siniestros ocasionados por terceros o casos fortuitos.
Debilidades en la asignación y actualización de inventarios de la empresa.</t>
  </si>
  <si>
    <t>Posibilidad de afectación económica y reputacional por siniestros ocasionados por terceros o casos fortuitos y debilidades en la asignación y actualización de inventarios de la empresa debido a la falta de control y seguimiento sobre los bienes de la empresa.</t>
  </si>
  <si>
    <t>Informar al jefe del área, para tomar las medidas pertinentes con el fin de cubrir los bienes y servicios que no se encuentra al interior del Plan Anual de Adquisiciones.</t>
  </si>
  <si>
    <t>Hacer efectivas las garantías contractuales especificadas en cada uno de los contratos.</t>
  </si>
  <si>
    <t>Realizar un seguimiento oportuno y veraz de los contratos a nivel técnico, administrativo y financiero de los procesos que se encuentren en el Plan Anual de Adquisiciones de la Empresa, con el fin de garantizar su adecuada ejecución.</t>
  </si>
  <si>
    <t>No contar con los contratos que suministren bienes y servicios para la gestión y funcionamiento de la Empresa.</t>
  </si>
  <si>
    <t>Seguimiento inadecuado en los préstamos documentales y consultas en sala.</t>
  </si>
  <si>
    <t>Posibilidad de sustracción, inclusión y/o adulteración de documentos en los expedientes (misionales y de gestión) en beneficio de terceros.</t>
  </si>
  <si>
    <t>Ausencia de medidas y acciones de conservación preventiva, que propendan la conservación de la memoria documental de la Empresa.</t>
  </si>
  <si>
    <t>Ausencia en la aplicación, actualización y seguimiento de la política, planes, programas e instrumentos que rigen la función archivística.</t>
  </si>
  <si>
    <t>Pérdida de información.</t>
  </si>
  <si>
    <t>El Subgerente Jurídico cada vez que conoce de un proceso judicial o extrajudicial en el que la ERU actúa como parte activa o pasiva, designa un abogado que lleva la defensa, el abogado-apoderado revisa el proceso y valora las posibilidades de éxito procesal realizando la evaluación jurídica preliminar, esta evaluación se pone en conocimiento de los demás abogados del área de Defensa Judicial en las reuniones de equipo, en caso de requerirse se realiza una análisis que sirve para fortalecer la evaluación realizada.</t>
  </si>
  <si>
    <t xml:space="preserve">El abogado una vez se genera cualquier actuación judicial debe actualizar el Sistema de Información de Procesos Judiciales SIPROJ, adjuntando la respectiva actuación. En caso de encontrar desviaciones se informará a los entes de control internos y externos. </t>
  </si>
  <si>
    <t>Elaborar actas de seguimiento a los procesos judiciales donde se plasme la estrategia del abogado y las demás recomendaciones de sus compañeros.</t>
  </si>
  <si>
    <t>Informar a los entes internos y externos de control.</t>
  </si>
  <si>
    <t>Vencimiento de términos judiciales.</t>
  </si>
  <si>
    <t>Descuido del apoderado en sus procesos judiciales.</t>
  </si>
  <si>
    <t>Posibilidad de afectación reputacional por el vencimiento de términos judiciales debido a descuido del apoderado en sus procesos judiciales.</t>
  </si>
  <si>
    <t>Reportar el abogado ante el Consejo Superior de la Judicatura.</t>
  </si>
  <si>
    <t xml:space="preserve">Manipulación indebida de documentos precontractuales. </t>
  </si>
  <si>
    <t xml:space="preserve">El Comité de Contratación mantiene reuniones periódicas que permiten la interacción con las áreas que solicitan iniciar diferentes procesos de contratación los cuales se encuentran inmersos en el Plan Anual de Adquisiciones y en el Plan de Inversión aprobados para cada vigencia, en este comité se realizan las recomendaciones frente al tipo de contratación, adicionalmente se verifican en cada uno de los planes el presupuesto designado.
Todas las decisiones quedan documentadas en actas. Cuando se detecte la falta de cumplimiento de requisitos en la documentación para adelantar la contratación, se informa al área solicitante y se devuelve el trámite correspondiente para realizar los ajustes necesarios. </t>
  </si>
  <si>
    <t>Realizar seguimiento al Plan Anual de Adquisiciones y Plan de Inversión con el fin de evidenciar el cumplimiento de lo programado dentro de la vigencia estimada.</t>
  </si>
  <si>
    <t>El abogado apoderado hace un seguimiento constante a sus procesos judiciales y con la finalidad de evitar la materialización del riesgo el dependiente judicial revisa día de por medio es decir, los lunes, miércoles y viernes, el estado de los procesos judiciales incorporando en la Matriz de Seguimiento las actuaciones que se deban surtir con la finalidad de generarle la alerta al abogado apoderado judicial.</t>
  </si>
  <si>
    <t>Retrasos y/o vencimiento en los trámites contractuales</t>
  </si>
  <si>
    <t>Desconocimiento de los procedimientos y políticas internas así como los tiempos establecidos por la entidad para llevar a cabo los trámites contractuales.</t>
  </si>
  <si>
    <t>El profesional asignado de la Dirección de Gestión Contractual cada vez que se radica una solicitud de contratación por parte de las áreas verifica la documentación aportada de norma vigente, para que la misma corresponda a los requisitos establecidos acorde con el tipo de contratación, a través de la Lista de Chequeo (FT-23 Lista de chequeo requisitos básicos de contratación), con el fin de validar el cumplimiento de los requisitos jurídicos establecidos en el Sistema Integrado de Gestión definidos en el Proceso de Gestión Contractual (según corresponda).
En caso de que se presente observaciones por parte del proceso de Gestión Contractual se devuelve la solicitud junto con los documentos para que el contratista del bien o servicio realice las correcciones pertinentes.</t>
  </si>
  <si>
    <t>Inobservancia de lineamientos, procedimientos y regulaciones ambientales internas por parte de los colaboradores y contratistas.</t>
  </si>
  <si>
    <t>Incumplimiento de requisitos legales ambientales.</t>
  </si>
  <si>
    <t>Debilidad en la capacitación en materia de Atención al Ciudadano.</t>
  </si>
  <si>
    <t>Alcance inadecuado en la respuesta al peticionario.</t>
  </si>
  <si>
    <t>Falta de información o entrega de ésta.</t>
  </si>
  <si>
    <t>Posibilidad de afectación reputacional debido a una infraestructura de protección y contingencia desactualizada, así como debilidades en el proceso de realizar copias de seguridad, de manera que cause la pérdida de información institucional.</t>
  </si>
  <si>
    <t>Pérdida de la información institucional.</t>
  </si>
  <si>
    <t>Inoportunidad y/o deficiencia en el reporte de información financiera y tributaria.</t>
  </si>
  <si>
    <t>Debilidad en la entrega de la información por parte de los procesos.</t>
  </si>
  <si>
    <t>No disponibilidad de recursos económicos.</t>
  </si>
  <si>
    <t>Debilidad en la administración y seguimiento a la ejecución de recursos financieros.</t>
  </si>
  <si>
    <t>Alteración de la información financiera.</t>
  </si>
  <si>
    <t>Generar capacitaciones sobre temáticas de atención al ciudadano.</t>
  </si>
  <si>
    <t>Posibilidad de afectación reputacional por debilidad en la capacitación en materia de Atención al Ciudadano debido a falta de conocimiento frente a la norma, la política y al manejo de las PQRS.</t>
  </si>
  <si>
    <t>Falta de conocimiento frente a la norma, la política y al manejo de las PQRS.</t>
  </si>
  <si>
    <t>Hacer la retroalimentación respectiva al colaborador que falló en la atención, de acuerdo con la queja o reclamo recibida.</t>
  </si>
  <si>
    <t>Medir la participación de los colaboradores inscritos a los eventos programados.</t>
  </si>
  <si>
    <t>Sensibilizar a la alta dirección sobre la importancia de que los colaboradores participen en los eventos.</t>
  </si>
  <si>
    <t>El proceso de Atención al Ciudadano da alcance a las respuestas que no fueron de fondo de acuerdo con el informe de seguimiento que emite la Alcaldía Mayor (INFORME CONSOLIDADO SOBRE LA CALIDAD Y OPORTUNIDAD DE LAS RESPUESTAS EMITIDAS EN EL SISTEMA DISTRITAL PARA LA GESTIÓN DE PETICIONES CIUDADANAS – BOGOTÁ TE ESCUCHA).
En los casos que corresponda se emite un memorando a la dependencia en la que se presenta la situación con copia a Oficina de Control Interno reportando el hecho.</t>
  </si>
  <si>
    <t>Informar al jefe inmediato sobre la falla en la respuesta dada al ciudadano.
Programar reinducción frente al manejo del Sistema Bogotá te escucha.</t>
  </si>
  <si>
    <t>Amiguismo.
Fenecimiento o recepción de dádivas (D) Incumplimiento del plan de trabajo de auditoría Incumplimiento del código de ética del auditor y del estatuto de auditoria Incumplimiento de los procedimientos de auditoria. (D) Inobservancia del plan de trabajo de auditoría (D) Desconocimiento del código de ética del auditor y del estatuto de auditoría. (F) Personal con experiencia y capacidad para ejercer el control y la evaluación institucional (F) Cumplimiento del código de ética del auditor y del estatuto de auditoría.</t>
  </si>
  <si>
    <t>El auditor líder prepara el plan de trabajo de auditoría el cual es revisado por los auditores acompañantes y por la Jefe de la Oficina de Control Interno para asegurar que se cuente con toda la información necesaria para su ejecución. El Plan de Trabajo de Auditoría aprobado es remitido al líder del proceso y se solicita la información necesaria para la preparación de las pruebas de auditoria.</t>
  </si>
  <si>
    <t>Comunicar al proceso auditado la declaración del trabajo de auditoria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t>
  </si>
  <si>
    <t>Diseñar y aplicar el formato para suscribir la declaración de impedimentos y conflictos de interés de los auditores.</t>
  </si>
  <si>
    <t>Analizar las causas que originaron el caso y rediseñar los controles operativos para prevenir la repetición de la situación detectada.</t>
  </si>
  <si>
    <t>Realizar la Evaluación del Auditor.</t>
  </si>
  <si>
    <t>1. Gestionar el plan de mejoramiento producto de los resultados de la auditoría externa de pares realizada en la vigencia 2021 con el objeto de evaluar el estado de desempeño del proceso de Evaluación y Seguimiento de la Empresa.</t>
  </si>
  <si>
    <t>Investigar internamente el caso y, de encontrarse procedente, comunicar a la Dirección de Gestión Corporativa y de Control Disciplinario.</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</si>
  <si>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</si>
  <si>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</si>
  <si>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</si>
  <si>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</si>
  <si>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</si>
  <si>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</si>
  <si>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</si>
  <si>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</si>
  <si>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</si>
  <si>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</si>
  <si>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</si>
  <si>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</si>
  <si>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</si>
  <si>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t>Mapa Riesgos Institucional Empresa de Renovación y Desarrollo Urbano de Bogotá - 2021 V4</t>
  </si>
  <si>
    <t>El o la profesional de Seguridad y Salud en el Trabajo anualmente revisa la lista de chequeo de la Resolución 0312 de 2019 donde se valida el cumplimiento de los requisitos mínimos para la implementación del Sistema de Gestión de Seguridad y Salud en el Trabajo, obteniendo así la calificación de avance del sistema, a partir del cual se realiza la formulación de planes de trabajo anuales y planes de mejora, éstos últimos en dado caso que aplique. Esta evaluación es un requisito normativo que se evidencia a través de la aplicación de lista de chequeo (Evaluación inicial de la Resolución 0312 de 2019).</t>
  </si>
  <si>
    <t>Falta de conocimiento por parte de evaluados y evaluadores sobre la normatividad y procedimiento que regula los acuerdos de gestión.</t>
  </si>
  <si>
    <t>Posibilidad de afectación económica y reputacional por factores asociados al incumplimiento en los plazos establecidos para la suscripción y seguimiento de los acuerdos de gestión, debido a la falta de conocimiento por parte de evaluados y evaluadores sobre la normatividad y procedimiento que regula los acuerdos de gestión.</t>
  </si>
  <si>
    <t>Cargar las fichas y las actas del Comité de Defensa Judicial, Conciliación y Repetición al SIPROJ WEB.</t>
  </si>
  <si>
    <t>Revisar el cargue de las actuaciones procesales, por parte del líder del SIPOJWEB dentro de la Subgerencia Jurídica.</t>
  </si>
  <si>
    <t>Revisar la matriz de seguimiento de los procesos judiciales por parte del equipo de Defensa Judicial.</t>
  </si>
  <si>
    <t>Posibilidad de afectación reputacional debido a retrasos y/o vencimiento en los trámites contractuales por desconocimiento de los procedimientos y políticas internas así como los tiempos establecidos por la entidad para llevar a cabo los trámites contractuales.</t>
  </si>
  <si>
    <t>Al inicio de cada vigencia el Gestor senior 1 y el delegado para la empresa ante la Alcaldía Mayor, establecen el cronograma de cualificación para los módulos estándar de acuerdo con la necesidad de la empresa (temáticas, fechas), el cual se envía a la Subgerencia de Gestión Corporativa - Talento Humano, para su respectiva inclusión dentro de las actividades del Plan Estratégico de Talento Humano y posterior ejecución. Conforme al cronograma, el Gestor Senior 1 realiza un seguimiento de dicho cronograma para verificar la asistencia de la Empresa a dichos eventos, y en caso de encontrar inasistencia se solicita el material a la Alcaldía Mayor para socializar al interior de la Empresa.
Es de anotar que la Cualificación tiene por objetivo generar esas habilidades comportamentales requeridas para el trato con el ciudadano, estas actividades de cualificación pueden generarse por un capacitador o por una aplicación, resultado de las mismas quedan los listados de asistencia y la presentación.</t>
  </si>
  <si>
    <t>Inadecuada implementación del SG- SST.</t>
  </si>
  <si>
    <t>Posibilidad de afectación económica y reputacional por inadecuada implementación del SG- SST debido al desconocimiento de las necesidades de la entidad.</t>
  </si>
  <si>
    <t>El profesional de Seguridad y Salud en el Trabajo, al inicio de cada año, propone el Plan del SST que contiene las actividades a desarrollar durante la vigencia de acuerdo con lo establecido en la normatividad y a las necesidades de la empresa, las cuales se identifican a partir de diferentes instrumentos (encuestas, diagnósticos, matriz de riesgos y peligros). Este Plan es presentado ante el Comité Institucional de Gestión y Desempeño para su aprobación con previo visto bueno del profesional de Seguridad y Salud en el Trabajo, el Líder del equipo de trabajo de Talento Humano y del Subgerente de Gestión Corporativa. El Plan del SST cuenta con cronogramas de actividades a desarrollar en la vigencia que aplique.</t>
  </si>
  <si>
    <t>Informar al jefe inmediato para dar lineamientos.
Garantizar el profesional idóneo para la formulación e implementación del plan de SST.</t>
  </si>
  <si>
    <t>Actualización anual a la matriz legal de Salud y Seguridad en el Trabajo. (matriz actualizada).</t>
  </si>
  <si>
    <t xml:space="preserve">Baja participación en las actividades PETH. </t>
  </si>
  <si>
    <t>Desarticulación entre la identificación de necesidades y cronograma de actividades institucionales con el plan de actividades del Plan Estratégico de Talento Humano (Capacitación y Bienestar).
'Inadecuada priorización de actividades.</t>
  </si>
  <si>
    <t>Posibilidad de afectación económica y reputacional debido a la baja participación en las actividades PETH por la desarticulación entre la identificación de necesidades y cronograma de actividades institucionales con el plan de actividades del Plan Estratégico de Talento Humano (Capacitación y Bienestar), así como una inadecuada priorización de actividades, lo cual genera baja participación en las actividades.</t>
  </si>
  <si>
    <t>Seguimiento trimestral al cumplimiento de las actividades establecidas en el Plan Estratégico del Talento Humano del Plan de bienestar y capacitación.</t>
  </si>
  <si>
    <t>Antes del cumplimiento del plazo de suscripción de los acuerdos de gestión, el profesional de talento humano capacita a los Gerentes Públicos que ingresan a la planta sobre la suscripción y seguimiento de los Acuerdos de Gestión a través de una inducción, y a quienes ya estén vinculados cuando soliciten la capacitación, lo anterior acorde con la Guía metodológica de acuerdos de gestión y previo al vencimiento de los plazos de suscripción, seguimiento o cierre de los acuerdos de gestión.
Una vez suscritos los acuerdos de gestión, son enviados al profesional de talento humano quien una vez validados los envía para aprobación y firma.
Una vez suscritos y firmados, semestralmente, el profesional de talento humano envía correo electrónico solicitando el seguimiento y evaluación de los acuerdos a los gerentes públicos informando las fechas del vencimiento.</t>
  </si>
  <si>
    <t>Realizar un reporte del estado del seguimiento y evaluación de los acuerdos de gestión al o la Subgerente de Gestión Corporativa con el fin de alertar sobre el cumplimiento de los gerentes públicos. En dado caso de presentarse incumplimiento notificar por escrito.</t>
  </si>
  <si>
    <t xml:space="preserve">La Jefe de la Oficina de Control Interno convoca y desarrolla la reunión de apertura y conjuntamente con el auditor líder presenta el plan de trabajo de auditoría al líder del proceso y su equipo de trabajo convocado, para recibir comentarios y ajustes, queda documentado en los documentos de la Auditoria. (Plan de Trabajo de Auditoria ajustado - listado Asistencia Reunión de Apertura) </t>
  </si>
  <si>
    <t>Realizar socialización del Estatuto y Código de Ética de Auditoria a los Auditores mínimo una vez año.</t>
  </si>
  <si>
    <t>3. Documentar dentro del estatuto de auditoría los lineamientos en materia de protección y uso no autorizado de la información obtenida durante el ejercicio de auditoría y realizar socialización del Estatuto y Código de Ética de Auditoria a los Auditores mínimo una vez año.</t>
  </si>
  <si>
    <t>Desactualización de estudios y diseños del proyecto.</t>
  </si>
  <si>
    <t>El profesional de apoyo al PETH estructura el cronograma anualmente sobre un diagnóstico de necesidades actualizado periódicamente y en el marco de las políticas distritales así como la normatividad del sector con el fin de que el plan responda a las necesidades y expectativas reales de los colaboradores y en cumplimiento de las políticas que lo enmarcan. Dicho cronograma se incorpora en el PETH, el cual es presentado ante el Comité Institucional de Gestión y Desempeño para su aprobación con previo visto bueno del profesional de apoyo al PETH, Líder del equipo de trabajo de Talento Humano y del Subgerente de Gestión Corporativa.</t>
  </si>
  <si>
    <t>Realizar el seguimiento mensual sobre el cumplimiento de los entregables.</t>
  </si>
  <si>
    <t>El Comité Financiero y de Inversiones realiza el seguimiento al flujo de caja trimestralmente, en el marco de las sesiones del comité cada tres meses, según lo establecido en la Res. 263 de 2020, con el propósito de tener el control sobre la disponibilidad de recursos y al nivel de liquidez óptimo para la Empresa, como evidencia de los seguimiento generados quedan las actas de las sesiones de cada Comité, en las actas también se describen las acciones a ejecutar en caso de encontrar desviaciones.</t>
  </si>
  <si>
    <t>Realizar la Planeación Financiera de la empresa a ejecutar en cada vigencia.</t>
  </si>
  <si>
    <t>Realizar la revisión y actualización del procedimiento de Conciliación de Información (PD-87).</t>
  </si>
  <si>
    <t>Elaborar y socializar un protocolo de seguridad de tesorería.</t>
  </si>
  <si>
    <t>x</t>
  </si>
  <si>
    <t>Seguimiento Controles</t>
  </si>
  <si>
    <t>Seguimiento Acciones de Tratamiento</t>
  </si>
  <si>
    <t>¿Se materializo el riesgo?</t>
  </si>
  <si>
    <t>Seguimiento Acción de Tratamiento en los casos que se materializo el Riesgo</t>
  </si>
  <si>
    <t>Si</t>
  </si>
  <si>
    <t>No</t>
  </si>
  <si>
    <t xml:space="preserve">Porcentaje de Cumplimiento </t>
  </si>
  <si>
    <r>
      <t>En este trimestre se cuenta con</t>
    </r>
    <r>
      <rPr>
        <sz val="11"/>
        <color rgb="FFFF0000"/>
        <rFont val="Arial Narrow"/>
        <family val="2"/>
      </rPr>
      <t xml:space="preserve"> </t>
    </r>
    <r>
      <rPr>
        <sz val="11"/>
        <rFont val="Arial Narrow"/>
        <family val="2"/>
      </rPr>
      <t>7</t>
    </r>
    <r>
      <rPr>
        <sz val="11"/>
        <color rgb="FFFF0000"/>
        <rFont val="Arial Narrow"/>
        <family val="2"/>
      </rPr>
      <t xml:space="preserve"> </t>
    </r>
    <r>
      <rPr>
        <sz val="11"/>
        <rFont val="Arial Narrow"/>
        <family val="2"/>
      </rPr>
      <t xml:space="preserve">procesos nuevos, distribuidos a los abogados de defensa de conformidad con su experticia </t>
    </r>
  </si>
  <si>
    <t xml:space="preserve">En este cuatrimestre es decir de Enero-Abril 2022, el equipo de defensa judicial se ha reunido 5 veces realizando el analisis de las demandas nuevas interpuestas en contra de la Empresa o a favor. </t>
  </si>
  <si>
    <t>X</t>
  </si>
  <si>
    <t xml:space="preserve">El Secretario Tecnico ha citado a 9 Comites de Defensa Judicial, Conciliacion y Repeticion </t>
  </si>
  <si>
    <r>
      <t>Se ha realizado el cargue de</t>
    </r>
    <r>
      <rPr>
        <sz val="11"/>
        <color rgb="FFFF0000"/>
        <rFont val="Arial Narrow"/>
        <family val="2"/>
      </rPr>
      <t xml:space="preserve"> </t>
    </r>
    <r>
      <rPr>
        <sz val="11"/>
        <rFont val="Arial Narrow"/>
        <family val="2"/>
      </rPr>
      <t>4</t>
    </r>
    <r>
      <rPr>
        <sz val="11"/>
        <color theme="1"/>
        <rFont val="Arial Narrow"/>
        <family val="2"/>
      </rPr>
      <t xml:space="preserve"> fichas del Comité de Defensa Judicial, Conciliacion y Repeticion en el SIPROJ </t>
    </r>
  </si>
  <si>
    <t xml:space="preserve">Cada abogado ha realizado el cargue respectivo en el SIPROJ de las nuevas actuaciones judiciales </t>
  </si>
  <si>
    <t xml:space="preserve">El lider del SIPROJ WEB, la Doctora Alba Rocio Garcia, ha revisado que los apoderados judiciales, realicen el debido cargue en el SIPROJ de las actuaciones judiciales </t>
  </si>
  <si>
    <t xml:space="preserve">Dentro de los informes mensuales para el pago, los abogados describen las actuaciones judiciales surtidas dentro de ese mes en sus procesos judiciales </t>
  </si>
  <si>
    <t xml:space="preserve">la dependiente judicial, realiza seguimiento lunes, miercoles y viernes  de los procesos judiciales a traves del micrositio de la pagina de rama judicial, sin embargo cada abogado revisa de igual manera sus procesos. La matriz se alimenta conforme se vayan presentando actuaciones generando las respectivas alertas, y final de cada mes la abogada de planta revisa con la dependiente judicial la matriz. </t>
  </si>
  <si>
    <t>N/A</t>
  </si>
  <si>
    <t>Durante la vigencia 2022, no se han designado nuevos predios para comercialización.</t>
  </si>
  <si>
    <t xml:space="preserve">Esta acción de tratamiento se efectuara en el transcurso de la vigencia. 
Se realizó lista de chequeo de actividades_ procedimiento de Venta de inmuebles </t>
  </si>
  <si>
    <t>La matriz de seguimiento contractual se actualiza  de conformidad con los tramites radicados y gestionados en la DGC, de esta manera en caso de ser devueltos los procesos contractuales por no cumplir con lo establecido con lo dispuesto en SIG se adelata el seguimiento correspondiente en esta herramienta.</t>
  </si>
  <si>
    <t>Se realizan seguiento mensual al Plan Anual de Adquisiones y Plan de Inverdión, cundo se detectan retrazos en su ejecución se envía a las diferentes dependencias comunicaciones internas con el fin de evidenciar el avance en los procesos de contratación programados 
I2022000515
I2022000541
I2022001030
I2022001031</t>
  </si>
  <si>
    <t>Todos las solicitudes radicadas en la DGC se tramitan a través de la plataforma transaccional SECOP II y se constata su recomendación previa de trámite, a traves de las actas de las respectivas sesiones del comité de contratación las cuales se encuentran en la carpeta compartida de la Dirección de Gestión Contractual - (21 comites de  contratación con sus actas).</t>
  </si>
  <si>
    <t>Se realiza seguimiento semanal a la matriz de seguimiento contractual la actualiza  de conformidad con los tramites radicados y gestionados en la DGC, de esta manera en caso de ser devueltos los procesos contractuales por no cumplir con lo establecido con lo dispuesto en SIG se adelata el seguimiento correspondiente en esta herramienta. Esta matriz es presentada a la Directora contractual para verificar el avance de los procesos.</t>
  </si>
  <si>
    <t>La SGU ha establecido  una acción de tratamiento que se tiene programada ejecutar en agosto de 2022, una vez se contrate el personal de la SGU,  por lo tanto no tenemos evidencia de su ejecución hasta tanto se desarrolle la actividad.</t>
  </si>
  <si>
    <t>Como parte de la trazabilidad de los proyectos se mantiene la evidencia de los seguimientos y decisiones con las diferentes entidades que participan en la formulación de proyectos mediante actas de reuniones en las carpetas de cada proyecto.</t>
  </si>
  <si>
    <t>Mediante el FUSS (formato único de seguimiento sectorial), ciclo de estructuración de proyectos plan de acción  e indicadores de gestión se realiza seguimiento al cumplimiento de las actividades de la formulación de proyectos. (Se adjunta seguimiento de indicadores de gestión, plan de acción  y seguimiento Fuss).</t>
  </si>
  <si>
    <t xml:space="preserve">Durante el primer trimestre se actualizó la base de datos de consultores con alto grado de experticia para la elaboración de estudios técnicos. </t>
  </si>
  <si>
    <r>
      <t xml:space="preserve">La Subgerencia de Planeación y Administración de Proyectos elaboró una propuesta del </t>
    </r>
    <r>
      <rPr>
        <i/>
        <sz val="11"/>
        <color theme="1"/>
        <rFont val="Arial Narrow"/>
        <family val="2"/>
      </rPr>
      <t>Plan de Acción Institucional 2022</t>
    </r>
    <r>
      <rPr>
        <sz val="11"/>
        <color theme="1"/>
        <rFont val="Arial Narrow"/>
        <family val="2"/>
      </rPr>
      <t xml:space="preserve">, ejercicio que se realizó para garantizar su alineación con el </t>
    </r>
    <r>
      <rPr>
        <i/>
        <sz val="11"/>
        <color theme="1"/>
        <rFont val="Arial Narrow"/>
        <family val="2"/>
      </rPr>
      <t>Plan Estratégico “Súmate</t>
    </r>
    <r>
      <rPr>
        <sz val="11"/>
        <color theme="1"/>
        <rFont val="Arial Narrow"/>
        <family val="2"/>
      </rPr>
      <t xml:space="preserve">. Dicho Plan fue enviado por correo electrónico a los responsables de las actividades propuestas, para su revisión, ajustes y aprobación. Una vez realizados los ajustes propuestos por las áreas, el </t>
    </r>
    <r>
      <rPr>
        <i/>
        <sz val="11"/>
        <color theme="1"/>
        <rFont val="Arial Narrow"/>
        <family val="2"/>
      </rPr>
      <t>Plan de Acción Institucional 2022</t>
    </r>
    <r>
      <rPr>
        <sz val="11"/>
        <color theme="1"/>
        <rFont val="Arial Narrow"/>
        <family val="2"/>
      </rPr>
      <t xml:space="preserve"> consolidado fue presentado al Comité Institucional de Gestión y Desempeño, el cual fue aprobado en sesión del 31 de enero del 2022 y publicado en la sección en la sección </t>
    </r>
    <r>
      <rPr>
        <i/>
        <sz val="11"/>
        <color theme="1"/>
        <rFont val="Arial Narrow"/>
        <family val="2"/>
      </rPr>
      <t>Transparencia &gt;&gt; Planeación, presupuesto e informes &gt;&gt; Plan de acción institucional</t>
    </r>
    <r>
      <rPr>
        <sz val="11"/>
        <color theme="1"/>
        <rFont val="Arial Narrow"/>
        <family val="2"/>
      </rPr>
      <t xml:space="preserve"> de la página web y en la sección </t>
    </r>
    <r>
      <rPr>
        <i/>
        <sz val="11"/>
        <color theme="1"/>
        <rFont val="Arial Narrow"/>
        <family val="2"/>
      </rPr>
      <t xml:space="preserve">"Planeación Institucional" </t>
    </r>
    <r>
      <rPr>
        <sz val="11"/>
        <color theme="1"/>
        <rFont val="Arial Narrow"/>
        <family val="2"/>
      </rPr>
      <t>de la eruNET. 
Para el seguimiento del primer trimestre del 2022, la Subgerencia de Planeación y Administración de Proyectos emitió los lineamientos respectivos, y una vez recibida la información reportada por los diferentes procesos, se validó de manera conjunta con los profesionales de la Subgerencia, para garantizar su alineación con los objetivos, coherencia y que esté acorde con la programación establecida. Los resultados del seguimiento del primer trimestre del año 2022 se presentaron al Comité Institucional de Gestión y Desempeño en sesión del 29 de abril de 2022. A la fecha, el plan está en versión 2, el cual está publicado en la sección en la sección Transparencia &gt;&gt; Planeación, presupuesto e informes &gt;&gt; Plan de acción institucional de la página web y en la sección "Planeación Institucional" de la eruNET. 
Finalmente, los resultados del seguimiento al</t>
    </r>
    <r>
      <rPr>
        <i/>
        <sz val="11"/>
        <color theme="1"/>
        <rFont val="Arial Narrow"/>
        <family val="2"/>
      </rPr>
      <t xml:space="preserve"> Plan de Acción Institucional 2021</t>
    </r>
    <r>
      <rPr>
        <sz val="11"/>
        <color theme="1"/>
        <rFont val="Arial Narrow"/>
        <family val="2"/>
      </rPr>
      <t xml:space="preserve"> correspondiente al cuarto trimestre fueron presentados al Comité Institucional de Gestión y Desempeño en la sesión del 9 de febrero de 2022. 
Por lo anterior, se puede concluir que ha sido efectivo el control y la acción definidas, pues una vez aplicados, no se ha materializado el riesgo.
</t>
    </r>
    <r>
      <rPr>
        <b/>
        <sz val="11"/>
        <color theme="1"/>
        <rFont val="Arial Narrow"/>
        <family val="2"/>
      </rPr>
      <t xml:space="preserve">Evidencias: 
</t>
    </r>
    <r>
      <rPr>
        <sz val="11"/>
        <color theme="1"/>
        <rFont val="Arial Narrow"/>
        <family val="2"/>
      </rPr>
      <t xml:space="preserve">Correo enviando propuesta Plan de Acción Institucional.
Publicados en la sección en la sección </t>
    </r>
    <r>
      <rPr>
        <i/>
        <sz val="11"/>
        <color theme="1"/>
        <rFont val="Arial Narrow"/>
        <family val="2"/>
      </rPr>
      <t>Transparencia &gt;&gt; Planeación, presupuesto e informes &gt;&gt; Plan de acción instituciona</t>
    </r>
    <r>
      <rPr>
        <sz val="11"/>
        <color theme="1"/>
        <rFont val="Arial Narrow"/>
        <family val="2"/>
      </rPr>
      <t>l de la página web y en la sección "</t>
    </r>
    <r>
      <rPr>
        <i/>
        <sz val="11"/>
        <color theme="1"/>
        <rFont val="Arial Narrow"/>
        <family val="2"/>
      </rPr>
      <t>Planeación Institucional</t>
    </r>
    <r>
      <rPr>
        <sz val="11"/>
        <color theme="1"/>
        <rFont val="Arial Narrow"/>
        <family val="2"/>
      </rPr>
      <t>" de la eruNET: Seguimiento al Plan de Acción Institucional 2021, Plan de Acción Institucional 2022, Seguimiento al Plan de Acción Institucional 2022.
Actas 04 y 05 del Comité Institucional de Gestión y Desempeño.
Correo solicitando seguimiento I-2022.
Presentaciones utilizadas en las sesiones del Comité.</t>
    </r>
  </si>
  <si>
    <t>No aplica,  dado que no se materializó  el riesgo.</t>
  </si>
  <si>
    <r>
      <t xml:space="preserve">Para el seguimiento del primer trimestre del 2022, la Subgerencia de Planeación y Administración de Proyectos emitió los lineamientos respectivos, y una vez recibida la información reportada por los diferentes procesos, se validó de manera conjunta con los profesionales de la Subgerencia, para garantizar su alineación con los objetivos, coherencia y que esté acorde con la programación establecida. Los resultados del seguimiento del primer trimestre del año 2022 se presentaron al Comité Institucional de Gestión y Desempeño en sesión del 29 de abril de 2022. A la fecha, el plan está en versión 2, el cual está publicado en la sección en la sección Transparencia &gt;&gt; Planeación, presupuesto e informes &gt;&gt; Plan de acción institucional de la página web y en la sección "Planeación Institucional" de la eruNET. 
Finalmente, los resultados del seguimiento al Plan de Acción Institucional 2021 correspondiente al cuarto trimestre fueron presentados al Comité Institucional de Gestión y Desempeño en la sesión del 9 de febrero de 2022. 
Por lo anterior, se puede concluir que ha sido efectivo el control y la acción definidas, pues una vez aplicados, no se ha materializado el riesgo.
</t>
    </r>
    <r>
      <rPr>
        <b/>
        <sz val="11"/>
        <color theme="1"/>
        <rFont val="Arial Narrow"/>
        <family val="2"/>
      </rPr>
      <t>Evidencias:</t>
    </r>
    <r>
      <rPr>
        <sz val="11"/>
        <color theme="1"/>
        <rFont val="Arial Narrow"/>
        <family val="2"/>
      </rPr>
      <t xml:space="preserve"> 
Publicados en la sección en la sección Transparencia &gt;&gt; Planeación, presupuesto e informes &gt;&gt; Plan de acción institucional de la página web y en la sección "Planeación Institucional" de la eruNET: Seguimiento al Plan de Acción Institucional 2021, Plan de Acción Institucional 2022, Seguimiento al Plan de Acción Institucional 2022.
Actas 04 y 05 del Comité Institucional de Gestión y Desempeño.
Correo solicitando seguimiento I-2022.
Presentaciones utilizadas en las sesiones del Comité.</t>
    </r>
  </si>
  <si>
    <r>
      <t xml:space="preserve">En el marco del Comité Institucional de Gestión y Desempeño, se ha revisado y aprobado tanto la formulación como el seguimiento  del Plan de Acción Institucional, lo cual se encuentra debidamente soportado en las actas del  Comité y en su publicación  en la sección </t>
    </r>
    <r>
      <rPr>
        <i/>
        <sz val="11"/>
        <color theme="1"/>
        <rFont val="Arial Narrow"/>
        <family val="2"/>
      </rPr>
      <t>Transparencia &gt;&gt; Planeación, presupuesto e informes &gt;&gt; Plan de acción institucional</t>
    </r>
    <r>
      <rPr>
        <sz val="11"/>
        <color theme="1"/>
        <rFont val="Arial Narrow"/>
        <family val="2"/>
      </rPr>
      <t xml:space="preserve"> de la página web y en la sección "</t>
    </r>
    <r>
      <rPr>
        <i/>
        <sz val="11"/>
        <color theme="1"/>
        <rFont val="Arial Narrow"/>
        <family val="2"/>
      </rPr>
      <t>Planeación Institucional</t>
    </r>
    <r>
      <rPr>
        <sz val="11"/>
        <color theme="1"/>
        <rFont val="Arial Narrow"/>
        <family val="2"/>
      </rPr>
      <t xml:space="preserve">" de la eruNET. </t>
    </r>
  </si>
  <si>
    <r>
      <t xml:space="preserve">Para el periodo reportado y de acuerdo con la actividad definida en el plan de acción institucional 2022 “Desarrollar plan de acción para la identificación, consolidación e inventario de la documentación existente de los proyectos urbanos.”, se realizó un diagnóstico del estado actual del Banco de Proyectos, el cual incluye su inventario, para adecuar dicho control al nuevo modelo de Seguimiento Integral de Proyectos. 
Como resultado de la ejecución de esta actividad, a la fecha se cuenta con el Inventario del Banco de Proyectos con corte a 30 de abril, a partir del cual y de la mano con la adopción de la Guía de Gestión Integral de Proyectos, se definirán los lineamientos para el funcionamiento de este repositorio.
De otra parte, es importante mencionar, que conforme a lo definido en la caracterización del proceso, no se establecieron salidas que constituyan un producto o servicio para terceros  o que hagan parte del Portafolio de Productos y Servicios de la Empresa, y dado que las  salidas del proceso están asociados a instrumentos de planeación o seguimiento, se concluyó que el mismo debía desaparecer como proceso misional y a partir del 20 de abril, previa aprobación del Comité Institucional de Gestión  y Desempeño, se convierte en el proceso estratégico Planeación  y Seguimiento Integral de Proyectos.
Por lo anterior, es importante mencionar que a la fecha no se ha materializado el riesgo por cuanto la acción que lo generaba se suspendió. 
</t>
    </r>
    <r>
      <rPr>
        <b/>
        <sz val="11"/>
        <color theme="1"/>
        <rFont val="Arial Narrow"/>
        <family val="2"/>
      </rPr>
      <t>Evidencias:</t>
    </r>
    <r>
      <rPr>
        <sz val="11"/>
        <color theme="1"/>
        <rFont val="Arial Narrow"/>
        <family val="2"/>
      </rPr>
      <t xml:space="preserve"> 
Plan de Acción Institucional 2022 publicado en la sección en la sección Transparencia &gt;&gt; Planeación, presupuesto e informes &gt;&gt; Plan de acción institucional de la página web y en la sección "Planeación Institucional" de la eruNET.
Cronograma Banco de Proyectos  a 30 de abril.
Inventario del Banco de Proyectos a 30 de abril
Guía de Seguimiento Integral a Proyectos
Presentación CIGD 20 de abril</t>
    </r>
  </si>
  <si>
    <t xml:space="preserve">Se han realizado 7 Comités de Proyectos (como piloto según lo decidido en el Comité Institucional de Gestión y Desempeño del 18 de agosto de 2021).
De igual manera, durante los meses de enero, febrero y marzo se realizaron reuniones semanales de seguimiento con las Subgerencias líderes de los proyectos, cuyos resultados se ven reflejados en la actualización de dichas herramientas. </t>
  </si>
  <si>
    <r>
      <t xml:space="preserve">Hasta el 30 de enero de 2022 se realizó el seguimiento a los avances reportados por los líderes de proyectos en la Base General de Proyectos. Para los meses de febrero y marzo la Subgerencia de Planeación y Administración de Proyectos implementó el “Cuadro de Mando”, que cuenta con 46 versiones, con el cual se revisaron todos los frentes de los proyectos para poder dar las alertas necesarias. Durante el mes de abril se socializó el “Tablero Integral de Proyectos” que contiene la información con las alertas necesarias sobre los proyectos. 
Paralelamente se han realizado 7 Comités de Proyectos (como piloto según lo decidido en el Comité Institucional de Gestión y Desempeño del 18 de agosto de 2021), y se avanza en la resolución de creación y funcionamiento del Comité de Proyectos.
Por lo anterior, se concluye que, si bien se cambió la herramienta de seguimiento, el control ha sido efectivo, por cuanto se han presentado alertas de manera oportuna, permitiendo una adecuada toma de decisiones frente a los avances presentados por las Subgerencias líderes de los proyectos.
</t>
    </r>
    <r>
      <rPr>
        <b/>
        <sz val="11"/>
        <color theme="1"/>
        <rFont val="Arial Narrow"/>
        <family val="2"/>
      </rPr>
      <t>Evidencias:</t>
    </r>
    <r>
      <rPr>
        <sz val="11"/>
        <color theme="1"/>
        <rFont val="Arial Narrow"/>
        <family val="2"/>
      </rPr>
      <t xml:space="preserve"> 
Radicación de la resolución del comité
Link del Tablero Integral de Proyectos https://app.powerbi.com/view?r=eyJrIjoiN2I5MmVmNDUtNjQyNC00YTViLTk0MmYtZmIyNzJmZGUyYjZmIiwidCI6ImFlNTI1NzU3LTg5YmEtNGQzMC1hMmY3LTQ5Nzk2ZWY4YzYwNCIsImMiOjR9
Cuadro de Mando en su última versión al corte de este informe
Actas Comités de Proyectos</t>
    </r>
  </si>
  <si>
    <t xml:space="preserve">Durante los meses de enero, febrero y marzo se realizaron reuniones semanales de seguimiento con las Subgerencias líderes de los proyectos, cuyos resultados se ven reflejados en la actualización de dichas herramientas. </t>
  </si>
  <si>
    <t>Se realizaron dos sesiones de inducción. (Con el área de archivo y de Gestión Social)</t>
  </si>
  <si>
    <t>Se realizó seguimiento a la matriz de Quejas y Reclamos</t>
  </si>
  <si>
    <t>Se realizo convocatoria para capacitación el 28 de abril a traves de talento Humano para el semiraio Web Lenguaje Claro</t>
  </si>
  <si>
    <t>Se estableció cronograma de Cualificación y se realizaron dos sesiones. Introducción a lo Público el dia 5 de abril, e introducción al servicio a la ciudadania el dia 3 de mayo.</t>
  </si>
  <si>
    <t>Inducción 5 de abril: Asistieron 10 personas
Inducción 3 de mayo: Asistieron 2 personas</t>
  </si>
  <si>
    <t>Esta actividad se realizara en el transcurso de la vigenica</t>
  </si>
  <si>
    <t>El auxiliar administrativo de atención al ciudadano realiza el seguimiento trimestral de la oportunidad y la calidad en las repuestas de las PQRS este seguimiento se realiza tomando una muestra del total de las PQRS recibidas en el trimestre, resultado de la ejecución de este control queda el informe de satisfacción trimestral con los porcentajes de satisfacción, en caso de encontrase PQRS respondidas fuera de tiempo o que no cuenten con la calidad se genera una reinducción del manejo del sistema.</t>
  </si>
  <si>
    <t xml:space="preserve">El proceso cuenta con un cronograma de capacitación Funcional.                              
Se realizaron alcances de información remitida por la alcaldia referente a los incumplientos en los criterios de respuesta en los meses de enero, febrero y marzo. </t>
  </si>
  <si>
    <t>10 de marzo Reinducción a 10 personas
21 de abril Reinducción a 10 personas</t>
  </si>
  <si>
    <t>Al corte al primer cuatrimestre, la SGDP continua con los siguientes controles establecidos:
1. Elaboración de los documentos técnicos por el Equipo de Estudios previos, revisados por su líder.
2. Observaciones presentadas ajustadas por el equipo de Estudios Previos.
3. Documentos remitidos al abogado designado por la Dirección de Gestión Contractual.
4. Presentación del proceso al Comité de contratación y al Comité Fiduciario (Cuando aplique)
5. Radicación del proceso de selección y contratación a la Dirección de Gestión Contractual</t>
  </si>
  <si>
    <t>Al corte al primer cuatrimestre, la SGDP continua con los siguientes controles, de acuerdo a lo establecido en el Manuel de Supervisión e Interventoría, Capítulo 2 Funciones de la Interventoría y supervisión:
1. Determinar la especialidad de los procesos de contratación, entendiéndose que para garantizar la correcta ejecución de estudios, diseños y construcción, la supervisión deberá contar con el acompañamiento de una interventoría, quien dentro de sus funciones tendrá entre otras, la revisión (2.1 Funciones Administrativas,- 2.1.1 .2 Recibir la obra, bienes o insumos contratados, siempre y cuando se haya cumplido a cabalidad con el objeto contratado), validación, y aprobación de productos, estudios y obras  (2.2 Funciones Técnicas - 2.2.3 Verificar la cantidad y calidad de los bienes servicios u obras contratadas y aprobar o rechazar las actas de obra ejecutada, debiendo revisar, aprobar o rechazar las obras, bienes o servicios ejecutados y su calidad para proceder al pago),  garantizando el cumplimiento de la normatividad vigente, y el cumplimiento de los demás parámetros normativos establecidos para su ejecución, ya sea un plan parcial de base, planes de implantación, norma urbana,  y el correcto cumplimiento de la NSR-10 y demás normas que rigen para los proyectos de construcción e infraestructura.
De esta manera: Las interventorías tendrán por objeto realizar el seguimiento técnico, administrativo y financiero que pueda garantizar el cumplimiento de las obligaciones para los contratistas, mitigando así el riesgo de recibo de productos y/o obras sin el lleno de los requisitos establecidos para tal fin, dado que existe un documento contractual que soporta y garantiza este cumplimiento.
Por otra parte, con ocasión en la confluencia de las dos figuras (Interventor y supervisión), en los documentos contractuales se establecen claramente el alcance de la primera, entendiéndose que la supervisión será garante del cumplimiento de las labores de la interventoría, y esta a su vez del cumplimiento de las obligaciones del consultor /o constructor.</t>
  </si>
  <si>
    <t>Finalmente como indicador de cumplimiento se tiene:
1.Actas de recibo y aprobación de productos por parte de los Interventores, para los productos, diseños y obras entregadas por contratista consultor- constructor.
2.Certificaciones de cumplimiento para los Interventores por parte de la supervisión.
Recibos realizados para el periodo reportado:
1. Interventoría a las obras del convenio No. 152.</t>
  </si>
  <si>
    <t>Al corte al primer cuatrimestre, se continuó con el seguimiento mediante el formato FT-193 Req min entrega obra V1_0 y soportes, al siguiente proyecto:
* ETAPA 7B DEL PROVENIR</t>
  </si>
  <si>
    <t xml:space="preserve">Acorde con los contratos suscritos, la Subgerencia de Gestión Corporativa, mensualmente realiza el seguimiento al PAA - Plan de Contratación, el proceso de servicios logísticos realiza las acciones pertinentes para adelantar y documentar los proceso de contratación de los servicios en el respectivo mes  y acorde a la programación de la PAA.
</t>
  </si>
  <si>
    <t xml:space="preserve">Observaciones </t>
  </si>
  <si>
    <t xml:space="preserve">El control identificado no es un control sino un riesgo, por favor revisar </t>
  </si>
  <si>
    <t>El proceso no reporto avance de los controles establecidos</t>
  </si>
  <si>
    <t>El proceso no reporto avance a la Acción de Trtatamiento Establecida</t>
  </si>
  <si>
    <t>Conforme a los requerimientos que realizan las dependencias y que se registran en el correo de servicviosadminstrativos@eru.gov.co,  sobre  la necesidad de retirar elementos y/o bienes  de la sede de la Empresa, se envía un correo a la administración del edificio, autorizando la salida de los bienes.</t>
  </si>
  <si>
    <t xml:space="preserve">El técnico líder asignado al CAD del proceso de gestión documental realizó  control al inventario documental mediante el diligenciamiento del Formato único de inventario documental FT-33, este formato queda debidamente  firmado por la dependencia productora y el líder técnico del CAD. Adicionalmente  realiza revisión validando el correcto diligenciamiento, con el objetivo de identificar errores y de esta forma solicitar ajustes. Hasta la fecha  no se han evidenciado errores en el diligenciamiento.
Anexo 11. Inventarios documentales actualizados </t>
  </si>
  <si>
    <t xml:space="preserve">Durante el cuatrimestre el Centro Administrativo Documental, realizó la recepción y verificación de la documentación entregada por las dependencias de la Empresa.  </t>
  </si>
  <si>
    <r>
      <t>Durante el perdido de medición de este informe se realizaron las siguientes actividades relacionadas con divulgación, capacitación del PIGA:
 - Campaña "</t>
    </r>
    <r>
      <rPr>
        <i/>
        <sz val="11"/>
        <color theme="1"/>
        <rFont val="Arial Narrow"/>
        <family val="2"/>
      </rPr>
      <t>Pequeñas acciones grandes cambios</t>
    </r>
    <r>
      <rPr>
        <sz val="11"/>
        <color theme="1"/>
        <rFont val="Arial Narrow"/>
        <family val="2"/>
      </rPr>
      <t>": energía 
- Seguimiento energía, residuos y consumo papel: Indicadores del Proceso
- Taller Conociendo mi bici 
- Lanzamiento Campaña “Ponlo en su lugar, Ponte en mi lugar”: Evento, video y señalización. 
- Lanzamiento aplicación UFLOU e implementación
- Encuesta carro compartido
- Charlas: Jueves Movilidad Sostenible = “Señales y normas” y “Qué hacer en caso de accidente”
- Seguimiento diario movilidad
- Actividades jueves de movilidad</t>
    </r>
  </si>
  <si>
    <t xml:space="preserve">El proceso realizo control del respaldo de la información mediante la implementación del protocolo de seguridad SSL en la página Web Institucional, en equipo con Webmaster. Adicionalmente  actualizo las carpetas de Owncloud en la NAS acorde a lo registrado en el formato de acceso lógico de los nuevos colaboradores de la empresa (Copia de respaldo JSP7,  GLPI )
</t>
  </si>
  <si>
    <t>Las actividades de planeación financiera de la Empresa se inician en junio del año en curso, así las cosas, las actividad de seguimiento de contratación para los contratos de mantenimiento se iniciaran en el segundo semestre del año.</t>
  </si>
  <si>
    <t>Esta actividad esta programada para iniciar en julio con el objetivo de que sirva como insumo en la construcción plan de adquisiciones de la entidad.</t>
  </si>
  <si>
    <t xml:space="preserve">Una vez el supervisor del contrato realiza el diligenciamiento del formato de acceso lógico en el sistema JSP7, se activa el envió automático de correo electrónico al grupo de TIC. Así las cosas el procesos hace seguimiento a las solicitudes revisando el correo automático que se genera.
Anexo 27. Capacitación.
 </t>
  </si>
  <si>
    <t>Esta actividad esta programada para iniciar en julio con el objetivo de que sirva como insumo en la construcción plan de adquisición.</t>
  </si>
  <si>
    <t>Hasta la fecha no se han recibido correos de alerta por fallas  en el aplicativo ENTUITY</t>
  </si>
  <si>
    <t>Mediante el contrato  327-2021 se realizan mantenimientos preventivos, para esta vigencia esta programado para el segundo semestre del 2022. Este contrato esta programado para hacer adición efectiva en el mes de agosto.</t>
  </si>
  <si>
    <r>
      <t xml:space="preserve">Se consolidó matriz de seguimiento de reportes a entes de control y vigilancia del proceso de gestión financiera con las fechas de entrega para la vigencia 2022, con el objetivo de dar seguimiento al cumplimiento de entregables.
Adicionalmente se  sobre este se deja como evidencia la Medición de los indicadores de entrega de informes y presentación obligaciones tributarias.
</t>
    </r>
    <r>
      <rPr>
        <b/>
        <u/>
        <sz val="11"/>
        <color theme="1"/>
        <rFont val="Arial Narrow"/>
        <family val="2"/>
      </rPr>
      <t>Anexos:</t>
    </r>
    <r>
      <rPr>
        <sz val="11"/>
        <color theme="1"/>
        <rFont val="Arial Narrow"/>
        <family val="2"/>
      </rPr>
      <t xml:space="preserve"> El proceso suministra las evidencias mediante  Carpeta soporte de controles mapa de riesgos Enero- abril 2022 ,  compartida en el Drive en el link: https://drive.google.com/drive/folders/1oF7WuO5aRwzz9Og5GV8aZY1Yqzx8mm23?usp=sharing
</t>
    </r>
    <r>
      <rPr>
        <b/>
        <sz val="11"/>
        <color theme="1"/>
        <rFont val="Arial Narrow"/>
        <family val="2"/>
      </rPr>
      <t xml:space="preserve"> </t>
    </r>
    <r>
      <rPr>
        <sz val="11"/>
        <color theme="1"/>
        <rFont val="Arial Narrow"/>
        <family val="2"/>
      </rPr>
      <t xml:space="preserve">
</t>
    </r>
  </si>
  <si>
    <r>
      <t xml:space="preserve">Se realizó la presentación de las obligaciones tributarias de la Empresa, correspondientes al primer trimestre del año con la correspondiente validación y revisión de la Revisoría fiscal y Asesor Tributario. 
</t>
    </r>
    <r>
      <rPr>
        <b/>
        <u/>
        <sz val="11"/>
        <color theme="1"/>
        <rFont val="Arial Narrow"/>
        <family val="2"/>
      </rPr>
      <t>Anexos:</t>
    </r>
    <r>
      <rPr>
        <sz val="11"/>
        <color theme="1"/>
        <rFont val="Arial Narrow"/>
        <family val="2"/>
      </rPr>
      <t xml:space="preserve"> El proceso suministra las evidencias mediante  Carpeta soporte de controles mapa de riesgos Enero- abril 2022 ,  compartida en el Drive en el link: https://drive.google.com/drive/folders/1oF7WuO5aRwzz9Og5GV8aZY1Yqzx8mm23?usp=sharing
Hojas de ruta del proceso </t>
    </r>
  </si>
  <si>
    <r>
      <t xml:space="preserve">Medición de los indicadores de entrega de informes y presentación obligaciones tributarias. Así como el seguimiento del cuadro de control durante la vigencia del 2022.
</t>
    </r>
    <r>
      <rPr>
        <b/>
        <u/>
        <sz val="11"/>
        <color theme="1"/>
        <rFont val="Arial Narrow"/>
        <family val="2"/>
      </rPr>
      <t xml:space="preserve">Anexos: </t>
    </r>
    <r>
      <rPr>
        <sz val="11"/>
        <color theme="1"/>
        <rFont val="Arial Narrow"/>
        <family val="2"/>
      </rPr>
      <t xml:space="preserve">El proceso suministra las evidencias mediante  Carpeta soporte de controles mapa de riesgos Enero- abril 2022 ,  compartida en el Drive en el link: https://drive.google.com/drive/folders/1oF7WuO5aRwzz9Og5GV8aZY1Yqzx8mm23?usp=sharing 
Hoja de Vida Indicador   
</t>
    </r>
  </si>
  <si>
    <r>
      <t xml:space="preserve">Medición de los indicadores de entrega de informes y presentación obligaciones tributarias. Así como el seguimiento del cuadro de control durante la vigencia del 2022.
</t>
    </r>
    <r>
      <rPr>
        <b/>
        <u/>
        <sz val="11"/>
        <color theme="1"/>
        <rFont val="Arial Narrow"/>
        <family val="2"/>
      </rPr>
      <t>Anexos:</t>
    </r>
    <r>
      <rPr>
        <sz val="11"/>
        <color theme="1"/>
        <rFont val="Arial Narrow"/>
        <family val="2"/>
      </rPr>
      <t xml:space="preserve"> El proceso suministra las evidencias mediante  Carpeta soporte de controles mapa de riesgos Enero- abril 2022 ,  compartida en el Drive en el link: https://drive.google.com/drive/folders/1oF7WuO5aRwzz9Og5GV8aZY1Yqzx8mm23?usp=sharing
 Hoja de Vida Indicador  </t>
    </r>
  </si>
  <si>
    <r>
      <t xml:space="preserve">El día 29 de marzo de 2022, sesionó el comité Financiero y de Inversiones donde se abarcaron los siguientes temas:
 1) Flujo de caja - 31 diciembre de 2021
2) Ejecución Presupuestal - 31 de diciembre 2021 
3) Estados financieros - 31 de diciembre 2021
4) Proposiciones y varios
Sin embargo, por temas de agenda  y complejidad de la información, se llevó acabo la continuación del Comité el día 21 de abril de 2022, donde se dio alcance a la agenda y se presentaron los siguientes temas:
1. Seguimiento compromisos de Comité
2. Flujo de Caja diciembre 2021
3. Ejecución Presupuestal diciembre 2021
4. Informes a marzo 2022 Flujo de Caja y Ejecución Presupuestal
5. Proposiciones y varios
</t>
    </r>
    <r>
      <rPr>
        <b/>
        <u/>
        <sz val="11"/>
        <color theme="1"/>
        <rFont val="Arial Narrow"/>
        <family val="2"/>
      </rPr>
      <t>Anexos</t>
    </r>
    <r>
      <rPr>
        <sz val="11"/>
        <color theme="1"/>
        <rFont val="Arial Narrow"/>
        <family val="2"/>
      </rPr>
      <t xml:space="preserve">: El proceso suministra las evidencias mediante  Carpeta soporte de controles mapa de riesgos Enero- abril 2022 ,  compartida en el Drive en el link: https://drive.google.com/drive/folders/1oF7WuO5aRwzz9Og5GV8aZY1Yqzx8mm23?usp=sharing
</t>
    </r>
  </si>
  <si>
    <r>
      <t xml:space="preserve">Se dio cumplimiento a las actividades de conciliación de información financiera contable y como soporte se remiten los formatos de conciliación de nómina y bancarias de enero a marzo de 2022.
El proceso suministra las evidencias mediante  Carpeta soporte de controles mapa de riesgos Enero- abril 2022 ,  compartida en el Drive en el link: https://drive.google.com/drive/folders/1oF7WuO5aRwzz9Og5GV8aZY1Yqzx8mm23?usp=sharing
</t>
    </r>
    <r>
      <rPr>
        <b/>
        <sz val="11"/>
        <color theme="1"/>
        <rFont val="Arial Narrow"/>
        <family val="2"/>
      </rPr>
      <t>Conciliación de nomina y bancarias</t>
    </r>
    <r>
      <rPr>
        <sz val="11"/>
        <color theme="1"/>
        <rFont val="Arial Narrow"/>
        <family val="2"/>
      </rPr>
      <t xml:space="preserve">
</t>
    </r>
  </si>
  <si>
    <t>Las actividades de planeación financiera de la Empresa se inician en junio del año en curso.</t>
  </si>
  <si>
    <t>El líder del proceso de Contabilidad con el grupo de profesionales del área realizo revisión y actualización del procedimiento  de Conciliación de información (PD -87), el cual  se encuentra en proceso de a firma.</t>
  </si>
  <si>
    <r>
      <t xml:space="preserve">Se ejecutaron los controles descritos sobre los procesos de cargue de archivo plano y se remite como evidencia los correos electrónicos de ajustes a los procesos que presentaron novedades.
</t>
    </r>
    <r>
      <rPr>
        <b/>
        <u/>
        <sz val="11"/>
        <color theme="1"/>
        <rFont val="Arial Narrow"/>
        <family val="2"/>
      </rPr>
      <t xml:space="preserve">Anexos: </t>
    </r>
    <r>
      <rPr>
        <sz val="11"/>
        <color theme="1"/>
        <rFont val="Arial Narrow"/>
        <family val="2"/>
      </rPr>
      <t>El proceso suministra las evidencias mediante  Carpeta soporte de controles mapa de riesgos Enero- abril 2022 ,  compartida en el Drive en el link: https://drive.google.com/drive/folders/1oF7WuO5aRwzz9Og5GV8aZY1Yqzx8mm23?usp=sharing
Correos de revisión y aprobación</t>
    </r>
  </si>
  <si>
    <r>
      <t xml:space="preserve">Se realizó la verificación de los documentos soportes de trámite de pago y como soporte se remite el control de radicados de Enero a abril de 2022.
</t>
    </r>
    <r>
      <rPr>
        <b/>
        <u/>
        <sz val="11"/>
        <color theme="1"/>
        <rFont val="Arial Narrow"/>
        <family val="2"/>
      </rPr>
      <t>Anexos:</t>
    </r>
    <r>
      <rPr>
        <sz val="11"/>
        <color theme="1"/>
        <rFont val="Arial Narrow"/>
        <family val="2"/>
      </rPr>
      <t xml:space="preserve"> El proceso suministra las evidencias mediante  Carpeta soporte de controles mapa de riesgos Enero- abril 2022 ,  compartida en el Drive en el link: https://drive.google.com/drive/folders/1oF7WuO5aRwzz9Og5GV8aZY1Yqzx8mm23?usp=sharing</t>
    </r>
  </si>
  <si>
    <t>Los procesos de pago se realizan a través de portales bancarios que por seguridad del proceso tienen parametrizado la doble aprobación para realizar una transacción, como prueba del proceso se adjuntan soportes de pago donde se evidencia el usuario aprobador y el usuario preparador de los pagos.
El proceso suministra las evidencias mediante  Carpeta soporte de controles mapa de riesgos Enero- abril 2022 ,  compartida en el Drive en el link: https://drive.google.com/drive/folders/1oF7WuO5aRwzz9Og5GV8aZY1Yqzx8mm23?usp=sharing</t>
  </si>
  <si>
    <r>
      <t xml:space="preserve">La Tesorería realizó el proyectó borrador del protocolo de seguridad de la Empresa el cual se socializará en el próximo Comité de Autoevaluación del proceso de Gestión financiera.
</t>
    </r>
    <r>
      <rPr>
        <b/>
        <u/>
        <sz val="11"/>
        <color theme="1"/>
        <rFont val="Arial Narrow"/>
        <family val="2"/>
      </rPr>
      <t>Anexos:</t>
    </r>
    <r>
      <rPr>
        <sz val="11"/>
        <color theme="1"/>
        <rFont val="Arial Narrow"/>
        <family val="2"/>
      </rPr>
      <t xml:space="preserve"> El proceso suministra las evidencias mediante  Carpeta soporte de controles mapa de riesgos Enero- abril 2022 ,  compartida en el Drive en el link: https://drive.google.com/drive/folders/1oF7WuO5aRwzz9Og5GV8aZY1Yqzx8mm23?usp=sharing
Protocolo Tesorería
</t>
    </r>
  </si>
  <si>
    <r>
      <t xml:space="preserve">La Tesorería realizó el proyectó borrador del protocolo de seguridad de la Empresa el cual se socializará en el próximo Comité de Autoevaluación del proceso de Gestión financiera.
</t>
    </r>
    <r>
      <rPr>
        <b/>
        <u/>
        <sz val="11"/>
        <color theme="1"/>
        <rFont val="Arial Narrow"/>
        <family val="2"/>
      </rPr>
      <t xml:space="preserve">Anexos: </t>
    </r>
    <r>
      <rPr>
        <sz val="11"/>
        <color theme="1"/>
        <rFont val="Arial Narrow"/>
        <family val="2"/>
      </rPr>
      <t>El proceso suministra las evidencias mediante  Carpeta soporte de controles mapa de riesgos Enero- abril 2022 ,  compartida en el Drive en el link: https://drive.google.com/drive/folders/1oF7WuO5aRwzz9Og5GV8aZY1Yqzx8mm23?usp=sharing
Protocolo Tesorería</t>
    </r>
  </si>
  <si>
    <t>La Tesorería realizó el proyectó borrador del protocolo de seguridad de la Empresa el cual se socializará en el próximo Comité de Autoevaluación del proceso de Gestión financiera.
El proceso suministra las evidencias mediante  Carpeta soporte de controles mapa de riesgos Enero- abril 2022 ,  compartida en el Drive en el link: https://drive.google.com/drive/folders/1oF7WuO5aRwzz9Og5GV8aZY1Yqzx8mm23?usp=sharing
Protocolo Tesorería</t>
  </si>
  <si>
    <r>
      <t xml:space="preserve">En el primer trimestre se hizo la encuesta de necesidades y expectativas de SST, análisis de matriz de riesgos, protocolo de bioseguridad y con base en esta información se levantaron las necesidades del PETH y el plan de trabajo de seguridad y salud en el trabajo 2022
Este plan fue presentado por el Comité Institucional de Gestión y Desempeño para su aprobación .
</t>
    </r>
    <r>
      <rPr>
        <b/>
        <u/>
        <sz val="11"/>
        <color theme="1"/>
        <rFont val="Arial Narrow"/>
        <family val="2"/>
      </rPr>
      <t xml:space="preserve">Anexos: </t>
    </r>
    <r>
      <rPr>
        <sz val="11"/>
        <color theme="1"/>
        <rFont val="Arial Narrow"/>
        <family val="2"/>
      </rPr>
      <t xml:space="preserve">El proceso suministra las evidencias mediante  Carpeta Mapa de riesgos TH, compartida en el Drive en el link  https://drive.google.com/drive/u/0/folders/14zkI2FpzdPlmEUA1IxLmtsYSYKTYlWER 
Encuesta de necesidades y expectativas 
PETH 2022 
Plan de trabajo 2022 SST 
</t>
    </r>
  </si>
  <si>
    <r>
      <t xml:space="preserve">Se realizó evaluación del cumplimiento de los estándares mínimos y la resolución 312 de 2019,   al finalizar vigencia 2021, dentro del marco de  la rendición de cuentas que se presenta todos los años al COPASST  y  reporte que se debe entregar al servicio civil al comienzo de cada vigencia .
 Como resultado de esta evaluación se identifico que se esta dando cumplimiento a los requisitos de la implementación de SSST.
</t>
    </r>
    <r>
      <rPr>
        <b/>
        <u/>
        <sz val="11"/>
        <color theme="1"/>
        <rFont val="Arial Narrow"/>
        <family val="2"/>
      </rPr>
      <t>Anexos:</t>
    </r>
    <r>
      <rPr>
        <sz val="11"/>
        <color theme="1"/>
        <rFont val="Arial Narrow"/>
        <family val="2"/>
      </rPr>
      <t xml:space="preserve"> El proceso suministra las evidencias mediante  Carpeta Mapa de riesgos TH, compartida en el Drive en el link  https://drive.google.com/drive/u/0/folders/14zkI2FpzdPlmEUA1IxLmtsYSYKTYlWER </t>
    </r>
  </si>
  <si>
    <r>
      <t xml:space="preserve">Se realizó seguimiento trimestral al cumplimiento de las actividades establecidas en el Plan Estratégico del Talento Humano del Plan en el componente de seguridad y salud en el trabajo mediante la medición del indicador
 ¨Cumplimiento de las actividades programadas en el Sistema de Gestión de Salud y Seguridad en el trabajo. programadas  en el Plan Estratégico de Talento Humano - PETH¨ cuyos resultados permiten  identificar que se ha cumplido satisfactoriamente con la programación descrita en el PETH. 
</t>
    </r>
    <r>
      <rPr>
        <b/>
        <u/>
        <sz val="11"/>
        <color theme="1"/>
        <rFont val="Arial Narrow"/>
        <family val="2"/>
      </rPr>
      <t>Anexos:</t>
    </r>
    <r>
      <rPr>
        <sz val="11"/>
        <color theme="1"/>
        <rFont val="Arial Narrow"/>
        <family val="2"/>
      </rPr>
      <t xml:space="preserve"> El proceso suministra las evidencias mediante  Carpeta Mapa de riesgos TH, compartida en el Drive en el link  https://drive.google.com/drive/u/0/folders/14zkI2FpzdPlmEUA1IxLmtsYSYKTYlWER 
Encuesta de necesidades y expectativas 
PETH 2022 
Plan de trabajo 2022 SST </t>
    </r>
  </si>
  <si>
    <r>
      <t xml:space="preserve">Se realizo actualización de la matriz legal de salud y seguridad en el trabajo  al finalizar la  vigencia según n el cumplimiento de los estándares mínimos y la resolución 312 de 2019,. 
</t>
    </r>
    <r>
      <rPr>
        <b/>
        <u/>
        <sz val="11"/>
        <color theme="1"/>
        <rFont val="Arial Narrow"/>
        <family val="2"/>
      </rPr>
      <t xml:space="preserve">Anexos: </t>
    </r>
    <r>
      <rPr>
        <sz val="11"/>
        <color theme="1"/>
        <rFont val="Arial Narrow"/>
        <family val="2"/>
      </rPr>
      <t xml:space="preserve">El proceso suministra las evidencias mediante  Carpeta Mapa de riesgos TH, compartida en el Drive en el link  https://drive.google.com/drive/u/0/folders/14zkI2FpzdPlmEUA1IxLmtsYSYKTYlWER 
</t>
    </r>
  </si>
  <si>
    <r>
      <t xml:space="preserve">En el mes de enero se realizó una encuesta de necesidades y expectativas con el fin de identificar aspectos a fortalecer mediante capacitación, bienestar y salud y seguridad. 
La información anteriormente descrita  se incorporó en el PETH mediante la construcción del cronograma de actividades de capacitación, bienestar y seguridad y salud en el trabajo; y fue presentado ante el comité de Gestión y Desempeño  en donde se aprobó el  PETH para la vigencia  2022 mediante resolución 02 del 2022. 
</t>
    </r>
    <r>
      <rPr>
        <b/>
        <u/>
        <sz val="11"/>
        <color theme="1"/>
        <rFont val="Arial Narrow"/>
        <family val="2"/>
      </rPr>
      <t>Anexos:</t>
    </r>
    <r>
      <rPr>
        <sz val="11"/>
        <color theme="1"/>
        <rFont val="Arial Narrow"/>
        <family val="2"/>
      </rPr>
      <t xml:space="preserve"> El proceso suministra las evidencias mediante  Carpeta Mapa de riesgos TH, compartida en el Drive en el link  https://drive.google.com/drive/u/0/folders/14zkI2FpzdPlmEUA1IxLmtsYSYKTYlWER 
Encuesta de necesidades y expectativas
Resolución 02 del 2022
</t>
    </r>
  </si>
  <si>
    <r>
      <t xml:space="preserve">Se realizó seguimiento trimestral al cumplimiento de las actividades establecidas en el Plan Estratégico del Talento Humano del Plan de bienestar y capacitación mediante la medición del indicador ¨Cumplimiento de las actividades  de bienestar y capacitación programadas  en el Plan Estratégico de Talento Humano - PETH¨ cuyos resultados permiten  identificar que se ha cumplido satisfactoriamente con la programación descrita en el PETH. 
</t>
    </r>
    <r>
      <rPr>
        <b/>
        <u/>
        <sz val="11"/>
        <color theme="1"/>
        <rFont val="Arial Narrow"/>
        <family val="2"/>
      </rPr>
      <t>Anexos:</t>
    </r>
    <r>
      <rPr>
        <sz val="11"/>
        <color theme="1"/>
        <rFont val="Arial Narrow"/>
        <family val="2"/>
      </rPr>
      <t xml:space="preserve"> El proceso suministra las evidencias mediante  Carpeta Mapa de riesgos TH, compartida en el Drive en el link  https://drive.google.com/drive/u/0/folders/14zkI2FpzdPlmEUA1IxLmtsYSYKTYlWER 
Cronograma Capacitación y Bienestar 
Hoja de Vida Indicador Cumplimiento de las actividades  de bienestar y capacitación programadas  en el Plan Estratégico de Talento Humano - PETH¨
</t>
    </r>
  </si>
  <si>
    <r>
      <t xml:space="preserve">En el mes de febrero se realizó  capacitación a Gerentes a los que les aplica acuerdos de gestión, con el objetivo de reforzar los conocimientos tanto para la suscripción y cierre de dichos acuerdos.
En el mes de enero y febrero se enviaron correos a los Gerentes  recordando el envió de los acuerdos cerrados del 2021 y los acuerdos suscritos del 2022, adjuntando  los documentos soporte según la metodológica de acuerdos de gestión
</t>
    </r>
    <r>
      <rPr>
        <b/>
        <u/>
        <sz val="11"/>
        <color theme="1"/>
        <rFont val="Arial Narrow"/>
        <family val="2"/>
      </rPr>
      <t>Anexos</t>
    </r>
    <r>
      <rPr>
        <sz val="11"/>
        <color theme="1"/>
        <rFont val="Arial Narrow"/>
        <family val="2"/>
      </rPr>
      <t xml:space="preserve">: El proceso suministra las evidencias mediante  Carpeta Mapa de riesgos TH, compartida en el Drive en el link  https://drive.google.com/drive/u/0/folders/14zkI2FpzdPlmEUA1IxLmtsYSYKTYlWER </t>
    </r>
    <r>
      <rPr>
        <b/>
        <sz val="11"/>
        <color theme="1"/>
        <rFont val="Arial Narrow"/>
        <family val="2"/>
      </rPr>
      <t xml:space="preserve">
</t>
    </r>
    <r>
      <rPr>
        <sz val="11"/>
        <color theme="1"/>
        <rFont val="Arial Narrow"/>
        <family val="2"/>
      </rPr>
      <t xml:space="preserve"> Correos Acuerdos de Gestión
 Lista Asistencia Capacitación Acuerdos de Gestión 
</t>
    </r>
  </si>
  <si>
    <r>
      <t xml:space="preserve">Se envió correo al Subgerente brindado reporte  seguimiento y evaluación de los acuerdos de gestión. 
</t>
    </r>
    <r>
      <rPr>
        <b/>
        <sz val="11"/>
        <color theme="1"/>
        <rFont val="Arial Narrow"/>
        <family val="2"/>
      </rPr>
      <t xml:space="preserve">
</t>
    </r>
    <r>
      <rPr>
        <b/>
        <u/>
        <sz val="11"/>
        <color theme="1"/>
        <rFont val="Arial Narrow"/>
        <family val="2"/>
      </rPr>
      <t>Anexos:</t>
    </r>
    <r>
      <rPr>
        <sz val="11"/>
        <color theme="1"/>
        <rFont val="Arial Narrow"/>
        <family val="2"/>
      </rPr>
      <t xml:space="preserve"> El proceso suministra las evidencias mediante  Carpeta Mapa de riesgos TH, compartida en el Drive en el link  https://drive.google.com/drive/u/0/folders/14zkI2FpzdPlmEUA1IxLmtsYSYKTYlWER  Correos Acuerdos de Gestión
</t>
    </r>
  </si>
  <si>
    <t>Se actualizó la caracterización del proceso  de evaluación financiera el 18/01/2022
Se cuenta con los Certificados de Confiabilidad que emitimos y enviamos a la Dirección Distrital de servicio al Ciudadano de la Secretaría General de la Alcaldía Mayor de Bogotá D.C., validando que la información que aparece publicada en el portal Guía de Trámites y Servicios está actualizada, para dar información a los ciudadanos a través de los diferentes canales de divulgación administrados por ellos. Este certificado se emite de manera mensual, previa validación de la Gerencia de Vivienda.</t>
  </si>
  <si>
    <t xml:space="preserve">Se cuenta con una versión en revisión del procedimiento PD-075 - modelaciones financieras de los proyectos </t>
  </si>
  <si>
    <t xml:space="preserve">1. Plan Anual de Auditoria Vigencia 2022
2. Plan de Trabajo Auditoria Contratos arrendamiento - Predios San Victorino
3. Plan de Trabajo Auditoria 2022
4. Plan de Trabajo Ciclo Auditorias Internas de Calidad 2022 </t>
  </si>
  <si>
    <t>1. Reunión de Apertura Auditoria Contratos arrendamiento - Predios San Victorino  (Plan de Trabajo - listado de Asistencia)
2.Reunión de Apertura Auditoria Contratos arrendamiento - Predios San Victorino (Plan de Trabajo - listado de Asistencia)
3. Reunión de Apertura Plan de Trabajo Ciclo Auditorias Internas de Calidad 2022  (Plan de Trabajo - listado de Asistencia)</t>
  </si>
  <si>
    <t>Informe Final Auditoria Contratos arrendamiento - Predios San Victorino  (Plan de Trabajo - listado de Asistencia)</t>
  </si>
  <si>
    <t>1. Esta en proceso de elaboración</t>
  </si>
  <si>
    <t>El Estatuto y Código de Ética se encuentra en proceso de actualización, una vez se actualice se procedera a su socialización a los Auditores de la OCI y al grupo de Auditores de Calidad</t>
  </si>
  <si>
    <t>Esta actividad se realizara cuando finalice el ciclo de auditorias de calidad programado para la vigencia 2022</t>
  </si>
  <si>
    <t>Producti de esta auditoria y de la auditoria de precertificación el proceso cuenta con 17 Acciones de mejora en Plan de Mejoramiento por procesos y a la fecha del seguimiento ha finalizado 3 acciones y 14 se encuentran en termino</t>
  </si>
  <si>
    <t xml:space="preserve">Resolución 54 de 2018, la cual se encuentra en proceso de actualización </t>
  </si>
  <si>
    <t>Drive Auditorias internas Oficina de Control Interno - Auditoria Contratos arrendamiento - Predios San Victorino</t>
  </si>
  <si>
    <t>1. Esta actividad se realizara una vez finalice el ciclo de auditoria de Calidad
2. Actividad semestral No Aplica para este seguimiento</t>
  </si>
  <si>
    <t>Plan Anual de Auditorias aprobado en el 27 de Enero de 2022 Acta No. 1 Comité CICCI, Este plan cuenta con todas las hojas donde se realizo el analisis y se determino el universo de auditorias para la Empresa.</t>
  </si>
  <si>
    <t>1. Plan Anual de Auditoria Vigencia 2022
2. Plan de Trabajo Auditoria Contratos arrendamiento - Predios San Victorino
3. Plan de Trabajo Auditoria 2022
4. Plan de Trabajo Ciclo Auditorias Internas de Calidad 2022 
5. Reuniones de apertura de Auditoria - Listas de Asistencia</t>
  </si>
  <si>
    <t>1. Reunión de Apertura Auditoria Contratos arrendamiento - Predios San Victorino  (Informe Final - listado de Asistencia)
2.Reunión de Apertura Auditoria Contratos arrendamiento - Predios San Victorino (Informe Final - listado de Asistencia)
3. Reunión de Apertura Plan de Trabajo Ciclo Auditorias Internas de Calidad 2022  (Informe Final - listado de Asistencia)</t>
  </si>
  <si>
    <t>A la feha no se ha realizado capacitaciones</t>
  </si>
  <si>
    <t>Se realizan periódicamente seguimientos y controles al proceso de pago predio por predio que den cuenta del avance de la adquisición predial.</t>
  </si>
  <si>
    <t>Los Contratos de Prestación de Servicios suscritos en la Vigencia 2022 incluyen la clausula "Compromiso de integridad y de no tolerancia con la corrupción"
Se revisó el contrato 043-2022 evidenciando que la clausula decimo octava incluye el punto de confidencialidad</t>
  </si>
  <si>
    <t>Se socializa y realiza seguimiento a la herramienta de seguimiento y control</t>
  </si>
  <si>
    <t>Para el cuatrimestre, se realizaron las siguientes validaciones:
En el componente audiovisual se produjeron 6  videos externos que se han compartido y han requerido verificación por las diferentes áreas que son generadoras de la información.
Durante el período se diseñaron 8 piezas gráficas externas que han requerido verificación por otras áreas de la Entidad.</t>
  </si>
  <si>
    <t>Solicitud de divulgación: 
En el componente audiovisual se produjeron 6  videos externos que se han compartido y han requerido verificación por las diferentes áreas que son generadoras de la información.
Durante el período se diseñaron 8 piezas gráficas externas que han requerido verificación por otras áreas de la Entidad.</t>
  </si>
  <si>
    <t>A la fecha del seguimiento no se evidencia avance a la acción de tratamiento.</t>
  </si>
  <si>
    <t>La acción de tratamiento se evaluara en el segundo cuatrimestre del año</t>
  </si>
  <si>
    <t>Mediante el FUSS (formato único de seguimiento sectorial), ciclo de estructuración de proyectos plan de acción  e indicadores de gestión se realiza seguimiento al cumplimiento de las actividades de la formulación de proyectos. (El proceso cuenta con seguimiento de indicadores de gestión, plan de acción  y seguimiento Fuss).</t>
  </si>
  <si>
    <t>Como parte del control que se realiza en el manejo del inventario , se registra los bienes adquiridos en el marco de los contratos que se realicen con este fin, permitiendo mantener actualizado el inventario de la Empresa.
El proceso cuenta con entradas de almacén.
1. Entradas de Almacén
2. Inventarió actualizado corte solicitado.</t>
  </si>
  <si>
    <t xml:space="preserve">El proceso realiza control a la salida y retiro de elementos mediante correo enviado a la administración del edificio aprobando la salida  de dichos elementos.
Anexo 3. Correo de trazabilidad de autorización de salida de los bienes como control </t>
  </si>
  <si>
    <t>En cumplimiento de los roles de supervisión se cuenta con informes de apoyo generados mensualmente en lo referente a los aspectos administrativos, técnicos y financieros, los cuales se encuentran en  los respectivos expedientes contractuales.
Informe Apoyo de Ejecución Cto. 212-2021 Arrendamiento Sede
Informe Apoyo de Ejecución Cto.244-21 Servicio Aseo y Caferia
Informe Apoyo de Ejecución Cto.375-2021 mantenimiento preventivo y Correctivo de vehículos 
Informe Apoyo de EjecucionCto. 279-2020 Aseguradora Solidaria.</t>
  </si>
  <si>
    <t xml:space="preserve">Se realizo programación de capacitación con respecto al cumplimiento del procedimiento de préstamo y consulta documental.  Dicha programación fue enviada  al proceso de Talento Humano con el objetivo  que las temáticas de capacitación fueran integradas al Plan de Capacitación de 2022.
Así las cosas, la capacitación sobre el  procedimiento de préstamo y consulta documental fue realizada el 13-03-2022
Listado de asistencia_ Evaluación Capacitación </t>
  </si>
  <si>
    <t xml:space="preserve">Durante el  periodo de medición de este informe, el proceso de Gestión Documental realizó el control y seguimiento de los prestamos y consultas documentales de acuerdo con lo establecido en el PD-44, previa solicitud de las dependencias, generando como control el diligenciamiento del formato FT - 111 Registro Préstamo de Documentos.
Registro Préstamo de Documentos
 </t>
  </si>
  <si>
    <t xml:space="preserve">
Durante del periodo del presente informe se realizó capacitación con respecto al procedimiento de préstamo y  consulta documental PD-44. La cual se dirigió a  los colaboradores del proceso de Gestión Documental. 
Listado de asistencia_ Evaluación Capacitación </t>
  </si>
  <si>
    <t>El proceso realiza control  y seguimiento de los tiempos de devolución establecidos mediante el diligenciamiento del formato FT-11 el cual permite identificar la fecha de devolución desde el momento del préstamo y cuenta con la firma del colaborador que tiene presamos a su nombre. Adicionalmente, se envía correo electrónico informando que el préstamo esta vencido.
Registro Préstamo de Documentos
Solicitud devolución expediente</t>
  </si>
  <si>
    <t xml:space="preserve">Durante el perdido de medición de este informe el   técnico del Centro Administrativo Documental  actualizo el Formato único de Inventario documental, tanto para el Centro de Administración Documental CAD, como para el Archivo Central. 
Inventarios documentales actualizados </t>
  </si>
  <si>
    <t xml:space="preserve">Durante el  cuatrimestre el proceso de Gestión Documental  verifico la actualización del inventario documental mediante el adecuado diligenciamiento del Formato único de Inventario, el cual permite un adecuado control y descripción de los  expedientes documentales .
Inventarios documentales actualizados </t>
  </si>
  <si>
    <t>Durante el perdido de medición de este informe  se realizaron las siguientes actividades  establecidas en el Programa de Monitoreo y control de condiciones ambientales, hasta la fecha no se han realizado ajustes al programa:
*Planillas de medición seguimiento y registro de las condiciones ambientales. (ene-abr)
*Planillas realizaron rutinas de aseo, desinfección.
*Rutinas de aseo, desinfección (ene-abr)
*Soportes de proceso de desatización 
Acta Desatizacion
Planillas medición condiciones ambientales
Planillas Aseo</t>
  </si>
  <si>
    <t xml:space="preserve">Durante el  cuatrimestre el proceso realizo socialización del sistema integrado de conservación documental.
Socialización Sistema Integrado Conservación Documental.
</t>
  </si>
  <si>
    <r>
      <t>Durante el perdió de medición des este informe, se realizaron las siguientes actividades seguimiento y control a los planes, programas e instrumentos archivísticos, de acuerdo con los requerimientos establecidos,:</t>
    </r>
    <r>
      <rPr>
        <b/>
        <u/>
        <sz val="11"/>
        <color theme="1"/>
        <rFont val="Arial Narrow"/>
        <family val="2"/>
      </rPr>
      <t xml:space="preserve">
Programa de Gestión Documental – PGD</t>
    </r>
    <r>
      <rPr>
        <sz val="11"/>
        <color theme="1"/>
        <rFont val="Arial Narrow"/>
        <family val="2"/>
      </rPr>
      <t xml:space="preserve">
Aprobación del  Documento en Comité de Desarrollo Administrativo mediante acta 7 del 9 de marzo de 2022. 
Adoptado: Mediante Resolución 42 del 29 de marzo de 2022
</t>
    </r>
    <r>
      <rPr>
        <b/>
        <u/>
        <sz val="11"/>
        <color theme="1"/>
        <rFont val="Arial Narrow"/>
        <family val="2"/>
      </rPr>
      <t xml:space="preserve">Plan Institucional de Archivos - PINAR 
</t>
    </r>
    <r>
      <rPr>
        <sz val="11"/>
        <color theme="1"/>
        <rFont val="Arial Narrow"/>
        <family val="2"/>
      </rPr>
      <t xml:space="preserve">Aprobación del Documento   en Comité de Desarrollo Administrativo mediante acta 3 del 30 de enero de 2022. 
Adoptado: Mediante Resolución 11 del 31 de enero de 2022.
Adicionalmente se realizó el seguimiento y reporte correspondiente al cumplimiento de actividades y metas establecidas dentro del Plan de Acción 2022. 
Resolución 42 del 29 de marzo de 2022 _ Mediante Resolución 11 del 31 de enero de 2022.
</t>
    </r>
    <r>
      <rPr>
        <sz val="11"/>
        <rFont val="Arial Narrow"/>
        <family val="2"/>
      </rPr>
      <t>Seguimientos PINAR
Seguimiento PGD</t>
    </r>
  </si>
  <si>
    <t>Durante el perdió de medición des este informe, el proceso realizo socialización de los instrumentos archivísticos.
Listado de asistencia_ Evaluación Capacitación 
Invitación Socialización PINAR_PGD</t>
  </si>
  <si>
    <t xml:space="preserve">Los colaboradores del Centro de Administración Documental  de l proceso,  validan  las solicitudes de creación de expedientes con el fin de que dichas solicitudes cumplan con lo establecido en las tablas de retención documental para continuar con el tramite de creación.
Correos Electrónicos </t>
  </si>
  <si>
    <t xml:space="preserve">Dando cumplimiento a lo establecido en el PD-25, se recibieron y atendieron mediante correo electrónico las solicitudes de creación de expedientes electrónicos en el SGDEA-TAMPUS.
Correos Electrónicos   </t>
  </si>
  <si>
    <t xml:space="preserve">La dependiente judicial, realiza seguimiento lunes, miercoles y viernes  de los procesos judiciales a traves del micrositio de la pagina de rama judicial, sin embargo cada abogado revisa de igual manera sus procesos. La matriz se alimenta conforme se vayan presentando actuaciones generando las respectivas alertas, y final de cada mes la abogada de planta revisa con la dependiente judicial la matriz. </t>
  </si>
  <si>
    <t>Se realizo  seguimiento mensual a la ejecución del PIGA en el marco del Comité de Autoevaluación, donde se reporto  avance de las actividades del plan de acción, hasta la fecha no se han generado acciones de mejoras.
Acta Comité Autoevaluación.</t>
  </si>
  <si>
    <t>Se realizo seguimiento a los avances a la ejecución del PACA mediante reuniones en las cuales se revisaron de los formatos 31 y 32 para validar la información dispuesta y así proceder a realizar el reporte en la herramienta Storm.
Seguimiento_ Ajuste_ Paca</t>
  </si>
  <si>
    <t>Se realizaron reuniones con las áreas que incorporan lineamientos PACA dentro de los proyectos de inversión, con el fin de socializar e incluir los lineamientos del PACA:
-Reunión con el área de subgerencia corporativa
-Reunión con el área de subgerencia urbana 
-Diligenciamiento de los formatos
-Cargue de los formatos a la herramienta
-Correo del seguimiento PACA
Reuniones</t>
  </si>
  <si>
    <t xml:space="preserve">Durante el periodo de medición de este informe se realizo acompañamiento al área de comunicaciones con el proveedor ETB para evaluar la adquisición del Chatweb el cual estaría inmerso una la pagina de la entidad, adicionalmente se solicito el canal dedicado para la navegación Wifi de la Gerencia General. 
Reunión de Acompañamiento Asistente virtual
</t>
  </si>
  <si>
    <r>
      <t xml:space="preserve">El proceso genera mensualmente  informes sobre el monitoreo de TICa través de una herramienta que hace parte del contrato 189-2021 y se guarda en el expediente.
</t>
    </r>
    <r>
      <rPr>
        <sz val="11"/>
        <color theme="1"/>
        <rFont val="Arial Narrow"/>
        <family val="2"/>
      </rPr>
      <t xml:space="preserve">Informe Monitoreo 
Informe Monitoreo </t>
    </r>
  </si>
  <si>
    <t>El proceso ha generado  los accesos pertinentes a los usuarios según requerimiento del supervisor o  jefe inmediato
Correo Acceso Lógico</t>
  </si>
  <si>
    <t>El propósito del control es evitar que queden equipos pendientes de mantenimiento preventivo, esta actividad se realiza a través de un profesional del área de sistemas que imprime el acta desde el sistema JSP7 módulo de activos fijos y la hace firmar del usuario y del técnico que realiza el mantenimiento, la evidencia se encuentra archivada en el expediente de los contratos de mantenimiento preventivo, dos veces al año.</t>
  </si>
  <si>
    <t>Mediante el contrato  327-2021 se realizan mantenimientos preventivos, para esta vigencia esta programado para el segundo semestre dicha actividad esta en proceso de aprobación. Mediante el contrato  2022., 303-2019 se incluye mantenimientos de los equipos en garantía y se realiza una vez al año, dicho mantenimiento esta programado para el mes de mayo del año en curso.
Programación Mantenimientos Cto 327-2021</t>
  </si>
  <si>
    <t xml:space="preserve">El proceso realizo capacitación dentro del marco de la inducción y reinducción que se realizo en febrero.
Evidencia. Capacitación </t>
  </si>
  <si>
    <t>La información reportada en el seguimiento de la acción de Tratamiento es igual al seguimiento a los controles y no corresponde a la acción Planteada.</t>
  </si>
  <si>
    <t>Revisar la acción de tratamiento planteada por el proceso para este riesgo, ya que esta no permite la mitigación del mismo y se evidencio que en el reporte de acciones realizadas no hay ninguna referente a la socialización de los valores.</t>
  </si>
  <si>
    <t>Revisada las actividades reportadas en el seguimiento de las acciones de tratamiento estas no corresponden a las acciones planteadas por el proceso.</t>
  </si>
  <si>
    <t>El seguimiento del control no corresponde a la descripción del control establecido por el proceso.</t>
  </si>
  <si>
    <t>Total Porcentual Controles</t>
  </si>
  <si>
    <t>Total Porcentual Acciones de Tratamiento</t>
  </si>
  <si>
    <t>El seguimiento de los controles es el reporte de las actividades que el proceso realizó para el cumplimiento de los mismos en los proyectos, En las actividades reportadas del seguimiento del control reportan es las actividades del manual y no las realizadas para dar cumplimiento a los controles.</t>
  </si>
  <si>
    <t>Se aplicaron los siguientes controles y se realizaron las acciones de tratamiento:
El proceso de Invitación Pública No. ERU-IP-08-2022, para la venta de los 10 locales comerciales de LA COLMENA, fue publicado en SECOP II  el 23 de marzo de 2022 , con el proyecto de términos (firmado por la Directora de Gestión Contractual), los estudios previos (firmados por el Director Comercial) y la matriz de riesgos, para surtir la etapa de observaciones  de posibles interesados. Así mismo se público en la página web de la Empresa . 
Los documentos publicados fueron revisados por la Dirección de Gestión Contractual.</t>
  </si>
  <si>
    <t xml:space="preserve">
El Supervisor del contrato en la revisión de informes de actividades mensuales, verificó el cumplimiento de las cláusulas del contrato sin embargo no encontró inconsistencias por lo tanto no se reportaron alertas.
Durante el primer trimestre los líderes SIG y el Jefe del Área se reunieron para realizar el Comité de Autoevaluación, en el cual se revisó temas de manejo adecuado de la información sin embargo no encontró inconsistencias por lo tanto no se reportaron alertas.</t>
  </si>
  <si>
    <t>De acuerdo a las metas plan de desarrollo (2020 - 2024), establecidas, la Subgerencia definió (5) ámbitos territoriales, con el fin de realizar un análisis urbano regional, identificar y evaluar áreas de oportunidad que han permitido de acuerdo con su priorización, la formulación de proyectos de Desarrollo y Renovación Urbana. A continuación, se listan los Planes Parciales De Renovación Urbana que se encuentra en proceso de formulación para el periodo 2022
1. PIEZA CENTRO: 
• Plan Parcial de Renovación Urbana Centro San Bernardo                                                                                                             
2. BORDES
• Modificación de Formulación de Plan Parcial Tres Quebradas
3. REENCUENTRO:  
• Modificación del Plan Parcial de Renovación Urbana Estación calle 26
• Formulación de Plan Parcial de Renovación Urbana Calle 24
4. CORREDORES:  
• Formulación del Plan Parcial de Renovación Urbana CALLE 72
5. AGLOMERACIONES ECONÓMICAS:
• Apoyo a la formulación del instrumento de planeamiento  en la definición e  incorporación de  propuesta estratégica de reactivación  económica
Se establecieron nuevos cronogramas de actividades e hitos para la formulación  y radicación de los planes parciales, sobre los cuales se realiza seguimiento al cumplimiento de actividades.</t>
  </si>
  <si>
    <t>La SGU actualizó la documentación del proceso durante la vigencia del primer semestre de 2022 y se tiene programado realizar la socialización el 31 de mayo con el equipo de la SGU.</t>
  </si>
  <si>
    <t xml:space="preserve">Durante el primer cuatrimestre, se tienen las siguientes evidencias:
El cumplimiento de las instancias anteriormente relacionadas da cuenta de la verificación técnica, jurídica y financiera entre las partes interesadas, cumpliendo con los parámetros de Ley establecidos para la contratación estatal y ejecución de recursos para proyectos de inversión.
*Se estructuraron los siguientes procesos:
*Colegio San Francisco: Obra e interventoría
*Proceso de redes plan parcial Calle 72
*Estudio de tránsito plan parcial Calle 72
*Estudios y diseños del edificio Santiago Samper y enfermedades tropicales.
*Estudio de redes y tránsito plan parcial tres quebradas
</t>
  </si>
  <si>
    <t>Al corte al primer cuatrimestre, la SGDP continua con los siguientes controles vigentes:
1.  Diligenciamiento del formato FT-193 Req min entrega obra V1_0</t>
  </si>
  <si>
    <t>En el primer trimestre de 2022, se presento nuevamente a la Dirección Contractual, los manuales operativos, para su revisión y aprobación, en el cual se incluyen los acuerdos de servicio.</t>
  </si>
  <si>
    <t>Los acuerdos de servicio se encuentran incluidos en la actualización de los manuales operativos que se encuentran en aprobación, sin embargo ya se han logrado avances en todos los frentes: Financiero, jurídico y respecto a la capacidad de respuesta.</t>
  </si>
  <si>
    <t>Lo formulado en la descripción del seguimiento de control no tiene relación con los controles establecidos por el proceso.</t>
  </si>
  <si>
    <t>Mensualmente se reportan el informe de los negocios fiduciarios en el aplicativo SIVICOF de la Contraloría de Bogotá. Adicionalmente se tiene  establecido el indicador de oportunidad en la entrega de los informes, el cual puede ser consultado en la ERUNET</t>
  </si>
  <si>
    <t>El proceso no reporto avance a la Acción de Tratamiento Establecida</t>
  </si>
  <si>
    <t>En el primer trimestre de 2022, se presento nuevamente a la Dirección Contractual, los manuales operativos de Fiduciaria Colpatria y de Fiduciaria Alianza</t>
  </si>
  <si>
    <t>Los procesos y procedimientos se revisaron y se determino incluir todas estas observaciones a los manuales operativos. Se cuenta con una línea de tiempo que representa las observaciones y modificaciones que se le han realizado a los manuales operativos de las fiducias.</t>
  </si>
  <si>
    <t>Con corte a 31 de marzo de 2022 se realizaron dos (2) asesorías, dejando el registro en el calendario de Google.</t>
  </si>
  <si>
    <t>A 31 de marzo de 2022, se han realizado los siguientes controles: 1) San Victorino (40%): A la fecha el proyecto cuenta con esquema de negocio, presentación a SDHT y asesores de Alcaldía, borrador de estudios previos para envío a las áreas y en proceso de determinación de i) Solución temporal y definitiva del Pacto Santa Fe, para lo que se han adelantado gestiones con IPES para lograr la fijación de un cronograma de actividades, ii) Incorporación de predios SAE, que se encuentra en gestión con el IDU, iii) definición de obras de la Calle 10 con el IDU y iv) Actualización del cronograma del plan de implantación
2) UG2 - Tres Quebradas (50%): A la fecha se cuentan con documentos precontractuales en revisión por parte de la DGC y en proceso paralelo con la apertura del fideicomiso. Se han realizado visitas técnicas al predio con las cajas de compensación y ruedas de negocios para la medición de la intención del mercado.</t>
  </si>
  <si>
    <t>La Subgerencia de Gestión Inmobiliaria, participa permanentemente en los Comités de Proyectos, que se realizan de manera quincenal, en los cuales se registran los avances y alertas,  de los proyectos de la Empresa a cargo de la SGI, a través de la herramienta de Tablero de Control</t>
  </si>
  <si>
    <t xml:space="preserve">La reunión semanal se realizo hasta cuando desde la GG y la SPAP se genero la matriz de seguimiento a proyectos, luego se determinó llevar este seguimiento a nivel de subgerencia ya sea en Comité de Gestión y Desempeño o en el comité de proyectos, a través de los cuadros de mando y los cronogramas y seguimiento que hoy se encuentran publicados en el  visor de proyectos ERU y se actualizan de manera semanal </t>
  </si>
  <si>
    <t>La descripción del control no reporta sus e elaboro el informe trimestral.</t>
  </si>
  <si>
    <t xml:space="preserve">Durante el primer cuatrimestre se realizó un comité de autoevaluación.
Se diligenciaron los formatos de   seguimiento para la ejecución del plan de gestión de los proyectos San Bernardo tercer Milenio, y Proscenio, los cuales se encuentran ubicados en las carpetas de los respectivos proyecto en la siguiente ruta: 
Z:\0 OFICINA DE GESTION SOCIAL 2022.
Para las adiciones de los contratos de tiene la oficina de Gestión Social en la presente vigencia se encuentra contemplada la obligación: "Guardar estricta reserva sobre toda la información y documentos que tenga acceso"; se ponen como muestra los siguiente contratos:199-2021, 186-2021, 252-2021, 145-2021, 138-2021.
</t>
  </si>
  <si>
    <t>Como parte del control que se realiza en el manejo del inventario , se registra los bienes adquiridos en el marco de los contratos que se realicen con este fin, permitiendo mantener actualizado el inventario de la Empresa.
El proceso cuenta con un  inventarió actualizado del periodo del reporte.</t>
  </si>
  <si>
    <t xml:space="preserve">
En cumplimiento de los roles de supervisión para los contratos de servicios administrativos, mensualmente se realiza el seguimiento administrativo, técnico y financiero a cada uno de los contratos del Plan de Contratación SS administrativos con el objetivo de hacer seguimiento y asegurar la adecuada ejecución de los mismos.
El Informe cuenta con:
Informe Apoyo de Ejecución Cto. 212-2021 Arrendamiento Sede
Informe Apoyo de Ejecución Cto.244-21 Servicio Aseo y Cafería
Informe Apoyo de Ejecución Cto.375-2021 mantenimiento preventivo y Correctivo de vehículos 
Informe Apoyo de Ejecución Cto. 279-2020 Aseguradora Solidaria.
</t>
  </si>
  <si>
    <t>Como resultado del seguimiento de apoyo a la supervisión de los contratos de Servicios Logísticos,  como parte del seguimiento se generan informes para trámite de pago y seguimientos mensuales. 
Anexo 4. Informe Apoyo de Ejecución Cto. 212-2021 Arrendamiento Sede
Anexo 5. Informe Apoyo de Ejecución Cto.244-21 Servicio Aseo y Cafería
Anexo 6. Informe Apoyo de Ejecución Cto.375-2021 mantenimiento preventivo y Correctivo de vehículos 
Anexo 7. Informe Apoyo de Ejecución Cto. 279-2020 Aseguradora Solidaria.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</si>
</sst>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3"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i/>
      <sz val="11"/>
      <color theme="1"/>
      <name val="Arial Narrow"/>
      <family val="2"/>
    </font>
    <font>
      <sz val="11"/>
      <color rgb="FF000000"/>
      <name val="Arial Narrow"/>
      <family val="2"/>
      <charset val="1"/>
    </font>
    <font>
      <sz val="11"/>
      <name val="Arial Narrow"/>
      <family val="2"/>
      <charset val="1"/>
    </font>
    <font>
      <sz val="11"/>
      <color rgb="FF000000"/>
      <name val="Arial Narrow"/>
      <family val="2"/>
    </font>
    <font>
      <sz val="11"/>
      <color rgb="FFFF0000"/>
      <name val="Arial Narrow"/>
      <family val="2"/>
    </font>
    <font>
      <b/>
      <u/>
      <sz val="11"/>
      <color theme="1"/>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83">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style="medium">
        <color theme="1"/>
      </top>
      <bottom/>
      <diagonal/>
    </border>
    <border>
      <left/>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491">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Fill="1" applyAlignment="1">
      <alignment vertical="center"/>
    </xf>
    <xf numFmtId="0" fontId="28" fillId="0" borderId="0" xfId="0" applyFont="1" applyFill="1"/>
    <xf numFmtId="0" fontId="26" fillId="0" borderId="0" xfId="0" applyFont="1"/>
    <xf numFmtId="0" fontId="0" fillId="0" borderId="0" xfId="0" pivotButton="1"/>
    <xf numFmtId="0" fontId="12" fillId="0" borderId="0" xfId="0" applyFont="1" applyBorder="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1" borderId="0"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Border="1" applyAlignment="1" applyProtection="1">
      <alignment horizont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0"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0" fillId="3" borderId="0" xfId="0" applyFill="1"/>
    <xf numFmtId="0" fontId="48" fillId="3" borderId="49" xfId="2" applyFont="1" applyFill="1" applyBorder="1" applyProtection="1"/>
    <xf numFmtId="0" fontId="48" fillId="3" borderId="50" xfId="2" applyFont="1" applyFill="1" applyBorder="1" applyProtection="1"/>
    <xf numFmtId="0" fontId="48" fillId="3" borderId="51" xfId="2" applyFont="1" applyFill="1" applyBorder="1" applyProtection="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2" xfId="0" applyFont="1" applyFill="1" applyBorder="1" applyAlignment="1">
      <alignment horizontal="center" vertical="center" wrapText="1" readingOrder="1"/>
    </xf>
    <xf numFmtId="0" fontId="37" fillId="3" borderId="32" xfId="0" applyFont="1" applyFill="1" applyBorder="1" applyAlignment="1">
      <alignment horizontal="justify" vertical="center" wrapText="1" readingOrder="1"/>
    </xf>
    <xf numFmtId="9" fontId="36" fillId="3" borderId="41" xfId="0" applyNumberFormat="1" applyFont="1" applyFill="1" applyBorder="1" applyAlignment="1">
      <alignment horizontal="center" vertical="center" wrapText="1" readingOrder="1"/>
    </xf>
    <xf numFmtId="0" fontId="36" fillId="3" borderId="31" xfId="0" applyFont="1" applyFill="1" applyBorder="1" applyAlignment="1">
      <alignment horizontal="center" vertical="center" wrapText="1" readingOrder="1"/>
    </xf>
    <xf numFmtId="0" fontId="37" fillId="3" borderId="31" xfId="0" applyFont="1" applyFill="1" applyBorder="1" applyAlignment="1">
      <alignment horizontal="justify" vertical="center" wrapText="1" readingOrder="1"/>
    </xf>
    <xf numFmtId="9" fontId="36" fillId="3" borderId="36" xfId="0" applyNumberFormat="1" applyFont="1" applyFill="1" applyBorder="1" applyAlignment="1">
      <alignment horizontal="center" vertical="center" wrapText="1" readingOrder="1"/>
    </xf>
    <xf numFmtId="0" fontId="37" fillId="3" borderId="36" xfId="0" applyFont="1" applyFill="1" applyBorder="1" applyAlignment="1">
      <alignment horizontal="center" vertical="center" wrapText="1" readingOrder="1"/>
    </xf>
    <xf numFmtId="0" fontId="36" fillId="3" borderId="38" xfId="0" applyFont="1" applyFill="1" applyBorder="1" applyAlignment="1">
      <alignment horizontal="center" vertical="center" wrapText="1" readingOrder="1"/>
    </xf>
    <xf numFmtId="0" fontId="37" fillId="3" borderId="38" xfId="0" applyFont="1" applyFill="1" applyBorder="1" applyAlignment="1">
      <alignment horizontal="justify" vertical="center" wrapText="1" readingOrder="1"/>
    </xf>
    <xf numFmtId="0" fontId="37" fillId="3" borderId="39" xfId="0" applyFont="1" applyFill="1" applyBorder="1" applyAlignment="1">
      <alignment horizontal="center" vertical="center" wrapText="1" readingOrder="1"/>
    </xf>
    <xf numFmtId="0" fontId="45" fillId="3" borderId="0" xfId="0" applyFont="1" applyFill="1"/>
    <xf numFmtId="0" fontId="36" fillId="15" borderId="43" xfId="0" applyFont="1" applyFill="1" applyBorder="1" applyAlignment="1">
      <alignment horizontal="center" vertical="center" wrapText="1" readingOrder="1"/>
    </xf>
    <xf numFmtId="0" fontId="36" fillId="15" borderId="44"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Border="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applyProtection="1"/>
    <xf numFmtId="0" fontId="53" fillId="3" borderId="0" xfId="0" applyFont="1" applyFill="1" applyBorder="1" applyAlignment="1" applyProtection="1">
      <alignment horizontal="left" vertical="center" wrapText="1"/>
    </xf>
    <xf numFmtId="0" fontId="54" fillId="3" borderId="0" xfId="0" applyFont="1" applyFill="1" applyBorder="1" applyAlignment="1" applyProtection="1">
      <alignment horizontal="left" vertical="top" wrapText="1"/>
    </xf>
    <xf numFmtId="0" fontId="48" fillId="3" borderId="0" xfId="2" applyFont="1" applyFill="1" applyBorder="1" applyProtection="1"/>
    <xf numFmtId="0" fontId="48" fillId="3" borderId="15" xfId="2" applyFont="1" applyFill="1" applyBorder="1" applyProtection="1"/>
    <xf numFmtId="0" fontId="48" fillId="3" borderId="16" xfId="2" applyFont="1" applyFill="1" applyBorder="1" applyProtection="1"/>
    <xf numFmtId="0" fontId="48" fillId="3" borderId="18" xfId="2" applyFont="1" applyFill="1" applyBorder="1" applyProtection="1"/>
    <xf numFmtId="0" fontId="48" fillId="3" borderId="17" xfId="2" applyFont="1" applyFill="1" applyBorder="1" applyProtection="1"/>
    <xf numFmtId="0" fontId="52" fillId="3" borderId="0" xfId="2" applyFont="1" applyFill="1" applyBorder="1" applyAlignment="1" applyProtection="1">
      <alignment horizontal="left" vertical="center" wrapText="1"/>
    </xf>
    <xf numFmtId="0" fontId="48" fillId="3" borderId="0" xfId="2" applyFont="1" applyFill="1" applyBorder="1" applyAlignment="1" applyProtection="1">
      <alignment horizontal="left" vertical="center" wrapText="1"/>
    </xf>
    <xf numFmtId="0" fontId="48" fillId="3" borderId="0" xfId="2" quotePrefix="1" applyFont="1" applyFill="1" applyBorder="1" applyAlignment="1" applyProtection="1">
      <alignment horizontal="left" vertical="center" wrapText="1"/>
    </xf>
    <xf numFmtId="0" fontId="48" fillId="3" borderId="15" xfId="2" applyFont="1" applyFill="1" applyBorder="1" applyAlignment="1" applyProtection="1"/>
    <xf numFmtId="0" fontId="50" fillId="3" borderId="14" xfId="2" quotePrefix="1" applyFont="1" applyFill="1" applyBorder="1" applyAlignment="1" applyProtection="1">
      <alignment horizontal="left" vertical="top" wrapText="1"/>
    </xf>
    <xf numFmtId="0" fontId="51" fillId="3" borderId="0" xfId="2" quotePrefix="1" applyFont="1" applyFill="1" applyBorder="1" applyAlignment="1" applyProtection="1">
      <alignment horizontal="left" vertical="top" wrapText="1"/>
    </xf>
    <xf numFmtId="0" fontId="51" fillId="3" borderId="15" xfId="2" quotePrefix="1" applyFont="1" applyFill="1" applyBorder="1" applyAlignment="1" applyProtection="1">
      <alignment horizontal="left" vertical="top" wrapText="1"/>
    </xf>
    <xf numFmtId="0" fontId="1" fillId="0" borderId="6" xfId="0" applyFont="1" applyBorder="1" applyAlignment="1">
      <alignment horizontal="center" vertical="center"/>
    </xf>
    <xf numFmtId="0" fontId="1" fillId="0" borderId="2" xfId="0" applyFont="1" applyBorder="1" applyAlignment="1" applyProtection="1">
      <alignment horizontal="center" vertical="center"/>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Fill="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9" fillId="12" borderId="13" xfId="0" applyFont="1" applyFill="1" applyBorder="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14" fontId="1" fillId="0" borderId="2" xfId="0" applyNumberFormat="1" applyFont="1" applyBorder="1" applyAlignment="1" applyProtection="1">
      <alignment horizontal="center" vertical="center" wrapText="1"/>
      <protection locked="0"/>
    </xf>
    <xf numFmtId="164" fontId="1" fillId="3" borderId="2" xfId="1" applyNumberFormat="1" applyFont="1" applyFill="1" applyBorder="1" applyAlignment="1">
      <alignment horizontal="center" vertical="center"/>
    </xf>
    <xf numFmtId="0" fontId="2" fillId="0" borderId="2" xfId="0" applyFont="1" applyBorder="1" applyAlignment="1" applyProtection="1">
      <alignment horizontal="justify" vertical="center" wrapText="1"/>
      <protection locked="0"/>
    </xf>
    <xf numFmtId="164" fontId="2" fillId="0" borderId="2" xfId="1" applyNumberFormat="1" applyFont="1" applyBorder="1" applyAlignment="1">
      <alignment horizontal="center" vertical="center"/>
    </xf>
    <xf numFmtId="0" fontId="1" fillId="0" borderId="2" xfId="0" applyFont="1" applyBorder="1" applyAlignment="1" applyProtection="1">
      <alignment horizontal="justify" vertical="center" wrapText="1"/>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0" fontId="6" fillId="0" borderId="2" xfId="0" applyFont="1" applyFill="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81" xfId="0" applyFont="1" applyBorder="1" applyAlignment="1">
      <alignment horizontal="justify" vertical="center" wrapText="1"/>
    </xf>
    <xf numFmtId="0" fontId="48" fillId="0" borderId="2" xfId="0" applyFont="1" applyFill="1" applyBorder="1" applyAlignment="1" applyProtection="1">
      <alignment horizontal="center" vertical="center"/>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0" fontId="60" fillId="0" borderId="81" xfId="0" applyFont="1" applyFill="1" applyBorder="1" applyAlignment="1">
      <alignment horizontal="center" vertical="center" wrapText="1"/>
    </xf>
    <xf numFmtId="0" fontId="1" fillId="0" borderId="81" xfId="0" applyFont="1" applyFill="1" applyBorder="1" applyAlignment="1">
      <alignment horizontal="justify" vertical="center" wrapText="1"/>
    </xf>
    <xf numFmtId="0" fontId="60" fillId="0" borderId="81" xfId="0" applyFont="1" applyFill="1" applyBorder="1" applyAlignment="1">
      <alignment horizontal="justify" vertical="center" wrapText="1"/>
    </xf>
    <xf numFmtId="0" fontId="1" fillId="0" borderId="2" xfId="0" applyFont="1" applyFill="1" applyBorder="1" applyAlignment="1" applyProtection="1">
      <alignment horizontal="center" vertical="center" wrapText="1"/>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81" xfId="0" applyFont="1" applyFill="1" applyBorder="1" applyAlignment="1">
      <alignment horizontal="left" vertical="center" wrapText="1"/>
    </xf>
    <xf numFmtId="0" fontId="1" fillId="0" borderId="2" xfId="0" applyFont="1" applyFill="1" applyBorder="1" applyAlignment="1" applyProtection="1">
      <alignment horizontal="justify" vertical="center" wrapText="1"/>
      <protection locked="0"/>
    </xf>
    <xf numFmtId="0" fontId="1" fillId="0" borderId="2" xfId="0" applyFont="1" applyFill="1" applyBorder="1" applyAlignment="1" applyProtection="1">
      <alignment horizontal="center" vertical="center"/>
    </xf>
    <xf numFmtId="0" fontId="1" fillId="0" borderId="2" xfId="0" applyFont="1" applyFill="1" applyBorder="1" applyAlignment="1" applyProtection="1">
      <alignment horizontal="center" vertical="center"/>
      <protection hidden="1"/>
    </xf>
    <xf numFmtId="0" fontId="1" fillId="0" borderId="2" xfId="0" applyFont="1" applyFill="1" applyBorder="1" applyAlignment="1" applyProtection="1">
      <alignment horizontal="center" vertical="center" textRotation="90"/>
      <protection locked="0"/>
    </xf>
    <xf numFmtId="9" fontId="1" fillId="0" borderId="2" xfId="0" applyNumberFormat="1" applyFont="1" applyFill="1" applyBorder="1" applyAlignment="1" applyProtection="1">
      <alignment horizontal="center" vertical="center"/>
      <protection hidden="1"/>
    </xf>
    <xf numFmtId="164" fontId="1" fillId="0" borderId="2" xfId="1" applyNumberFormat="1" applyFont="1" applyFill="1" applyBorder="1" applyAlignment="1">
      <alignment horizontal="center" vertical="center"/>
    </xf>
    <xf numFmtId="9" fontId="1" fillId="0" borderId="4" xfId="0" applyNumberFormat="1" applyFont="1" applyFill="1" applyBorder="1" applyAlignment="1" applyProtection="1">
      <alignment horizontal="center" vertical="center"/>
      <protection hidden="1"/>
    </xf>
    <xf numFmtId="0" fontId="4" fillId="0" borderId="2" xfId="0" applyFont="1" applyFill="1" applyBorder="1" applyAlignment="1" applyProtection="1">
      <alignment horizontal="center" vertical="center" textRotation="90"/>
      <protection hidden="1"/>
    </xf>
    <xf numFmtId="0" fontId="1" fillId="0" borderId="4" xfId="0" applyFont="1" applyFill="1" applyBorder="1" applyAlignment="1" applyProtection="1">
      <alignment horizontal="center" vertical="center" textRotation="90"/>
      <protection locked="0"/>
    </xf>
    <xf numFmtId="0" fontId="1" fillId="0" borderId="2" xfId="0" applyFont="1" applyFill="1" applyBorder="1" applyAlignment="1" applyProtection="1">
      <alignment horizontal="center" vertical="center"/>
      <protection locked="0"/>
    </xf>
    <xf numFmtId="14" fontId="2" fillId="0" borderId="2" xfId="0" applyNumberFormat="1" applyFont="1" applyFill="1" applyBorder="1" applyAlignment="1" applyProtection="1">
      <alignment horizontal="center" vertical="center" wrapText="1"/>
      <protection locked="0"/>
    </xf>
    <xf numFmtId="0" fontId="2" fillId="0" borderId="2" xfId="0" applyNumberFormat="1" applyFont="1" applyFill="1" applyBorder="1" applyAlignment="1" applyProtection="1">
      <alignment horizontal="center" vertical="center" wrapText="1"/>
      <protection locked="0"/>
    </xf>
    <xf numFmtId="164" fontId="2" fillId="0" borderId="2" xfId="1" applyNumberFormat="1" applyFont="1" applyFill="1" applyBorder="1" applyAlignment="1">
      <alignment horizontal="center" vertical="center"/>
    </xf>
    <xf numFmtId="14" fontId="1" fillId="0" borderId="2"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justify" vertical="center" wrapText="1"/>
      <protection locked="0"/>
    </xf>
    <xf numFmtId="0" fontId="2" fillId="0" borderId="2" xfId="0" applyFont="1" applyFill="1" applyBorder="1" applyAlignment="1" applyProtection="1">
      <alignment horizontal="center" vertical="center" wrapText="1"/>
      <protection locked="0"/>
    </xf>
    <xf numFmtId="0" fontId="48" fillId="0" borderId="2"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protection locked="0"/>
    </xf>
    <xf numFmtId="14" fontId="48" fillId="0" borderId="2" xfId="0" applyNumberFormat="1" applyFont="1" applyFill="1" applyBorder="1" applyAlignment="1" applyProtection="1">
      <alignment horizontal="center" vertical="center" wrapText="1"/>
      <protection locked="0"/>
    </xf>
    <xf numFmtId="0" fontId="1" fillId="0" borderId="81" xfId="0" applyFont="1" applyFill="1" applyBorder="1" applyAlignment="1">
      <alignment horizontal="center" vertical="center"/>
    </xf>
    <xf numFmtId="0" fontId="2" fillId="0" borderId="2" xfId="0" applyFont="1" applyFill="1" applyBorder="1" applyAlignment="1" applyProtection="1">
      <alignment horizontal="center" vertical="center"/>
      <protection locked="0"/>
    </xf>
    <xf numFmtId="0" fontId="1" fillId="0" borderId="6" xfId="0" applyFont="1" applyFill="1" applyBorder="1" applyAlignment="1" applyProtection="1">
      <alignment horizontal="justify" vertical="center" wrapText="1"/>
      <protection locked="0"/>
    </xf>
    <xf numFmtId="14" fontId="2" fillId="0" borderId="2" xfId="0" applyNumberFormat="1" applyFont="1" applyFill="1" applyBorder="1" applyAlignment="1" applyProtection="1">
      <alignment horizontal="center" vertical="center" wrapText="1"/>
      <protection locked="0"/>
    </xf>
    <xf numFmtId="0" fontId="1" fillId="0" borderId="2" xfId="0" quotePrefix="1" applyFont="1" applyFill="1" applyBorder="1" applyAlignment="1" applyProtection="1">
      <alignment horizontal="justify" vertical="center" wrapText="1"/>
      <protection locked="0"/>
    </xf>
    <xf numFmtId="14" fontId="1" fillId="0" borderId="2" xfId="0" applyNumberFormat="1" applyFont="1" applyFill="1" applyBorder="1" applyAlignment="1" applyProtection="1">
      <alignment horizontal="center" vertical="center"/>
      <protection locked="0"/>
    </xf>
    <xf numFmtId="0" fontId="58" fillId="0" borderId="82" xfId="0" applyFont="1" applyFill="1" applyBorder="1" applyAlignment="1" applyProtection="1">
      <alignment horizontal="justify" vertical="center" wrapText="1"/>
      <protection locked="0"/>
    </xf>
    <xf numFmtId="0" fontId="58" fillId="0" borderId="82" xfId="0" applyFont="1" applyFill="1" applyBorder="1" applyAlignment="1" applyProtection="1">
      <alignment horizontal="center" vertical="center"/>
      <protection locked="0"/>
    </xf>
    <xf numFmtId="14" fontId="58" fillId="0" borderId="82" xfId="0" applyNumberFormat="1" applyFont="1" applyFill="1" applyBorder="1" applyAlignment="1" applyProtection="1">
      <alignment horizontal="center" vertical="center" wrapText="1"/>
      <protection locked="0"/>
    </xf>
    <xf numFmtId="0" fontId="59" fillId="0" borderId="82" xfId="0" applyFont="1" applyFill="1" applyBorder="1" applyAlignment="1" applyProtection="1">
      <alignment horizontal="justify" vertical="center" wrapText="1"/>
      <protection locked="0"/>
    </xf>
    <xf numFmtId="0" fontId="60" fillId="0" borderId="81" xfId="0" applyFont="1" applyFill="1" applyBorder="1" applyAlignment="1">
      <alignment horizontal="center" vertical="center"/>
    </xf>
    <xf numFmtId="0" fontId="1" fillId="0" borderId="8" xfId="0" applyFont="1" applyBorder="1" applyAlignment="1" applyProtection="1">
      <alignment horizontal="center" vertical="center"/>
    </xf>
    <xf numFmtId="0" fontId="4" fillId="2" borderId="2" xfId="0" applyFont="1" applyFill="1" applyBorder="1" applyAlignment="1">
      <alignment horizontal="center" vertical="center" wrapText="1"/>
    </xf>
    <xf numFmtId="0" fontId="1" fillId="0" borderId="3" xfId="0" applyFont="1" applyBorder="1" applyAlignment="1" applyProtection="1">
      <alignment horizontal="center" vertical="center" wrapText="1"/>
    </xf>
    <xf numFmtId="0" fontId="1" fillId="0" borderId="9" xfId="0" applyFont="1" applyBorder="1" applyAlignment="1" applyProtection="1">
      <alignment horizontal="center" vertical="center"/>
    </xf>
    <xf numFmtId="0" fontId="1" fillId="0" borderId="9"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protection locked="0"/>
    </xf>
    <xf numFmtId="0" fontId="4" fillId="0" borderId="30" xfId="0" applyFont="1" applyFill="1" applyBorder="1" applyAlignment="1" applyProtection="1">
      <alignment horizontal="center" vertical="center" wrapText="1"/>
      <protection hidden="1"/>
    </xf>
    <xf numFmtId="9" fontId="1" fillId="0" borderId="30" xfId="0" applyNumberFormat="1" applyFont="1" applyBorder="1" applyAlignment="1" applyProtection="1">
      <alignment horizontal="center" vertical="center" wrapText="1"/>
      <protection hidden="1"/>
    </xf>
    <xf numFmtId="9" fontId="1" fillId="0" borderId="0" xfId="0" applyNumberFormat="1" applyFont="1" applyBorder="1" applyAlignment="1" applyProtection="1">
      <alignment horizontal="center" vertical="center" wrapText="1"/>
      <protection locked="0"/>
    </xf>
    <xf numFmtId="9" fontId="1" fillId="0" borderId="0" xfId="0" applyNumberFormat="1" applyFont="1" applyBorder="1" applyAlignment="1" applyProtection="1">
      <alignment horizontal="center" vertical="center" wrapText="1"/>
      <protection hidden="1"/>
    </xf>
    <xf numFmtId="0" fontId="4" fillId="0" borderId="30" xfId="0" applyFont="1" applyBorder="1" applyAlignment="1" applyProtection="1">
      <alignment horizontal="center" vertical="center"/>
      <protection hidden="1"/>
    </xf>
    <xf numFmtId="0" fontId="1" fillId="0" borderId="10" xfId="0" applyFont="1" applyBorder="1" applyAlignment="1" applyProtection="1">
      <alignment horizontal="center" vertical="center"/>
    </xf>
    <xf numFmtId="0" fontId="6" fillId="0" borderId="10" xfId="0" applyFont="1" applyBorder="1" applyAlignment="1" applyProtection="1">
      <alignment horizontal="justify" vertical="center" wrapText="1"/>
      <protection locked="0"/>
    </xf>
    <xf numFmtId="0" fontId="1" fillId="0" borderId="10" xfId="0" applyFont="1" applyBorder="1" applyAlignment="1" applyProtection="1">
      <alignment horizontal="center" vertical="center"/>
      <protection hidden="1"/>
    </xf>
    <xf numFmtId="0" fontId="1" fillId="0" borderId="10" xfId="0" applyFont="1" applyBorder="1" applyAlignment="1" applyProtection="1">
      <alignment horizontal="center" vertical="center" textRotation="90"/>
      <protection locked="0"/>
    </xf>
    <xf numFmtId="9" fontId="1" fillId="0" borderId="10" xfId="0" applyNumberFormat="1" applyFont="1" applyBorder="1" applyAlignment="1" applyProtection="1">
      <alignment horizontal="center" vertical="center"/>
      <protection hidden="1"/>
    </xf>
    <xf numFmtId="164" fontId="1" fillId="0" borderId="10" xfId="1" applyNumberFormat="1" applyFont="1" applyBorder="1" applyAlignment="1">
      <alignment horizontal="center" vertical="center"/>
    </xf>
    <xf numFmtId="0" fontId="4" fillId="0" borderId="10" xfId="0" applyFont="1" applyFill="1" applyBorder="1" applyAlignment="1" applyProtection="1">
      <alignment horizontal="center" vertical="center" textRotation="90" wrapText="1"/>
      <protection hidden="1"/>
    </xf>
    <xf numFmtId="9" fontId="1" fillId="0" borderId="29" xfId="0" applyNumberFormat="1" applyFont="1" applyBorder="1" applyAlignment="1" applyProtection="1">
      <alignment horizontal="center" vertical="center"/>
      <protection hidden="1"/>
    </xf>
    <xf numFmtId="0" fontId="4" fillId="0" borderId="10" xfId="0" applyFont="1" applyBorder="1" applyAlignment="1" applyProtection="1">
      <alignment horizontal="center" vertical="center" textRotation="90"/>
      <protection hidden="1"/>
    </xf>
    <xf numFmtId="0" fontId="1" fillId="0" borderId="29" xfId="0" applyFont="1" applyBorder="1" applyAlignment="1" applyProtection="1">
      <alignment horizontal="center" vertical="center" textRotation="90"/>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14" fontId="1" fillId="0" borderId="10" xfId="0" applyNumberFormat="1" applyFont="1" applyBorder="1" applyAlignment="1" applyProtection="1">
      <alignment horizontal="center" vertical="center" wrapText="1"/>
      <protection locked="0"/>
    </xf>
    <xf numFmtId="0" fontId="1" fillId="0" borderId="0" xfId="0" applyFont="1" applyBorder="1" applyAlignment="1" applyProtection="1">
      <alignment horizontal="justify" vertical="center" wrapText="1"/>
      <protection locked="0"/>
    </xf>
    <xf numFmtId="0" fontId="1" fillId="0" borderId="4" xfId="0" applyFont="1" applyBorder="1" applyAlignment="1" applyProtection="1">
      <alignment vertical="center" wrapText="1"/>
      <protection locked="0"/>
    </xf>
    <xf numFmtId="9" fontId="1" fillId="0" borderId="2" xfId="0" applyNumberFormat="1" applyFont="1" applyBorder="1" applyAlignment="1" applyProtection="1">
      <alignment horizontal="center" vertical="center" wrapText="1"/>
      <protection locked="0"/>
    </xf>
    <xf numFmtId="0" fontId="1" fillId="0" borderId="81" xfId="0" applyFont="1" applyBorder="1" applyAlignment="1">
      <alignment horizontal="justify" vertical="center" wrapText="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2"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wrapText="1"/>
      <protection locked="0"/>
    </xf>
    <xf numFmtId="0" fontId="1" fillId="0" borderId="0" xfId="0" applyFont="1" applyAlignment="1">
      <alignment vertical="center" wrapText="1"/>
    </xf>
    <xf numFmtId="0" fontId="1" fillId="0" borderId="2" xfId="0" applyFont="1" applyBorder="1" applyAlignment="1" applyProtection="1">
      <alignment horizontal="left" vertical="center" wrapText="1"/>
      <protection locked="0"/>
    </xf>
    <xf numFmtId="14" fontId="1" fillId="0" borderId="2" xfId="0" applyNumberFormat="1" applyFont="1" applyBorder="1" applyAlignment="1" applyProtection="1">
      <alignment horizontal="left" vertical="center" wrapText="1"/>
      <protection locked="0"/>
    </xf>
    <xf numFmtId="0" fontId="1" fillId="0" borderId="2" xfId="0" applyFont="1" applyBorder="1" applyAlignment="1" applyProtection="1">
      <alignment horizontal="justify" vertical="center" wrapText="1"/>
      <protection locked="0"/>
    </xf>
    <xf numFmtId="9" fontId="1" fillId="0" borderId="2" xfId="0" applyNumberFormat="1" applyFont="1" applyBorder="1" applyAlignment="1" applyProtection="1">
      <alignment horizontal="center" vertical="center" wrapText="1"/>
      <protection locked="0"/>
    </xf>
    <xf numFmtId="0" fontId="1" fillId="0" borderId="81" xfId="0" applyFont="1" applyBorder="1" applyAlignment="1">
      <alignment horizontal="justify" vertical="center" wrapText="1"/>
    </xf>
    <xf numFmtId="0" fontId="1" fillId="0" borderId="2" xfId="0" applyFont="1" applyBorder="1" applyAlignment="1" applyProtection="1">
      <alignment horizontal="left" vertical="center" wrapText="1"/>
      <protection locked="0"/>
    </xf>
    <xf numFmtId="0" fontId="1" fillId="3" borderId="31" xfId="0" applyFont="1" applyFill="1" applyBorder="1" applyAlignment="1">
      <alignment vertical="center" wrapText="1"/>
    </xf>
    <xf numFmtId="0" fontId="1" fillId="3" borderId="31" xfId="0" applyFont="1" applyFill="1" applyBorder="1" applyAlignment="1">
      <alignment vertical="center"/>
    </xf>
    <xf numFmtId="0" fontId="1" fillId="0" borderId="2" xfId="0" applyFont="1" applyBorder="1" applyAlignment="1" applyProtection="1">
      <alignment horizontal="justify" vertical="center" wrapText="1"/>
      <protection locked="0"/>
    </xf>
    <xf numFmtId="0" fontId="1" fillId="3" borderId="31" xfId="0" applyFont="1" applyFill="1" applyBorder="1" applyAlignment="1">
      <alignment vertical="center" wrapText="1"/>
    </xf>
    <xf numFmtId="0" fontId="1" fillId="3" borderId="2" xfId="0" applyFont="1" applyFill="1" applyBorder="1" applyAlignment="1" applyProtection="1">
      <alignment horizontal="justify" vertical="center" wrapText="1"/>
      <protection locked="0"/>
    </xf>
    <xf numFmtId="0" fontId="1" fillId="3" borderId="81" xfId="0" applyFont="1" applyFill="1" applyBorder="1" applyAlignment="1">
      <alignment horizontal="justify" vertical="center" wrapText="1"/>
    </xf>
    <xf numFmtId="0" fontId="2" fillId="0" borderId="2" xfId="0" applyFont="1" applyBorder="1" applyAlignment="1" applyProtection="1">
      <alignment horizontal="left" vertical="center" wrapText="1"/>
      <protection locked="0"/>
    </xf>
    <xf numFmtId="0" fontId="1" fillId="0" borderId="2" xfId="0" applyFont="1" applyFill="1" applyBorder="1" applyAlignment="1" applyProtection="1">
      <alignment horizontal="left" vertical="center" wrapText="1"/>
      <protection locked="0"/>
    </xf>
    <xf numFmtId="0" fontId="25" fillId="0" borderId="0" xfId="0" applyFont="1" applyBorder="1" applyAlignment="1" applyProtection="1">
      <alignment horizontal="right" vertical="center" wrapText="1"/>
      <protection locked="0"/>
    </xf>
    <xf numFmtId="9" fontId="34" fillId="0" borderId="0" xfId="0" applyNumberFormat="1" applyFont="1" applyBorder="1" applyAlignment="1" applyProtection="1">
      <alignment horizontal="center" vertical="center" wrapText="1"/>
      <protection locked="0"/>
    </xf>
    <xf numFmtId="0" fontId="1" fillId="3" borderId="0" xfId="0" applyFont="1" applyFill="1" applyAlignment="1">
      <alignment horizontal="justify" vertical="justify" wrapText="1"/>
    </xf>
    <xf numFmtId="0" fontId="54" fillId="3" borderId="62" xfId="2" applyFont="1" applyFill="1" applyBorder="1" applyAlignment="1" applyProtection="1">
      <alignment horizontal="justify" vertical="center" wrapText="1"/>
    </xf>
    <xf numFmtId="0" fontId="54" fillId="3" borderId="63" xfId="2" applyFont="1" applyFill="1" applyBorder="1" applyAlignment="1" applyProtection="1">
      <alignment horizontal="justify" vertical="center" wrapText="1"/>
    </xf>
    <xf numFmtId="0" fontId="53" fillId="3" borderId="69" xfId="0" applyFont="1" applyFill="1" applyBorder="1" applyAlignment="1" applyProtection="1">
      <alignment horizontal="left" vertical="center" wrapText="1"/>
    </xf>
    <xf numFmtId="0" fontId="53" fillId="3" borderId="70" xfId="0" applyFont="1" applyFill="1" applyBorder="1" applyAlignment="1" applyProtection="1">
      <alignment horizontal="left" vertical="center" wrapText="1"/>
    </xf>
    <xf numFmtId="0" fontId="53" fillId="3" borderId="56" xfId="3" applyFont="1" applyFill="1" applyBorder="1" applyAlignment="1" applyProtection="1">
      <alignment horizontal="left" vertical="top" wrapText="1" readingOrder="1"/>
    </xf>
    <xf numFmtId="0" fontId="53" fillId="3" borderId="57" xfId="3" applyFont="1" applyFill="1" applyBorder="1" applyAlignment="1" applyProtection="1">
      <alignment horizontal="left" vertical="top" wrapText="1" readingOrder="1"/>
    </xf>
    <xf numFmtId="0" fontId="54" fillId="3" borderId="58" xfId="2" applyFont="1" applyFill="1" applyBorder="1" applyAlignment="1" applyProtection="1">
      <alignment horizontal="justify" vertical="center" wrapText="1"/>
    </xf>
    <xf numFmtId="0" fontId="54" fillId="3" borderId="59" xfId="2" applyFont="1" applyFill="1" applyBorder="1" applyAlignment="1" applyProtection="1">
      <alignment horizontal="justify" vertical="center" wrapText="1"/>
    </xf>
    <xf numFmtId="0" fontId="53" fillId="3" borderId="60" xfId="0" applyFont="1" applyFill="1" applyBorder="1" applyAlignment="1" applyProtection="1">
      <alignment horizontal="left" vertical="center" wrapText="1"/>
    </xf>
    <xf numFmtId="0" fontId="53" fillId="3" borderId="61" xfId="0" applyFont="1" applyFill="1" applyBorder="1" applyAlignment="1" applyProtection="1">
      <alignment horizontal="left" vertical="center" wrapText="1"/>
    </xf>
    <xf numFmtId="0" fontId="48" fillId="3" borderId="14" xfId="2" applyFont="1" applyFill="1" applyBorder="1" applyAlignment="1" applyProtection="1">
      <alignment horizontal="left" vertical="top" wrapText="1"/>
    </xf>
    <xf numFmtId="0" fontId="48" fillId="3" borderId="0" xfId="2" applyFont="1" applyFill="1" applyBorder="1" applyAlignment="1" applyProtection="1">
      <alignment horizontal="left" vertical="top" wrapText="1"/>
    </xf>
    <xf numFmtId="0" fontId="48" fillId="3" borderId="15" xfId="2" applyFont="1" applyFill="1" applyBorder="1" applyAlignment="1" applyProtection="1">
      <alignment horizontal="left" vertical="top" wrapText="1"/>
    </xf>
    <xf numFmtId="0" fontId="53" fillId="3" borderId="71" xfId="0" applyFont="1" applyFill="1" applyBorder="1" applyAlignment="1" applyProtection="1">
      <alignment horizontal="left" vertical="center" wrapText="1"/>
    </xf>
    <xf numFmtId="0" fontId="53" fillId="3" borderId="72" xfId="0" applyFont="1" applyFill="1" applyBorder="1" applyAlignment="1" applyProtection="1">
      <alignment horizontal="left" vertical="center" wrapText="1"/>
    </xf>
    <xf numFmtId="0" fontId="54" fillId="3" borderId="64" xfId="0" applyFont="1" applyFill="1" applyBorder="1" applyAlignment="1" applyProtection="1">
      <alignment horizontal="justify" vertical="center" wrapText="1"/>
    </xf>
    <xf numFmtId="0" fontId="54" fillId="3" borderId="65" xfId="0" applyFont="1" applyFill="1" applyBorder="1" applyAlignment="1" applyProtection="1">
      <alignment horizontal="justify" vertical="center" wrapText="1"/>
    </xf>
    <xf numFmtId="0" fontId="49" fillId="14" borderId="46" xfId="2" applyFont="1" applyFill="1" applyBorder="1" applyAlignment="1" applyProtection="1">
      <alignment horizontal="center" vertical="center" wrapText="1"/>
    </xf>
    <xf numFmtId="0" fontId="49" fillId="14" borderId="47" xfId="2" applyFont="1" applyFill="1" applyBorder="1" applyAlignment="1" applyProtection="1">
      <alignment horizontal="center" vertical="center" wrapText="1"/>
    </xf>
    <xf numFmtId="0" fontId="49" fillId="14" borderId="48" xfId="2" applyFont="1" applyFill="1" applyBorder="1" applyAlignment="1" applyProtection="1">
      <alignment horizontal="center" vertical="center" wrapText="1"/>
    </xf>
    <xf numFmtId="0" fontId="48" fillId="0" borderId="14" xfId="2" quotePrefix="1" applyFont="1" applyBorder="1" applyAlignment="1" applyProtection="1">
      <alignment horizontal="left" vertical="center" wrapText="1"/>
    </xf>
    <xf numFmtId="0" fontId="48" fillId="0" borderId="0" xfId="2" quotePrefix="1" applyFont="1" applyBorder="1" applyAlignment="1" applyProtection="1">
      <alignment horizontal="left" vertical="center" wrapText="1"/>
    </xf>
    <xf numFmtId="0" fontId="48" fillId="0" borderId="15" xfId="2" quotePrefix="1" applyFont="1" applyBorder="1" applyAlignment="1" applyProtection="1">
      <alignment horizontal="left" vertical="center" wrapText="1"/>
    </xf>
    <xf numFmtId="0" fontId="48" fillId="0" borderId="66" xfId="2" quotePrefix="1" applyFont="1" applyBorder="1" applyAlignment="1" applyProtection="1">
      <alignment horizontal="left" vertical="center" wrapText="1"/>
    </xf>
    <xf numFmtId="0" fontId="48" fillId="0" borderId="67" xfId="2" quotePrefix="1" applyFont="1" applyBorder="1" applyAlignment="1" applyProtection="1">
      <alignment horizontal="left" vertical="center" wrapText="1"/>
    </xf>
    <xf numFmtId="0" fontId="48" fillId="0" borderId="68" xfId="2" quotePrefix="1" applyFont="1" applyBorder="1" applyAlignment="1" applyProtection="1">
      <alignment horizontal="left" vertical="center" wrapText="1"/>
    </xf>
    <xf numFmtId="0" fontId="50" fillId="3" borderId="49" xfId="2" quotePrefix="1" applyFont="1" applyFill="1" applyBorder="1" applyAlignment="1" applyProtection="1">
      <alignment horizontal="left" vertical="top" wrapText="1"/>
    </xf>
    <xf numFmtId="0" fontId="51" fillId="3" borderId="50" xfId="2" quotePrefix="1" applyFont="1" applyFill="1" applyBorder="1" applyAlignment="1" applyProtection="1">
      <alignment horizontal="left" vertical="top" wrapText="1"/>
    </xf>
    <xf numFmtId="0" fontId="51" fillId="3" borderId="51" xfId="2" quotePrefix="1" applyFont="1" applyFill="1" applyBorder="1" applyAlignment="1" applyProtection="1">
      <alignment horizontal="left" vertical="top" wrapText="1"/>
    </xf>
    <xf numFmtId="0" fontId="48" fillId="0" borderId="14" xfId="2" quotePrefix="1" applyFont="1" applyBorder="1" applyAlignment="1" applyProtection="1">
      <alignment horizontal="left" vertical="top" wrapText="1"/>
    </xf>
    <xf numFmtId="0" fontId="48" fillId="0" borderId="0" xfId="2" quotePrefix="1" applyFont="1" applyBorder="1" applyAlignment="1" applyProtection="1">
      <alignment horizontal="left" vertical="top" wrapText="1"/>
    </xf>
    <xf numFmtId="0" fontId="48" fillId="0" borderId="15" xfId="2" quotePrefix="1" applyFont="1" applyBorder="1" applyAlignment="1" applyProtection="1">
      <alignment horizontal="left" vertical="top" wrapText="1"/>
    </xf>
    <xf numFmtId="0" fontId="53" fillId="14" borderId="52" xfId="3" applyFont="1" applyFill="1" applyBorder="1" applyAlignment="1" applyProtection="1">
      <alignment horizontal="center" vertical="center" wrapText="1"/>
    </xf>
    <xf numFmtId="0" fontId="53" fillId="14" borderId="53" xfId="3" applyFont="1" applyFill="1" applyBorder="1" applyAlignment="1" applyProtection="1">
      <alignment horizontal="center" vertical="center" wrapText="1"/>
    </xf>
    <xf numFmtId="0" fontId="53" fillId="14" borderId="54" xfId="2" applyFont="1" applyFill="1" applyBorder="1" applyAlignment="1" applyProtection="1">
      <alignment horizontal="center" vertical="center"/>
    </xf>
    <xf numFmtId="0" fontId="53" fillId="14" borderId="55" xfId="2" applyFont="1" applyFill="1" applyBorder="1" applyAlignment="1" applyProtection="1">
      <alignment horizontal="center" vertical="center"/>
    </xf>
    <xf numFmtId="0" fontId="2" fillId="3" borderId="66" xfId="2" quotePrefix="1" applyFont="1" applyFill="1" applyBorder="1" applyAlignment="1" applyProtection="1">
      <alignment horizontal="justify" vertical="center" wrapText="1"/>
    </xf>
    <xf numFmtId="0" fontId="2" fillId="3" borderId="67" xfId="2" quotePrefix="1" applyFont="1" applyFill="1" applyBorder="1" applyAlignment="1" applyProtection="1">
      <alignment horizontal="justify" vertical="center" wrapText="1"/>
    </xf>
    <xf numFmtId="0" fontId="2" fillId="3" borderId="68" xfId="2" quotePrefix="1" applyFont="1" applyFill="1" applyBorder="1" applyAlignment="1" applyProtection="1">
      <alignment horizontal="justify" vertical="center" wrapText="1"/>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Border="1" applyAlignment="1">
      <alignment horizontal="center" vertical="center" wrapText="1" readingOrder="1"/>
    </xf>
    <xf numFmtId="0" fontId="41" fillId="11" borderId="24"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14" xfId="0" applyFont="1" applyBorder="1" applyAlignment="1">
      <alignment horizontal="center" vertical="center" wrapText="1"/>
    </xf>
    <xf numFmtId="0" fontId="42" fillId="0" borderId="0" xfId="0" applyFont="1" applyBorder="1" applyAlignment="1">
      <alignment horizontal="center" vertical="center"/>
    </xf>
    <xf numFmtId="0" fontId="42" fillId="0" borderId="14" xfId="0" applyFont="1" applyBorder="1" applyAlignment="1">
      <alignment horizontal="center" vertical="center"/>
    </xf>
    <xf numFmtId="0" fontId="42" fillId="0" borderId="0" xfId="0" applyFont="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Border="1" applyAlignment="1">
      <alignment horizontal="center" vertical="center" wrapText="1" readingOrder="1"/>
    </xf>
    <xf numFmtId="0" fontId="41" fillId="12" borderId="24"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Border="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Border="1" applyAlignment="1">
      <alignment horizontal="center" vertical="center" wrapText="1" readingOrder="1"/>
    </xf>
    <xf numFmtId="0" fontId="41" fillId="13" borderId="24" xfId="0" applyFont="1" applyFill="1" applyBorder="1" applyAlignment="1">
      <alignment horizontal="center" vertical="center" wrapText="1" readingOrder="1"/>
    </xf>
    <xf numFmtId="0" fontId="42" fillId="0" borderId="75" xfId="0" applyFont="1" applyBorder="1" applyAlignment="1">
      <alignment horizontal="center" vertical="center" wrapText="1"/>
    </xf>
    <xf numFmtId="0" fontId="42" fillId="0" borderId="75" xfId="0" applyFont="1" applyBorder="1" applyAlignment="1">
      <alignment horizontal="center" vertical="center"/>
    </xf>
    <xf numFmtId="0" fontId="42" fillId="0" borderId="77" xfId="0" applyFont="1" applyBorder="1" applyAlignment="1">
      <alignment horizontal="center" vertical="center"/>
    </xf>
    <xf numFmtId="0" fontId="42" fillId="0" borderId="78" xfId="0" applyFont="1" applyBorder="1" applyAlignment="1">
      <alignment horizontal="center" vertical="center"/>
    </xf>
    <xf numFmtId="0" fontId="42" fillId="0" borderId="79" xfId="0" applyFont="1" applyBorder="1" applyAlignment="1">
      <alignment horizontal="center" vertical="center"/>
    </xf>
    <xf numFmtId="0" fontId="42" fillId="0" borderId="0" xfId="0" applyFont="1" applyBorder="1" applyAlignment="1">
      <alignment horizontal="center" vertical="center" wrapText="1"/>
    </xf>
    <xf numFmtId="0" fontId="42" fillId="0" borderId="76" xfId="0" applyFont="1" applyBorder="1" applyAlignment="1">
      <alignment horizontal="center" vertical="center"/>
    </xf>
    <xf numFmtId="0" fontId="42" fillId="0" borderId="80" xfId="0" applyFont="1" applyBorder="1" applyAlignment="1">
      <alignment horizontal="center" vertical="center"/>
    </xf>
    <xf numFmtId="0" fontId="4" fillId="0" borderId="4" xfId="0" applyFont="1" applyFill="1" applyBorder="1" applyAlignment="1" applyProtection="1">
      <alignment horizontal="center" vertical="center" wrapText="1"/>
      <protection hidden="1"/>
    </xf>
    <xf numFmtId="0" fontId="4" fillId="0" borderId="8" xfId="0" applyFont="1" applyFill="1" applyBorder="1" applyAlignment="1" applyProtection="1">
      <alignment horizontal="center" vertical="center" wrapText="1"/>
      <protection hidden="1"/>
    </xf>
    <xf numFmtId="0" fontId="4" fillId="0" borderId="5" xfId="0" applyFont="1" applyFill="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0" xfId="0" applyFont="1" applyFill="1" applyAlignment="1">
      <alignment horizontal="center" vertical="center" wrapText="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8" xfId="0" applyFont="1" applyBorder="1" applyAlignment="1" applyProtection="1">
      <alignment horizontal="center" vertical="center"/>
    </xf>
    <xf numFmtId="0" fontId="1" fillId="0" borderId="4"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4" xfId="0" applyFont="1" applyBorder="1" applyAlignment="1" applyProtection="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1" fillId="0" borderId="4" xfId="0" applyFont="1" applyBorder="1" applyAlignment="1" applyProtection="1">
      <alignment horizontal="justify" vertical="center" wrapText="1"/>
    </xf>
    <xf numFmtId="0" fontId="1" fillId="0" borderId="8" xfId="0" applyFont="1" applyBorder="1" applyAlignment="1" applyProtection="1">
      <alignment horizontal="justify" vertical="center" wrapText="1"/>
    </xf>
    <xf numFmtId="0" fontId="1" fillId="0" borderId="4" xfId="0" quotePrefix="1" applyFont="1" applyBorder="1" applyAlignment="1" applyProtection="1">
      <alignment horizontal="center" vertical="center" wrapText="1"/>
      <protection locked="0"/>
    </xf>
    <xf numFmtId="0" fontId="1" fillId="0" borderId="4" xfId="0" applyFont="1" applyBorder="1" applyAlignment="1" applyProtection="1">
      <alignment horizontal="justify" vertical="center"/>
    </xf>
    <xf numFmtId="0" fontId="1" fillId="0" borderId="8" xfId="0" applyFont="1" applyBorder="1" applyAlignment="1" applyProtection="1">
      <alignment horizontal="justify" vertical="center"/>
    </xf>
    <xf numFmtId="0" fontId="2" fillId="0" borderId="4" xfId="0" quotePrefix="1" applyFont="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1" fillId="0" borderId="5" xfId="0" applyFont="1" applyBorder="1" applyAlignment="1" applyProtection="1">
      <alignment horizontal="justify" vertical="center" wrapText="1"/>
    </xf>
    <xf numFmtId="0" fontId="1" fillId="3" borderId="4"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1" fillId="0" borderId="5" xfId="0" applyFont="1" applyBorder="1" applyAlignment="1" applyProtection="1">
      <alignment horizontal="center" vertical="center"/>
    </xf>
    <xf numFmtId="9" fontId="1" fillId="0" borderId="5" xfId="0" applyNumberFormat="1" applyFont="1" applyBorder="1" applyAlignment="1" applyProtection="1">
      <alignment horizontal="center" vertical="center" wrapText="1"/>
      <protection locked="0"/>
    </xf>
    <xf numFmtId="0" fontId="1" fillId="13" borderId="4" xfId="0" applyFont="1" applyFill="1" applyBorder="1" applyAlignment="1" applyProtection="1">
      <alignment horizontal="center" vertical="center"/>
    </xf>
    <xf numFmtId="0" fontId="1" fillId="13" borderId="8" xfId="0" applyFont="1" applyFill="1" applyBorder="1" applyAlignment="1" applyProtection="1">
      <alignment horizontal="center" vertical="center"/>
    </xf>
    <xf numFmtId="0" fontId="1" fillId="0" borderId="4" xfId="0" quotePrefix="1"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1"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6"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Border="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Border="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Border="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Border="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0"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17" fillId="0" borderId="14" xfId="0" applyFont="1" applyBorder="1" applyAlignment="1">
      <alignment horizontal="center" vertical="center" wrapText="1"/>
    </xf>
    <xf numFmtId="0" fontId="20" fillId="11" borderId="74" xfId="0" applyFont="1" applyFill="1" applyBorder="1" applyAlignment="1" applyProtection="1">
      <alignment horizontal="center" vertical="center" wrapText="1" readingOrder="1"/>
      <protection hidden="1"/>
    </xf>
    <xf numFmtId="0" fontId="17" fillId="0" borderId="0" xfId="0" applyFont="1" applyBorder="1" applyAlignment="1">
      <alignment horizontal="center" vertical="center" wrapText="1"/>
    </xf>
    <xf numFmtId="0" fontId="20" fillId="11" borderId="75" xfId="0" applyFont="1" applyFill="1" applyBorder="1" applyAlignment="1" applyProtection="1">
      <alignment horizontal="center" vertical="center" wrapText="1" readingOrder="1"/>
      <protection hidden="1"/>
    </xf>
    <xf numFmtId="0" fontId="20" fillId="12" borderId="13"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4" fillId="0" borderId="0" xfId="0" applyFont="1" applyAlignment="1">
      <alignment horizontal="center" vertical="center" wrapText="1"/>
    </xf>
    <xf numFmtId="0" fontId="20" fillId="11" borderId="73" xfId="0" applyFont="1" applyFill="1" applyBorder="1" applyAlignment="1" applyProtection="1">
      <alignment horizontal="center" vertical="center" wrapText="1" readingOrder="1"/>
      <protection hidden="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3" xfId="0" applyFont="1" applyFill="1" applyBorder="1" applyAlignment="1">
      <alignment horizontal="center" vertical="center" wrapText="1" readingOrder="1"/>
    </xf>
    <xf numFmtId="0" fontId="39" fillId="15" borderId="34" xfId="0" applyFont="1" applyFill="1" applyBorder="1" applyAlignment="1">
      <alignment horizontal="center" vertical="center" wrapText="1" readingOrder="1"/>
    </xf>
    <xf numFmtId="0" fontId="39" fillId="15" borderId="45" xfId="0" applyFont="1" applyFill="1" applyBorder="1" applyAlignment="1">
      <alignment horizontal="center" vertical="center" wrapText="1" readingOrder="1"/>
    </xf>
    <xf numFmtId="0" fontId="34" fillId="3" borderId="0" xfId="0" applyFont="1" applyFill="1" applyBorder="1" applyAlignment="1">
      <alignment horizontal="justify" vertical="center" wrapText="1"/>
    </xf>
    <xf numFmtId="0" fontId="36" fillId="15" borderId="42" xfId="0" applyFont="1" applyFill="1" applyBorder="1" applyAlignment="1">
      <alignment horizontal="center" vertical="center" wrapText="1" readingOrder="1"/>
    </xf>
    <xf numFmtId="0" fontId="36" fillId="15" borderId="43"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6" fillId="3" borderId="35" xfId="0" applyFont="1" applyFill="1" applyBorder="1" applyAlignment="1">
      <alignment horizontal="center" vertical="center" wrapText="1" readingOrder="1"/>
    </xf>
    <xf numFmtId="0" fontId="36" fillId="3" borderId="32" xfId="0" applyFont="1" applyFill="1" applyBorder="1" applyAlignment="1">
      <alignment horizontal="center" vertical="center" wrapText="1" readingOrder="1"/>
    </xf>
    <xf numFmtId="0" fontId="36" fillId="3" borderId="31"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8"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640">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xr9:uid="{00000000-0011-0000-FFFF-FFFF00000000}"/>
  </tableStyles>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zoomScale="110" zoomScaleNormal="110" workbookViewId="0">
      <selection activeCell="C12" sqref="C12:D12"/>
    </sheetView>
  </sheetViews>
  <sheetFormatPr baseColWidth="10" defaultColWidth="11.42578125" defaultRowHeight="15" x14ac:dyDescent="0.25"/>
  <cols>
    <col min="1" max="1" width="2.85546875" style="58" customWidth="1"/>
    <col min="2" max="3" width="24.7109375" style="58" customWidth="1"/>
    <col min="4" max="4" width="16" style="58" customWidth="1"/>
    <col min="5" max="5" width="24.7109375" style="58" customWidth="1"/>
    <col min="6" max="6" width="27.7109375" style="58" customWidth="1"/>
    <col min="7" max="8" width="24.7109375" style="58" customWidth="1"/>
    <col min="9" max="16384" width="11.42578125" style="58"/>
  </cols>
  <sheetData>
    <row r="1" spans="2:8" ht="15.75" thickBot="1" x14ac:dyDescent="0.3"/>
    <row r="2" spans="2:8" ht="18" x14ac:dyDescent="0.25">
      <c r="B2" s="255" t="s">
        <v>140</v>
      </c>
      <c r="C2" s="256"/>
      <c r="D2" s="256"/>
      <c r="E2" s="256"/>
      <c r="F2" s="256"/>
      <c r="G2" s="256"/>
      <c r="H2" s="257"/>
    </row>
    <row r="3" spans="2:8" x14ac:dyDescent="0.25">
      <c r="B3" s="59"/>
      <c r="C3" s="60"/>
      <c r="D3" s="60"/>
      <c r="E3" s="60"/>
      <c r="F3" s="60"/>
      <c r="G3" s="60"/>
      <c r="H3" s="61"/>
    </row>
    <row r="4" spans="2:8" ht="63" customHeight="1" x14ac:dyDescent="0.25">
      <c r="B4" s="258" t="s">
        <v>183</v>
      </c>
      <c r="C4" s="259"/>
      <c r="D4" s="259"/>
      <c r="E4" s="259"/>
      <c r="F4" s="259"/>
      <c r="G4" s="259"/>
      <c r="H4" s="260"/>
    </row>
    <row r="5" spans="2:8" ht="63" customHeight="1" x14ac:dyDescent="0.25">
      <c r="B5" s="261"/>
      <c r="C5" s="262"/>
      <c r="D5" s="262"/>
      <c r="E5" s="262"/>
      <c r="F5" s="262"/>
      <c r="G5" s="262"/>
      <c r="H5" s="263"/>
    </row>
    <row r="6" spans="2:8" ht="16.5" x14ac:dyDescent="0.25">
      <c r="B6" s="264" t="s">
        <v>138</v>
      </c>
      <c r="C6" s="265"/>
      <c r="D6" s="265"/>
      <c r="E6" s="265"/>
      <c r="F6" s="265"/>
      <c r="G6" s="265"/>
      <c r="H6" s="266"/>
    </row>
    <row r="7" spans="2:8" ht="95.25" customHeight="1" x14ac:dyDescent="0.25">
      <c r="B7" s="274" t="s">
        <v>143</v>
      </c>
      <c r="C7" s="275"/>
      <c r="D7" s="275"/>
      <c r="E7" s="275"/>
      <c r="F7" s="275"/>
      <c r="G7" s="275"/>
      <c r="H7" s="276"/>
    </row>
    <row r="8" spans="2:8" ht="16.5" x14ac:dyDescent="0.25">
      <c r="B8" s="96"/>
      <c r="C8" s="97"/>
      <c r="D8" s="97"/>
      <c r="E8" s="97"/>
      <c r="F8" s="97"/>
      <c r="G8" s="97"/>
      <c r="H8" s="98"/>
    </row>
    <row r="9" spans="2:8" ht="16.5" customHeight="1" x14ac:dyDescent="0.25">
      <c r="B9" s="267" t="s">
        <v>176</v>
      </c>
      <c r="C9" s="268"/>
      <c r="D9" s="268"/>
      <c r="E9" s="268"/>
      <c r="F9" s="268"/>
      <c r="G9" s="268"/>
      <c r="H9" s="269"/>
    </row>
    <row r="10" spans="2:8" ht="44.25" customHeight="1" x14ac:dyDescent="0.25">
      <c r="B10" s="267"/>
      <c r="C10" s="268"/>
      <c r="D10" s="268"/>
      <c r="E10" s="268"/>
      <c r="F10" s="268"/>
      <c r="G10" s="268"/>
      <c r="H10" s="269"/>
    </row>
    <row r="11" spans="2:8" ht="15.75" thickBot="1" x14ac:dyDescent="0.3">
      <c r="B11" s="84"/>
      <c r="C11" s="87"/>
      <c r="D11" s="92"/>
      <c r="E11" s="93"/>
      <c r="F11" s="93"/>
      <c r="G11" s="94"/>
      <c r="H11" s="95"/>
    </row>
    <row r="12" spans="2:8" ht="15.75" thickTop="1" x14ac:dyDescent="0.25">
      <c r="B12" s="84"/>
      <c r="C12" s="270" t="s">
        <v>139</v>
      </c>
      <c r="D12" s="271"/>
      <c r="E12" s="272" t="s">
        <v>177</v>
      </c>
      <c r="F12" s="273"/>
      <c r="G12" s="87"/>
      <c r="H12" s="88"/>
    </row>
    <row r="13" spans="2:8" ht="35.25" customHeight="1" x14ac:dyDescent="0.25">
      <c r="B13" s="84"/>
      <c r="C13" s="242" t="s">
        <v>170</v>
      </c>
      <c r="D13" s="243"/>
      <c r="E13" s="244" t="s">
        <v>175</v>
      </c>
      <c r="F13" s="245"/>
      <c r="G13" s="87"/>
      <c r="H13" s="88"/>
    </row>
    <row r="14" spans="2:8" ht="17.25" customHeight="1" x14ac:dyDescent="0.25">
      <c r="B14" s="84"/>
      <c r="C14" s="242" t="s">
        <v>171</v>
      </c>
      <c r="D14" s="243"/>
      <c r="E14" s="244" t="s">
        <v>173</v>
      </c>
      <c r="F14" s="245"/>
      <c r="G14" s="87"/>
      <c r="H14" s="88"/>
    </row>
    <row r="15" spans="2:8" ht="19.5" customHeight="1" x14ac:dyDescent="0.25">
      <c r="B15" s="84"/>
      <c r="C15" s="242" t="s">
        <v>172</v>
      </c>
      <c r="D15" s="243"/>
      <c r="E15" s="244" t="s">
        <v>174</v>
      </c>
      <c r="F15" s="245"/>
      <c r="G15" s="87"/>
      <c r="H15" s="88"/>
    </row>
    <row r="16" spans="2:8" ht="69.75" customHeight="1" x14ac:dyDescent="0.25">
      <c r="B16" s="84"/>
      <c r="C16" s="242" t="s">
        <v>141</v>
      </c>
      <c r="D16" s="243"/>
      <c r="E16" s="244" t="s">
        <v>142</v>
      </c>
      <c r="F16" s="245"/>
      <c r="G16" s="87"/>
      <c r="H16" s="88"/>
    </row>
    <row r="17" spans="2:8" ht="34.5" customHeight="1" x14ac:dyDescent="0.25">
      <c r="B17" s="84"/>
      <c r="C17" s="246" t="s">
        <v>2</v>
      </c>
      <c r="D17" s="247"/>
      <c r="E17" s="238" t="s">
        <v>184</v>
      </c>
      <c r="F17" s="239"/>
      <c r="G17" s="87"/>
      <c r="H17" s="88"/>
    </row>
    <row r="18" spans="2:8" ht="27.75" customHeight="1" x14ac:dyDescent="0.25">
      <c r="B18" s="84"/>
      <c r="C18" s="246" t="s">
        <v>3</v>
      </c>
      <c r="D18" s="247"/>
      <c r="E18" s="238" t="s">
        <v>185</v>
      </c>
      <c r="F18" s="239"/>
      <c r="G18" s="87"/>
      <c r="H18" s="88"/>
    </row>
    <row r="19" spans="2:8" ht="28.5" customHeight="1" x14ac:dyDescent="0.25">
      <c r="B19" s="84"/>
      <c r="C19" s="246" t="s">
        <v>38</v>
      </c>
      <c r="D19" s="247"/>
      <c r="E19" s="238" t="s">
        <v>186</v>
      </c>
      <c r="F19" s="239"/>
      <c r="G19" s="87"/>
      <c r="H19" s="88"/>
    </row>
    <row r="20" spans="2:8" ht="72.75" customHeight="1" x14ac:dyDescent="0.25">
      <c r="B20" s="84"/>
      <c r="C20" s="246" t="s">
        <v>1</v>
      </c>
      <c r="D20" s="247"/>
      <c r="E20" s="238" t="s">
        <v>187</v>
      </c>
      <c r="F20" s="239"/>
      <c r="G20" s="87"/>
      <c r="H20" s="88"/>
    </row>
    <row r="21" spans="2:8" ht="64.5" customHeight="1" x14ac:dyDescent="0.25">
      <c r="B21" s="84"/>
      <c r="C21" s="246" t="s">
        <v>44</v>
      </c>
      <c r="D21" s="247"/>
      <c r="E21" s="238" t="s">
        <v>145</v>
      </c>
      <c r="F21" s="239"/>
      <c r="G21" s="87"/>
      <c r="H21" s="88"/>
    </row>
    <row r="22" spans="2:8" ht="71.25" customHeight="1" x14ac:dyDescent="0.25">
      <c r="B22" s="84"/>
      <c r="C22" s="246" t="s">
        <v>144</v>
      </c>
      <c r="D22" s="247"/>
      <c r="E22" s="238" t="s">
        <v>146</v>
      </c>
      <c r="F22" s="239"/>
      <c r="G22" s="87"/>
      <c r="H22" s="88"/>
    </row>
    <row r="23" spans="2:8" ht="55.5" customHeight="1" x14ac:dyDescent="0.25">
      <c r="B23" s="84"/>
      <c r="C23" s="240" t="s">
        <v>147</v>
      </c>
      <c r="D23" s="241"/>
      <c r="E23" s="238" t="s">
        <v>148</v>
      </c>
      <c r="F23" s="239"/>
      <c r="G23" s="87"/>
      <c r="H23" s="88"/>
    </row>
    <row r="24" spans="2:8" ht="42" customHeight="1" x14ac:dyDescent="0.25">
      <c r="B24" s="84"/>
      <c r="C24" s="240" t="s">
        <v>42</v>
      </c>
      <c r="D24" s="241"/>
      <c r="E24" s="238" t="s">
        <v>149</v>
      </c>
      <c r="F24" s="239"/>
      <c r="G24" s="87"/>
      <c r="H24" s="88"/>
    </row>
    <row r="25" spans="2:8" ht="59.25" customHeight="1" x14ac:dyDescent="0.25">
      <c r="B25" s="84"/>
      <c r="C25" s="240" t="s">
        <v>137</v>
      </c>
      <c r="D25" s="241"/>
      <c r="E25" s="238" t="s">
        <v>150</v>
      </c>
      <c r="F25" s="239"/>
      <c r="G25" s="87"/>
      <c r="H25" s="88"/>
    </row>
    <row r="26" spans="2:8" ht="23.25" customHeight="1" x14ac:dyDescent="0.25">
      <c r="B26" s="84"/>
      <c r="C26" s="240" t="s">
        <v>12</v>
      </c>
      <c r="D26" s="241"/>
      <c r="E26" s="238" t="s">
        <v>151</v>
      </c>
      <c r="F26" s="239"/>
      <c r="G26" s="87"/>
      <c r="H26" s="88"/>
    </row>
    <row r="27" spans="2:8" ht="30.75" customHeight="1" x14ac:dyDescent="0.25">
      <c r="B27" s="84"/>
      <c r="C27" s="240" t="s">
        <v>155</v>
      </c>
      <c r="D27" s="241"/>
      <c r="E27" s="238" t="s">
        <v>152</v>
      </c>
      <c r="F27" s="239"/>
      <c r="G27" s="87"/>
      <c r="H27" s="88"/>
    </row>
    <row r="28" spans="2:8" ht="35.25" customHeight="1" x14ac:dyDescent="0.25">
      <c r="B28" s="84"/>
      <c r="C28" s="240" t="s">
        <v>156</v>
      </c>
      <c r="D28" s="241"/>
      <c r="E28" s="238" t="s">
        <v>153</v>
      </c>
      <c r="F28" s="239"/>
      <c r="G28" s="87"/>
      <c r="H28" s="88"/>
    </row>
    <row r="29" spans="2:8" ht="33" customHeight="1" x14ac:dyDescent="0.25">
      <c r="B29" s="84"/>
      <c r="C29" s="240" t="s">
        <v>156</v>
      </c>
      <c r="D29" s="241"/>
      <c r="E29" s="238" t="s">
        <v>153</v>
      </c>
      <c r="F29" s="239"/>
      <c r="G29" s="87"/>
      <c r="H29" s="88"/>
    </row>
    <row r="30" spans="2:8" ht="30" customHeight="1" x14ac:dyDescent="0.25">
      <c r="B30" s="84"/>
      <c r="C30" s="240" t="s">
        <v>157</v>
      </c>
      <c r="D30" s="241"/>
      <c r="E30" s="238" t="s">
        <v>154</v>
      </c>
      <c r="F30" s="239"/>
      <c r="G30" s="87"/>
      <c r="H30" s="88"/>
    </row>
    <row r="31" spans="2:8" ht="35.25" customHeight="1" x14ac:dyDescent="0.25">
      <c r="B31" s="84"/>
      <c r="C31" s="240" t="s">
        <v>158</v>
      </c>
      <c r="D31" s="241"/>
      <c r="E31" s="238" t="s">
        <v>159</v>
      </c>
      <c r="F31" s="239"/>
      <c r="G31" s="87"/>
      <c r="H31" s="88"/>
    </row>
    <row r="32" spans="2:8" ht="31.5" customHeight="1" x14ac:dyDescent="0.25">
      <c r="B32" s="84"/>
      <c r="C32" s="240" t="s">
        <v>160</v>
      </c>
      <c r="D32" s="241"/>
      <c r="E32" s="238" t="s">
        <v>161</v>
      </c>
      <c r="F32" s="239"/>
      <c r="G32" s="87"/>
      <c r="H32" s="88"/>
    </row>
    <row r="33" spans="2:8" ht="35.25" customHeight="1" x14ac:dyDescent="0.25">
      <c r="B33" s="84"/>
      <c r="C33" s="240" t="s">
        <v>162</v>
      </c>
      <c r="D33" s="241"/>
      <c r="E33" s="238" t="s">
        <v>163</v>
      </c>
      <c r="F33" s="239"/>
      <c r="G33" s="87"/>
      <c r="H33" s="88"/>
    </row>
    <row r="34" spans="2:8" ht="59.25" customHeight="1" x14ac:dyDescent="0.25">
      <c r="B34" s="84"/>
      <c r="C34" s="240" t="s">
        <v>164</v>
      </c>
      <c r="D34" s="241"/>
      <c r="E34" s="238" t="s">
        <v>165</v>
      </c>
      <c r="F34" s="239"/>
      <c r="G34" s="87"/>
      <c r="H34" s="88"/>
    </row>
    <row r="35" spans="2:8" ht="29.25" customHeight="1" x14ac:dyDescent="0.25">
      <c r="B35" s="84"/>
      <c r="C35" s="240" t="s">
        <v>29</v>
      </c>
      <c r="D35" s="241"/>
      <c r="E35" s="238" t="s">
        <v>166</v>
      </c>
      <c r="F35" s="239"/>
      <c r="G35" s="87"/>
      <c r="H35" s="88"/>
    </row>
    <row r="36" spans="2:8" ht="82.5" customHeight="1" x14ac:dyDescent="0.25">
      <c r="B36" s="84"/>
      <c r="C36" s="240" t="s">
        <v>168</v>
      </c>
      <c r="D36" s="241"/>
      <c r="E36" s="238" t="s">
        <v>167</v>
      </c>
      <c r="F36" s="239"/>
      <c r="G36" s="87"/>
      <c r="H36" s="88"/>
    </row>
    <row r="37" spans="2:8" ht="46.5" customHeight="1" x14ac:dyDescent="0.25">
      <c r="B37" s="84"/>
      <c r="C37" s="240" t="s">
        <v>35</v>
      </c>
      <c r="D37" s="241"/>
      <c r="E37" s="238" t="s">
        <v>169</v>
      </c>
      <c r="F37" s="239"/>
      <c r="G37" s="87"/>
      <c r="H37" s="88"/>
    </row>
    <row r="38" spans="2:8" ht="6.75" customHeight="1" thickBot="1" x14ac:dyDescent="0.3">
      <c r="B38" s="84"/>
      <c r="C38" s="251"/>
      <c r="D38" s="252"/>
      <c r="E38" s="253"/>
      <c r="F38" s="254"/>
      <c r="G38" s="87"/>
      <c r="H38" s="88"/>
    </row>
    <row r="39" spans="2:8" ht="15.75" thickTop="1" x14ac:dyDescent="0.25">
      <c r="B39" s="84"/>
      <c r="C39" s="85"/>
      <c r="D39" s="85"/>
      <c r="E39" s="86"/>
      <c r="F39" s="86"/>
      <c r="G39" s="87"/>
      <c r="H39" s="88"/>
    </row>
    <row r="40" spans="2:8" ht="21" customHeight="1" x14ac:dyDescent="0.25">
      <c r="B40" s="248" t="s">
        <v>178</v>
      </c>
      <c r="C40" s="249"/>
      <c r="D40" s="249"/>
      <c r="E40" s="249"/>
      <c r="F40" s="249"/>
      <c r="G40" s="249"/>
      <c r="H40" s="250"/>
    </row>
    <row r="41" spans="2:8" ht="20.25" customHeight="1" x14ac:dyDescent="0.25">
      <c r="B41" s="248" t="s">
        <v>179</v>
      </c>
      <c r="C41" s="249"/>
      <c r="D41" s="249"/>
      <c r="E41" s="249"/>
      <c r="F41" s="249"/>
      <c r="G41" s="249"/>
      <c r="H41" s="250"/>
    </row>
    <row r="42" spans="2:8" ht="20.25" customHeight="1" x14ac:dyDescent="0.25">
      <c r="B42" s="248" t="s">
        <v>180</v>
      </c>
      <c r="C42" s="249"/>
      <c r="D42" s="249"/>
      <c r="E42" s="249"/>
      <c r="F42" s="249"/>
      <c r="G42" s="249"/>
      <c r="H42" s="250"/>
    </row>
    <row r="43" spans="2:8" ht="20.25" customHeight="1" x14ac:dyDescent="0.25">
      <c r="B43" s="248" t="s">
        <v>181</v>
      </c>
      <c r="C43" s="249"/>
      <c r="D43" s="249"/>
      <c r="E43" s="249"/>
      <c r="F43" s="249"/>
      <c r="G43" s="249"/>
      <c r="H43" s="250"/>
    </row>
    <row r="44" spans="2:8" x14ac:dyDescent="0.25">
      <c r="B44" s="248" t="s">
        <v>182</v>
      </c>
      <c r="C44" s="249"/>
      <c r="D44" s="249"/>
      <c r="E44" s="249"/>
      <c r="F44" s="249"/>
      <c r="G44" s="249"/>
      <c r="H44" s="250"/>
    </row>
    <row r="45" spans="2:8" ht="15.75" thickBot="1" x14ac:dyDescent="0.3">
      <c r="B45" s="89"/>
      <c r="C45" s="90"/>
      <c r="D45" s="90"/>
      <c r="E45" s="90"/>
      <c r="F45" s="90"/>
      <c r="G45" s="90"/>
      <c r="H45" s="91"/>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448"/>
  <sheetViews>
    <sheetView topLeftCell="A232" zoomScale="55" zoomScaleNormal="55" workbookViewId="0">
      <selection activeCell="V256" sqref="V256:X261"/>
    </sheetView>
  </sheetViews>
  <sheetFormatPr baseColWidth="10" defaultRowHeight="15" x14ac:dyDescent="0.25"/>
  <cols>
    <col min="2" max="9" width="5.7109375" customWidth="1"/>
    <col min="10" max="10" width="10.5703125" bestFit="1" customWidth="1"/>
    <col min="11" max="12" width="11" bestFit="1" customWidth="1"/>
    <col min="13" max="13" width="10.5703125" bestFit="1" customWidth="1"/>
    <col min="14" max="15" width="11" bestFit="1" customWidth="1"/>
    <col min="16" max="16" width="10.85546875" customWidth="1"/>
    <col min="17" max="17" width="11" bestFit="1" customWidth="1"/>
    <col min="18" max="18" width="11" customWidth="1"/>
    <col min="19" max="19" width="10.5703125" bestFit="1" customWidth="1"/>
    <col min="20" max="21" width="11" customWidth="1"/>
    <col min="22" max="22" width="10.85546875" bestFit="1" customWidth="1"/>
    <col min="23" max="24" width="9.7109375" customWidth="1"/>
    <col min="26" max="31" width="5.7109375" customWidth="1"/>
  </cols>
  <sheetData>
    <row r="1" spans="1:76" x14ac:dyDescent="0.25">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row>
    <row r="2" spans="1:76" ht="18" customHeight="1" x14ac:dyDescent="0.25">
      <c r="A2" s="58"/>
      <c r="B2" s="295" t="s">
        <v>134</v>
      </c>
      <c r="C2" s="296"/>
      <c r="D2" s="296"/>
      <c r="E2" s="296"/>
      <c r="F2" s="296"/>
      <c r="G2" s="296"/>
      <c r="H2" s="296"/>
      <c r="I2" s="296"/>
      <c r="J2" s="297" t="s">
        <v>2</v>
      </c>
      <c r="K2" s="297"/>
      <c r="L2" s="297"/>
      <c r="M2" s="297"/>
      <c r="N2" s="297"/>
      <c r="O2" s="297"/>
      <c r="P2" s="297"/>
      <c r="Q2" s="297"/>
      <c r="R2" s="297"/>
      <c r="S2" s="297"/>
      <c r="T2" s="297"/>
      <c r="U2" s="297"/>
      <c r="V2" s="297"/>
      <c r="W2" s="297"/>
      <c r="X2" s="297"/>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row>
    <row r="3" spans="1:76" ht="18.75" customHeight="1" x14ac:dyDescent="0.25">
      <c r="A3" s="58"/>
      <c r="B3" s="296"/>
      <c r="C3" s="296"/>
      <c r="D3" s="296"/>
      <c r="E3" s="296"/>
      <c r="F3" s="296"/>
      <c r="G3" s="296"/>
      <c r="H3" s="296"/>
      <c r="I3" s="296"/>
      <c r="J3" s="297"/>
      <c r="K3" s="297"/>
      <c r="L3" s="297"/>
      <c r="M3" s="297"/>
      <c r="N3" s="297"/>
      <c r="O3" s="297"/>
      <c r="P3" s="297"/>
      <c r="Q3" s="297"/>
      <c r="R3" s="297"/>
      <c r="S3" s="297"/>
      <c r="T3" s="297"/>
      <c r="U3" s="297"/>
      <c r="V3" s="297"/>
      <c r="W3" s="297"/>
      <c r="X3" s="297"/>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row>
    <row r="4" spans="1:76" ht="15" customHeight="1" x14ac:dyDescent="0.25">
      <c r="A4" s="58"/>
      <c r="B4" s="296"/>
      <c r="C4" s="296"/>
      <c r="D4" s="296"/>
      <c r="E4" s="296"/>
      <c r="F4" s="296"/>
      <c r="G4" s="296"/>
      <c r="H4" s="296"/>
      <c r="I4" s="296"/>
      <c r="J4" s="297"/>
      <c r="K4" s="297"/>
      <c r="L4" s="297"/>
      <c r="M4" s="297"/>
      <c r="N4" s="297"/>
      <c r="O4" s="297"/>
      <c r="P4" s="297"/>
      <c r="Q4" s="297"/>
      <c r="R4" s="297"/>
      <c r="S4" s="297"/>
      <c r="T4" s="297"/>
      <c r="U4" s="297"/>
      <c r="V4" s="297"/>
      <c r="W4" s="297"/>
      <c r="X4" s="297"/>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row>
    <row r="5" spans="1:76" ht="15.75" thickBot="1" x14ac:dyDescent="0.3">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row>
    <row r="6" spans="1:76" ht="15" customHeight="1" x14ac:dyDescent="0.25">
      <c r="A6" s="58"/>
      <c r="B6" s="298" t="s">
        <v>4</v>
      </c>
      <c r="C6" s="298"/>
      <c r="D6" s="299"/>
      <c r="E6" s="283" t="s">
        <v>107</v>
      </c>
      <c r="F6" s="284"/>
      <c r="G6" s="284"/>
      <c r="H6" s="284"/>
      <c r="I6" s="284"/>
      <c r="J6" s="115" t="str">
        <f>IF(AND('Mapa final'!$AB$7="Muy Alta",'Mapa final'!$AD$7="Leve"),CONCATENATE("R1C",'Mapa final'!$R$7),"")</f>
        <v/>
      </c>
      <c r="K6" s="116" t="str">
        <f>IF(AND('Mapa final'!$AB$8="Muy Alta",'Mapa final'!$AD$8="Leve"),CONCATENATE("R1C",'Mapa final'!$R$8),"")</f>
        <v/>
      </c>
      <c r="L6" s="117" t="str">
        <f>IF(AND('Mapa final'!$AB$9="Muy Alta",'Mapa final'!$AD$9="Leve"),CONCATENATE("R1C",'Mapa final'!$R$9),"")</f>
        <v/>
      </c>
      <c r="M6" s="115" t="str">
        <f>IF(AND('Mapa final'!$AB$7="Muy Alta",'Mapa final'!$AD$7="Menor"),CONCATENATE("R1C",'Mapa final'!$R$7),"")</f>
        <v/>
      </c>
      <c r="N6" s="116" t="str">
        <f>IF(AND('Mapa final'!$AB$8="Muy Alta",'Mapa final'!$AD$8="Menor"),CONCATENATE("R1C",'Mapa final'!$R$8),"")</f>
        <v/>
      </c>
      <c r="O6" s="117" t="str">
        <f>IF(AND('Mapa final'!$AB$9="Muy Alta",'Mapa final'!$AD$9="Menor"),CONCATENATE("R1C",'Mapa final'!$R$9),"")</f>
        <v/>
      </c>
      <c r="P6" s="115" t="str">
        <f>IF(AND('Mapa final'!$AB$7="Muy Alta",'Mapa final'!$AD$7="Moderado"),CONCATENATE("R1C",'Mapa final'!$R$7),"")</f>
        <v/>
      </c>
      <c r="Q6" s="116" t="str">
        <f>IF(AND('Mapa final'!$AB$8="Muy Alta",'Mapa final'!$AD$8="Moderado"),CONCATENATE("R1C",'Mapa final'!$R$8),"")</f>
        <v/>
      </c>
      <c r="R6" s="117" t="str">
        <f>IF(AND('Mapa final'!$AB$9="Muy Alta",'Mapa final'!$AD$9="Moderado"),CONCATENATE("R1C",'Mapa final'!$R$9),"")</f>
        <v/>
      </c>
      <c r="S6" s="115" t="str">
        <f>IF(AND('Mapa final'!$AB$7="Muy Alta",'Mapa final'!$AD$7="Mayor"),CONCATENATE("R1C",'Mapa final'!$R$7),"")</f>
        <v/>
      </c>
      <c r="T6" s="116" t="str">
        <f>IF(AND('Mapa final'!$AB$8="Muy Alta",'Mapa final'!$AD$8="Mayor"),CONCATENATE("R1C",'Mapa final'!$R$8),"")</f>
        <v/>
      </c>
      <c r="U6" s="117" t="str">
        <f>IF(AND('Mapa final'!$AB$9="Muy Alta",'Mapa final'!$AD$9="Mayor"),CONCATENATE("R1C",'Mapa final'!$R$9),"")</f>
        <v/>
      </c>
      <c r="V6" s="42" t="str">
        <f>IF(AND('Mapa final'!$AB$7="Muy Alta",'Mapa final'!$AD$7="Catastrófico"),CONCATENATE("R1C",'Mapa final'!$R$7),"")</f>
        <v/>
      </c>
      <c r="W6" s="43" t="str">
        <f>IF(AND('Mapa final'!$AB$8="Muy Alta",'Mapa final'!$AD$8="Catastrófico"),CONCATENATE("R1C",'Mapa final'!$R$8),"")</f>
        <v/>
      </c>
      <c r="X6" s="112" t="str">
        <f>IF(AND('Mapa final'!$AB$9="Muy Alta",'Mapa final'!$AD$9="Catastrófico"),CONCATENATE("R1C",'Mapa final'!$R$9),"")</f>
        <v/>
      </c>
      <c r="Y6" s="58"/>
      <c r="Z6" s="289" t="s">
        <v>73</v>
      </c>
      <c r="AA6" s="290"/>
      <c r="AB6" s="290"/>
      <c r="AC6" s="290"/>
      <c r="AD6" s="290"/>
      <c r="AE6" s="291"/>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row>
    <row r="7" spans="1:76" ht="15" customHeight="1" x14ac:dyDescent="0.25">
      <c r="A7" s="58"/>
      <c r="B7" s="298"/>
      <c r="C7" s="298"/>
      <c r="D7" s="299"/>
      <c r="E7" s="287"/>
      <c r="F7" s="288"/>
      <c r="G7" s="288"/>
      <c r="H7" s="288"/>
      <c r="I7" s="286"/>
      <c r="J7" s="118" t="str">
        <f>IF(AND('Mapa final'!$AB$10="Muy Alta",'Mapa final'!$AD$10="Leve"),CONCATENATE("R2C",'Mapa final'!$R$10),"")</f>
        <v/>
      </c>
      <c r="K7" s="44" t="str">
        <f>IF(AND('Mapa final'!$AB$11="Muy Alta",'Mapa final'!$AD$11="Leve"),CONCATENATE("R2C",'Mapa final'!$R$11),"")</f>
        <v/>
      </c>
      <c r="L7" s="119" t="str">
        <f>IF(AND('Mapa final'!$AB$12="Muy Alta",'Mapa final'!$AD$12="Leve"),CONCATENATE("R2C",'Mapa final'!$R$12),"")</f>
        <v/>
      </c>
      <c r="M7" s="118" t="str">
        <f>IF(AND('Mapa final'!$AB$10="Muy Alta",'Mapa final'!$AD$10="Menor"),CONCATENATE("R2C",'Mapa final'!$R$10),"")</f>
        <v/>
      </c>
      <c r="N7" s="44" t="str">
        <f>IF(AND('Mapa final'!$AB$11="Muy Alta",'Mapa final'!$AD$11="Menor"),CONCATENATE("R2C",'Mapa final'!$R$11),"")</f>
        <v/>
      </c>
      <c r="O7" s="119" t="str">
        <f>IF(AND('Mapa final'!$AB$12="Muy Alta",'Mapa final'!$AD$12="Menor"),CONCATENATE("R2C",'Mapa final'!$R$12),"")</f>
        <v/>
      </c>
      <c r="P7" s="118" t="str">
        <f>IF(AND('Mapa final'!$AB$10="Muy Alta",'Mapa final'!$AD$10="Moderado"),CONCATENATE("R2C",'Mapa final'!$R$10),"")</f>
        <v/>
      </c>
      <c r="Q7" s="44" t="str">
        <f>IF(AND('Mapa final'!$AB$11="Muy Alta",'Mapa final'!$AD$11="Moderado"),CONCATENATE("R2C",'Mapa final'!$R$11),"")</f>
        <v/>
      </c>
      <c r="R7" s="119" t="str">
        <f>IF(AND('Mapa final'!$AB$12="Muy Alta",'Mapa final'!$AD$12="Moderado"),CONCATENATE("R2C",'Mapa final'!$R$12),"")</f>
        <v/>
      </c>
      <c r="S7" s="118" t="str">
        <f>IF(AND('Mapa final'!$AB$10="Muy Alta",'Mapa final'!$AD$10="Mayor"),CONCATENATE("R2C",'Mapa final'!$R$10),"")</f>
        <v/>
      </c>
      <c r="T7" s="44" t="str">
        <f>IF(AND('Mapa final'!$AB$11="Muy Alta",'Mapa final'!$AD$11="Mayor"),CONCATENATE("R2C",'Mapa final'!$R$11),"")</f>
        <v/>
      </c>
      <c r="U7" s="119" t="str">
        <f>IF(AND('Mapa final'!$AB$12="Muy Alta",'Mapa final'!$AD$12="Mayor"),CONCATENATE("R2C",'Mapa final'!$R$12),"")</f>
        <v/>
      </c>
      <c r="V7" s="45" t="str">
        <f>IF(AND('Mapa final'!$AB$10="Muy Alta",'Mapa final'!$AD$10="Catastrófico"),CONCATENATE("R2C",'Mapa final'!$R$10),"")</f>
        <v/>
      </c>
      <c r="W7" s="46" t="str">
        <f>IF(AND('Mapa final'!$AB$11="Muy Alta",'Mapa final'!$AD$11="Catastrófico"),CONCATENATE("R2C",'Mapa final'!$R$11),"")</f>
        <v/>
      </c>
      <c r="X7" s="113" t="str">
        <f>IF(AND('Mapa final'!$AB$12="Muy Alta",'Mapa final'!$AD$12="Catastrófico"),CONCATENATE("R2C",'Mapa final'!$R$12),"")</f>
        <v/>
      </c>
      <c r="Y7" s="58"/>
      <c r="Z7" s="292"/>
      <c r="AA7" s="293"/>
      <c r="AB7" s="293"/>
      <c r="AC7" s="293"/>
      <c r="AD7" s="293"/>
      <c r="AE7" s="294"/>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row>
    <row r="8" spans="1:76" ht="15" customHeight="1" x14ac:dyDescent="0.25">
      <c r="A8" s="58"/>
      <c r="B8" s="298"/>
      <c r="C8" s="298"/>
      <c r="D8" s="299"/>
      <c r="E8" s="287"/>
      <c r="F8" s="288"/>
      <c r="G8" s="288"/>
      <c r="H8" s="288"/>
      <c r="I8" s="286"/>
      <c r="J8" s="118" t="str">
        <f>IF(AND('Mapa final'!$AB$13="Muy Alta",'Mapa final'!$AD$13="Leve"),CONCATENATE("R3C",'Mapa final'!$R$13),"")</f>
        <v/>
      </c>
      <c r="K8" s="44" t="str">
        <f>IF(AND('Mapa final'!$AB$14="Muy Alta",'Mapa final'!$AD$14="Leve"),CONCATENATE("R3C",'Mapa final'!$R$14),"")</f>
        <v/>
      </c>
      <c r="L8" s="119" t="str">
        <f>IF(AND('Mapa final'!$AB$15="Muy Alta",'Mapa final'!$AD$15="Leve"),CONCATENATE("R3C",'Mapa final'!$R$15),"")</f>
        <v/>
      </c>
      <c r="M8" s="118" t="str">
        <f>IF(AND('Mapa final'!$AB$13="Muy Alta",'Mapa final'!$AD$13="Menor"),CONCATENATE("R3C",'Mapa final'!$R$13),"")</f>
        <v/>
      </c>
      <c r="N8" s="44" t="str">
        <f>IF(AND('Mapa final'!$AB$14="Muy Alta",'Mapa final'!$AD$14="Menor"),CONCATENATE("R3C",'Mapa final'!$R$14),"")</f>
        <v/>
      </c>
      <c r="O8" s="119" t="str">
        <f>IF(AND('Mapa final'!$AB$15="Muy Alta",'Mapa final'!$AD$15="Menor"),CONCATENATE("R3C",'Mapa final'!$R$15),"")</f>
        <v/>
      </c>
      <c r="P8" s="118" t="str">
        <f>IF(AND('Mapa final'!$AB$13="Muy Alta",'Mapa final'!$AD$13="Moderado"),CONCATENATE("R3C",'Mapa final'!$R$13),"")</f>
        <v/>
      </c>
      <c r="Q8" s="44" t="str">
        <f>IF(AND('Mapa final'!$AB$14="Muy Alta",'Mapa final'!$AD$14="Moderado"),CONCATENATE("R3C",'Mapa final'!$R$14),"")</f>
        <v/>
      </c>
      <c r="R8" s="119" t="str">
        <f>IF(AND('Mapa final'!$AB$15="Muy Alta",'Mapa final'!$AD$15="Moderado"),CONCATENATE("R3C",'Mapa final'!$R$15),"")</f>
        <v/>
      </c>
      <c r="S8" s="118" t="str">
        <f>IF(AND('Mapa final'!$AB$13="Muy Alta",'Mapa final'!$AD$13="Mayor"),CONCATENATE("R3C",'Mapa final'!$R$13),"")</f>
        <v/>
      </c>
      <c r="T8" s="44" t="str">
        <f>IF(AND('Mapa final'!$AB$14="Muy Alta",'Mapa final'!$AD$14="Mayor"),CONCATENATE("R3C",'Mapa final'!$R$14),"")</f>
        <v/>
      </c>
      <c r="U8" s="119" t="str">
        <f>IF(AND('Mapa final'!$AB$15="Muy Alta",'Mapa final'!$AD$15="Mayor"),CONCATENATE("R3C",'Mapa final'!$R$15),"")</f>
        <v/>
      </c>
      <c r="V8" s="45" t="str">
        <f>IF(AND('Mapa final'!$AB$13="Muy Alta",'Mapa final'!$AD$13="Catastrófico"),CONCATENATE("R3C",'Mapa final'!$R$13),"")</f>
        <v/>
      </c>
      <c r="W8" s="46" t="str">
        <f>IF(AND('Mapa final'!$AB$14="Muy Alta",'Mapa final'!$AD$14="Catastrófico"),CONCATENATE("R3C",'Mapa final'!$R$14),"")</f>
        <v/>
      </c>
      <c r="X8" s="113" t="str">
        <f>IF(AND('Mapa final'!$AB$15="Muy Alta",'Mapa final'!$AD$15="Catastrófico"),CONCATENATE("R3C",'Mapa final'!$R$15),"")</f>
        <v/>
      </c>
      <c r="Y8" s="58"/>
      <c r="Z8" s="292"/>
      <c r="AA8" s="293"/>
      <c r="AB8" s="293"/>
      <c r="AC8" s="293"/>
      <c r="AD8" s="293"/>
      <c r="AE8" s="294"/>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row>
    <row r="9" spans="1:76" ht="15" customHeight="1" x14ac:dyDescent="0.25">
      <c r="A9" s="58"/>
      <c r="B9" s="298"/>
      <c r="C9" s="298"/>
      <c r="D9" s="299"/>
      <c r="E9" s="287"/>
      <c r="F9" s="288"/>
      <c r="G9" s="288"/>
      <c r="H9" s="288"/>
      <c r="I9" s="286"/>
      <c r="J9" s="118" t="str">
        <f>IF(AND('Mapa final'!$AB$16="Muy Alta",'Mapa final'!$AD$16="Leve"),CONCATENATE("R4C",'Mapa final'!$R$16),"")</f>
        <v/>
      </c>
      <c r="K9" s="44" t="str">
        <f>IF(AND('Mapa final'!$AB$17="Muy Alta",'Mapa final'!$AD$17="Leve"),CONCATENATE("R4C",'Mapa final'!$R$17),"")</f>
        <v/>
      </c>
      <c r="L9" s="119" t="str">
        <f>IF(AND('Mapa final'!$AB$18="Muy Alta",'Mapa final'!$AD$18="Leve"),CONCATENATE("R4C",'Mapa final'!$R$18),"")</f>
        <v/>
      </c>
      <c r="M9" s="118" t="str">
        <f>IF(AND('Mapa final'!$AB$16="Muy Alta",'Mapa final'!$AD$16="Menor"),CONCATENATE("R4C",'Mapa final'!$R$16),"")</f>
        <v/>
      </c>
      <c r="N9" s="44" t="str">
        <f>IF(AND('Mapa final'!$AB$17="Muy Alta",'Mapa final'!$AD$17="Menor"),CONCATENATE("R4C",'Mapa final'!$R$17),"")</f>
        <v/>
      </c>
      <c r="O9" s="119" t="str">
        <f>IF(AND('Mapa final'!$AB$18="Muy Alta",'Mapa final'!$AD$18="Menor"),CONCATENATE("R4C",'Mapa final'!$R$18),"")</f>
        <v/>
      </c>
      <c r="P9" s="118" t="str">
        <f>IF(AND('Mapa final'!$AB$16="Muy Alta",'Mapa final'!$AD$16="Moderado"),CONCATENATE("R4C",'Mapa final'!$R$16),"")</f>
        <v/>
      </c>
      <c r="Q9" s="44" t="str">
        <f>IF(AND('Mapa final'!$AB$17="Muy Alta",'Mapa final'!$AD$17="Moderado"),CONCATENATE("R4C",'Mapa final'!$R$17),"")</f>
        <v/>
      </c>
      <c r="R9" s="119" t="str">
        <f>IF(AND('Mapa final'!$AB$18="Muy Alta",'Mapa final'!$AD$18="Moderado"),CONCATENATE("R4C",'Mapa final'!$R$18),"")</f>
        <v/>
      </c>
      <c r="S9" s="118" t="str">
        <f>IF(AND('Mapa final'!$AB$16="Muy Alta",'Mapa final'!$AD$16="Mayor"),CONCATENATE("R4C",'Mapa final'!$R$16),"")</f>
        <v/>
      </c>
      <c r="T9" s="44" t="str">
        <f>IF(AND('Mapa final'!$AB$17="Muy Alta",'Mapa final'!$AD$17="Mayor"),CONCATENATE("R4C",'Mapa final'!$R$17),"")</f>
        <v/>
      </c>
      <c r="U9" s="119" t="str">
        <f>IF(AND('Mapa final'!$AB$18="Muy Alta",'Mapa final'!$AD$18="Mayor"),CONCATENATE("R4C",'Mapa final'!$R$18),"")</f>
        <v/>
      </c>
      <c r="V9" s="45" t="str">
        <f>IF(AND('Mapa final'!$AB$16="Muy Alta",'Mapa final'!$AD$16="Catastrófico"),CONCATENATE("R4C",'Mapa final'!$R$16),"")</f>
        <v/>
      </c>
      <c r="W9" s="46" t="str">
        <f>IF(AND('Mapa final'!$AB$17="Muy Alta",'Mapa final'!$AD$17="Catastrófico"),CONCATENATE("R4C",'Mapa final'!$R$17),"")</f>
        <v/>
      </c>
      <c r="X9" s="113" t="str">
        <f>IF(AND('Mapa final'!$AB$18="Muy Alta",'Mapa final'!$AD$18="Catastrófico"),CONCATENATE("R4C",'Mapa final'!$R$18),"")</f>
        <v/>
      </c>
      <c r="Y9" s="58"/>
      <c r="Z9" s="292"/>
      <c r="AA9" s="293"/>
      <c r="AB9" s="293"/>
      <c r="AC9" s="293"/>
      <c r="AD9" s="293"/>
      <c r="AE9" s="294"/>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row>
    <row r="10" spans="1:76" ht="15" customHeight="1" x14ac:dyDescent="0.25">
      <c r="A10" s="58"/>
      <c r="B10" s="298"/>
      <c r="C10" s="298"/>
      <c r="D10" s="299"/>
      <c r="E10" s="287"/>
      <c r="F10" s="288"/>
      <c r="G10" s="288"/>
      <c r="H10" s="288"/>
      <c r="I10" s="286"/>
      <c r="J10" s="118" t="str">
        <f>IF(AND('Mapa final'!$AB$19="Muy Alta",'Mapa final'!$AD$19="Leve"),CONCATENATE("R5C",'Mapa final'!$R$19),"")</f>
        <v/>
      </c>
      <c r="K10" s="44" t="str">
        <f>IF(AND('Mapa final'!$AB$20="Muy Alta",'Mapa final'!$AD$20="Leve"),CONCATENATE("R5C",'Mapa final'!$R$20),"")</f>
        <v/>
      </c>
      <c r="L10" s="119" t="str">
        <f>IF(AND('Mapa final'!$AB$21="Muy Alta",'Mapa final'!$AD$21="Leve"),CONCATENATE("R5C",'Mapa final'!$R$21),"")</f>
        <v/>
      </c>
      <c r="M10" s="118" t="str">
        <f>IF(AND('Mapa final'!$AB$19="Muy Alta",'Mapa final'!$AD$19="Menor"),CONCATENATE("R5C",'Mapa final'!$R$19),"")</f>
        <v/>
      </c>
      <c r="N10" s="44" t="str">
        <f>IF(AND('Mapa final'!$AB$20="Muy Alta",'Mapa final'!$AD$20="Menor"),CONCATENATE("R5C",'Mapa final'!$R$20),"")</f>
        <v/>
      </c>
      <c r="O10" s="119" t="str">
        <f>IF(AND('Mapa final'!$AB$21="Muy Alta",'Mapa final'!$AD$21="Menor"),CONCATENATE("R5C",'Mapa final'!$R$21),"")</f>
        <v/>
      </c>
      <c r="P10" s="118" t="str">
        <f>IF(AND('Mapa final'!$AB$19="Muy Alta",'Mapa final'!$AD$19="Moderado"),CONCATENATE("R5C",'Mapa final'!$R$19),"")</f>
        <v/>
      </c>
      <c r="Q10" s="44" t="str">
        <f>IF(AND('Mapa final'!$AB$20="Muy Alta",'Mapa final'!$AD$20="Moderado"),CONCATENATE("R5C",'Mapa final'!$R$20),"")</f>
        <v/>
      </c>
      <c r="R10" s="119" t="str">
        <f>IF(AND('Mapa final'!$AB$21="Muy Alta",'Mapa final'!$AD$21="Moderado"),CONCATENATE("R5C",'Mapa final'!$R$21),"")</f>
        <v/>
      </c>
      <c r="S10" s="118" t="str">
        <f>IF(AND('Mapa final'!$AB$19="Muy Alta",'Mapa final'!$AD$19="Mayor"),CONCATENATE("R5C",'Mapa final'!$R$19),"")</f>
        <v/>
      </c>
      <c r="T10" s="44" t="str">
        <f>IF(AND('Mapa final'!$AB$20="Muy Alta",'Mapa final'!$AD$20="Mayor"),CONCATENATE("R5C",'Mapa final'!$R$20),"")</f>
        <v/>
      </c>
      <c r="U10" s="119" t="str">
        <f>IF(AND('Mapa final'!$AB$21="Muy Alta",'Mapa final'!$AD$21="Mayor"),CONCATENATE("R5C",'Mapa final'!$R$21),"")</f>
        <v/>
      </c>
      <c r="V10" s="45" t="str">
        <f>IF(AND('Mapa final'!$AB$19="Muy Alta",'Mapa final'!$AD$19="Catastrófico"),CONCATENATE("R5C",'Mapa final'!$R$19),"")</f>
        <v/>
      </c>
      <c r="W10" s="46" t="str">
        <f>IF(AND('Mapa final'!$AB$20="Muy Alta",'Mapa final'!$AD$20="Catastrófico"),CONCATENATE("R5C",'Mapa final'!$R$20),"")</f>
        <v/>
      </c>
      <c r="X10" s="113" t="str">
        <f>IF(AND('Mapa final'!$AB$21="Muy Alta",'Mapa final'!$AD$21="Catastrófico"),CONCATENATE("R5C",'Mapa final'!$R$21),"")</f>
        <v/>
      </c>
      <c r="Y10" s="58"/>
      <c r="Z10" s="292"/>
      <c r="AA10" s="293"/>
      <c r="AB10" s="293"/>
      <c r="AC10" s="293"/>
      <c r="AD10" s="293"/>
      <c r="AE10" s="294"/>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row>
    <row r="11" spans="1:76" ht="15" customHeight="1" x14ac:dyDescent="0.25">
      <c r="A11" s="58"/>
      <c r="B11" s="298"/>
      <c r="C11" s="298"/>
      <c r="D11" s="299"/>
      <c r="E11" s="287"/>
      <c r="F11" s="288"/>
      <c r="G11" s="288"/>
      <c r="H11" s="288"/>
      <c r="I11" s="286"/>
      <c r="J11" s="118" t="str">
        <f>IF(AND('Mapa final'!$AB$22="Muy Alta",'Mapa final'!$AD$22="Leve"),CONCATENATE("R6C",'Mapa final'!$R$22),"")</f>
        <v/>
      </c>
      <c r="K11" s="44" t="str">
        <f>IF(AND('Mapa final'!$AB$23="Muy Alta",'Mapa final'!$AD$23="Leve"),CONCATENATE("R6C",'Mapa final'!$R$23),"")</f>
        <v/>
      </c>
      <c r="L11" s="119" t="str">
        <f>IF(AND('Mapa final'!$AB$24="Muy Alta",'Mapa final'!$AD$24="Leve"),CONCATENATE("R6C",'Mapa final'!$R$24),"")</f>
        <v/>
      </c>
      <c r="M11" s="118" t="str">
        <f>IF(AND('Mapa final'!$AB$22="Muy Alta",'Mapa final'!$AD$22="Menor"),CONCATENATE("R6C",'Mapa final'!$R$22),"")</f>
        <v/>
      </c>
      <c r="N11" s="44" t="str">
        <f>IF(AND('Mapa final'!$AB$23="Muy Alta",'Mapa final'!$AD$23="Menor"),CONCATENATE("R6C",'Mapa final'!$R$23),"")</f>
        <v/>
      </c>
      <c r="O11" s="119" t="str">
        <f>IF(AND('Mapa final'!$AB$24="Muy Alta",'Mapa final'!$AD$24="Menor"),CONCATENATE("R6C",'Mapa final'!$R$24),"")</f>
        <v/>
      </c>
      <c r="P11" s="118" t="str">
        <f>IF(AND('Mapa final'!$AB$22="Muy Alta",'Mapa final'!$AD$22="Moderado"),CONCATENATE("R6C",'Mapa final'!$R$22),"")</f>
        <v/>
      </c>
      <c r="Q11" s="44" t="str">
        <f>IF(AND('Mapa final'!$AB$23="Muy Alta",'Mapa final'!$AD$23="Moderado"),CONCATENATE("R6C",'Mapa final'!$R$23),"")</f>
        <v/>
      </c>
      <c r="R11" s="119" t="str">
        <f>IF(AND('Mapa final'!$AB$24="Muy Alta",'Mapa final'!$AD$24="Moderado"),CONCATENATE("R6C",'Mapa final'!$R$24),"")</f>
        <v/>
      </c>
      <c r="S11" s="118" t="str">
        <f>IF(AND('Mapa final'!$AB$22="Muy Alta",'Mapa final'!$AD$22="Mayor"),CONCATENATE("R6C",'Mapa final'!$R$22),"")</f>
        <v/>
      </c>
      <c r="T11" s="44" t="str">
        <f>IF(AND('Mapa final'!$AB$23="Muy Alta",'Mapa final'!$AD$23="Mayor"),CONCATENATE("R6C",'Mapa final'!$R$23),"")</f>
        <v/>
      </c>
      <c r="U11" s="119" t="str">
        <f>IF(AND('Mapa final'!$AB$24="Muy Alta",'Mapa final'!$AD$24="Mayor"),CONCATENATE("R6C",'Mapa final'!$R$24),"")</f>
        <v/>
      </c>
      <c r="V11" s="45" t="str">
        <f>IF(AND('Mapa final'!$AB$22="Muy Alta",'Mapa final'!$AD$22="Catastrófico"),CONCATENATE("R6C",'Mapa final'!$R$22),"")</f>
        <v/>
      </c>
      <c r="W11" s="46" t="str">
        <f>IF(AND('Mapa final'!$AB$23="Muy Alta",'Mapa final'!$AD$23="Catastrófico"),CONCATENATE("R6C",'Mapa final'!$R$23),"")</f>
        <v/>
      </c>
      <c r="X11" s="113" t="str">
        <f>IF(AND('Mapa final'!$AB$24="Muy Alta",'Mapa final'!$AD$24="Catastrófico"),CONCATENATE("R6C",'Mapa final'!$R$24),"")</f>
        <v/>
      </c>
      <c r="Y11" s="58"/>
      <c r="Z11" s="292"/>
      <c r="AA11" s="293"/>
      <c r="AB11" s="293"/>
      <c r="AC11" s="293"/>
      <c r="AD11" s="293"/>
      <c r="AE11" s="294"/>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row>
    <row r="12" spans="1:76" ht="15" customHeight="1" x14ac:dyDescent="0.25">
      <c r="A12" s="58"/>
      <c r="B12" s="298"/>
      <c r="C12" s="298"/>
      <c r="D12" s="299"/>
      <c r="E12" s="287"/>
      <c r="F12" s="288"/>
      <c r="G12" s="288"/>
      <c r="H12" s="288"/>
      <c r="I12" s="286"/>
      <c r="J12" s="118" t="str">
        <f>IF(AND('Mapa final'!$AB$25="Muy Alta",'Mapa final'!$AD$25="Leve"),CONCATENATE("R7C",'Mapa final'!$R$25),"")</f>
        <v/>
      </c>
      <c r="K12" s="44" t="str">
        <f>IF(AND('Mapa final'!$AB$26="Muy Alta",'Mapa final'!$AD$26="Leve"),CONCATENATE("R7C",'Mapa final'!$R$26),"")</f>
        <v/>
      </c>
      <c r="L12" s="119" t="str">
        <f>IF(AND('Mapa final'!$AB$27="Muy Alta",'Mapa final'!$AD$27="Leve"),CONCATENATE("R7C",'Mapa final'!$R$27),"")</f>
        <v/>
      </c>
      <c r="M12" s="118" t="str">
        <f>IF(AND('Mapa final'!$AB$25="Muy Alta",'Mapa final'!$AD$25="Menor"),CONCATENATE("R7C",'Mapa final'!$R$25),"")</f>
        <v/>
      </c>
      <c r="N12" s="44" t="str">
        <f>IF(AND('Mapa final'!$AB$26="Muy Alta",'Mapa final'!$AD$26="Menor"),CONCATENATE("R7C",'Mapa final'!$R$26),"")</f>
        <v/>
      </c>
      <c r="O12" s="119" t="str">
        <f>IF(AND('Mapa final'!$AB$27="Muy Alta",'Mapa final'!$AD$27="Menor"),CONCATENATE("R7C",'Mapa final'!$R$27),"")</f>
        <v/>
      </c>
      <c r="P12" s="118" t="str">
        <f>IF(AND('Mapa final'!$AB$25="Muy Alta",'Mapa final'!$AD$25="Moderado"),CONCATENATE("R7C",'Mapa final'!$R$25),"")</f>
        <v/>
      </c>
      <c r="Q12" s="44" t="str">
        <f>IF(AND('Mapa final'!$AB$26="Muy Alta",'Mapa final'!$AD$26="Moderado"),CONCATENATE("R7C",'Mapa final'!$R$26),"")</f>
        <v/>
      </c>
      <c r="R12" s="119" t="str">
        <f>IF(AND('Mapa final'!$AB$27="Muy Alta",'Mapa final'!$AD$27="Moderado"),CONCATENATE("R7C",'Mapa final'!$R$27),"")</f>
        <v/>
      </c>
      <c r="S12" s="118" t="str">
        <f>IF(AND('Mapa final'!$AB$25="Muy Alta",'Mapa final'!$AD$25="Mayor"),CONCATENATE("R7C",'Mapa final'!$R$25),"")</f>
        <v/>
      </c>
      <c r="T12" s="44" t="str">
        <f>IF(AND('Mapa final'!$AB$26="Muy Alta",'Mapa final'!$AD$26="Mayor"),CONCATENATE("R7C",'Mapa final'!$R$26),"")</f>
        <v/>
      </c>
      <c r="U12" s="119" t="str">
        <f>IF(AND('Mapa final'!$AB$27="Muy Alta",'Mapa final'!$AD$27="Mayor"),CONCATENATE("R7C",'Mapa final'!$R$27),"")</f>
        <v/>
      </c>
      <c r="V12" s="45" t="str">
        <f>IF(AND('Mapa final'!$AB$25="Muy Alta",'Mapa final'!$AD$25="Catastrófico"),CONCATENATE("R7C",'Mapa final'!$R$25),"")</f>
        <v/>
      </c>
      <c r="W12" s="46" t="str">
        <f>IF(AND('Mapa final'!$AB$26="Muy Alta",'Mapa final'!$AD$26="Catastrófico"),CONCATENATE("R7C",'Mapa final'!$R$26),"")</f>
        <v/>
      </c>
      <c r="X12" s="113" t="str">
        <f>IF(AND('Mapa final'!$AB$27="Muy Alta",'Mapa final'!$AD$27="Catastrófico"),CONCATENATE("R7C",'Mapa final'!$R$27),"")</f>
        <v/>
      </c>
      <c r="Y12" s="58"/>
      <c r="Z12" s="292"/>
      <c r="AA12" s="293"/>
      <c r="AB12" s="293"/>
      <c r="AC12" s="293"/>
      <c r="AD12" s="293"/>
      <c r="AE12" s="294"/>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row>
    <row r="13" spans="1:76" ht="15" customHeight="1" x14ac:dyDescent="0.25">
      <c r="A13" s="58"/>
      <c r="B13" s="298"/>
      <c r="C13" s="298"/>
      <c r="D13" s="299"/>
      <c r="E13" s="287"/>
      <c r="F13" s="288"/>
      <c r="G13" s="288"/>
      <c r="H13" s="288"/>
      <c r="I13" s="286"/>
      <c r="J13" s="118" t="str">
        <f>IF(AND('Mapa final'!$AB$28="Muy Alta",'Mapa final'!$AD$28="Leve"),CONCATENATE("R8C",'Mapa final'!$R$28),"")</f>
        <v/>
      </c>
      <c r="K13" s="44" t="str">
        <f>IF(AND('Mapa final'!$AB$29="Muy Alta",'Mapa final'!$AD$29="Leve"),CONCATENATE("R8C",'Mapa final'!$R$29),"")</f>
        <v/>
      </c>
      <c r="L13" s="119" t="str">
        <f>IF(AND('Mapa final'!$AB$30="Muy Alta",'Mapa final'!$AD$30="Leve"),CONCATENATE("R8C",'Mapa final'!$R$30),"")</f>
        <v/>
      </c>
      <c r="M13" s="118" t="str">
        <f>IF(AND('Mapa final'!$AB$28="Muy Alta",'Mapa final'!$AD$28="Menor"),CONCATENATE("R8C",'Mapa final'!$R$28),"")</f>
        <v/>
      </c>
      <c r="N13" s="44" t="str">
        <f>IF(AND('Mapa final'!$AB$29="Muy Alta",'Mapa final'!$AD$29="Menor"),CONCATENATE("R8C",'Mapa final'!$R$29),"")</f>
        <v/>
      </c>
      <c r="O13" s="119" t="str">
        <f>IF(AND('Mapa final'!$AB$30="Muy Alta",'Mapa final'!$AD$30="Menor"),CONCATENATE("R8C",'Mapa final'!$R$30),"")</f>
        <v/>
      </c>
      <c r="P13" s="118" t="str">
        <f>IF(AND('Mapa final'!$AB$28="Muy Alta",'Mapa final'!$AD$28="Moderado"),CONCATENATE("R8C",'Mapa final'!$R$28),"")</f>
        <v/>
      </c>
      <c r="Q13" s="44" t="str">
        <f>IF(AND('Mapa final'!$AB$29="Muy Alta",'Mapa final'!$AD$29="Moderado"),CONCATENATE("R8C",'Mapa final'!$R$29),"")</f>
        <v/>
      </c>
      <c r="R13" s="119" t="str">
        <f>IF(AND('Mapa final'!$AB$30="Muy Alta",'Mapa final'!$AD$30="Moderado"),CONCATENATE("R8C",'Mapa final'!$R$30),"")</f>
        <v/>
      </c>
      <c r="S13" s="118" t="str">
        <f>IF(AND('Mapa final'!$AB$28="Muy Alta",'Mapa final'!$AD$28="Mayor"),CONCATENATE("R8C",'Mapa final'!$R$28),"")</f>
        <v/>
      </c>
      <c r="T13" s="44" t="str">
        <f>IF(AND('Mapa final'!$AB$29="Muy Alta",'Mapa final'!$AD$29="Mayor"),CONCATENATE("R8C",'Mapa final'!$R$29),"")</f>
        <v/>
      </c>
      <c r="U13" s="119" t="str">
        <f>IF(AND('Mapa final'!$AB$30="Muy Alta",'Mapa final'!$AD$30="Mayor"),CONCATENATE("R8C",'Mapa final'!$R$30),"")</f>
        <v/>
      </c>
      <c r="V13" s="45" t="str">
        <f>IF(AND('Mapa final'!$AB$28="Muy Alta",'Mapa final'!$AD$28="Catastrófico"),CONCATENATE("R8C",'Mapa final'!$R$28),"")</f>
        <v/>
      </c>
      <c r="W13" s="46" t="str">
        <f>IF(AND('Mapa final'!$AB$29="Muy Alta",'Mapa final'!$AD$29="Catastrófico"),CONCATENATE("R8C",'Mapa final'!$R$29),"")</f>
        <v/>
      </c>
      <c r="X13" s="113" t="str">
        <f>IF(AND('Mapa final'!$AB$30="Muy Alta",'Mapa final'!$AD$30="Catastrófico"),CONCATENATE("R8C",'Mapa final'!$R$30),"")</f>
        <v/>
      </c>
      <c r="Y13" s="58"/>
      <c r="Z13" s="292"/>
      <c r="AA13" s="293"/>
      <c r="AB13" s="293"/>
      <c r="AC13" s="293"/>
      <c r="AD13" s="293"/>
      <c r="AE13" s="294"/>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row>
    <row r="14" spans="1:76" ht="15" customHeight="1" x14ac:dyDescent="0.25">
      <c r="A14" s="58"/>
      <c r="B14" s="298"/>
      <c r="C14" s="298"/>
      <c r="D14" s="299"/>
      <c r="E14" s="287"/>
      <c r="F14" s="288"/>
      <c r="G14" s="288"/>
      <c r="H14" s="288"/>
      <c r="I14" s="286"/>
      <c r="J14" s="118" t="str">
        <f>IF(AND('Mapa final'!$AB$31="Muy Alta",'Mapa final'!$AD$31="Leve"),CONCATENATE("R9C",'Mapa final'!$R$31),"")</f>
        <v/>
      </c>
      <c r="K14" s="44" t="str">
        <f>IF(AND('Mapa final'!$AB$32="Muy Alta",'Mapa final'!$AD$32="Leve"),CONCATENATE("R9C",'Mapa final'!$R$32),"")</f>
        <v/>
      </c>
      <c r="L14" s="119" t="str">
        <f>IF(AND('Mapa final'!$AB$33="Muy Alta",'Mapa final'!$AD$33="Leve"),CONCATENATE("R9C",'Mapa final'!$R$33),"")</f>
        <v/>
      </c>
      <c r="M14" s="118" t="str">
        <f>IF(AND('Mapa final'!$AB$31="Muy Alta",'Mapa final'!$AD$31="Menor"),CONCATENATE("R9C",'Mapa final'!$R$31),"")</f>
        <v/>
      </c>
      <c r="N14" s="44" t="str">
        <f>IF(AND('Mapa final'!$AB$32="Muy Alta",'Mapa final'!$AD$32="Menor"),CONCATENATE("R9C",'Mapa final'!$R$32),"")</f>
        <v/>
      </c>
      <c r="O14" s="119" t="str">
        <f>IF(AND('Mapa final'!$AB$33="Muy Alta",'Mapa final'!$AD$33="Menor"),CONCATENATE("R9C",'Mapa final'!$R$33),"")</f>
        <v/>
      </c>
      <c r="P14" s="118" t="str">
        <f>IF(AND('Mapa final'!$AB$31="Muy Alta",'Mapa final'!$AD$31="Moderado"),CONCATENATE("R9C",'Mapa final'!$R$31),"")</f>
        <v/>
      </c>
      <c r="Q14" s="44" t="str">
        <f>IF(AND('Mapa final'!$AB$32="Muy Alta",'Mapa final'!$AD$32="Moderado"),CONCATENATE("R9C",'Mapa final'!$R$32),"")</f>
        <v/>
      </c>
      <c r="R14" s="119" t="str">
        <f>IF(AND('Mapa final'!$AB$33="Muy Alta",'Mapa final'!$AD$33="Moderado"),CONCATENATE("R9C",'Mapa final'!$R$33),"")</f>
        <v/>
      </c>
      <c r="S14" s="118" t="str">
        <f>IF(AND('Mapa final'!$AB$31="Muy Alta",'Mapa final'!$AD$31="Mayor"),CONCATENATE("R9C",'Mapa final'!$R$31),"")</f>
        <v/>
      </c>
      <c r="T14" s="44" t="str">
        <f>IF(AND('Mapa final'!$AB$32="Muy Alta",'Mapa final'!$AD$32="Mayor"),CONCATENATE("R9C",'Mapa final'!$R$32),"")</f>
        <v/>
      </c>
      <c r="U14" s="119" t="str">
        <f>IF(AND('Mapa final'!$AB$33="Muy Alta",'Mapa final'!$AD$33="Mayor"),CONCATENATE("R9C",'Mapa final'!$R$33),"")</f>
        <v/>
      </c>
      <c r="V14" s="45" t="str">
        <f>IF(AND('Mapa final'!$AB$31="Muy Alta",'Mapa final'!$AD$31="Catastrófico"),CONCATENATE("R9C",'Mapa final'!$R$31),"")</f>
        <v/>
      </c>
      <c r="W14" s="46" t="str">
        <f>IF(AND('Mapa final'!$AB$32="Muy Alta",'Mapa final'!$AD$32="Catastrófico"),CONCATENATE("R9C",'Mapa final'!$R$32),"")</f>
        <v/>
      </c>
      <c r="X14" s="113" t="str">
        <f>IF(AND('Mapa final'!$AB$33="Muy Alta",'Mapa final'!$AD$33="Catastrófico"),CONCATENATE("R9C",'Mapa final'!$R$33),"")</f>
        <v/>
      </c>
      <c r="Y14" s="58"/>
      <c r="Z14" s="292"/>
      <c r="AA14" s="293"/>
      <c r="AB14" s="293"/>
      <c r="AC14" s="293"/>
      <c r="AD14" s="293"/>
      <c r="AE14" s="294"/>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row>
    <row r="15" spans="1:76" ht="15" customHeight="1" x14ac:dyDescent="0.25">
      <c r="A15" s="58"/>
      <c r="B15" s="298"/>
      <c r="C15" s="298"/>
      <c r="D15" s="299"/>
      <c r="E15" s="287"/>
      <c r="F15" s="288"/>
      <c r="G15" s="288"/>
      <c r="H15" s="288"/>
      <c r="I15" s="286"/>
      <c r="J15" s="118" t="str">
        <f>IF(AND('Mapa final'!$AB$34="Muy Alta",'Mapa final'!$AD$34="Leve"),CONCATENATE("R10C",'Mapa final'!$R$34),"")</f>
        <v/>
      </c>
      <c r="K15" s="44" t="str">
        <f>IF(AND('Mapa final'!$AB$35="Muy Alta",'Mapa final'!$AD$35="Leve"),CONCATENATE("R10C",'Mapa final'!$R$35),"")</f>
        <v/>
      </c>
      <c r="L15" s="119" t="str">
        <f>IF(AND('Mapa final'!$AB$36="Muy Alta",'Mapa final'!$AD$36="Leve"),CONCATENATE("R10C",'Mapa final'!$R$36),"")</f>
        <v/>
      </c>
      <c r="M15" s="118" t="str">
        <f>IF(AND('Mapa final'!$AB$34="Muy Alta",'Mapa final'!$AD$34="Menor"),CONCATENATE("R10C",'Mapa final'!$R$34),"")</f>
        <v/>
      </c>
      <c r="N15" s="44" t="str">
        <f>IF(AND('Mapa final'!$AB$35="Muy Alta",'Mapa final'!$AD$35="Menor"),CONCATENATE("R10C",'Mapa final'!$R$35),"")</f>
        <v/>
      </c>
      <c r="O15" s="119" t="str">
        <f>IF(AND('Mapa final'!$AB$36="Muy Alta",'Mapa final'!$AD$36="Menor"),CONCATENATE("R10C",'Mapa final'!$R$36),"")</f>
        <v/>
      </c>
      <c r="P15" s="118" t="str">
        <f>IF(AND('Mapa final'!$AB$34="Muy Alta",'Mapa final'!$AD$34="Moderado"),CONCATENATE("R10C",'Mapa final'!$R$34),"")</f>
        <v/>
      </c>
      <c r="Q15" s="44" t="str">
        <f>IF(AND('Mapa final'!$AB$35="Muy Alta",'Mapa final'!$AD$35="Moderado"),CONCATENATE("R10C",'Mapa final'!$R$35),"")</f>
        <v/>
      </c>
      <c r="R15" s="119" t="str">
        <f>IF(AND('Mapa final'!$AB$36="Muy Alta",'Mapa final'!$AD$36="Moderado"),CONCATENATE("R10C",'Mapa final'!$R$36),"")</f>
        <v/>
      </c>
      <c r="S15" s="118" t="str">
        <f>IF(AND('Mapa final'!$AB$34="Muy Alta",'Mapa final'!$AD$34="Mayor"),CONCATENATE("R10C",'Mapa final'!$R$34),"")</f>
        <v/>
      </c>
      <c r="T15" s="44" t="str">
        <f>IF(AND('Mapa final'!$AB$35="Muy Alta",'Mapa final'!$AD$35="Mayor"),CONCATENATE("R10C",'Mapa final'!$R$35),"")</f>
        <v/>
      </c>
      <c r="U15" s="119" t="str">
        <f>IF(AND('Mapa final'!$AB$36="Muy Alta",'Mapa final'!$AD$36="Mayor"),CONCATENATE("R10C",'Mapa final'!$R$36),"")</f>
        <v/>
      </c>
      <c r="V15" s="45" t="str">
        <f>IF(AND('Mapa final'!$AB$34="Muy Alta",'Mapa final'!$AD$34="Catastrófico"),CONCATENATE("R10C",'Mapa final'!$R$34),"")</f>
        <v/>
      </c>
      <c r="W15" s="46" t="str">
        <f>IF(AND('Mapa final'!$AB$35="Muy Alta",'Mapa final'!$AD$35="Catastrófico"),CONCATENATE("R10C",'Mapa final'!$R$35),"")</f>
        <v/>
      </c>
      <c r="X15" s="113" t="str">
        <f>IF(AND('Mapa final'!$AB$36="Muy Alta",'Mapa final'!$AD$36="Catastrófico"),CONCATENATE("R10C",'Mapa final'!$R$36),"")</f>
        <v/>
      </c>
      <c r="Y15" s="58"/>
      <c r="Z15" s="292"/>
      <c r="AA15" s="293"/>
      <c r="AB15" s="293"/>
      <c r="AC15" s="293"/>
      <c r="AD15" s="293"/>
      <c r="AE15" s="294"/>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row>
    <row r="16" spans="1:76" ht="15" customHeight="1" x14ac:dyDescent="0.25">
      <c r="A16" s="58"/>
      <c r="B16" s="298"/>
      <c r="C16" s="298"/>
      <c r="D16" s="299"/>
      <c r="E16" s="287"/>
      <c r="F16" s="288"/>
      <c r="G16" s="288"/>
      <c r="H16" s="288"/>
      <c r="I16" s="286"/>
      <c r="J16" s="118" t="str">
        <f>IF(AND('Mapa final'!$AB$37="Muy Alta",'Mapa final'!$AD$37="Leve"),CONCATENATE("R11C",'Mapa final'!$R$37),"")</f>
        <v/>
      </c>
      <c r="K16" s="44" t="str">
        <f>IF(AND('Mapa final'!$AB$38="Muy Alta",'Mapa final'!$AD$38="Leve"),CONCATENATE("R11C",'Mapa final'!$R$38),"")</f>
        <v/>
      </c>
      <c r="L16" s="119" t="str">
        <f>IF(AND('Mapa final'!$AB$39="Muy Alta",'Mapa final'!$AD$39="Leve"),CONCATENATE("R11C",'Mapa final'!$R$39),"")</f>
        <v/>
      </c>
      <c r="M16" s="118" t="str">
        <f>IF(AND('Mapa final'!$AB$37="Muy Alta",'Mapa final'!$AD$37="Menor"),CONCATENATE("R11C",'Mapa final'!$R$37),"")</f>
        <v/>
      </c>
      <c r="N16" s="44" t="str">
        <f>IF(AND('Mapa final'!$AB$38="Muy Alta",'Mapa final'!$AD$38="Menor"),CONCATENATE("R11C",'Mapa final'!$R$38),"")</f>
        <v/>
      </c>
      <c r="O16" s="119" t="str">
        <f>IF(AND('Mapa final'!$AB$39="Muy Alta",'Mapa final'!$AD$39="Menor"),CONCATENATE("R11C",'Mapa final'!$R$39),"")</f>
        <v/>
      </c>
      <c r="P16" s="118" t="str">
        <f>IF(AND('Mapa final'!$AB$37="Muy Alta",'Mapa final'!$AD$37="Moderado"),CONCATENATE("R11C",'Mapa final'!$R$37),"")</f>
        <v/>
      </c>
      <c r="Q16" s="44" t="str">
        <f>IF(AND('Mapa final'!$AB$38="Muy Alta",'Mapa final'!$AD$38="Moderado"),CONCATENATE("R11C",'Mapa final'!$R$38),"")</f>
        <v/>
      </c>
      <c r="R16" s="119" t="str">
        <f>IF(AND('Mapa final'!$AB$39="Muy Alta",'Mapa final'!$AD$39="Moderado"),CONCATENATE("R11C",'Mapa final'!$R$39),"")</f>
        <v/>
      </c>
      <c r="S16" s="118" t="str">
        <f>IF(AND('Mapa final'!$AB$37="Muy Alta",'Mapa final'!$AD$37="Mayor"),CONCATENATE("R11C",'Mapa final'!$R$37),"")</f>
        <v/>
      </c>
      <c r="T16" s="44" t="str">
        <f>IF(AND('Mapa final'!$AB$38="Muy Alta",'Mapa final'!$AD$38="Mayor"),CONCATENATE("R11C",'Mapa final'!$R$38),"")</f>
        <v/>
      </c>
      <c r="U16" s="119" t="str">
        <f>IF(AND('Mapa final'!$AB$39="Muy Alta",'Mapa final'!$AD$39="Mayor"),CONCATENATE("R11C",'Mapa final'!$R$39),"")</f>
        <v/>
      </c>
      <c r="V16" s="45" t="str">
        <f>IF(AND('Mapa final'!$AB$37="Muy Alta",'Mapa final'!$AD$37="Catastrófico"),CONCATENATE("R11C",'Mapa final'!$R$37),"")</f>
        <v/>
      </c>
      <c r="W16" s="46" t="str">
        <f>IF(AND('Mapa final'!$AB$38="Muy Alta",'Mapa final'!$AD$38="Catastrófico"),CONCATENATE("R11C",'Mapa final'!$R$38),"")</f>
        <v/>
      </c>
      <c r="X16" s="113" t="str">
        <f>IF(AND('Mapa final'!$AB$39="Muy Alta",'Mapa final'!$AD$39="Catastrófico"),CONCATENATE("R11C",'Mapa final'!$R$39),"")</f>
        <v/>
      </c>
      <c r="Y16" s="58"/>
      <c r="Z16" s="292"/>
      <c r="AA16" s="293"/>
      <c r="AB16" s="293"/>
      <c r="AC16" s="293"/>
      <c r="AD16" s="293"/>
      <c r="AE16" s="294"/>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row>
    <row r="17" spans="1:61" ht="15" customHeight="1" x14ac:dyDescent="0.25">
      <c r="A17" s="58"/>
      <c r="B17" s="298"/>
      <c r="C17" s="298"/>
      <c r="D17" s="299"/>
      <c r="E17" s="287"/>
      <c r="F17" s="288"/>
      <c r="G17" s="288"/>
      <c r="H17" s="288"/>
      <c r="I17" s="286"/>
      <c r="J17" s="118" t="str">
        <f>IF(AND('Mapa final'!$AB$40="Muy Alta",'Mapa final'!$AD$40="Leve"),CONCATENATE("R12C",'Mapa final'!$R$40),"")</f>
        <v/>
      </c>
      <c r="K17" s="44" t="str">
        <f>IF(AND('Mapa final'!$AB$41="Muy Alta",'Mapa final'!$AD$41="Leve"),CONCATENATE("R12C",'Mapa final'!$R$41),"")</f>
        <v/>
      </c>
      <c r="L17" s="119" t="str">
        <f>IF(AND('Mapa final'!$AB$42="Muy Alta",'Mapa final'!$AD$42="Leve"),CONCATENATE("R12C",'Mapa final'!$R$42),"")</f>
        <v/>
      </c>
      <c r="M17" s="118" t="str">
        <f>IF(AND('Mapa final'!$AB$40="Muy Alta",'Mapa final'!$AD$40="Menor"),CONCATENATE("R12C",'Mapa final'!$R$40),"")</f>
        <v/>
      </c>
      <c r="N17" s="44" t="str">
        <f>IF(AND('Mapa final'!$AB$41="Muy Alta",'Mapa final'!$AD$41="Menor"),CONCATENATE("R12C",'Mapa final'!$R$41),"")</f>
        <v/>
      </c>
      <c r="O17" s="119" t="str">
        <f>IF(AND('Mapa final'!$AB$42="Muy Alta",'Mapa final'!$AD$42="Menor"),CONCATENATE("R12C",'Mapa final'!$R$42),"")</f>
        <v/>
      </c>
      <c r="P17" s="118" t="str">
        <f>IF(AND('Mapa final'!$AB$40="Muy Alta",'Mapa final'!$AD$40="Moderado"),CONCATENATE("R12C",'Mapa final'!$R$40),"")</f>
        <v/>
      </c>
      <c r="Q17" s="44" t="str">
        <f>IF(AND('Mapa final'!$AB$41="Muy Alta",'Mapa final'!$AD$41="Moderado"),CONCATENATE("R12C",'Mapa final'!$R$41),"")</f>
        <v/>
      </c>
      <c r="R17" s="119" t="str">
        <f>IF(AND('Mapa final'!$AB$42="Muy Alta",'Mapa final'!$AD$42="Moderado"),CONCATENATE("R12C",'Mapa final'!$R$42),"")</f>
        <v/>
      </c>
      <c r="S17" s="118" t="str">
        <f>IF(AND('Mapa final'!$AB$40="Muy Alta",'Mapa final'!$AD$40="Mayor"),CONCATENATE("R12C",'Mapa final'!$R$40),"")</f>
        <v/>
      </c>
      <c r="T17" s="44" t="str">
        <f>IF(AND('Mapa final'!$AB$41="Muy Alta",'Mapa final'!$AD$41="Mayor"),CONCATENATE("R12C",'Mapa final'!$R$41),"")</f>
        <v/>
      </c>
      <c r="U17" s="119" t="str">
        <f>IF(AND('Mapa final'!$AB$42="Muy Alta",'Mapa final'!$AD$42="Mayor"),CONCATENATE("R12C",'Mapa final'!$R$42),"")</f>
        <v/>
      </c>
      <c r="V17" s="45" t="str">
        <f>IF(AND('Mapa final'!$AB$40="Muy Alta",'Mapa final'!$AD$40="Catastrófico"),CONCATENATE("R12C",'Mapa final'!$R$40),"")</f>
        <v/>
      </c>
      <c r="W17" s="46" t="str">
        <f>IF(AND('Mapa final'!$AB$41="Muy Alta",'Mapa final'!$AD$41="Catastrófico"),CONCATENATE("R12C",'Mapa final'!$R$41),"")</f>
        <v/>
      </c>
      <c r="X17" s="113" t="str">
        <f>IF(AND('Mapa final'!$AB$42="Muy Alta",'Mapa final'!$AD$42="Catastrófico"),CONCATENATE("R12C",'Mapa final'!$R$42),"")</f>
        <v/>
      </c>
      <c r="Y17" s="58"/>
      <c r="Z17" s="292"/>
      <c r="AA17" s="293"/>
      <c r="AB17" s="293"/>
      <c r="AC17" s="293"/>
      <c r="AD17" s="293"/>
      <c r="AE17" s="294"/>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row>
    <row r="18" spans="1:61" ht="15" customHeight="1" x14ac:dyDescent="0.25">
      <c r="A18" s="58"/>
      <c r="B18" s="298"/>
      <c r="C18" s="298"/>
      <c r="D18" s="299"/>
      <c r="E18" s="287"/>
      <c r="F18" s="288"/>
      <c r="G18" s="288"/>
      <c r="H18" s="288"/>
      <c r="I18" s="286"/>
      <c r="J18" s="118" t="str">
        <f>IF(AND('Mapa final'!$AB$43="Muy Alta",'Mapa final'!$AD$43="Leve"),CONCATENATE("R13C",'Mapa final'!$R$43),"")</f>
        <v/>
      </c>
      <c r="K18" s="44" t="str">
        <f>IF(AND('Mapa final'!$AB$44="Muy Alta",'Mapa final'!$AD$44="Leve"),CONCATENATE("R13C",'Mapa final'!$R$44),"")</f>
        <v/>
      </c>
      <c r="L18" s="119" t="str">
        <f>IF(AND('Mapa final'!$AB$45="Muy Alta",'Mapa final'!$AD$45="Leve"),CONCATENATE("R13C",'Mapa final'!$R$45),"")</f>
        <v/>
      </c>
      <c r="M18" s="118" t="str">
        <f>IF(AND('Mapa final'!$AB$43="Muy Alta",'Mapa final'!$AD$43="Menor"),CONCATENATE("R13C",'Mapa final'!$R$43),"")</f>
        <v/>
      </c>
      <c r="N18" s="44" t="str">
        <f>IF(AND('Mapa final'!$AB$44="Muy Alta",'Mapa final'!$AD$44="Menor"),CONCATENATE("R13C",'Mapa final'!$R$44),"")</f>
        <v/>
      </c>
      <c r="O18" s="119" t="str">
        <f>IF(AND('Mapa final'!$AB$45="Muy Alta",'Mapa final'!$AD$45="Menor"),CONCATENATE("R13C",'Mapa final'!$R$45),"")</f>
        <v/>
      </c>
      <c r="P18" s="118" t="str">
        <f>IF(AND('Mapa final'!$AB$43="Muy Alta",'Mapa final'!$AD$43="Moderado"),CONCATENATE("R13C",'Mapa final'!$R$43),"")</f>
        <v/>
      </c>
      <c r="Q18" s="44" t="str">
        <f>IF(AND('Mapa final'!$AB$44="Muy Alta",'Mapa final'!$AD$44="Moderado"),CONCATENATE("R13C",'Mapa final'!$R$44),"")</f>
        <v/>
      </c>
      <c r="R18" s="119" t="str">
        <f>IF(AND('Mapa final'!$AB$45="Muy Alta",'Mapa final'!$AD$45="Moderado"),CONCATENATE("R13C",'Mapa final'!$R$45),"")</f>
        <v/>
      </c>
      <c r="S18" s="118" t="str">
        <f>IF(AND('Mapa final'!$AB$43="Muy Alta",'Mapa final'!$AD$43="Mayor"),CONCATENATE("R13C",'Mapa final'!$R$43),"")</f>
        <v/>
      </c>
      <c r="T18" s="44" t="str">
        <f>IF(AND('Mapa final'!$AB$44="Muy Alta",'Mapa final'!$AD$44="Mayor"),CONCATENATE("R13C",'Mapa final'!$R$44),"")</f>
        <v/>
      </c>
      <c r="U18" s="119" t="str">
        <f>IF(AND('Mapa final'!$AB$45="Muy Alta",'Mapa final'!$AD$45="Mayor"),CONCATENATE("R13C",'Mapa final'!$R$45),"")</f>
        <v/>
      </c>
      <c r="V18" s="45" t="str">
        <f>IF(AND('Mapa final'!$AB$43="Muy Alta",'Mapa final'!$AD$43="Catastrófico"),CONCATENATE("R13C",'Mapa final'!$R$43),"")</f>
        <v/>
      </c>
      <c r="W18" s="46" t="str">
        <f>IF(AND('Mapa final'!$AB$44="Muy Alta",'Mapa final'!$AD$44="Catastrófico"),CONCATENATE("R13C",'Mapa final'!$R$44),"")</f>
        <v/>
      </c>
      <c r="X18" s="113" t="str">
        <f>IF(AND('Mapa final'!$AB$45="Muy Alta",'Mapa final'!$AD$45="Catastrófico"),CONCATENATE("R13C",'Mapa final'!$R$45),"")</f>
        <v/>
      </c>
      <c r="Y18" s="58"/>
      <c r="Z18" s="292"/>
      <c r="AA18" s="293"/>
      <c r="AB18" s="293"/>
      <c r="AC18" s="293"/>
      <c r="AD18" s="293"/>
      <c r="AE18" s="294"/>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row>
    <row r="19" spans="1:61" ht="15" customHeight="1" x14ac:dyDescent="0.25">
      <c r="A19" s="58"/>
      <c r="B19" s="298"/>
      <c r="C19" s="298"/>
      <c r="D19" s="299"/>
      <c r="E19" s="287"/>
      <c r="F19" s="288"/>
      <c r="G19" s="288"/>
      <c r="H19" s="288"/>
      <c r="I19" s="286"/>
      <c r="J19" s="118" t="str">
        <f>IF(AND('Mapa final'!$AB$46="Muy Alta",'Mapa final'!$AD$46="Leve"),CONCATENATE("R14C",'Mapa final'!$R$46),"")</f>
        <v/>
      </c>
      <c r="K19" s="44" t="str">
        <f>IF(AND('Mapa final'!$AB$47="Muy Alta",'Mapa final'!$AD$47="Leve"),CONCATENATE("R14C",'Mapa final'!$R$47),"")</f>
        <v/>
      </c>
      <c r="L19" s="119" t="str">
        <f>IF(AND('Mapa final'!$AB$48="Muy Alta",'Mapa final'!$AD$48="Leve"),CONCATENATE("R14C",'Mapa final'!$R$48),"")</f>
        <v/>
      </c>
      <c r="M19" s="118" t="str">
        <f>IF(AND('Mapa final'!$AB$46="Muy Alta",'Mapa final'!$AD$46="Menor"),CONCATENATE("R14C",'Mapa final'!$R$46),"")</f>
        <v/>
      </c>
      <c r="N19" s="44" t="str">
        <f>IF(AND('Mapa final'!$AB$47="Muy Alta",'Mapa final'!$AD$47="Menor"),CONCATENATE("R14C",'Mapa final'!$R$47),"")</f>
        <v/>
      </c>
      <c r="O19" s="119" t="str">
        <f>IF(AND('Mapa final'!$AB$48="Muy Alta",'Mapa final'!$AD$48="Menor"),CONCATENATE("R14C",'Mapa final'!$R$48),"")</f>
        <v/>
      </c>
      <c r="P19" s="118" t="str">
        <f>IF(AND('Mapa final'!$AB$46="Muy Alta",'Mapa final'!$AD$46="Moderado"),CONCATENATE("R14C",'Mapa final'!$R$46),"")</f>
        <v/>
      </c>
      <c r="Q19" s="44" t="str">
        <f>IF(AND('Mapa final'!$AB$47="Muy Alta",'Mapa final'!$AD$47="Moderado"),CONCATENATE("R14C",'Mapa final'!$R$47),"")</f>
        <v/>
      </c>
      <c r="R19" s="119" t="str">
        <f>IF(AND('Mapa final'!$AB$48="Muy Alta",'Mapa final'!$AD$48="Moderado"),CONCATENATE("R14C",'Mapa final'!$R$48),"")</f>
        <v/>
      </c>
      <c r="S19" s="118" t="str">
        <f>IF(AND('Mapa final'!$AB$46="Muy Alta",'Mapa final'!$AD$46="Mayor"),CONCATENATE("R14C",'Mapa final'!$R$46),"")</f>
        <v/>
      </c>
      <c r="T19" s="44" t="str">
        <f>IF(AND('Mapa final'!$AB$47="Muy Alta",'Mapa final'!$AD$47="Mayor"),CONCATENATE("R14C",'Mapa final'!$R$47),"")</f>
        <v/>
      </c>
      <c r="U19" s="119" t="str">
        <f>IF(AND('Mapa final'!$AB$48="Muy Alta",'Mapa final'!$AD$48="Mayor"),CONCATENATE("R14C",'Mapa final'!$R$48),"")</f>
        <v/>
      </c>
      <c r="V19" s="45" t="str">
        <f>IF(AND('Mapa final'!$AB$46="Muy Alta",'Mapa final'!$AD$46="Catastrófico"),CONCATENATE("R14C",'Mapa final'!$R$46),"")</f>
        <v/>
      </c>
      <c r="W19" s="46" t="str">
        <f>IF(AND('Mapa final'!$AB$47="Muy Alta",'Mapa final'!$AD$47="Catastrófico"),CONCATENATE("R14C",'Mapa final'!$R$47),"")</f>
        <v/>
      </c>
      <c r="X19" s="113" t="str">
        <f>IF(AND('Mapa final'!$AB$48="Muy Alta",'Mapa final'!$AD$48="Catastrófico"),CONCATENATE("R14C",'Mapa final'!$R$48),"")</f>
        <v/>
      </c>
      <c r="Y19" s="58"/>
      <c r="Z19" s="292"/>
      <c r="AA19" s="293"/>
      <c r="AB19" s="293"/>
      <c r="AC19" s="293"/>
      <c r="AD19" s="293"/>
      <c r="AE19" s="294"/>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row>
    <row r="20" spans="1:61" ht="15" customHeight="1" x14ac:dyDescent="0.25">
      <c r="A20" s="58"/>
      <c r="B20" s="298"/>
      <c r="C20" s="298"/>
      <c r="D20" s="299"/>
      <c r="E20" s="287"/>
      <c r="F20" s="288"/>
      <c r="G20" s="288"/>
      <c r="H20" s="288"/>
      <c r="I20" s="286"/>
      <c r="J20" s="118" t="str">
        <f>IF(AND('Mapa final'!$AB$49="Muy Alta",'Mapa final'!$AD$49="Leve"),CONCATENATE("R15C",'Mapa final'!$R$49),"")</f>
        <v/>
      </c>
      <c r="K20" s="44" t="str">
        <f>IF(AND('Mapa final'!$AB$50="Muy Alta",'Mapa final'!$AD$50="Leve"),CONCATENATE("R15C",'Mapa final'!$R$50),"")</f>
        <v/>
      </c>
      <c r="L20" s="119" t="str">
        <f>IF(AND('Mapa final'!$AB$51="Muy Alta",'Mapa final'!$AD$51="Leve"),CONCATENATE("R15C",'Mapa final'!$R$51),"")</f>
        <v/>
      </c>
      <c r="M20" s="118" t="str">
        <f>IF(AND('Mapa final'!$AB$49="Muy Alta",'Mapa final'!$AD$49="Menor"),CONCATENATE("R15C",'Mapa final'!$R$49),"")</f>
        <v/>
      </c>
      <c r="N20" s="44" t="str">
        <f>IF(AND('Mapa final'!$AB$50="Muy Alta",'Mapa final'!$AD$50="Menor"),CONCATENATE("R15C",'Mapa final'!$R$50),"")</f>
        <v/>
      </c>
      <c r="O20" s="119" t="str">
        <f>IF(AND('Mapa final'!$AB$51="Muy Alta",'Mapa final'!$AD$51="Menor"),CONCATENATE("R15C",'Mapa final'!$R$51),"")</f>
        <v/>
      </c>
      <c r="P20" s="118" t="str">
        <f>IF(AND('Mapa final'!$AB$49="Muy Alta",'Mapa final'!$AD$49="Moderado"),CONCATENATE("R15C",'Mapa final'!$R$49),"")</f>
        <v/>
      </c>
      <c r="Q20" s="44" t="str">
        <f>IF(AND('Mapa final'!$AB$50="Muy Alta",'Mapa final'!$AD$50="Moderado"),CONCATENATE("R15C",'Mapa final'!$R$50),"")</f>
        <v/>
      </c>
      <c r="R20" s="119" t="str">
        <f>IF(AND('Mapa final'!$AB$51="Muy Alta",'Mapa final'!$AD$51="Moderado"),CONCATENATE("R15C",'Mapa final'!$R$51),"")</f>
        <v/>
      </c>
      <c r="S20" s="118" t="str">
        <f>IF(AND('Mapa final'!$AB$49="Muy Alta",'Mapa final'!$AD$49="Mayor"),CONCATENATE("R15C",'Mapa final'!$R$49),"")</f>
        <v/>
      </c>
      <c r="T20" s="44" t="str">
        <f>IF(AND('Mapa final'!$AB$50="Muy Alta",'Mapa final'!$AD$50="Mayor"),CONCATENATE("R15C",'Mapa final'!$R$50),"")</f>
        <v/>
      </c>
      <c r="U20" s="119" t="str">
        <f>IF(AND('Mapa final'!$AB$51="Muy Alta",'Mapa final'!$AD$51="Mayor"),CONCATENATE("R15C",'Mapa final'!$R$51),"")</f>
        <v/>
      </c>
      <c r="V20" s="45" t="str">
        <f>IF(AND('Mapa final'!$AB$49="Muy Alta",'Mapa final'!$AD$49="Catastrófico"),CONCATENATE("R15C",'Mapa final'!$R$49),"")</f>
        <v/>
      </c>
      <c r="W20" s="46" t="str">
        <f>IF(AND('Mapa final'!$AB$50="Muy Alta",'Mapa final'!$AD$50="Catastrófico"),CONCATENATE("R15C",'Mapa final'!$R$50),"")</f>
        <v/>
      </c>
      <c r="X20" s="113" t="str">
        <f>IF(AND('Mapa final'!$AB$51="Muy Alta",'Mapa final'!$AD$51="Catastrófico"),CONCATENATE("R15C",'Mapa final'!$R$51),"")</f>
        <v/>
      </c>
      <c r="Y20" s="58"/>
      <c r="Z20" s="292"/>
      <c r="AA20" s="293"/>
      <c r="AB20" s="293"/>
      <c r="AC20" s="293"/>
      <c r="AD20" s="293"/>
      <c r="AE20" s="294"/>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row>
    <row r="21" spans="1:61" ht="15" customHeight="1" x14ac:dyDescent="0.25">
      <c r="A21" s="58"/>
      <c r="B21" s="298"/>
      <c r="C21" s="298"/>
      <c r="D21" s="299"/>
      <c r="E21" s="287"/>
      <c r="F21" s="288"/>
      <c r="G21" s="288"/>
      <c r="H21" s="288"/>
      <c r="I21" s="286"/>
      <c r="J21" s="118" t="str">
        <f>IF(AND('Mapa final'!$AB$52="Muy Alta",'Mapa final'!$AD$52="Leve"),CONCATENATE("R16C",'Mapa final'!$R$52),"")</f>
        <v/>
      </c>
      <c r="K21" s="44" t="str">
        <f>IF(AND('Mapa final'!$AB$53="Muy Alta",'Mapa final'!$AD$53="Leve"),CONCATENATE("R16C",'Mapa final'!$R$53),"")</f>
        <v/>
      </c>
      <c r="L21" s="119" t="str">
        <f>IF(AND('Mapa final'!$AB$54="Muy Alta",'Mapa final'!$AD$54="Leve"),CONCATENATE("R16C",'Mapa final'!$R$54),"")</f>
        <v/>
      </c>
      <c r="M21" s="118" t="str">
        <f>IF(AND('Mapa final'!$AB$52="Muy Alta",'Mapa final'!$AD$52="Menor"),CONCATENATE("R16C",'Mapa final'!$R$52),"")</f>
        <v/>
      </c>
      <c r="N21" s="44" t="str">
        <f>IF(AND('Mapa final'!$AB$53="Muy Alta",'Mapa final'!$AD$53="Menor"),CONCATENATE("R16C",'Mapa final'!$R$53),"")</f>
        <v/>
      </c>
      <c r="O21" s="119" t="str">
        <f>IF(AND('Mapa final'!$AB$54="Muy Alta",'Mapa final'!$AD$54="Menor"),CONCATENATE("R16C",'Mapa final'!$R$54),"")</f>
        <v/>
      </c>
      <c r="P21" s="118" t="str">
        <f>IF(AND('Mapa final'!$AB$52="Muy Alta",'Mapa final'!$AD$52="Moderado"),CONCATENATE("R16C",'Mapa final'!$R$52),"")</f>
        <v/>
      </c>
      <c r="Q21" s="44" t="str">
        <f>IF(AND('Mapa final'!$AB$53="Muy Alta",'Mapa final'!$AD$53="Moderado"),CONCATENATE("R16C",'Mapa final'!$R$53),"")</f>
        <v/>
      </c>
      <c r="R21" s="119" t="str">
        <f>IF(AND('Mapa final'!$AB$54="Muy Alta",'Mapa final'!$AD$54="Moderado"),CONCATENATE("R16C",'Mapa final'!$R$54),"")</f>
        <v/>
      </c>
      <c r="S21" s="118" t="str">
        <f>IF(AND('Mapa final'!$AB$52="Muy Alta",'Mapa final'!$AD$52="Mayor"),CONCATENATE("R16C",'Mapa final'!$R$52),"")</f>
        <v/>
      </c>
      <c r="T21" s="44" t="str">
        <f>IF(AND('Mapa final'!$AB$53="Muy Alta",'Mapa final'!$AD$53="Mayor"),CONCATENATE("R16C",'Mapa final'!$R$53),"")</f>
        <v/>
      </c>
      <c r="U21" s="119" t="str">
        <f>IF(AND('Mapa final'!$AB$54="Muy Alta",'Mapa final'!$AD$54="Mayor"),CONCATENATE("R16C",'Mapa final'!$R$54),"")</f>
        <v/>
      </c>
      <c r="V21" s="45" t="str">
        <f>IF(AND('Mapa final'!$AB$52="Muy Alta",'Mapa final'!$AD$52="Catastrófico"),CONCATENATE("R16C",'Mapa final'!$R$52),"")</f>
        <v/>
      </c>
      <c r="W21" s="46" t="str">
        <f>IF(AND('Mapa final'!$AB$53="Muy Alta",'Mapa final'!$AD$53="Catastrófico"),CONCATENATE("R16C",'Mapa final'!$R$53),"")</f>
        <v/>
      </c>
      <c r="X21" s="113" t="str">
        <f>IF(AND('Mapa final'!$AB$54="Muy Alta",'Mapa final'!$AD$54="Catastrófico"),CONCATENATE("R16C",'Mapa final'!$R$54),"")</f>
        <v/>
      </c>
      <c r="Y21" s="58"/>
      <c r="Z21" s="292"/>
      <c r="AA21" s="293"/>
      <c r="AB21" s="293"/>
      <c r="AC21" s="293"/>
      <c r="AD21" s="293"/>
      <c r="AE21" s="294"/>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row>
    <row r="22" spans="1:61" ht="15" customHeight="1" x14ac:dyDescent="0.25">
      <c r="A22" s="58"/>
      <c r="B22" s="298"/>
      <c r="C22" s="298"/>
      <c r="D22" s="299"/>
      <c r="E22" s="287"/>
      <c r="F22" s="288"/>
      <c r="G22" s="288"/>
      <c r="H22" s="288"/>
      <c r="I22" s="286"/>
      <c r="J22" s="118" t="str">
        <f>IF(AND('Mapa final'!$AB$55="Muy Alta",'Mapa final'!$AD$55="Leve"),CONCATENATE("R17C",'Mapa final'!$R$55),"")</f>
        <v/>
      </c>
      <c r="K22" s="44" t="str">
        <f>IF(AND('Mapa final'!$AB$56="Muy Alta",'Mapa final'!$AD$56="Leve"),CONCATENATE("R17C",'Mapa final'!$R$56),"")</f>
        <v/>
      </c>
      <c r="L22" s="119" t="str">
        <f>IF(AND('Mapa final'!$AB$57="Muy Alta",'Mapa final'!$AD$57="Leve"),CONCATENATE("R17C",'Mapa final'!$R$57),"")</f>
        <v/>
      </c>
      <c r="M22" s="118" t="str">
        <f>IF(AND('Mapa final'!$AB$55="Muy Alta",'Mapa final'!$AD$55="Menor"),CONCATENATE("R17C",'Mapa final'!$R$55),"")</f>
        <v/>
      </c>
      <c r="N22" s="44" t="str">
        <f>IF(AND('Mapa final'!$AB$56="Muy Alta",'Mapa final'!$AD$56="Menor"),CONCATENATE("R17C",'Mapa final'!$R$56),"")</f>
        <v/>
      </c>
      <c r="O22" s="119" t="str">
        <f>IF(AND('Mapa final'!$AB$57="Muy Alta",'Mapa final'!$AD$57="Menor"),CONCATENATE("R17C",'Mapa final'!$R$57),"")</f>
        <v/>
      </c>
      <c r="P22" s="118" t="str">
        <f>IF(AND('Mapa final'!$AB$55="Muy Alta",'Mapa final'!$AD$55="Moderado"),CONCATENATE("R17C",'Mapa final'!$R$55),"")</f>
        <v/>
      </c>
      <c r="Q22" s="44" t="str">
        <f>IF(AND('Mapa final'!$AB$56="Muy Alta",'Mapa final'!$AD$56="Moderado"),CONCATENATE("R17C",'Mapa final'!$R$56),"")</f>
        <v/>
      </c>
      <c r="R22" s="119" t="str">
        <f>IF(AND('Mapa final'!$AB$57="Muy Alta",'Mapa final'!$AD$57="Moderado"),CONCATENATE("R17C",'Mapa final'!$R$57),"")</f>
        <v/>
      </c>
      <c r="S22" s="118" t="str">
        <f>IF(AND('Mapa final'!$AB$55="Muy Alta",'Mapa final'!$AD$55="Mayor"),CONCATENATE("R17C",'Mapa final'!$R$55),"")</f>
        <v/>
      </c>
      <c r="T22" s="44" t="str">
        <f>IF(AND('Mapa final'!$AB$56="Muy Alta",'Mapa final'!$AD$56="Mayor"),CONCATENATE("R17C",'Mapa final'!$R$56),"")</f>
        <v/>
      </c>
      <c r="U22" s="119" t="str">
        <f>IF(AND('Mapa final'!$AB$57="Muy Alta",'Mapa final'!$AD$57="Mayor"),CONCATENATE("R17C",'Mapa final'!$R$57),"")</f>
        <v/>
      </c>
      <c r="V22" s="45" t="str">
        <f>IF(AND('Mapa final'!$AB$55="Muy Alta",'Mapa final'!$AD$55="Catastrófico"),CONCATENATE("R17C",'Mapa final'!$R$55),"")</f>
        <v/>
      </c>
      <c r="W22" s="46" t="str">
        <f>IF(AND('Mapa final'!$AB$56="Muy Alta",'Mapa final'!$AD$56="Catastrófico"),CONCATENATE("R17C",'Mapa final'!$R$56),"")</f>
        <v/>
      </c>
      <c r="X22" s="113" t="str">
        <f>IF(AND('Mapa final'!$AB$57="Muy Alta",'Mapa final'!$AD$57="Catastrófico"),CONCATENATE("R17C",'Mapa final'!$R$57),"")</f>
        <v/>
      </c>
      <c r="Y22" s="58"/>
      <c r="Z22" s="292"/>
      <c r="AA22" s="293"/>
      <c r="AB22" s="293"/>
      <c r="AC22" s="293"/>
      <c r="AD22" s="293"/>
      <c r="AE22" s="294"/>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row>
    <row r="23" spans="1:61" ht="15" customHeight="1" x14ac:dyDescent="0.25">
      <c r="A23" s="58"/>
      <c r="B23" s="298"/>
      <c r="C23" s="298"/>
      <c r="D23" s="299"/>
      <c r="E23" s="287"/>
      <c r="F23" s="288"/>
      <c r="G23" s="288"/>
      <c r="H23" s="288"/>
      <c r="I23" s="286"/>
      <c r="J23" s="118" t="str">
        <f>IF(AND('Mapa final'!$AB$58="Muy Alta",'Mapa final'!$AD$58="Leve"),CONCATENATE("R18C",'Mapa final'!$R$58),"")</f>
        <v/>
      </c>
      <c r="K23" s="44" t="str">
        <f>IF(AND('Mapa final'!$AB$59="Muy Alta",'Mapa final'!$AD$59="Leve"),CONCATENATE("R18C",'Mapa final'!$R$59),"")</f>
        <v/>
      </c>
      <c r="L23" s="119" t="str">
        <f>IF(AND('Mapa final'!$AB$60="Muy Alta",'Mapa final'!$AD$60="Leve"),CONCATENATE("R18C",'Mapa final'!$R$60),"")</f>
        <v/>
      </c>
      <c r="M23" s="118" t="str">
        <f>IF(AND('Mapa final'!$AB$58="Muy Alta",'Mapa final'!$AD$58="Menor"),CONCATENATE("R18C",'Mapa final'!$R$58),"")</f>
        <v/>
      </c>
      <c r="N23" s="44" t="str">
        <f>IF(AND('Mapa final'!$AB$59="Muy Alta",'Mapa final'!$AD$59="Menor"),CONCATENATE("R18C",'Mapa final'!$R$59),"")</f>
        <v/>
      </c>
      <c r="O23" s="119" t="str">
        <f>IF(AND('Mapa final'!$AB$60="Muy Alta",'Mapa final'!$AD$60="Menor"),CONCATENATE("R18C",'Mapa final'!$R$60),"")</f>
        <v/>
      </c>
      <c r="P23" s="118" t="str">
        <f>IF(AND('Mapa final'!$AB$58="Muy Alta",'Mapa final'!$AD$58="Moderado"),CONCATENATE("R18C",'Mapa final'!$R$58),"")</f>
        <v/>
      </c>
      <c r="Q23" s="44" t="str">
        <f>IF(AND('Mapa final'!$AB$59="Muy Alta",'Mapa final'!$AD$59="Moderado"),CONCATENATE("R18C",'Mapa final'!$R$59),"")</f>
        <v/>
      </c>
      <c r="R23" s="119" t="str">
        <f>IF(AND('Mapa final'!$AB$60="Muy Alta",'Mapa final'!$AD$60="Moderado"),CONCATENATE("R18C",'Mapa final'!$R$60),"")</f>
        <v/>
      </c>
      <c r="S23" s="118" t="str">
        <f>IF(AND('Mapa final'!$AB$58="Muy Alta",'Mapa final'!$AD$58="Mayor"),CONCATENATE("R18C",'Mapa final'!$R$58),"")</f>
        <v/>
      </c>
      <c r="T23" s="44" t="str">
        <f>IF(AND('Mapa final'!$AB$59="Muy Alta",'Mapa final'!$AD$59="Mayor"),CONCATENATE("R18C",'Mapa final'!$R$59),"")</f>
        <v/>
      </c>
      <c r="U23" s="119" t="str">
        <f>IF(AND('Mapa final'!$AB$60="Muy Alta",'Mapa final'!$AD$60="Mayor"),CONCATENATE("R18C",'Mapa final'!$R$60),"")</f>
        <v/>
      </c>
      <c r="V23" s="45" t="str">
        <f>IF(AND('Mapa final'!$AB$58="Muy Alta",'Mapa final'!$AD$58="Catastrófico"),CONCATENATE("R18C",'Mapa final'!$R$58),"")</f>
        <v/>
      </c>
      <c r="W23" s="46" t="str">
        <f>IF(AND('Mapa final'!$AB$59="Muy Alta",'Mapa final'!$AD$59="Catastrófico"),CONCATENATE("R18C",'Mapa final'!$R$59),"")</f>
        <v/>
      </c>
      <c r="X23" s="113" t="str">
        <f>IF(AND('Mapa final'!$AB$60="Muy Alta",'Mapa final'!$AD$60="Catastrófico"),CONCATENATE("R18C",'Mapa final'!$R$60),"")</f>
        <v/>
      </c>
      <c r="Y23" s="58"/>
      <c r="Z23" s="292"/>
      <c r="AA23" s="293"/>
      <c r="AB23" s="293"/>
      <c r="AC23" s="293"/>
      <c r="AD23" s="293"/>
      <c r="AE23" s="294"/>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row>
    <row r="24" spans="1:61" ht="15" customHeight="1" x14ac:dyDescent="0.25">
      <c r="A24" s="58"/>
      <c r="B24" s="298"/>
      <c r="C24" s="298"/>
      <c r="D24" s="299"/>
      <c r="E24" s="287"/>
      <c r="F24" s="288"/>
      <c r="G24" s="288"/>
      <c r="H24" s="288"/>
      <c r="I24" s="286"/>
      <c r="J24" s="118" t="str">
        <f>IF(AND('Mapa final'!$AB$61="Muy Alta",'Mapa final'!$AD$61="Leve"),CONCATENATE("R19C",'Mapa final'!$R$61),"")</f>
        <v/>
      </c>
      <c r="K24" s="44" t="str">
        <f>IF(AND('Mapa final'!$AB$62="Muy Alta",'Mapa final'!$AD$62="Leve"),CONCATENATE("R19C",'Mapa final'!$R$62),"")</f>
        <v/>
      </c>
      <c r="L24" s="119" t="str">
        <f>IF(AND('Mapa final'!$AB$63="Muy Alta",'Mapa final'!$AD$63="Leve"),CONCATENATE("R19C",'Mapa final'!$R$63),"")</f>
        <v/>
      </c>
      <c r="M24" s="118" t="str">
        <f>IF(AND('Mapa final'!$AB$61="Muy Alta",'Mapa final'!$AD$61="Menor"),CONCATENATE("R19C",'Mapa final'!$R$61),"")</f>
        <v/>
      </c>
      <c r="N24" s="44" t="str">
        <f>IF(AND('Mapa final'!$AB$62="Muy Alta",'Mapa final'!$AD$62="Menor"),CONCATENATE("R19C",'Mapa final'!$R$62),"")</f>
        <v/>
      </c>
      <c r="O24" s="119" t="str">
        <f>IF(AND('Mapa final'!$AB$63="Muy Alta",'Mapa final'!$AD$63="Menor"),CONCATENATE("R19C",'Mapa final'!$R$63),"")</f>
        <v/>
      </c>
      <c r="P24" s="118" t="str">
        <f>IF(AND('Mapa final'!$AB$61="Muy Alta",'Mapa final'!$AD$61="Moderado"),CONCATENATE("R19C",'Mapa final'!$R$61),"")</f>
        <v/>
      </c>
      <c r="Q24" s="44" t="str">
        <f>IF(AND('Mapa final'!$AB$62="Muy Alta",'Mapa final'!$AD$62="Moderado"),CONCATENATE("R19C",'Mapa final'!$R$62),"")</f>
        <v/>
      </c>
      <c r="R24" s="119" t="str">
        <f>IF(AND('Mapa final'!$AB$63="Muy Alta",'Mapa final'!$AD$63="Moderado"),CONCATENATE("R19C",'Mapa final'!$R$63),"")</f>
        <v/>
      </c>
      <c r="S24" s="118" t="str">
        <f>IF(AND('Mapa final'!$AB$61="Muy Alta",'Mapa final'!$AD$61="Mayor"),CONCATENATE("R19C",'Mapa final'!$R$61),"")</f>
        <v/>
      </c>
      <c r="T24" s="44" t="str">
        <f>IF(AND('Mapa final'!$AB$62="Muy Alta",'Mapa final'!$AD$62="Mayor"),CONCATENATE("R19C",'Mapa final'!$R$62),"")</f>
        <v/>
      </c>
      <c r="U24" s="119" t="str">
        <f>IF(AND('Mapa final'!$AB$63="Muy Alta",'Mapa final'!$AD$63="Mayor"),CONCATENATE("R19C",'Mapa final'!$R$63),"")</f>
        <v/>
      </c>
      <c r="V24" s="45" t="str">
        <f>IF(AND('Mapa final'!$AB$61="Muy Alta",'Mapa final'!$AD$61="Catastrófico"),CONCATENATE("R19C",'Mapa final'!$R$61),"")</f>
        <v/>
      </c>
      <c r="W24" s="46" t="str">
        <f>IF(AND('Mapa final'!$AB$62="Muy Alta",'Mapa final'!$AD$62="Catastrófico"),CONCATENATE("R19C",'Mapa final'!$R$62),"")</f>
        <v/>
      </c>
      <c r="X24" s="113" t="str">
        <f>IF(AND('Mapa final'!$AB$63="Muy Alta",'Mapa final'!$AD$63="Catastrófico"),CONCATENATE("R19C",'Mapa final'!$R$63),"")</f>
        <v/>
      </c>
      <c r="Y24" s="58"/>
      <c r="Z24" s="292"/>
      <c r="AA24" s="293"/>
      <c r="AB24" s="293"/>
      <c r="AC24" s="293"/>
      <c r="AD24" s="293"/>
      <c r="AE24" s="294"/>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row>
    <row r="25" spans="1:61" ht="15" customHeight="1" x14ac:dyDescent="0.25">
      <c r="A25" s="58"/>
      <c r="B25" s="298"/>
      <c r="C25" s="298"/>
      <c r="D25" s="299"/>
      <c r="E25" s="287"/>
      <c r="F25" s="288"/>
      <c r="G25" s="288"/>
      <c r="H25" s="288"/>
      <c r="I25" s="286"/>
      <c r="J25" s="118" t="str">
        <f>IF(AND('Mapa final'!$AB$64="Muy Alta",'Mapa final'!$AD$64="Leve"),CONCATENATE("R20C",'Mapa final'!$R$64),"")</f>
        <v/>
      </c>
      <c r="K25" s="44" t="str">
        <f>IF(AND('Mapa final'!$AB$65="Muy Alta",'Mapa final'!$AD$65="Leve"),CONCATENATE("R20C",'Mapa final'!$R$65),"")</f>
        <v/>
      </c>
      <c r="L25" s="119" t="str">
        <f>IF(AND('Mapa final'!$AB$66="Muy Alta",'Mapa final'!$AD$66="Leve"),CONCATENATE("R20C",'Mapa final'!$R$66),"")</f>
        <v/>
      </c>
      <c r="M25" s="118" t="str">
        <f>IF(AND('Mapa final'!$AB$64="Muy Alta",'Mapa final'!$AD$64="Menor"),CONCATENATE("R20C",'Mapa final'!$R$64),"")</f>
        <v/>
      </c>
      <c r="N25" s="44" t="str">
        <f>IF(AND('Mapa final'!$AB$65="Muy Alta",'Mapa final'!$AD$65="Menor"),CONCATENATE("R20C",'Mapa final'!$R$65),"")</f>
        <v/>
      </c>
      <c r="O25" s="119" t="str">
        <f>IF(AND('Mapa final'!$AB$66="Muy Alta",'Mapa final'!$AD$66="Menor"),CONCATENATE("R20C",'Mapa final'!$R$66),"")</f>
        <v/>
      </c>
      <c r="P25" s="118" t="str">
        <f>IF(AND('Mapa final'!$AB$64="Muy Alta",'Mapa final'!$AD$64="Moderado"),CONCATENATE("R20C",'Mapa final'!$R$64),"")</f>
        <v/>
      </c>
      <c r="Q25" s="44" t="str">
        <f>IF(AND('Mapa final'!$AB$65="Muy Alta",'Mapa final'!$AD$65="Moderado"),CONCATENATE("R20C",'Mapa final'!$R$65),"")</f>
        <v/>
      </c>
      <c r="R25" s="119" t="str">
        <f>IF(AND('Mapa final'!$AB$66="Muy Alta",'Mapa final'!$AD$66="Moderado"),CONCATENATE("R20C",'Mapa final'!$R$66),"")</f>
        <v/>
      </c>
      <c r="S25" s="118" t="str">
        <f>IF(AND('Mapa final'!$AB$64="Muy Alta",'Mapa final'!$AD$64="Mayor"),CONCATENATE("R20C",'Mapa final'!$R$64),"")</f>
        <v/>
      </c>
      <c r="T25" s="44" t="str">
        <f>IF(AND('Mapa final'!$AB$65="Muy Alta",'Mapa final'!$AD$65="Mayor"),CONCATENATE("R20C",'Mapa final'!$R$65),"")</f>
        <v/>
      </c>
      <c r="U25" s="119" t="str">
        <f>IF(AND('Mapa final'!$AB$66="Muy Alta",'Mapa final'!$AD$66="Mayor"),CONCATENATE("R20C",'Mapa final'!$R$66),"")</f>
        <v/>
      </c>
      <c r="V25" s="45" t="str">
        <f>IF(AND('Mapa final'!$AB$64="Muy Alta",'Mapa final'!$AD$64="Catastrófico"),CONCATENATE("R20C",'Mapa final'!$R$64),"")</f>
        <v/>
      </c>
      <c r="W25" s="46" t="str">
        <f>IF(AND('Mapa final'!$AB$65="Muy Alta",'Mapa final'!$AD$65="Catastrófico"),CONCATENATE("R20C",'Mapa final'!$R$65),"")</f>
        <v/>
      </c>
      <c r="X25" s="113" t="str">
        <f>IF(AND('Mapa final'!$AB$66="Muy Alta",'Mapa final'!$AD$66="Catastrófico"),CONCATENATE("R20C",'Mapa final'!$R$66),"")</f>
        <v/>
      </c>
      <c r="Y25" s="58"/>
      <c r="Z25" s="292"/>
      <c r="AA25" s="293"/>
      <c r="AB25" s="293"/>
      <c r="AC25" s="293"/>
      <c r="AD25" s="293"/>
      <c r="AE25" s="294"/>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row>
    <row r="26" spans="1:61" ht="15" customHeight="1" x14ac:dyDescent="0.25">
      <c r="A26" s="58"/>
      <c r="B26" s="298"/>
      <c r="C26" s="298"/>
      <c r="D26" s="299"/>
      <c r="E26" s="287"/>
      <c r="F26" s="288"/>
      <c r="G26" s="288"/>
      <c r="H26" s="288"/>
      <c r="I26" s="286"/>
      <c r="J26" s="118" t="str">
        <f>IF(AND('Mapa final'!$AB$67="Muy Alta",'Mapa final'!$AD$67="Leve"),CONCATENATE("R21C",'Mapa final'!$R$67),"")</f>
        <v/>
      </c>
      <c r="K26" s="44" t="str">
        <f>IF(AND('Mapa final'!$AB$68="Muy Alta",'Mapa final'!$AD$68="Leve"),CONCATENATE("R21C",'Mapa final'!$R$68),"")</f>
        <v/>
      </c>
      <c r="L26" s="119" t="str">
        <f>IF(AND('Mapa final'!$AB$69="Muy Alta",'Mapa final'!$AD$69="Leve"),CONCATENATE("R21C",'Mapa final'!$R$69),"")</f>
        <v/>
      </c>
      <c r="M26" s="118" t="str">
        <f>IF(AND('Mapa final'!$AB$67="Muy Alta",'Mapa final'!$AD$67="Menor"),CONCATENATE("R21C",'Mapa final'!$R$67),"")</f>
        <v/>
      </c>
      <c r="N26" s="44" t="str">
        <f>IF(AND('Mapa final'!$AB$68="Muy Alta",'Mapa final'!$AD$68="Menor"),CONCATENATE("R21C",'Mapa final'!$R$68),"")</f>
        <v/>
      </c>
      <c r="O26" s="119" t="str">
        <f>IF(AND('Mapa final'!$AB$69="Muy Alta",'Mapa final'!$AD$69="Menor"),CONCATENATE("R21C",'Mapa final'!$R$69),"")</f>
        <v/>
      </c>
      <c r="P26" s="118" t="str">
        <f>IF(AND('Mapa final'!$AB$67="Muy Alta",'Mapa final'!$AD$67="Moderado"),CONCATENATE("R21C",'Mapa final'!$R$67),"")</f>
        <v/>
      </c>
      <c r="Q26" s="44" t="str">
        <f>IF(AND('Mapa final'!$AB$68="Muy Alta",'Mapa final'!$AD$68="Moderado"),CONCATENATE("R21C",'Mapa final'!$R$68),"")</f>
        <v/>
      </c>
      <c r="R26" s="119" t="str">
        <f>IF(AND('Mapa final'!$AB$69="Muy Alta",'Mapa final'!$AD$69="Moderado"),CONCATENATE("R21C",'Mapa final'!$R$69),"")</f>
        <v/>
      </c>
      <c r="S26" s="118" t="str">
        <f>IF(AND('Mapa final'!$AB$67="Muy Alta",'Mapa final'!$AD$67="Mayor"),CONCATENATE("R21C",'Mapa final'!$R$67),"")</f>
        <v/>
      </c>
      <c r="T26" s="44" t="str">
        <f>IF(AND('Mapa final'!$AB$68="Muy Alta",'Mapa final'!$AD$68="Mayor"),CONCATENATE("R21C",'Mapa final'!$R$68),"")</f>
        <v/>
      </c>
      <c r="U26" s="119" t="str">
        <f>IF(AND('Mapa final'!$AB$69="Muy Alta",'Mapa final'!$AD$69="Mayor"),CONCATENATE("R21C",'Mapa final'!$R$69),"")</f>
        <v/>
      </c>
      <c r="V26" s="45" t="str">
        <f>IF(AND('Mapa final'!$AB$67="Muy Alta",'Mapa final'!$AD$67="Catastrófico"),CONCATENATE("R21C",'Mapa final'!$R$67),"")</f>
        <v/>
      </c>
      <c r="W26" s="46" t="str">
        <f>IF(AND('Mapa final'!$AB$68="Muy Alta",'Mapa final'!$AD$68="Catastrófico"),CONCATENATE("R21C",'Mapa final'!$R$68),"")</f>
        <v/>
      </c>
      <c r="X26" s="113" t="str">
        <f>IF(AND('Mapa final'!$AB$69="Muy Alta",'Mapa final'!$AD$69="Catastrófico"),CONCATENATE("R21C",'Mapa final'!$R$69),"")</f>
        <v/>
      </c>
      <c r="Y26" s="58"/>
      <c r="Z26" s="292"/>
      <c r="AA26" s="293"/>
      <c r="AB26" s="293"/>
      <c r="AC26" s="293"/>
      <c r="AD26" s="293"/>
      <c r="AE26" s="294"/>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row>
    <row r="27" spans="1:61" ht="15" customHeight="1" x14ac:dyDescent="0.25">
      <c r="A27" s="58"/>
      <c r="B27" s="298"/>
      <c r="C27" s="298"/>
      <c r="D27" s="299"/>
      <c r="E27" s="287"/>
      <c r="F27" s="288"/>
      <c r="G27" s="288"/>
      <c r="H27" s="288"/>
      <c r="I27" s="286"/>
      <c r="J27" s="118" t="str">
        <f>IF(AND('Mapa final'!$AB$70="Muy Alta",'Mapa final'!$AD$70="Leve"),CONCATENATE("R22C",'Mapa final'!$R$70),"")</f>
        <v/>
      </c>
      <c r="K27" s="44" t="str">
        <f>IF(AND('Mapa final'!$AB$71="Muy Alta",'Mapa final'!$AD$71="Leve"),CONCATENATE("R22C",'Mapa final'!$R$71),"")</f>
        <v/>
      </c>
      <c r="L27" s="119" t="str">
        <f>IF(AND('Mapa final'!$AB$72="Muy Alta",'Mapa final'!$AD$72="Leve"),CONCATENATE("R22C",'Mapa final'!$R$72),"")</f>
        <v/>
      </c>
      <c r="M27" s="118" t="str">
        <f>IF(AND('Mapa final'!$AB$70="Muy Alta",'Mapa final'!$AD$70="Menor"),CONCATENATE("R22C",'Mapa final'!$R$70),"")</f>
        <v/>
      </c>
      <c r="N27" s="44" t="str">
        <f>IF(AND('Mapa final'!$AB$71="Muy Alta",'Mapa final'!$AD$71="Menor"),CONCATENATE("R22C",'Mapa final'!$R$71),"")</f>
        <v/>
      </c>
      <c r="O27" s="119" t="str">
        <f>IF(AND('Mapa final'!$AB$72="Muy Alta",'Mapa final'!$AD$72="Menor"),CONCATENATE("R22C",'Mapa final'!$R$72),"")</f>
        <v/>
      </c>
      <c r="P27" s="118" t="str">
        <f>IF(AND('Mapa final'!$AB$70="Muy Alta",'Mapa final'!$AD$70="Moderado"),CONCATENATE("R22C",'Mapa final'!$R$70),"")</f>
        <v/>
      </c>
      <c r="Q27" s="44" t="str">
        <f>IF(AND('Mapa final'!$AB$71="Muy Alta",'Mapa final'!$AD$71="Moderado"),CONCATENATE("R22C",'Mapa final'!$R$71),"")</f>
        <v/>
      </c>
      <c r="R27" s="119" t="str">
        <f>IF(AND('Mapa final'!$AB$72="Muy Alta",'Mapa final'!$AD$72="Moderado"),CONCATENATE("R22C",'Mapa final'!$R$72),"")</f>
        <v/>
      </c>
      <c r="S27" s="118" t="str">
        <f>IF(AND('Mapa final'!$AB$70="Muy Alta",'Mapa final'!$AD$70="Mayor"),CONCATENATE("R22C",'Mapa final'!$R$70),"")</f>
        <v/>
      </c>
      <c r="T27" s="44" t="str">
        <f>IF(AND('Mapa final'!$AB$71="Muy Alta",'Mapa final'!$AD$71="Mayor"),CONCATENATE("R22C",'Mapa final'!$R$71),"")</f>
        <v/>
      </c>
      <c r="U27" s="119" t="str">
        <f>IF(AND('Mapa final'!$AB$72="Muy Alta",'Mapa final'!$AD$72="Mayor"),CONCATENATE("R22C",'Mapa final'!$R$72),"")</f>
        <v/>
      </c>
      <c r="V27" s="45" t="str">
        <f>IF(AND('Mapa final'!$AB$70="Muy Alta",'Mapa final'!$AD$70="Catastrófico"),CONCATENATE("R22C",'Mapa final'!$R$70),"")</f>
        <v/>
      </c>
      <c r="W27" s="46" t="str">
        <f>IF(AND('Mapa final'!$AB$71="Muy Alta",'Mapa final'!$AD$71="Catastrófico"),CONCATENATE("R22C",'Mapa final'!$R$71),"")</f>
        <v/>
      </c>
      <c r="X27" s="113" t="str">
        <f>IF(AND('Mapa final'!$AB$72="Muy Alta",'Mapa final'!$AD$72="Catastrófico"),CONCATENATE("R22C",'Mapa final'!$R$72),"")</f>
        <v/>
      </c>
      <c r="Y27" s="58"/>
      <c r="Z27" s="292"/>
      <c r="AA27" s="293"/>
      <c r="AB27" s="293"/>
      <c r="AC27" s="293"/>
      <c r="AD27" s="293"/>
      <c r="AE27" s="294"/>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row>
    <row r="28" spans="1:61" ht="15" customHeight="1" x14ac:dyDescent="0.25">
      <c r="A28" s="58"/>
      <c r="B28" s="298"/>
      <c r="C28" s="298"/>
      <c r="D28" s="299"/>
      <c r="E28" s="287"/>
      <c r="F28" s="288"/>
      <c r="G28" s="288"/>
      <c r="H28" s="288"/>
      <c r="I28" s="286"/>
      <c r="J28" s="118" t="str">
        <f>IF(AND('Mapa final'!$AB$73="Muy Alta",'Mapa final'!$AD$73="Leve"),CONCATENATE("R23C",'Mapa final'!$R$73),"")</f>
        <v/>
      </c>
      <c r="K28" s="44" t="str">
        <f>IF(AND('Mapa final'!$AB$74="Muy Alta",'Mapa final'!$AD$74="Leve"),CONCATENATE("R23C",'Mapa final'!$R$74),"")</f>
        <v/>
      </c>
      <c r="L28" s="119" t="str">
        <f>IF(AND('Mapa final'!$AB$75="Muy Alta",'Mapa final'!$AD$75="Leve"),CONCATENATE("R23C",'Mapa final'!$R$75),"")</f>
        <v/>
      </c>
      <c r="M28" s="118" t="str">
        <f>IF(AND('Mapa final'!$AB$73="Muy Alta",'Mapa final'!$AD$73="Menor"),CONCATENATE("R23C",'Mapa final'!$R$73),"")</f>
        <v/>
      </c>
      <c r="N28" s="44" t="str">
        <f>IF(AND('Mapa final'!$AB$74="Muy Alta",'Mapa final'!$AD$74="Menor"),CONCATENATE("R23C",'Mapa final'!$R$74),"")</f>
        <v/>
      </c>
      <c r="O28" s="119" t="str">
        <f>IF(AND('Mapa final'!$AB$75="Muy Alta",'Mapa final'!$AD$75="Menor"),CONCATENATE("R23C",'Mapa final'!$R$75),"")</f>
        <v/>
      </c>
      <c r="P28" s="118" t="str">
        <f>IF(AND('Mapa final'!$AB$73="Muy Alta",'Mapa final'!$AD$73="Moderado"),CONCATENATE("R23C",'Mapa final'!$R$73),"")</f>
        <v/>
      </c>
      <c r="Q28" s="44" t="str">
        <f>IF(AND('Mapa final'!$AB$74="Muy Alta",'Mapa final'!$AD$74="Moderado"),CONCATENATE("R23C",'Mapa final'!$R$74),"")</f>
        <v/>
      </c>
      <c r="R28" s="119" t="str">
        <f>IF(AND('Mapa final'!$AB$75="Muy Alta",'Mapa final'!$AD$75="Moderado"),CONCATENATE("R23C",'Mapa final'!$R$75),"")</f>
        <v/>
      </c>
      <c r="S28" s="118" t="str">
        <f>IF(AND('Mapa final'!$AB$73="Muy Alta",'Mapa final'!$AD$73="Mayor"),CONCATENATE("R23C",'Mapa final'!$R$73),"")</f>
        <v/>
      </c>
      <c r="T28" s="44" t="str">
        <f>IF(AND('Mapa final'!$AB$74="Muy Alta",'Mapa final'!$AD$74="Mayor"),CONCATENATE("R23C",'Mapa final'!$R$74),"")</f>
        <v/>
      </c>
      <c r="U28" s="119" t="str">
        <f>IF(AND('Mapa final'!$AB$75="Muy Alta",'Mapa final'!$AD$75="Mayor"),CONCATENATE("R23C",'Mapa final'!$R$75),"")</f>
        <v/>
      </c>
      <c r="V28" s="45" t="str">
        <f>IF(AND('Mapa final'!$AB$73="Muy Alta",'Mapa final'!$AD$73="Catastrófico"),CONCATENATE("R23C",'Mapa final'!$R$73),"")</f>
        <v/>
      </c>
      <c r="W28" s="46" t="str">
        <f>IF(AND('Mapa final'!$AB$74="Muy Alta",'Mapa final'!$AD$74="Catastrófico"),CONCATENATE("R23C",'Mapa final'!$R$74),"")</f>
        <v/>
      </c>
      <c r="X28" s="113" t="str">
        <f>IF(AND('Mapa final'!$AB$75="Muy Alta",'Mapa final'!$AD$75="Catastrófico"),CONCATENATE("R23C",'Mapa final'!$R$75),"")</f>
        <v/>
      </c>
      <c r="Y28" s="58"/>
      <c r="Z28" s="292"/>
      <c r="AA28" s="293"/>
      <c r="AB28" s="293"/>
      <c r="AC28" s="293"/>
      <c r="AD28" s="293"/>
      <c r="AE28" s="294"/>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row>
    <row r="29" spans="1:61" ht="15" customHeight="1" x14ac:dyDescent="0.25">
      <c r="A29" s="58"/>
      <c r="B29" s="298"/>
      <c r="C29" s="298"/>
      <c r="D29" s="299"/>
      <c r="E29" s="287"/>
      <c r="F29" s="288"/>
      <c r="G29" s="288"/>
      <c r="H29" s="288"/>
      <c r="I29" s="286"/>
      <c r="J29" s="118" t="str">
        <f>IF(AND('Mapa final'!$AB$76="Muy Alta",'Mapa final'!$AD$76="Leve"),CONCATENATE("R24C",'Mapa final'!$R$76),"")</f>
        <v/>
      </c>
      <c r="K29" s="44" t="str">
        <f>IF(AND('Mapa final'!$AB$77="Muy Alta",'Mapa final'!$AD$77="Leve"),CONCATENATE("R24C",'Mapa final'!$R$77),"")</f>
        <v/>
      </c>
      <c r="L29" s="119" t="str">
        <f>IF(AND('Mapa final'!$AB$78="Muy Alta",'Mapa final'!$AD$78="Leve"),CONCATENATE("R24C",'Mapa final'!$R$78),"")</f>
        <v/>
      </c>
      <c r="M29" s="118" t="str">
        <f>IF(AND('Mapa final'!$AB$76="Muy Alta",'Mapa final'!$AD$76="Menor"),CONCATENATE("R24C",'Mapa final'!$R$76),"")</f>
        <v/>
      </c>
      <c r="N29" s="44" t="str">
        <f>IF(AND('Mapa final'!$AB$77="Muy Alta",'Mapa final'!$AD$77="Menor"),CONCATENATE("R24C",'Mapa final'!$R$77),"")</f>
        <v/>
      </c>
      <c r="O29" s="119" t="str">
        <f>IF(AND('Mapa final'!$AB$78="Muy Alta",'Mapa final'!$AD$78="Menor"),CONCATENATE("R24C",'Mapa final'!$R$78),"")</f>
        <v/>
      </c>
      <c r="P29" s="118" t="str">
        <f>IF(AND('Mapa final'!$AB$76="Muy Alta",'Mapa final'!$AD$76="Moderado"),CONCATENATE("R24C",'Mapa final'!$R$76),"")</f>
        <v/>
      </c>
      <c r="Q29" s="44" t="str">
        <f>IF(AND('Mapa final'!$AB$77="Muy Alta",'Mapa final'!$AD$77="Moderado"),CONCATENATE("R24C",'Mapa final'!$R$77),"")</f>
        <v/>
      </c>
      <c r="R29" s="119" t="str">
        <f>IF(AND('Mapa final'!$AB$78="Muy Alta",'Mapa final'!$AD$78="Moderado"),CONCATENATE("R24C",'Mapa final'!$R$78),"")</f>
        <v/>
      </c>
      <c r="S29" s="118" t="str">
        <f>IF(AND('Mapa final'!$AB$76="Muy Alta",'Mapa final'!$AD$76="Mayor"),CONCATENATE("R24C",'Mapa final'!$R$76),"")</f>
        <v/>
      </c>
      <c r="T29" s="44" t="str">
        <f>IF(AND('Mapa final'!$AB$77="Muy Alta",'Mapa final'!$AD$77="Mayor"),CONCATENATE("R24C",'Mapa final'!$R$77),"")</f>
        <v/>
      </c>
      <c r="U29" s="119" t="str">
        <f>IF(AND('Mapa final'!$AB$78="Muy Alta",'Mapa final'!$AD$78="Mayor"),CONCATENATE("R24C",'Mapa final'!$R$78),"")</f>
        <v/>
      </c>
      <c r="V29" s="45" t="str">
        <f>IF(AND('Mapa final'!$AB$76="Muy Alta",'Mapa final'!$AD$76="Catastrófico"),CONCATENATE("R24C",'Mapa final'!$R$76),"")</f>
        <v/>
      </c>
      <c r="W29" s="46" t="str">
        <f>IF(AND('Mapa final'!$AB$77="Muy Alta",'Mapa final'!$AD$77="Catastrófico"),CONCATENATE("R24C",'Mapa final'!$R$77),"")</f>
        <v/>
      </c>
      <c r="X29" s="113" t="str">
        <f>IF(AND('Mapa final'!$AB$78="Muy Alta",'Mapa final'!$AD$78="Catastrófico"),CONCATENATE("R24C",'Mapa final'!$R$78),"")</f>
        <v/>
      </c>
      <c r="Y29" s="58"/>
      <c r="Z29" s="292"/>
      <c r="AA29" s="293"/>
      <c r="AB29" s="293"/>
      <c r="AC29" s="293"/>
      <c r="AD29" s="293"/>
      <c r="AE29" s="294"/>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row>
    <row r="30" spans="1:61" ht="15" customHeight="1" x14ac:dyDescent="0.25">
      <c r="A30" s="58"/>
      <c r="B30" s="298"/>
      <c r="C30" s="298"/>
      <c r="D30" s="299"/>
      <c r="E30" s="287"/>
      <c r="F30" s="288"/>
      <c r="G30" s="288"/>
      <c r="H30" s="288"/>
      <c r="I30" s="286"/>
      <c r="J30" s="118" t="str">
        <f>IF(AND('Mapa final'!$AB$79="Muy Alta",'Mapa final'!$AD$79="Leve"),CONCATENATE("R25C",'Mapa final'!$R$79),"")</f>
        <v/>
      </c>
      <c r="K30" s="44" t="str">
        <f>IF(AND('Mapa final'!$AB$80="Muy Alta",'Mapa final'!$AD$80="Leve"),CONCATENATE("R25C",'Mapa final'!$R$80),"")</f>
        <v/>
      </c>
      <c r="L30" s="119" t="str">
        <f>IF(AND('Mapa final'!$AB$81="Muy Alta",'Mapa final'!$AD$81="Leve"),CONCATENATE("R25C",'Mapa final'!$R$81),"")</f>
        <v/>
      </c>
      <c r="M30" s="118" t="str">
        <f>IF(AND('Mapa final'!$AB$79="Muy Alta",'Mapa final'!$AD$79="Menor"),CONCATENATE("R25C",'Mapa final'!$R$79),"")</f>
        <v/>
      </c>
      <c r="N30" s="44" t="str">
        <f>IF(AND('Mapa final'!$AB$80="Muy Alta",'Mapa final'!$AD$80="Menor"),CONCATENATE("R25C",'Mapa final'!$R$80),"")</f>
        <v/>
      </c>
      <c r="O30" s="119" t="str">
        <f>IF(AND('Mapa final'!$AB$81="Muy Alta",'Mapa final'!$AD$81="Menor"),CONCATENATE("R25C",'Mapa final'!$R$81),"")</f>
        <v/>
      </c>
      <c r="P30" s="118" t="str">
        <f>IF(AND('Mapa final'!$AB$79="Muy Alta",'Mapa final'!$AD$79="Moderado"),CONCATENATE("R25C",'Mapa final'!$R$79),"")</f>
        <v/>
      </c>
      <c r="Q30" s="44" t="str">
        <f>IF(AND('Mapa final'!$AB$80="Muy Alta",'Mapa final'!$AD$80="Moderado"),CONCATENATE("R25C",'Mapa final'!$R$80),"")</f>
        <v/>
      </c>
      <c r="R30" s="119" t="str">
        <f>IF(AND('Mapa final'!$AB$81="Muy Alta",'Mapa final'!$AD$81="Moderado"),CONCATENATE("R25C",'Mapa final'!$R$81),"")</f>
        <v/>
      </c>
      <c r="S30" s="118" t="str">
        <f>IF(AND('Mapa final'!$AB$79="Muy Alta",'Mapa final'!$AD$79="Mayor"),CONCATENATE("R25C",'Mapa final'!$R$79),"")</f>
        <v/>
      </c>
      <c r="T30" s="44" t="str">
        <f>IF(AND('Mapa final'!$AB$80="Muy Alta",'Mapa final'!$AD$80="Mayor"),CONCATENATE("R25C",'Mapa final'!$R$80),"")</f>
        <v/>
      </c>
      <c r="U30" s="119" t="str">
        <f>IF(AND('Mapa final'!$AB$81="Muy Alta",'Mapa final'!$AD$81="Mayor"),CONCATENATE("R25C",'Mapa final'!$R$81),"")</f>
        <v/>
      </c>
      <c r="V30" s="45" t="str">
        <f>IF(AND('Mapa final'!$AB$79="Muy Alta",'Mapa final'!$AD$79="Catastrófico"),CONCATENATE("R25C",'Mapa final'!$R$79),"")</f>
        <v/>
      </c>
      <c r="W30" s="46" t="str">
        <f>IF(AND('Mapa final'!$AB$80="Muy Alta",'Mapa final'!$AD$80="Catastrófico"),CONCATENATE("R25C",'Mapa final'!$R$80),"")</f>
        <v/>
      </c>
      <c r="X30" s="113" t="str">
        <f>IF(AND('Mapa final'!$AB$81="Muy Alta",'Mapa final'!$AD$81="Catastrófico"),CONCATENATE("R25C",'Mapa final'!$R$81),"")</f>
        <v/>
      </c>
      <c r="Y30" s="58"/>
      <c r="Z30" s="292"/>
      <c r="AA30" s="293"/>
      <c r="AB30" s="293"/>
      <c r="AC30" s="293"/>
      <c r="AD30" s="293"/>
      <c r="AE30" s="294"/>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row>
    <row r="31" spans="1:61" ht="15" customHeight="1" x14ac:dyDescent="0.25">
      <c r="A31" s="58"/>
      <c r="B31" s="298"/>
      <c r="C31" s="298"/>
      <c r="D31" s="299"/>
      <c r="E31" s="287"/>
      <c r="F31" s="288"/>
      <c r="G31" s="288"/>
      <c r="H31" s="288"/>
      <c r="I31" s="286"/>
      <c r="J31" s="118" t="str">
        <f>IF(AND('Mapa final'!$AB$82="Muy Alta",'Mapa final'!$AD$82="Leve"),CONCATENATE("R26C",'Mapa final'!$R$82),"")</f>
        <v/>
      </c>
      <c r="K31" s="44" t="str">
        <f>IF(AND('Mapa final'!$AB$83="Muy Alta",'Mapa final'!$AD$83="Leve"),CONCATENATE("R26C",'Mapa final'!$R$83),"")</f>
        <v/>
      </c>
      <c r="L31" s="119" t="str">
        <f>IF(AND('Mapa final'!$AB$84="Muy Alta",'Mapa final'!$AD$84="Leve"),CONCATENATE("R26C",'Mapa final'!$R$84),"")</f>
        <v/>
      </c>
      <c r="M31" s="118" t="str">
        <f>IF(AND('Mapa final'!$AB$82="Muy Alta",'Mapa final'!$AD$82="Menor"),CONCATENATE("R26C",'Mapa final'!$R$82),"")</f>
        <v/>
      </c>
      <c r="N31" s="44" t="str">
        <f>IF(AND('Mapa final'!$AB$83="Muy Alta",'Mapa final'!$AD$83="Menor"),CONCATENATE("R26C",'Mapa final'!$R$83),"")</f>
        <v/>
      </c>
      <c r="O31" s="119" t="str">
        <f>IF(AND('Mapa final'!$AB$84="Muy Alta",'Mapa final'!$AD$84="Menor"),CONCATENATE("R26C",'Mapa final'!$R$84),"")</f>
        <v/>
      </c>
      <c r="P31" s="118" t="str">
        <f>IF(AND('Mapa final'!$AB$82="Muy Alta",'Mapa final'!$AD$82="Moderado"),CONCATENATE("R26C",'Mapa final'!$R$82),"")</f>
        <v/>
      </c>
      <c r="Q31" s="44" t="str">
        <f>IF(AND('Mapa final'!$AB$83="Muy Alta",'Mapa final'!$AD$83="Moderado"),CONCATENATE("R26C",'Mapa final'!$R$83),"")</f>
        <v/>
      </c>
      <c r="R31" s="119" t="str">
        <f>IF(AND('Mapa final'!$AB$84="Muy Alta",'Mapa final'!$AD$84="Moderado"),CONCATENATE("R26C",'Mapa final'!$R$84),"")</f>
        <v/>
      </c>
      <c r="S31" s="118" t="str">
        <f>IF(AND('Mapa final'!$AB$82="Muy Alta",'Mapa final'!$AD$82="Mayor"),CONCATENATE("R26C",'Mapa final'!$R$82),"")</f>
        <v/>
      </c>
      <c r="T31" s="44" t="str">
        <f>IF(AND('Mapa final'!$AB$83="Muy Alta",'Mapa final'!$AD$83="Mayor"),CONCATENATE("R26C",'Mapa final'!$R$83),"")</f>
        <v/>
      </c>
      <c r="U31" s="119" t="str">
        <f>IF(AND('Mapa final'!$AB$84="Muy Alta",'Mapa final'!$AD$84="Mayor"),CONCATENATE("R26C",'Mapa final'!$R$84),"")</f>
        <v/>
      </c>
      <c r="V31" s="45" t="str">
        <f>IF(AND('Mapa final'!$AB$82="Muy Alta",'Mapa final'!$AD$82="Catastrófico"),CONCATENATE("R26C",'Mapa final'!$R$82),"")</f>
        <v/>
      </c>
      <c r="W31" s="46" t="str">
        <f>IF(AND('Mapa final'!$AB$83="Muy Alta",'Mapa final'!$AD$83="Catastrófico"),CONCATENATE("R26C",'Mapa final'!$R$83),"")</f>
        <v/>
      </c>
      <c r="X31" s="113" t="str">
        <f>IF(AND('Mapa final'!$AB$84="Muy Alta",'Mapa final'!$AD$84="Catastrófico"),CONCATENATE("R26C",'Mapa final'!$R$84),"")</f>
        <v/>
      </c>
      <c r="Y31" s="58"/>
      <c r="Z31" s="292"/>
      <c r="AA31" s="293"/>
      <c r="AB31" s="293"/>
      <c r="AC31" s="293"/>
      <c r="AD31" s="293"/>
      <c r="AE31" s="294"/>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row>
    <row r="32" spans="1:61" ht="15" customHeight="1" x14ac:dyDescent="0.25">
      <c r="A32" s="58"/>
      <c r="B32" s="298"/>
      <c r="C32" s="298"/>
      <c r="D32" s="299"/>
      <c r="E32" s="287"/>
      <c r="F32" s="288"/>
      <c r="G32" s="288"/>
      <c r="H32" s="288"/>
      <c r="I32" s="286"/>
      <c r="J32" s="118" t="str">
        <f>IF(AND('Mapa final'!$AB$85="Muy Alta",'Mapa final'!$AD$85="Leve"),CONCATENATE("R27C",'Mapa final'!$R$85),"")</f>
        <v/>
      </c>
      <c r="K32" s="44" t="str">
        <f>IF(AND('Mapa final'!$AB$86="Muy Alta",'Mapa final'!$AD$86="Leve"),CONCATENATE("R27C",'Mapa final'!$R$86),"")</f>
        <v/>
      </c>
      <c r="L32" s="119" t="str">
        <f>IF(AND('Mapa final'!$AB$87="Muy Alta",'Mapa final'!$AD$87="Leve"),CONCATENATE("R27C",'Mapa final'!$R$87),"")</f>
        <v/>
      </c>
      <c r="M32" s="118" t="str">
        <f>IF(AND('Mapa final'!$AB$88="Muy Alta",'Mapa final'!$AD$88="Menor"),CONCATENATE("R27C",'Mapa final'!$R$88),"")</f>
        <v/>
      </c>
      <c r="N32" s="44" t="str">
        <f>IF(AND('Mapa final'!$AB$89="Muy Alta",'Mapa final'!$AD$89="Menor"),CONCATENATE("R27C",'Mapa final'!$R$89),"")</f>
        <v/>
      </c>
      <c r="O32" s="119" t="str">
        <f>IF(AND('Mapa final'!$AB$90="Muy Alta",'Mapa final'!$AD$90="Menor"),CONCATENATE("R27C",'Mapa final'!$R$90),"")</f>
        <v/>
      </c>
      <c r="P32" s="118" t="str">
        <f>IF(AND('Mapa final'!$AB$85="Muy Alta",'Mapa final'!$AD$85="Moderado"),CONCATENATE("R27C",'Mapa final'!$R$85),"")</f>
        <v/>
      </c>
      <c r="Q32" s="44" t="str">
        <f>IF(AND('Mapa final'!$AB$86="Muy Alta",'Mapa final'!$AD$86="Moderado"),CONCATENATE("R27C",'Mapa final'!$R$86),"")</f>
        <v/>
      </c>
      <c r="R32" s="119" t="str">
        <f>IF(AND('Mapa final'!$AB$87="Muy Alta",'Mapa final'!$AD$87="Moderado"),CONCATENATE("R27C",'Mapa final'!$R$87),"")</f>
        <v/>
      </c>
      <c r="S32" s="118" t="str">
        <f>IF(AND('Mapa final'!$AB$85="Muy Alta",'Mapa final'!$AD$85="Mayor"),CONCATENATE("R27C",'Mapa final'!$R$8),"")</f>
        <v/>
      </c>
      <c r="T32" s="44" t="str">
        <f>IF(AND('Mapa final'!$AB$86="Muy Alta",'Mapa final'!$AD$86="Mayor"),CONCATENATE("R27C",'Mapa final'!$R$86),"")</f>
        <v/>
      </c>
      <c r="U32" s="119" t="str">
        <f>IF(AND('Mapa final'!$AB$87="Muy Alta",'Mapa final'!$AD$87="Mayor"),CONCATENATE("R27C",'Mapa final'!$R$87),"")</f>
        <v/>
      </c>
      <c r="V32" s="45" t="str">
        <f>IF(AND('Mapa final'!$AB$85="Muy Alta",'Mapa final'!$AD$85="Catastrófico"),CONCATENATE("R27C",'Mapa final'!$R$85),"")</f>
        <v/>
      </c>
      <c r="W32" s="46" t="str">
        <f>IF(AND('Mapa final'!$AB$86="Muy Alta",'Mapa final'!$AD$86="Catastrófico"),CONCATENATE("R27C",'Mapa final'!$R$86),"")</f>
        <v/>
      </c>
      <c r="X32" s="113" t="str">
        <f>IF(AND('Mapa final'!$AB$87="Muy Alta",'Mapa final'!$AD$87="Catastrófico"),CONCATENATE("R27C",'Mapa final'!$R$87),"")</f>
        <v/>
      </c>
      <c r="Y32" s="58"/>
      <c r="Z32" s="292"/>
      <c r="AA32" s="293"/>
      <c r="AB32" s="293"/>
      <c r="AC32" s="293"/>
      <c r="AD32" s="293"/>
      <c r="AE32" s="294"/>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row>
    <row r="33" spans="1:61" ht="15" customHeight="1" x14ac:dyDescent="0.25">
      <c r="A33" s="58"/>
      <c r="B33" s="298"/>
      <c r="C33" s="298"/>
      <c r="D33" s="299"/>
      <c r="E33" s="287"/>
      <c r="F33" s="288"/>
      <c r="G33" s="288"/>
      <c r="H33" s="288"/>
      <c r="I33" s="286"/>
      <c r="J33" s="118" t="str">
        <f>IF(AND('Mapa final'!$AB$88="Muy Alta",'Mapa final'!$AD$88="Leve"),CONCATENATE("R28C",'Mapa final'!$R$88),"")</f>
        <v/>
      </c>
      <c r="K33" s="44" t="str">
        <f>IF(AND('Mapa final'!$AB$89="Muy Alta",'Mapa final'!$AD$89="Leve"),CONCATENATE("R28C",'Mapa final'!$R$89),"")</f>
        <v/>
      </c>
      <c r="L33" s="119" t="str">
        <f>IF(AND('Mapa final'!$AB$90="Muy Alta",'Mapa final'!$AD$90="Leve"),CONCATENATE("R28C",'Mapa final'!$R$90),"")</f>
        <v/>
      </c>
      <c r="M33" s="118" t="str">
        <f>IF(AND('Mapa final'!$AB$88="Muy Alta",'Mapa final'!$AD$88="Menor"),CONCATENATE("R28C",'Mapa final'!$R$88),"")</f>
        <v/>
      </c>
      <c r="N33" s="44" t="str">
        <f>IF(AND('Mapa final'!$AB$89="Muy Alta",'Mapa final'!$AD$89="Menor"),CONCATENATE("R28C",'Mapa final'!$R$89),"")</f>
        <v/>
      </c>
      <c r="O33" s="119" t="str">
        <f>IF(AND('Mapa final'!$AB$90="Muy Alta",'Mapa final'!$AD$90="Menor"),CONCATENATE("R28C",'Mapa final'!$R$90),"")</f>
        <v/>
      </c>
      <c r="P33" s="118" t="str">
        <f>IF(AND('Mapa final'!$AB$88="Muy Alta",'Mapa final'!$AD$88="Moderado"),CONCATENATE("R28C",'Mapa final'!$R$88),"")</f>
        <v/>
      </c>
      <c r="Q33" s="44" t="str">
        <f>IF(AND('Mapa final'!$AB$89="Muy Alta",'Mapa final'!$AD$89="Moderado"),CONCATENATE("R28C",'Mapa final'!$R$89),"")</f>
        <v/>
      </c>
      <c r="R33" s="119" t="str">
        <f>IF(AND('Mapa final'!$AB$90="Muy Alta",'Mapa final'!$AD$90="Moderado"),CONCATENATE("R28C",'Mapa final'!$R$90),"")</f>
        <v/>
      </c>
      <c r="S33" s="118" t="str">
        <f>IF(AND('Mapa final'!$AB$88="Muy Alta",'Mapa final'!$AD$88="Mayor"),CONCATENATE("R28C",'Mapa final'!$R$88),"")</f>
        <v/>
      </c>
      <c r="T33" s="44" t="str">
        <f>IF(AND('Mapa final'!$AB$89="Muy Alta",'Mapa final'!$AD$89="Mayor"),CONCATENATE("R28C",'Mapa final'!$R$89),"")</f>
        <v/>
      </c>
      <c r="U33" s="119" t="str">
        <f>IF(AND('Mapa final'!$AB$90="Muy Alta",'Mapa final'!$AD$90="Mayor"),CONCATENATE("R28C",'Mapa final'!$R$90),"")</f>
        <v/>
      </c>
      <c r="V33" s="45" t="str">
        <f>IF(AND('Mapa final'!$AB$88="Muy Alta",'Mapa final'!$AD$88="Catastrófico"),CONCATENATE("R28C",'Mapa final'!$R$88),"")</f>
        <v/>
      </c>
      <c r="W33" s="46" t="str">
        <f>IF(AND('Mapa final'!$AB$89="Muy Alta",'Mapa final'!$AD$89="Catastrófico"),CONCATENATE("R28C",'Mapa final'!$R$89),"")</f>
        <v/>
      </c>
      <c r="X33" s="113" t="str">
        <f>IF(AND('Mapa final'!$AB$90="Muy Alta",'Mapa final'!$AD$90="Catastrófico"),CONCATENATE("R28C",'Mapa final'!$R$90),"")</f>
        <v/>
      </c>
      <c r="Y33" s="58"/>
      <c r="Z33" s="292"/>
      <c r="AA33" s="293"/>
      <c r="AB33" s="293"/>
      <c r="AC33" s="293"/>
      <c r="AD33" s="293"/>
      <c r="AE33" s="294"/>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row>
    <row r="34" spans="1:61" ht="15" customHeight="1" x14ac:dyDescent="0.25">
      <c r="A34" s="58"/>
      <c r="B34" s="298"/>
      <c r="C34" s="298"/>
      <c r="D34" s="299"/>
      <c r="E34" s="287"/>
      <c r="F34" s="288"/>
      <c r="G34" s="288"/>
      <c r="H34" s="288"/>
      <c r="I34" s="286"/>
      <c r="J34" s="118" t="str">
        <f>IF(AND('Mapa final'!$AB$91="Muy Alta",'Mapa final'!$AD$91="Leve"),CONCATENATE("R29C",'Mapa final'!$R$91),"")</f>
        <v/>
      </c>
      <c r="K34" s="44" t="str">
        <f>IF(AND('Mapa final'!$AB$92="Muy Alta",'Mapa final'!$AD$92="Leve"),CONCATENATE("R29C",'Mapa final'!$R$92),"")</f>
        <v/>
      </c>
      <c r="L34" s="119" t="str">
        <f>IF(AND('Mapa final'!$AB$93="Muy Alta",'Mapa final'!$AD$93="Leve"),CONCATENATE("R29C",'Mapa final'!$R$93),"")</f>
        <v/>
      </c>
      <c r="M34" s="118" t="str">
        <f>IF(AND('Mapa final'!$AB$91="Muy Alta",'Mapa final'!$AD$91="Menor"),CONCATENATE("R29C",'Mapa final'!$R$91),"")</f>
        <v/>
      </c>
      <c r="N34" s="44" t="str">
        <f>IF(AND('Mapa final'!$AB$92="Muy Alta",'Mapa final'!$AD$92="Menor"),CONCATENATE("R29C",'Mapa final'!$R$92),"")</f>
        <v/>
      </c>
      <c r="O34" s="119" t="str">
        <f>IF(AND('Mapa final'!$AB$93="Muy Alta",'Mapa final'!$AD$93="Menor"),CONCATENATE("R29C",'Mapa final'!$R$93),"")</f>
        <v/>
      </c>
      <c r="P34" s="118" t="str">
        <f>IF(AND('Mapa final'!$AB$91="Muy Alta",'Mapa final'!$AD$91="Moderado"),CONCATENATE("R29C",'Mapa final'!$R$91),"")</f>
        <v/>
      </c>
      <c r="Q34" s="44" t="str">
        <f>IF(AND('Mapa final'!$AB$92="Muy Alta",'Mapa final'!$AD$92="Moderado"),CONCATENATE("R29C",'Mapa final'!$R$92),"")</f>
        <v/>
      </c>
      <c r="R34" s="119" t="str">
        <f>IF(AND('Mapa final'!$AB$93="Muy Alta",'Mapa final'!$AD$93="Moderado"),CONCATENATE("R29C",'Mapa final'!$R$93),"")</f>
        <v/>
      </c>
      <c r="S34" s="118" t="str">
        <f>IF(AND('Mapa final'!$AB$91="Muy Alta",'Mapa final'!$AD$91="Mayor"),CONCATENATE("R29C",'Mapa final'!$R$91),"")</f>
        <v/>
      </c>
      <c r="T34" s="44" t="str">
        <f>IF(AND('Mapa final'!$AB$92="Muy Alta",'Mapa final'!$AD$92="Mayor"),CONCATENATE("R29C",'Mapa final'!$R$92),"")</f>
        <v/>
      </c>
      <c r="U34" s="119" t="str">
        <f>IF(AND('Mapa final'!$AB$93="Muy Alta",'Mapa final'!$AD$93="Mayor"),CONCATENATE("R29C",'Mapa final'!$R$93),"")</f>
        <v/>
      </c>
      <c r="V34" s="45" t="str">
        <f>IF(AND('Mapa final'!$AB$91="Muy Alta",'Mapa final'!$AD$91="Catastrófico"),CONCATENATE("R29C",'Mapa final'!$R$91),"")</f>
        <v/>
      </c>
      <c r="W34" s="46" t="str">
        <f>IF(AND('Mapa final'!$AB$92="Muy Alta",'Mapa final'!$AD$92="Catastrófico"),CONCATENATE("R29C",'Mapa final'!$R$92),"")</f>
        <v/>
      </c>
      <c r="X34" s="113" t="str">
        <f>IF(AND('Mapa final'!$AB$93="Muy Alta",'Mapa final'!$AD$93="Catastrófico"),CONCATENATE("R29C",'Mapa final'!$R$93),"")</f>
        <v/>
      </c>
      <c r="Y34" s="58"/>
      <c r="Z34" s="292"/>
      <c r="AA34" s="293"/>
      <c r="AB34" s="293"/>
      <c r="AC34" s="293"/>
      <c r="AD34" s="293"/>
      <c r="AE34" s="294"/>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row>
    <row r="35" spans="1:61" ht="15" customHeight="1" x14ac:dyDescent="0.25">
      <c r="A35" s="58"/>
      <c r="B35" s="298"/>
      <c r="C35" s="298"/>
      <c r="D35" s="299"/>
      <c r="E35" s="287"/>
      <c r="F35" s="288"/>
      <c r="G35" s="288"/>
      <c r="H35" s="288"/>
      <c r="I35" s="286"/>
      <c r="J35" s="118" t="str">
        <f>IF(AND('Mapa final'!$AB$94="Muy Alta",'Mapa final'!$AD$94="Leve"),CONCATENATE("R30C",'Mapa final'!$R$94),"")</f>
        <v/>
      </c>
      <c r="K35" s="44" t="str">
        <f>IF(AND('Mapa final'!$AB$95="Muy Alta",'Mapa final'!$AD$95="Leve"),CONCATENATE("R30C",'Mapa final'!$R$95),"")</f>
        <v/>
      </c>
      <c r="L35" s="119" t="str">
        <f>IF(AND('Mapa final'!$AB$96="Muy Alta",'Mapa final'!$AD$96="Leve"),CONCATENATE("R30C",'Mapa final'!$R$96),"")</f>
        <v/>
      </c>
      <c r="M35" s="118" t="str">
        <f>IF(AND('Mapa final'!$AB$94="Muy Alta",'Mapa final'!$AD$94="Menor"),CONCATENATE("R30C",'Mapa final'!$R$94),"")</f>
        <v/>
      </c>
      <c r="N35" s="44" t="str">
        <f>IF(AND('Mapa final'!$AB$95="Muy Alta",'Mapa final'!$AD$95="Menor"),CONCATENATE("R30C",'Mapa final'!$R$95),"")</f>
        <v/>
      </c>
      <c r="O35" s="119" t="str">
        <f>IF(AND('Mapa final'!$AB$96="Muy Alta",'Mapa final'!$AD$96="Menor"),CONCATENATE("R30C",'Mapa final'!$R$96),"")</f>
        <v/>
      </c>
      <c r="P35" s="118" t="str">
        <f>IF(AND('Mapa final'!$AB$94="Muy Alta",'Mapa final'!$AD$94="Moderado"),CONCATENATE("R30C",'Mapa final'!$R$94),"")</f>
        <v/>
      </c>
      <c r="Q35" s="44" t="str">
        <f>IF(AND('Mapa final'!$AB$95="Muy Alta",'Mapa final'!$AD$95="Moderado"),CONCATENATE("R30C",'Mapa final'!$R$95),"")</f>
        <v/>
      </c>
      <c r="R35" s="119" t="str">
        <f>IF(AND('Mapa final'!$AB$96="Muy Alta",'Mapa final'!$AD$96="Moderado"),CONCATENATE("R30C",'Mapa final'!$R$96),"")</f>
        <v/>
      </c>
      <c r="S35" s="118" t="str">
        <f>IF(AND('Mapa final'!$AB$94="Muy Alta",'Mapa final'!$AD$94="Mayor"),CONCATENATE("R30C",'Mapa final'!$R$94),"")</f>
        <v/>
      </c>
      <c r="T35" s="44" t="str">
        <f>IF(AND('Mapa final'!$AB$95="Muy Alta",'Mapa final'!$AD$95="Mayor"),CONCATENATE("R30C",'Mapa final'!$R$95),"")</f>
        <v/>
      </c>
      <c r="U35" s="119" t="str">
        <f>IF(AND('Mapa final'!$AB$96="Muy Alta",'Mapa final'!$AD$96="Mayor"),CONCATENATE("R30C",'Mapa final'!$R$96),"")</f>
        <v/>
      </c>
      <c r="V35" s="45" t="str">
        <f>IF(AND('Mapa final'!$AB$94="Muy Alta",'Mapa final'!$AD$94="Catastrófico"),CONCATENATE("R30C",'Mapa final'!$R$94),"")</f>
        <v/>
      </c>
      <c r="W35" s="46" t="str">
        <f>IF(AND('Mapa final'!$AB$95="Muy Alta",'Mapa final'!$AD$95="Catastrófico"),CONCATENATE("R30C",'Mapa final'!$R$95),"")</f>
        <v/>
      </c>
      <c r="X35" s="113" t="str">
        <f>IF(AND('Mapa final'!$AB$96="Muy Alta",'Mapa final'!$AD$96="Catastrófico"),CONCATENATE("R30C",'Mapa final'!$R$96),"")</f>
        <v/>
      </c>
      <c r="Y35" s="58"/>
      <c r="Z35" s="292"/>
      <c r="AA35" s="293"/>
      <c r="AB35" s="293"/>
      <c r="AC35" s="293"/>
      <c r="AD35" s="293"/>
      <c r="AE35" s="294"/>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row>
    <row r="36" spans="1:61" ht="15" customHeight="1" x14ac:dyDescent="0.25">
      <c r="A36" s="58"/>
      <c r="B36" s="298"/>
      <c r="C36" s="298"/>
      <c r="D36" s="299"/>
      <c r="E36" s="287"/>
      <c r="F36" s="288"/>
      <c r="G36" s="288"/>
      <c r="H36" s="288"/>
      <c r="I36" s="286"/>
      <c r="J36" s="118" t="str">
        <f>IF(AND('Mapa final'!$AB$97="Muy Alta",'Mapa final'!$AD$97="Leve"),CONCATENATE("R31C",'Mapa final'!$R$97),"")</f>
        <v/>
      </c>
      <c r="K36" s="44" t="str">
        <f>IF(AND('Mapa final'!$AB$98="Muy Alta",'Mapa final'!$AD$98="Leve"),CONCATENATE("R31C",'Mapa final'!$R$98),"")</f>
        <v/>
      </c>
      <c r="L36" s="119" t="str">
        <f>IF(AND('Mapa final'!$AB$99="Muy Alta",'Mapa final'!$AD$99="Leve"),CONCATENATE("R31C",'Mapa final'!$R$99),"")</f>
        <v/>
      </c>
      <c r="M36" s="118" t="str">
        <f>IF(AND('Mapa final'!$AB$97="Muy Alta",'Mapa final'!$AD$97="Menor"),CONCATENATE("R31C",'Mapa final'!$R$97),"")</f>
        <v/>
      </c>
      <c r="N36" s="44" t="str">
        <f>IF(AND('Mapa final'!$AB$98="Muy Alta",'Mapa final'!$AD$98="Menor"),CONCATENATE("R31C",'Mapa final'!$R$98),"")</f>
        <v/>
      </c>
      <c r="O36" s="119" t="str">
        <f>IF(AND('Mapa final'!$AB$99="Muy Alta",'Mapa final'!$AD$99="Menor"),CONCATENATE("R31C",'Mapa final'!$R$99),"")</f>
        <v/>
      </c>
      <c r="P36" s="118" t="str">
        <f>IF(AND('Mapa final'!$AB$97="Muy Alta",'Mapa final'!$AD$97="Moderado"),CONCATENATE("R31C",'Mapa final'!$R$97),"")</f>
        <v/>
      </c>
      <c r="Q36" s="44" t="str">
        <f>IF(AND('Mapa final'!$AB$98="Muy Alta",'Mapa final'!$AD$98="Moderado"),CONCATENATE("R31C",'Mapa final'!$R$98),"")</f>
        <v/>
      </c>
      <c r="R36" s="119" t="str">
        <f>IF(AND('Mapa final'!$AB$99="Muy Alta",'Mapa final'!$AD$99="Moderado"),CONCATENATE("R31C",'Mapa final'!$R$99),"")</f>
        <v/>
      </c>
      <c r="S36" s="118" t="str">
        <f>IF(AND('Mapa final'!$AB$97="Muy Alta",'Mapa final'!$AD$97="Mayor"),CONCATENATE("R31C",'Mapa final'!$R$97),"")</f>
        <v/>
      </c>
      <c r="T36" s="44" t="str">
        <f>IF(AND('Mapa final'!$AB$98="Muy Alta",'Mapa final'!$AD$98="Mayor"),CONCATENATE("R31C",'Mapa final'!$R$98),"")</f>
        <v/>
      </c>
      <c r="U36" s="119" t="str">
        <f>IF(AND('Mapa final'!$AB$99="Muy Alta",'Mapa final'!$AD$99="Mayor"),CONCATENATE("R31C",'Mapa final'!$R$99),"")</f>
        <v/>
      </c>
      <c r="V36" s="45" t="str">
        <f>IF(AND('Mapa final'!$AB$97="Muy Alta",'Mapa final'!$AD$97="Catastrófico"),CONCATENATE("R31C",'Mapa final'!$R$97),"")</f>
        <v/>
      </c>
      <c r="W36" s="46" t="str">
        <f>IF(AND('Mapa final'!$AB$98="Muy Alta",'Mapa final'!$AD$98="Catastrófico"),CONCATENATE("R31C",'Mapa final'!$R$98),"")</f>
        <v/>
      </c>
      <c r="X36" s="113" t="str">
        <f>IF(AND('Mapa final'!$AB$99="Muy Alta",'Mapa final'!$AD$99="Catastrófico"),CONCATENATE("R31C",'Mapa final'!$R$99),"")</f>
        <v/>
      </c>
      <c r="Y36" s="58"/>
      <c r="Z36" s="292"/>
      <c r="AA36" s="293"/>
      <c r="AB36" s="293"/>
      <c r="AC36" s="293"/>
      <c r="AD36" s="293"/>
      <c r="AE36" s="294"/>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row>
    <row r="37" spans="1:61" ht="15" customHeight="1" x14ac:dyDescent="0.25">
      <c r="A37" s="58"/>
      <c r="B37" s="298"/>
      <c r="C37" s="298"/>
      <c r="D37" s="299"/>
      <c r="E37" s="287"/>
      <c r="F37" s="288"/>
      <c r="G37" s="288"/>
      <c r="H37" s="288"/>
      <c r="I37" s="286"/>
      <c r="J37" s="118" t="str">
        <f>IF(AND('Mapa final'!$AB$100="Muy Alta",'Mapa final'!$AD$100="Leve"),CONCATENATE("R32C",'Mapa final'!$R$100),"")</f>
        <v/>
      </c>
      <c r="K37" s="44" t="str">
        <f>IF(AND('Mapa final'!$AB$101="Muy Alta",'Mapa final'!$AD$101="Leve"),CONCATENATE("R32C",'Mapa final'!$R$101),"")</f>
        <v/>
      </c>
      <c r="L37" s="119" t="str">
        <f>IF(AND('Mapa final'!$AB$102="Muy Alta",'Mapa final'!$AD$102="Leve"),CONCATENATE("R32C",'Mapa final'!$R$102),"")</f>
        <v/>
      </c>
      <c r="M37" s="118" t="str">
        <f>IF(AND('Mapa final'!$AB$100="Muy Alta",'Mapa final'!$AD$100="Menor"),CONCATENATE("R32C",'Mapa final'!$R$100),"")</f>
        <v/>
      </c>
      <c r="N37" s="44" t="str">
        <f>IF(AND('Mapa final'!$AB$101="Muy Alta",'Mapa final'!$AD$101="Menor"),CONCATENATE("R32C",'Mapa final'!$R$101),"")</f>
        <v/>
      </c>
      <c r="O37" s="119" t="str">
        <f>IF(AND('Mapa final'!$AB$102="Muy Alta",'Mapa final'!$AD$102="Menor"),CONCATENATE("R32C",'Mapa final'!$R$102),"")</f>
        <v/>
      </c>
      <c r="P37" s="118" t="str">
        <f>IF(AND('Mapa final'!$AB$100="Muy Alta",'Mapa final'!$AD$100="Moderado"),CONCATENATE("R32C",'Mapa final'!$R$100),"")</f>
        <v/>
      </c>
      <c r="Q37" s="44" t="str">
        <f>IF(AND('Mapa final'!$AB$101="Muy Alta",'Mapa final'!$AD$101="Moderado"),CONCATENATE("R32C",'Mapa final'!$R$101),"")</f>
        <v/>
      </c>
      <c r="R37" s="119" t="str">
        <f>IF(AND('Mapa final'!$AB$102="Muy Alta",'Mapa final'!$AD$102="Moderado"),CONCATENATE("R32C",'Mapa final'!$R$102),"")</f>
        <v/>
      </c>
      <c r="S37" s="118" t="str">
        <f>IF(AND('Mapa final'!$AB$100="Muy Alta",'Mapa final'!$AD$100="Mayor"),CONCATENATE("R32C",'Mapa final'!$R$100),"")</f>
        <v/>
      </c>
      <c r="T37" s="44" t="str">
        <f>IF(AND('Mapa final'!$AB$101="Muy Alta",'Mapa final'!$AD$101="Mayor"),CONCATENATE("R32C",'Mapa final'!$R$101),"")</f>
        <v/>
      </c>
      <c r="U37" s="119" t="str">
        <f>IF(AND('Mapa final'!$AB$102="Muy Alta",'Mapa final'!$AD$102="Mayor"),CONCATENATE("R32C",'Mapa final'!$R$102),"")</f>
        <v/>
      </c>
      <c r="V37" s="45" t="str">
        <f>IF(AND('Mapa final'!$AB$100="Muy Alta",'Mapa final'!$AD$100="Catastrófico"),CONCATENATE("R32C",'Mapa final'!$R$100),"")</f>
        <v/>
      </c>
      <c r="W37" s="46" t="str">
        <f>IF(AND('Mapa final'!$AB$101="Muy Alta",'Mapa final'!$AD$101="Catastrófico"),CONCATENATE("R32C",'Mapa final'!$R$101),"")</f>
        <v/>
      </c>
      <c r="X37" s="113" t="str">
        <f>IF(AND('Mapa final'!$AB$102="Muy Alta",'Mapa final'!$AD$102="Catastrófico"),CONCATENATE("R32C",'Mapa final'!$R$102),"")</f>
        <v/>
      </c>
      <c r="Y37" s="58"/>
      <c r="Z37" s="292"/>
      <c r="AA37" s="293"/>
      <c r="AB37" s="293"/>
      <c r="AC37" s="293"/>
      <c r="AD37" s="293"/>
      <c r="AE37" s="294"/>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row>
    <row r="38" spans="1:61" ht="15" customHeight="1" x14ac:dyDescent="0.25">
      <c r="A38" s="58"/>
      <c r="B38" s="298"/>
      <c r="C38" s="298"/>
      <c r="D38" s="299"/>
      <c r="E38" s="287"/>
      <c r="F38" s="288"/>
      <c r="G38" s="288"/>
      <c r="H38" s="288"/>
      <c r="I38" s="286"/>
      <c r="J38" s="118" t="str">
        <f>IF(AND('Mapa final'!$AB$103="Muy Alta",'Mapa final'!$AD$103="Leve"),CONCATENATE("R33C",'Mapa final'!$R$103),"")</f>
        <v/>
      </c>
      <c r="K38" s="44" t="str">
        <f>IF(AND('Mapa final'!$AB$104="Muy Alta",'Mapa final'!$AD$104="Leve"),CONCATENATE("R33C",'Mapa final'!$R$104),"")</f>
        <v/>
      </c>
      <c r="L38" s="119" t="str">
        <f>IF(AND('Mapa final'!$AB$105="Muy Alta",'Mapa final'!$AD$105="Leve"),CONCATENATE("R33C",'Mapa final'!$R$105),"")</f>
        <v/>
      </c>
      <c r="M38" s="118" t="str">
        <f>IF(AND('Mapa final'!$AB$103="Muy Alta",'Mapa final'!$AD$103="Menor"),CONCATENATE("R33C",'Mapa final'!$R$103),"")</f>
        <v/>
      </c>
      <c r="N38" s="44" t="str">
        <f>IF(AND('Mapa final'!$AB$104="Muy Alta",'Mapa final'!$AD$104="Menor"),CONCATENATE("R33C",'Mapa final'!$R$104),"")</f>
        <v/>
      </c>
      <c r="O38" s="119" t="str">
        <f>IF(AND('Mapa final'!$AB$105="Muy Alta",'Mapa final'!$AD$105="Menor"),CONCATENATE("R33C",'Mapa final'!$R$105),"")</f>
        <v/>
      </c>
      <c r="P38" s="118" t="str">
        <f>IF(AND('Mapa final'!$AB$103="Muy Alta",'Mapa final'!$AD$103="Moderado"),CONCATENATE("R33C",'Mapa final'!$R$103),"")</f>
        <v/>
      </c>
      <c r="Q38" s="44" t="str">
        <f>IF(AND('Mapa final'!$AB$104="Muy Alta",'Mapa final'!$AD$104="Moderado"),CONCATENATE("R33C",'Mapa final'!$R$104),"")</f>
        <v/>
      </c>
      <c r="R38" s="119" t="str">
        <f>IF(AND('Mapa final'!$AB$105="Muy Alta",'Mapa final'!$AD$105="Moderado"),CONCATENATE("R33C",'Mapa final'!$R$105),"")</f>
        <v/>
      </c>
      <c r="S38" s="118" t="str">
        <f>IF(AND('Mapa final'!$AB$103="Muy Alta",'Mapa final'!$AD$103="Mayor"),CONCATENATE("R33C",'Mapa final'!$R$103),"")</f>
        <v/>
      </c>
      <c r="T38" s="44" t="str">
        <f>IF(AND('Mapa final'!$AB$104="Muy Alta",'Mapa final'!$AD$104="Mayor"),CONCATENATE("R33C",'Mapa final'!$R$104),"")</f>
        <v/>
      </c>
      <c r="U38" s="119" t="str">
        <f>IF(AND('Mapa final'!$AB$105="Muy Alta",'Mapa final'!$AD$105="Mayor"),CONCATENATE("R33C",'Mapa final'!$R$105),"")</f>
        <v/>
      </c>
      <c r="V38" s="45" t="str">
        <f>IF(AND('Mapa final'!$AB$103="Muy Alta",'Mapa final'!$AD$103="Catastrófico"),CONCATENATE("R33C",'Mapa final'!$R$103),"")</f>
        <v/>
      </c>
      <c r="W38" s="46" t="str">
        <f>IF(AND('Mapa final'!$AB$104="Muy Alta",'Mapa final'!$AD$104="Catastrófico"),CONCATENATE("R33C",'Mapa final'!$R$104),"")</f>
        <v/>
      </c>
      <c r="X38" s="113" t="str">
        <f>IF(AND('Mapa final'!$AB$105="Muy Alta",'Mapa final'!$AD$105="Catastrófico"),CONCATENATE("R33C",'Mapa final'!$R$105),"")</f>
        <v/>
      </c>
      <c r="Y38" s="58"/>
      <c r="Z38" s="292"/>
      <c r="AA38" s="293"/>
      <c r="AB38" s="293"/>
      <c r="AC38" s="293"/>
      <c r="AD38" s="293"/>
      <c r="AE38" s="294"/>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row>
    <row r="39" spans="1:61" ht="15" customHeight="1" x14ac:dyDescent="0.25">
      <c r="A39" s="58"/>
      <c r="B39" s="298"/>
      <c r="C39" s="298"/>
      <c r="D39" s="299"/>
      <c r="E39" s="287"/>
      <c r="F39" s="288"/>
      <c r="G39" s="288"/>
      <c r="H39" s="288"/>
      <c r="I39" s="286"/>
      <c r="J39" s="118" t="str">
        <f>IF(AND('Mapa final'!$AB$106="Muy Alta",'Mapa final'!$AD$106="Leve"),CONCATENATE("R34C",'Mapa final'!$R$106),"")</f>
        <v/>
      </c>
      <c r="K39" s="44" t="str">
        <f>IF(AND('Mapa final'!$AB$107="Muy Alta",'Mapa final'!$AD$107="Leve"),CONCATENATE("R34C",'Mapa final'!$R$107),"")</f>
        <v/>
      </c>
      <c r="L39" s="119" t="str">
        <f>IF(AND('Mapa final'!$AB$108="Muy Alta",'Mapa final'!$AD$108="Leve"),CONCATENATE("R34C",'Mapa final'!$R$108),"")</f>
        <v/>
      </c>
      <c r="M39" s="118" t="str">
        <f>IF(AND('Mapa final'!$AB$106="Muy Alta",'Mapa final'!$AD$106="Menor"),CONCATENATE("R34C",'Mapa final'!$R$106),"")</f>
        <v/>
      </c>
      <c r="N39" s="44" t="str">
        <f>IF(AND('Mapa final'!$AB$107="Muy Alta",'Mapa final'!$AD$107="Menor"),CONCATENATE("R34C",'Mapa final'!$R$107),"")</f>
        <v/>
      </c>
      <c r="O39" s="119" t="str">
        <f>IF(AND('Mapa final'!$AB$108="Muy Alta",'Mapa final'!$AD$108="Menor"),CONCATENATE("R34C",'Mapa final'!$R$108),"")</f>
        <v/>
      </c>
      <c r="P39" s="118" t="str">
        <f>IF(AND('Mapa final'!$AB$106="Muy Alta",'Mapa final'!$AD$106="Moderado"),CONCATENATE("R34C",'Mapa final'!$R$106),"")</f>
        <v/>
      </c>
      <c r="Q39" s="44" t="str">
        <f>IF(AND('Mapa final'!$AB$107="Muy Alta",'Mapa final'!$AD$107="Moderado"),CONCATENATE("R34C",'Mapa final'!$R$107),"")</f>
        <v/>
      </c>
      <c r="R39" s="119" t="str">
        <f>IF(AND('Mapa final'!$AB$108="Muy Alta",'Mapa final'!$AD$108="Moderado"),CONCATENATE("R34C",'Mapa final'!$R$108),"")</f>
        <v/>
      </c>
      <c r="S39" s="118" t="str">
        <f>IF(AND('Mapa final'!$AB$106="Muy Alta",'Mapa final'!$AD$106="Mayor"),CONCATENATE("R34C",'Mapa final'!$R$106),"")</f>
        <v/>
      </c>
      <c r="T39" s="44" t="str">
        <f>IF(AND('Mapa final'!$AB$107="Muy Alta",'Mapa final'!$AD$107="Mayor"),CONCATENATE("R34C",'Mapa final'!$R$107),"")</f>
        <v/>
      </c>
      <c r="U39" s="119" t="str">
        <f>IF(AND('Mapa final'!$AB$108="Muy Alta",'Mapa final'!$AD$108="Mayor"),CONCATENATE("R34C",'Mapa final'!$R$108),"")</f>
        <v/>
      </c>
      <c r="V39" s="45" t="str">
        <f>IF(AND('Mapa final'!$AB$106="Muy Alta",'Mapa final'!$AD$106="Catastrófico"),CONCATENATE("R34C",'Mapa final'!$R$106),"")</f>
        <v/>
      </c>
      <c r="W39" s="46" t="str">
        <f>IF(AND('Mapa final'!$AB$107="Muy Alta",'Mapa final'!$AD$107="Catastrófico"),CONCATENATE("R34C",'Mapa final'!$R$107),"")</f>
        <v/>
      </c>
      <c r="X39" s="113" t="str">
        <f>IF(AND('Mapa final'!$AB$108="Muy Alta",'Mapa final'!$AD$108="Catastrófico"),CONCATENATE("R34C",'Mapa final'!$R$108),"")</f>
        <v/>
      </c>
      <c r="Y39" s="58"/>
      <c r="Z39" s="292"/>
      <c r="AA39" s="293"/>
      <c r="AB39" s="293"/>
      <c r="AC39" s="293"/>
      <c r="AD39" s="293"/>
      <c r="AE39" s="294"/>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row>
    <row r="40" spans="1:61" ht="15" customHeight="1" x14ac:dyDescent="0.25">
      <c r="A40" s="58"/>
      <c r="B40" s="298"/>
      <c r="C40" s="298"/>
      <c r="D40" s="299"/>
      <c r="E40" s="287"/>
      <c r="F40" s="288"/>
      <c r="G40" s="288"/>
      <c r="H40" s="288"/>
      <c r="I40" s="286"/>
      <c r="J40" s="118" t="str">
        <f>IF(AND('Mapa final'!$AB$109="Muy Alta",'Mapa final'!$AD$109="Leve"),CONCATENATE("R35C",'Mapa final'!$R$109),"")</f>
        <v/>
      </c>
      <c r="K40" s="44" t="str">
        <f>IF(AND('Mapa final'!$AB$110="Muy Alta",'Mapa final'!$AD$110="Leve"),CONCATENATE("R35C",'Mapa final'!$R$110),"")</f>
        <v/>
      </c>
      <c r="L40" s="119" t="str">
        <f>IF(AND('Mapa final'!$AB$111="Muy Alta",'Mapa final'!$AD$111="Leve"),CONCATENATE("R35C",'Mapa final'!$R$111),"")</f>
        <v/>
      </c>
      <c r="M40" s="118" t="str">
        <f>IF(AND('Mapa final'!$AB$109="Muy Alta",'Mapa final'!$AD$109="Menor"),CONCATENATE("R35C",'Mapa final'!$R$109),"")</f>
        <v/>
      </c>
      <c r="N40" s="44" t="str">
        <f>IF(AND('Mapa final'!$AB$110="Muy Alta",'Mapa final'!$AD$110="Menor"),CONCATENATE("R35C",'Mapa final'!$R$110),"")</f>
        <v/>
      </c>
      <c r="O40" s="119" t="str">
        <f>IF(AND('Mapa final'!$AB$111="Muy Alta",'Mapa final'!$AD$111="Menor"),CONCATENATE("R35C",'Mapa final'!$R$111),"")</f>
        <v/>
      </c>
      <c r="P40" s="118" t="str">
        <f>IF(AND('Mapa final'!$AB$109="Muy Alta",'Mapa final'!$AD$109="Moderado"),CONCATENATE("R35C",'Mapa final'!$R$109),"")</f>
        <v/>
      </c>
      <c r="Q40" s="44" t="str">
        <f>IF(AND('Mapa final'!$AB$110="Muy Alta",'Mapa final'!$AD$110="Moderado"),CONCATENATE("R35C",'Mapa final'!$R$110),"")</f>
        <v/>
      </c>
      <c r="R40" s="119" t="str">
        <f>IF(AND('Mapa final'!$AB$111="Muy Alta",'Mapa final'!$AD$111="Moderado"),CONCATENATE("R35C",'Mapa final'!$R$111),"")</f>
        <v/>
      </c>
      <c r="S40" s="118" t="str">
        <f>IF(AND('Mapa final'!$AB$109="Muy Alta",'Mapa final'!$AD$109="Mayor"),CONCATENATE("R35C",'Mapa final'!$R$109),"")</f>
        <v/>
      </c>
      <c r="T40" s="44" t="str">
        <f>IF(AND('Mapa final'!$AB$110="Muy Alta",'Mapa final'!$AD$110="Mayor"),CONCATENATE("R35C",'Mapa final'!$R$110),"")</f>
        <v/>
      </c>
      <c r="U40" s="119" t="str">
        <f>IF(AND('Mapa final'!$AB$111="Muy Alta",'Mapa final'!$AD$111="Mayor"),CONCATENATE("R35C",'Mapa final'!$R$111),"")</f>
        <v/>
      </c>
      <c r="V40" s="45" t="str">
        <f>IF(AND('Mapa final'!$AB$109="Muy Alta",'Mapa final'!$AD$109="Catastrófico"),CONCATENATE("R35C",'Mapa final'!$R$109),"")</f>
        <v/>
      </c>
      <c r="W40" s="46" t="str">
        <f>IF(AND('Mapa final'!$AB$110="Muy Alta",'Mapa final'!$AD$110="Catastrófico"),CONCATENATE("R35C",'Mapa final'!$R$110),"")</f>
        <v/>
      </c>
      <c r="X40" s="113" t="str">
        <f>IF(AND('Mapa final'!$AB$111="Muy Alta",'Mapa final'!$AD$111="Catastrófico"),CONCATENATE("R35C",'Mapa final'!$R$111),"")</f>
        <v/>
      </c>
      <c r="Y40" s="58"/>
      <c r="Z40" s="292"/>
      <c r="AA40" s="293"/>
      <c r="AB40" s="293"/>
      <c r="AC40" s="293"/>
      <c r="AD40" s="293"/>
      <c r="AE40" s="294"/>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row>
    <row r="41" spans="1:61" ht="15" customHeight="1" x14ac:dyDescent="0.25">
      <c r="A41" s="58"/>
      <c r="B41" s="298"/>
      <c r="C41" s="298"/>
      <c r="D41" s="299"/>
      <c r="E41" s="287"/>
      <c r="F41" s="288"/>
      <c r="G41" s="288"/>
      <c r="H41" s="288"/>
      <c r="I41" s="286"/>
      <c r="J41" s="118" t="str">
        <f>IF(AND('Mapa final'!$AB$112="Muy Alta",'Mapa final'!$AD$112="Leve"),CONCATENATE("R36C",'Mapa final'!$R$112),"")</f>
        <v/>
      </c>
      <c r="K41" s="44" t="str">
        <f>IF(AND('Mapa final'!$AB$113="Muy Alta",'Mapa final'!$AD$113="Leve"),CONCATENATE("R36C",'Mapa final'!$R$113),"")</f>
        <v/>
      </c>
      <c r="L41" s="119" t="str">
        <f>IF(AND('Mapa final'!$AB$114="Muy Alta",'Mapa final'!$AD$114="Leve"),CONCATENATE("R36C",'Mapa final'!$R$114),"")</f>
        <v/>
      </c>
      <c r="M41" s="118" t="str">
        <f>IF(AND('Mapa final'!$AB$112="Muy Alta",'Mapa final'!$AD$112="Menor"),CONCATENATE("R36C",'Mapa final'!$R$112),"")</f>
        <v/>
      </c>
      <c r="N41" s="44" t="str">
        <f>IF(AND('Mapa final'!$AB$113="Muy Alta",'Mapa final'!$AD$113="Menor"),CONCATENATE("R36C",'Mapa final'!$R$113),"")</f>
        <v/>
      </c>
      <c r="O41" s="119" t="str">
        <f>IF(AND('Mapa final'!$AB$114="Muy Alta",'Mapa final'!$AD$114="Menor"),CONCATENATE("R36C",'Mapa final'!$R$114),"")</f>
        <v/>
      </c>
      <c r="P41" s="118" t="str">
        <f>IF(AND('Mapa final'!$AB$112="Muy Alta",'Mapa final'!$AD$112="Moderado"),CONCATENATE("R36C",'Mapa final'!$R$112),"")</f>
        <v/>
      </c>
      <c r="Q41" s="44" t="str">
        <f>IF(AND('Mapa final'!$AB$113="Muy Alta",'Mapa final'!$AD$113="Moderado"),CONCATENATE("R36C",'Mapa final'!$R$113),"")</f>
        <v/>
      </c>
      <c r="R41" s="119" t="str">
        <f>IF(AND('Mapa final'!$AB$114="Muy Alta",'Mapa final'!$AD$114="Moderado"),CONCATENATE("R36C",'Mapa final'!$R$114),"")</f>
        <v/>
      </c>
      <c r="S41" s="118" t="str">
        <f>IF(AND('Mapa final'!$AB$112="Muy Alta",'Mapa final'!$AD$112="Mayor"),CONCATENATE("R36C",'Mapa final'!$R$112),"")</f>
        <v/>
      </c>
      <c r="T41" s="44" t="str">
        <f>IF(AND('Mapa final'!$AB$113="Muy Alta",'Mapa final'!$AD$113="Mayor"),CONCATENATE("R36C",'Mapa final'!$R$113),"")</f>
        <v/>
      </c>
      <c r="U41" s="119" t="str">
        <f>IF(AND('Mapa final'!$AB$114="Muy Alta",'Mapa final'!$AD$114="Mayor"),CONCATENATE("R36C",'Mapa final'!$R$114),"")</f>
        <v/>
      </c>
      <c r="V41" s="45" t="str">
        <f>IF(AND('Mapa final'!$AB$112="Muy Alta",'Mapa final'!$AD$112="Catastrófico"),CONCATENATE("R36C",'Mapa final'!$R$112),"")</f>
        <v/>
      </c>
      <c r="W41" s="46" t="str">
        <f>IF(AND('Mapa final'!$AB$113="Muy Alta",'Mapa final'!$AD$113="Catastrófico"),CONCATENATE("R36C",'Mapa final'!$R$113),"")</f>
        <v/>
      </c>
      <c r="X41" s="113" t="str">
        <f>IF(AND('Mapa final'!$AB$114="Muy Alta",'Mapa final'!$AD$114="Catastrófico"),CONCATENATE("R36C",'Mapa final'!$R$114),"")</f>
        <v/>
      </c>
      <c r="Y41" s="58"/>
      <c r="Z41" s="292"/>
      <c r="AA41" s="293"/>
      <c r="AB41" s="293"/>
      <c r="AC41" s="293"/>
      <c r="AD41" s="293"/>
      <c r="AE41" s="294"/>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row>
    <row r="42" spans="1:61" ht="15" customHeight="1" x14ac:dyDescent="0.25">
      <c r="A42" s="58"/>
      <c r="B42" s="298"/>
      <c r="C42" s="298"/>
      <c r="D42" s="299"/>
      <c r="E42" s="287"/>
      <c r="F42" s="288"/>
      <c r="G42" s="288"/>
      <c r="H42" s="288"/>
      <c r="I42" s="286"/>
      <c r="J42" s="118" t="str">
        <f>IF(AND('Mapa final'!$AB$115="Muy Alta",'Mapa final'!$AD$115="Leve"),CONCATENATE("R37C",'Mapa final'!$R$115),"")</f>
        <v/>
      </c>
      <c r="K42" s="44" t="str">
        <f>IF(AND('Mapa final'!$AB$116="Muy Alta",'Mapa final'!$AD$116="Leve"),CONCATENATE("R37C",'Mapa final'!$R$116),"")</f>
        <v/>
      </c>
      <c r="L42" s="119" t="str">
        <f>IF(AND('Mapa final'!$AB$117="Muy Alta",'Mapa final'!$AD$117="Leve"),CONCATENATE("R37C",'Mapa final'!$R$117),"")</f>
        <v/>
      </c>
      <c r="M42" s="118" t="str">
        <f>IF(AND('Mapa final'!$AB$115="Muy Alta",'Mapa final'!$AD$115="Menor"),CONCATENATE("R37C",'Mapa final'!$R$115),"")</f>
        <v/>
      </c>
      <c r="N42" s="44" t="str">
        <f>IF(AND('Mapa final'!$AB$116="Muy Alta",'Mapa final'!$AD$116="Menor"),CONCATENATE("R37C",'Mapa final'!$R$116),"")</f>
        <v/>
      </c>
      <c r="O42" s="119" t="str">
        <f>IF(AND('Mapa final'!$AB$117="Muy Alta",'Mapa final'!$AD$117="Menor"),CONCATENATE("R37C",'Mapa final'!$R$117),"")</f>
        <v/>
      </c>
      <c r="P42" s="118" t="str">
        <f>IF(AND('Mapa final'!$AB$115="Muy Alta",'Mapa final'!$AD$115="Moderado"),CONCATENATE("R37C",'Mapa final'!$R$115),"")</f>
        <v/>
      </c>
      <c r="Q42" s="44" t="str">
        <f>IF(AND('Mapa final'!$AB$116="Muy Alta",'Mapa final'!$AD$116="Moderado"),CONCATENATE("R37C",'Mapa final'!$R$116),"")</f>
        <v/>
      </c>
      <c r="R42" s="119" t="str">
        <f>IF(AND('Mapa final'!$AB$117="Muy Alta",'Mapa final'!$AD$117="Moderado"),CONCATENATE("R37C",'Mapa final'!$R$117),"")</f>
        <v/>
      </c>
      <c r="S42" s="118" t="str">
        <f>IF(AND('Mapa final'!$AB$115="Muy Alta",'Mapa final'!$AD$115="Mayor"),CONCATENATE("R37C",'Mapa final'!$R$115),"")</f>
        <v/>
      </c>
      <c r="T42" s="44" t="str">
        <f>IF(AND('Mapa final'!$AB$116="Muy Alta",'Mapa final'!$AD$116="Mayor"),CONCATENATE("R37C",'Mapa final'!$R$116),"")</f>
        <v/>
      </c>
      <c r="U42" s="119" t="str">
        <f>IF(AND('Mapa final'!$AB$117="Muy Alta",'Mapa final'!$AD$117="Mayor"),CONCATENATE("R37C",'Mapa final'!$R$117),"")</f>
        <v/>
      </c>
      <c r="V42" s="45" t="str">
        <f>IF(AND('Mapa final'!$AB$115="Muy Alta",'Mapa final'!$AD$115="Catastrófico"),CONCATENATE("R37C",'Mapa final'!$R$115),"")</f>
        <v/>
      </c>
      <c r="W42" s="46" t="str">
        <f>IF(AND('Mapa final'!$AB$116="Muy Alta",'Mapa final'!$AD$116="Catastrófico"),CONCATENATE("R37C",'Mapa final'!$R$116),"")</f>
        <v/>
      </c>
      <c r="X42" s="113" t="str">
        <f>IF(AND('Mapa final'!$AB$117="Muy Alta",'Mapa final'!$AD$117="Catastrófico"),CONCATENATE("R37C",'Mapa final'!$R$117),"")</f>
        <v/>
      </c>
      <c r="Y42" s="58"/>
      <c r="Z42" s="292"/>
      <c r="AA42" s="293"/>
      <c r="AB42" s="293"/>
      <c r="AC42" s="293"/>
      <c r="AD42" s="293"/>
      <c r="AE42" s="294"/>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row>
    <row r="43" spans="1:61" ht="15" customHeight="1" x14ac:dyDescent="0.25">
      <c r="A43" s="58"/>
      <c r="B43" s="298"/>
      <c r="C43" s="298"/>
      <c r="D43" s="299"/>
      <c r="E43" s="287"/>
      <c r="F43" s="288"/>
      <c r="G43" s="288"/>
      <c r="H43" s="288"/>
      <c r="I43" s="286"/>
      <c r="J43" s="118" t="str">
        <f>IF(AND('Mapa final'!$AB$118="Muy Alta",'Mapa final'!$AD$118="Leve"),CONCATENATE("R38C",'Mapa final'!$R$118),"")</f>
        <v/>
      </c>
      <c r="K43" s="44" t="str">
        <f>IF(AND('Mapa final'!$AB$119="Muy Alta",'Mapa final'!$AD$119="Leve"),CONCATENATE("R38C",'Mapa final'!$R$119),"")</f>
        <v/>
      </c>
      <c r="L43" s="119" t="str">
        <f>IF(AND('Mapa final'!$AB$120="Muy Alta",'Mapa final'!$AD$120="Leve"),CONCATENATE("R38C",'Mapa final'!$R$120),"")</f>
        <v/>
      </c>
      <c r="M43" s="118" t="str">
        <f>IF(AND('Mapa final'!$AB$118="Muy Alta",'Mapa final'!$AD$118="Menor"),CONCATENATE("R38C",'Mapa final'!$R$118),"")</f>
        <v/>
      </c>
      <c r="N43" s="44" t="str">
        <f>IF(AND('Mapa final'!$AB$119="Muy Alta",'Mapa final'!$AD$119="Menor"),CONCATENATE("R38C",'Mapa final'!$R$119),"")</f>
        <v/>
      </c>
      <c r="O43" s="119" t="str">
        <f>IF(AND('Mapa final'!$AB$120="Muy Alta",'Mapa final'!$AD$120="Menor"),CONCATENATE("R38C",'Mapa final'!$R$120),"")</f>
        <v/>
      </c>
      <c r="P43" s="118" t="str">
        <f>IF(AND('Mapa final'!$AB$118="Muy Alta",'Mapa final'!$AD$118="Moderado"),CONCATENATE("R38C",'Mapa final'!$R$118),"")</f>
        <v/>
      </c>
      <c r="Q43" s="44" t="str">
        <f>IF(AND('Mapa final'!$AB$119="Muy Alta",'Mapa final'!$AD$119="Moderado"),CONCATENATE("R38C",'Mapa final'!$R$119),"")</f>
        <v/>
      </c>
      <c r="R43" s="119" t="str">
        <f>IF(AND('Mapa final'!$AB$120="Muy Alta",'Mapa final'!$AD$120="Moderado"),CONCATENATE("R38C",'Mapa final'!$R$120),"")</f>
        <v/>
      </c>
      <c r="S43" s="118" t="str">
        <f>IF(AND('Mapa final'!$AB$118="Muy Alta",'Mapa final'!$AD$118="Mayor"),CONCATENATE("R38C",'Mapa final'!$R$118),"")</f>
        <v/>
      </c>
      <c r="T43" s="44" t="str">
        <f>IF(AND('Mapa final'!$AB$119="Muy Alta",'Mapa final'!$AD$119="Mayor"),CONCATENATE("R38C",'Mapa final'!$R$119),"")</f>
        <v/>
      </c>
      <c r="U43" s="119" t="str">
        <f>IF(AND('Mapa final'!$AB$120="Muy Alta",'Mapa final'!$AD$120="Mayor"),CONCATENATE("R38C",'Mapa final'!$R$120),"")</f>
        <v/>
      </c>
      <c r="V43" s="45" t="str">
        <f>IF(AND('Mapa final'!$AB$118="Muy Alta",'Mapa final'!$AD$118="Catastrófico"),CONCATENATE("R38C",'Mapa final'!$R$118),"")</f>
        <v/>
      </c>
      <c r="W43" s="46" t="str">
        <f>IF(AND('Mapa final'!$AB$119="Muy Alta",'Mapa final'!$AD$119="Catastrófico"),CONCATENATE("R38C",'Mapa final'!$R$119),"")</f>
        <v/>
      </c>
      <c r="X43" s="113" t="str">
        <f>IF(AND('Mapa final'!$AB$120="Muy Alta",'Mapa final'!$AD$120="Catastrófico"),CONCATENATE("R38C",'Mapa final'!$R$120),"")</f>
        <v/>
      </c>
      <c r="Y43" s="58"/>
      <c r="Z43" s="292"/>
      <c r="AA43" s="293"/>
      <c r="AB43" s="293"/>
      <c r="AC43" s="293"/>
      <c r="AD43" s="293"/>
      <c r="AE43" s="294"/>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row>
    <row r="44" spans="1:61" ht="15" customHeight="1" x14ac:dyDescent="0.25">
      <c r="A44" s="58"/>
      <c r="B44" s="298"/>
      <c r="C44" s="298"/>
      <c r="D44" s="299"/>
      <c r="E44" s="287"/>
      <c r="F44" s="288"/>
      <c r="G44" s="288"/>
      <c r="H44" s="288"/>
      <c r="I44" s="286"/>
      <c r="J44" s="118" t="str">
        <f>IF(AND('Mapa final'!$AB$121="Muy Alta",'Mapa final'!$AD$121="Leve"),CONCATENATE("R39C",'Mapa final'!$R$121),"")</f>
        <v/>
      </c>
      <c r="K44" s="44" t="str">
        <f>IF(AND('Mapa final'!$AB$122="Muy Alta",'Mapa final'!$AD$122="Leve"),CONCATENATE("R39C",'Mapa final'!$R$122),"")</f>
        <v/>
      </c>
      <c r="L44" s="119" t="str">
        <f>IF(AND('Mapa final'!$AB$123="Muy Alta",'Mapa final'!$AD$123="Leve"),CONCATENATE("R39C",'Mapa final'!$R$123),"")</f>
        <v/>
      </c>
      <c r="M44" s="118" t="str">
        <f>IF(AND('Mapa final'!$AB$121="Muy Alta",'Mapa final'!$AD$121="Menor"),CONCATENATE("R39C",'Mapa final'!$R$121),"")</f>
        <v/>
      </c>
      <c r="N44" s="44" t="str">
        <f>IF(AND('Mapa final'!$AB$122="Muy Alta",'Mapa final'!$AD$122="Menor"),CONCATENATE("R39C",'Mapa final'!$R$122),"")</f>
        <v/>
      </c>
      <c r="O44" s="119" t="str">
        <f>IF(AND('Mapa final'!$AB$123="Muy Alta",'Mapa final'!$AD$123="Menor"),CONCATENATE("R39C",'Mapa final'!$R$123),"")</f>
        <v/>
      </c>
      <c r="P44" s="118" t="str">
        <f>IF(AND('Mapa final'!$AB$121="Muy Alta",'Mapa final'!$AD$121="Moderado"),CONCATENATE("R39C",'Mapa final'!$R$121),"")</f>
        <v/>
      </c>
      <c r="Q44" s="44" t="str">
        <f>IF(AND('Mapa final'!$AB$122="Muy Alta",'Mapa final'!$AD$122="Moderado"),CONCATENATE("R39C",'Mapa final'!$R$122),"")</f>
        <v/>
      </c>
      <c r="R44" s="119" t="str">
        <f>IF(AND('Mapa final'!$AB$123="Muy Alta",'Mapa final'!$AD$123="Moderado"),CONCATENATE("R39C",'Mapa final'!$R$123),"")</f>
        <v/>
      </c>
      <c r="S44" s="118" t="str">
        <f>IF(AND('Mapa final'!$AB$121="Muy Alta",'Mapa final'!$AD$121="Mayor"),CONCATENATE("R39C",'Mapa final'!$R$121),"")</f>
        <v/>
      </c>
      <c r="T44" s="44" t="str">
        <f>IF(AND('Mapa final'!$AB$122="Muy Alta",'Mapa final'!$AD$122="Mayor"),CONCATENATE("R39C",'Mapa final'!$R$122),"")</f>
        <v/>
      </c>
      <c r="U44" s="119" t="str">
        <f>IF(AND('Mapa final'!$AB$123="Muy Alta",'Mapa final'!$AD$123="Mayor"),CONCATENATE("R39C",'Mapa final'!$R$123),"")</f>
        <v/>
      </c>
      <c r="V44" s="45" t="str">
        <f>IF(AND('Mapa final'!$AB$121="Muy Alta",'Mapa final'!$AD$121="Catastrófico"),CONCATENATE("R39C",'Mapa final'!$R$121),"")</f>
        <v/>
      </c>
      <c r="W44" s="46" t="str">
        <f>IF(AND('Mapa final'!$AB$122="Muy Alta",'Mapa final'!$AD$122="Catastrófico"),CONCATENATE("R39C",'Mapa final'!$R$122),"")</f>
        <v/>
      </c>
      <c r="X44" s="113" t="str">
        <f>IF(AND('Mapa final'!$AB$123="Muy Alta",'Mapa final'!$AD$123="Catastrófico"),CONCATENATE("R39C",'Mapa final'!$R$123),"")</f>
        <v/>
      </c>
      <c r="Y44" s="58"/>
      <c r="Z44" s="292"/>
      <c r="AA44" s="293"/>
      <c r="AB44" s="293"/>
      <c r="AC44" s="293"/>
      <c r="AD44" s="293"/>
      <c r="AE44" s="294"/>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row>
    <row r="45" spans="1:61" ht="15" customHeight="1" x14ac:dyDescent="0.25">
      <c r="A45" s="58"/>
      <c r="B45" s="298"/>
      <c r="C45" s="298"/>
      <c r="D45" s="299"/>
      <c r="E45" s="287"/>
      <c r="F45" s="288"/>
      <c r="G45" s="288"/>
      <c r="H45" s="288"/>
      <c r="I45" s="286"/>
      <c r="J45" s="118" t="str">
        <f>IF(AND('Mapa final'!$AB$124="Muy Alta",'Mapa final'!$AD$124="Leve"),CONCATENATE("R40C",'Mapa final'!$R$124),"")</f>
        <v/>
      </c>
      <c r="K45" s="44" t="str">
        <f>IF(AND('Mapa final'!$AB$125="Muy Alta",'Mapa final'!$AD$125="Leve"),CONCATENATE("R40C",'Mapa final'!$R$125),"")</f>
        <v/>
      </c>
      <c r="L45" s="119" t="str">
        <f>IF(AND('Mapa final'!$AB$126="Muy Alta",'Mapa final'!$AD$126="Leve"),CONCATENATE("R40C",'Mapa final'!$R$126),"")</f>
        <v/>
      </c>
      <c r="M45" s="118" t="str">
        <f>IF(AND('Mapa final'!$AB$124="Muy Alta",'Mapa final'!$AD$124="Menor"),CONCATENATE("R40C",'Mapa final'!$R$124),"")</f>
        <v/>
      </c>
      <c r="N45" s="44" t="str">
        <f>IF(AND('Mapa final'!$AB$125="Muy Alta",'Mapa final'!$AD$125="Menor"),CONCATENATE("R40C",'Mapa final'!$R$125),"")</f>
        <v/>
      </c>
      <c r="O45" s="119" t="str">
        <f>IF(AND('Mapa final'!$AB$126="Muy Alta",'Mapa final'!$AD$126="Menor"),CONCATENATE("R40C",'Mapa final'!$R$126),"")</f>
        <v/>
      </c>
      <c r="P45" s="118" t="str">
        <f>IF(AND('Mapa final'!$AB$124="Muy Alta",'Mapa final'!$AD$124="Moderado"),CONCATENATE("R40C",'Mapa final'!$R$124),"")</f>
        <v/>
      </c>
      <c r="Q45" s="44" t="str">
        <f>IF(AND('Mapa final'!$AB$125="Muy Alta",'Mapa final'!$AD$125="Moderado"),CONCATENATE("R40C",'Mapa final'!$R$125),"")</f>
        <v/>
      </c>
      <c r="R45" s="119" t="str">
        <f>IF(AND('Mapa final'!$AB$126="Muy Alta",'Mapa final'!$AD$126="Moderado"),CONCATENATE("R40C",'Mapa final'!$R$126),"")</f>
        <v/>
      </c>
      <c r="S45" s="118" t="str">
        <f>IF(AND('Mapa final'!$AB$124="Muy Alta",'Mapa final'!$AD$124="Mayor"),CONCATENATE("R40C",'Mapa final'!$R$124),"")</f>
        <v/>
      </c>
      <c r="T45" s="44" t="str">
        <f>IF(AND('Mapa final'!$AB$125="Muy Alta",'Mapa final'!$AD$125="Mayor"),CONCATENATE("R40C",'Mapa final'!$R$125),"")</f>
        <v/>
      </c>
      <c r="U45" s="119" t="str">
        <f>IF(AND('Mapa final'!$AB$126="Muy Alta",'Mapa final'!$AD$126="Mayor"),CONCATENATE("R40C",'Mapa final'!$R$126),"")</f>
        <v/>
      </c>
      <c r="V45" s="45" t="str">
        <f>IF(AND('Mapa final'!$AB$124="Muy Alta",'Mapa final'!$AD$124="Catastrófico"),CONCATENATE("R40C",'Mapa final'!$R$124),"")</f>
        <v/>
      </c>
      <c r="W45" s="46" t="str">
        <f>IF(AND('Mapa final'!$AB$125="Muy Alta",'Mapa final'!$AD$125="Catastrófico"),CONCATENATE("R40C",'Mapa final'!$R$125),"")</f>
        <v/>
      </c>
      <c r="X45" s="113" t="str">
        <f>IF(AND('Mapa final'!$AB$126="Muy Alta",'Mapa final'!$AD$126="Catastrófico"),CONCATENATE("R40C",'Mapa final'!$R$126),"")</f>
        <v/>
      </c>
      <c r="Y45" s="58"/>
      <c r="Z45" s="292"/>
      <c r="AA45" s="293"/>
      <c r="AB45" s="293"/>
      <c r="AC45" s="293"/>
      <c r="AD45" s="293"/>
      <c r="AE45" s="294"/>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row>
    <row r="46" spans="1:61" ht="15" customHeight="1" x14ac:dyDescent="0.25">
      <c r="A46" s="58"/>
      <c r="B46" s="298"/>
      <c r="C46" s="298"/>
      <c r="D46" s="299"/>
      <c r="E46" s="287"/>
      <c r="F46" s="288"/>
      <c r="G46" s="288"/>
      <c r="H46" s="288"/>
      <c r="I46" s="286"/>
      <c r="J46" s="118" t="str">
        <f>IF(AND('Mapa final'!$AB$127="Muy Alta",'Mapa final'!$AD$127="Leve"),CONCATENATE("R41C",'Mapa final'!$R$127),"")</f>
        <v/>
      </c>
      <c r="K46" s="44" t="str">
        <f>IF(AND('Mapa final'!$AB$128="Muy Alta",'Mapa final'!$AD$128="Leve"),CONCATENATE("R41C",'Mapa final'!$R$128),"")</f>
        <v/>
      </c>
      <c r="L46" s="119" t="str">
        <f>IF(AND('Mapa final'!$AB$129="Muy Alta",'Mapa final'!$AD$129="Leve"),CONCATENATE("R41C",'Mapa final'!$R$129),"")</f>
        <v/>
      </c>
      <c r="M46" s="118" t="str">
        <f>IF(AND('Mapa final'!$AB$127="Muy Alta",'Mapa final'!$AD$127="Menor"),CONCATENATE("R41C",'Mapa final'!$R$127),"")</f>
        <v/>
      </c>
      <c r="N46" s="44" t="str">
        <f>IF(AND('Mapa final'!$AB$128="Muy Alta",'Mapa final'!$AD$128="Menor"),CONCATENATE("R41C",'Mapa final'!$R$128),"")</f>
        <v/>
      </c>
      <c r="O46" s="119" t="str">
        <f>IF(AND('Mapa final'!$AB$129="Muy Alta",'Mapa final'!$AD$129="Menor"),CONCATENATE("R41C",'Mapa final'!$R$129),"")</f>
        <v/>
      </c>
      <c r="P46" s="118" t="str">
        <f>IF(AND('Mapa final'!$AB$127="Muy Alta",'Mapa final'!$AD$127="Moderado"),CONCATENATE("R41C",'Mapa final'!$R$127),"")</f>
        <v/>
      </c>
      <c r="Q46" s="44" t="str">
        <f>IF(AND('Mapa final'!$AB$128="Muy Alta",'Mapa final'!$AD$128="Moderado"),CONCATENATE("R41C",'Mapa final'!$R$128),"")</f>
        <v/>
      </c>
      <c r="R46" s="119" t="str">
        <f>IF(AND('Mapa final'!$AB$129="Muy Alta",'Mapa final'!$AD$129="Moderado"),CONCATENATE("R41C",'Mapa final'!$R$129),"")</f>
        <v/>
      </c>
      <c r="S46" s="118" t="str">
        <f>IF(AND('Mapa final'!$AB$127="Muy Alta",'Mapa final'!$AD$127="Mayor"),CONCATENATE("R41C",'Mapa final'!$R$127),"")</f>
        <v/>
      </c>
      <c r="T46" s="44" t="str">
        <f>IF(AND('Mapa final'!$AB$128="Muy Alta",'Mapa final'!$AD$128="Mayor"),CONCATENATE("R41C",'Mapa final'!$R$128),"")</f>
        <v/>
      </c>
      <c r="U46" s="119" t="str">
        <f>IF(AND('Mapa final'!$AB$129="Muy Alta",'Mapa final'!$AD$129="Mayor"),CONCATENATE("R41C",'Mapa final'!$R$129),"")</f>
        <v/>
      </c>
      <c r="V46" s="45" t="str">
        <f>IF(AND('Mapa final'!$AB$127="Muy Alta",'Mapa final'!$AD$127="Catastrófico"),CONCATENATE("R41C",'Mapa final'!$R$127),"")</f>
        <v/>
      </c>
      <c r="W46" s="46" t="str">
        <f>IF(AND('Mapa final'!$AB$128="Muy Alta",'Mapa final'!$AD$128="Catastrófico"),CONCATENATE("R41C",'Mapa final'!$R$128),"")</f>
        <v/>
      </c>
      <c r="X46" s="113" t="str">
        <f>IF(AND('Mapa final'!$AB$129="Muy Alta",'Mapa final'!$AD$129="Catastrófico"),CONCATENATE("R41C",'Mapa final'!$R$129),"")</f>
        <v/>
      </c>
      <c r="Y46" s="58"/>
      <c r="Z46" s="292"/>
      <c r="AA46" s="293"/>
      <c r="AB46" s="293"/>
      <c r="AC46" s="293"/>
      <c r="AD46" s="293"/>
      <c r="AE46" s="294"/>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row>
    <row r="47" spans="1:61" ht="15" customHeight="1" x14ac:dyDescent="0.25">
      <c r="A47" s="58"/>
      <c r="B47" s="298"/>
      <c r="C47" s="298"/>
      <c r="D47" s="299"/>
      <c r="E47" s="287"/>
      <c r="F47" s="288"/>
      <c r="G47" s="288"/>
      <c r="H47" s="288"/>
      <c r="I47" s="286"/>
      <c r="J47" s="118" t="str">
        <f>IF(AND('Mapa final'!$AB$130="Muy Alta",'Mapa final'!$AD$130="Leve"),CONCATENATE("R42C",'Mapa final'!$R$130),"")</f>
        <v/>
      </c>
      <c r="K47" s="44" t="str">
        <f>IF(AND('Mapa final'!$AB$131="Muy Alta",'Mapa final'!$AD$131="Leve"),CONCATENATE("R42C",'Mapa final'!$R$131),"")</f>
        <v/>
      </c>
      <c r="L47" s="119" t="str">
        <f>IF(AND('Mapa final'!$AB$132="Muy Alta",'Mapa final'!$AD$132="Leve"),CONCATENATE("R42C",'Mapa final'!$R$132),"")</f>
        <v/>
      </c>
      <c r="M47" s="118" t="str">
        <f>IF(AND('Mapa final'!$AB$130="Muy Alta",'Mapa final'!$AD$130="Menor"),CONCATENATE("R42C",'Mapa final'!$R$130),"")</f>
        <v/>
      </c>
      <c r="N47" s="44" t="str">
        <f>IF(AND('Mapa final'!$AB$131="Muy Alta",'Mapa final'!$AD$131="Menor"),CONCATENATE("R42C",'Mapa final'!$R$131),"")</f>
        <v/>
      </c>
      <c r="O47" s="119" t="str">
        <f>IF(AND('Mapa final'!$AB$132="Muy Alta",'Mapa final'!$AD$132="Menor"),CONCATENATE("R42C",'Mapa final'!$R$132),"")</f>
        <v/>
      </c>
      <c r="P47" s="118" t="str">
        <f>IF(AND('Mapa final'!$AB$130="Muy Alta",'Mapa final'!$AD$130="Moderado"),CONCATENATE("R42C",'Mapa final'!$R$130),"")</f>
        <v/>
      </c>
      <c r="Q47" s="44" t="str">
        <f>IF(AND('Mapa final'!$AB$131="Muy Alta",'Mapa final'!$AD$131="Moderado"),CONCATENATE("R42C",'Mapa final'!$R$131),"")</f>
        <v/>
      </c>
      <c r="R47" s="119" t="str">
        <f>IF(AND('Mapa final'!$AB$132="Muy Alta",'Mapa final'!$AD$132="Moderado"),CONCATENATE("R42C",'Mapa final'!$R$132),"")</f>
        <v/>
      </c>
      <c r="S47" s="118" t="str">
        <f>IF(AND('Mapa final'!$AB$130="Muy Alta",'Mapa final'!$AD$130="Mayor"),CONCATENATE("R42C",'Mapa final'!$R$130),"")</f>
        <v/>
      </c>
      <c r="T47" s="44" t="str">
        <f>IF(AND('Mapa final'!$AB$131="Muy Alta",'Mapa final'!$AD$131="Mayor"),CONCATENATE("R42C",'Mapa final'!$R$131),"")</f>
        <v/>
      </c>
      <c r="U47" s="119" t="str">
        <f>IF(AND('Mapa final'!$AB$132="Muy Alta",'Mapa final'!$AD$132="Mayor"),CONCATENATE("R42C",'Mapa final'!$R$132),"")</f>
        <v/>
      </c>
      <c r="V47" s="45" t="str">
        <f>IF(AND('Mapa final'!$AB$130="Muy Alta",'Mapa final'!$AD$130="Catastrófico"),CONCATENATE("R42C",'Mapa final'!$R$130),"")</f>
        <v/>
      </c>
      <c r="W47" s="46" t="str">
        <f>IF(AND('Mapa final'!$AB$131="Muy Alta",'Mapa final'!$AD$131="Catastrófico"),CONCATENATE("R42C",'Mapa final'!$R$131),"")</f>
        <v/>
      </c>
      <c r="X47" s="113" t="str">
        <f>IF(AND('Mapa final'!$AB$132="Muy Alta",'Mapa final'!$AD$132="Catastrófico"),CONCATENATE("R42C",'Mapa final'!$R$132),"")</f>
        <v/>
      </c>
      <c r="Y47" s="58"/>
      <c r="Z47" s="292"/>
      <c r="AA47" s="293"/>
      <c r="AB47" s="293"/>
      <c r="AC47" s="293"/>
      <c r="AD47" s="293"/>
      <c r="AE47" s="294"/>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row>
    <row r="48" spans="1:61" ht="15" customHeight="1" x14ac:dyDescent="0.25">
      <c r="A48" s="58"/>
      <c r="B48" s="298"/>
      <c r="C48" s="298"/>
      <c r="D48" s="299"/>
      <c r="E48" s="287"/>
      <c r="F48" s="288"/>
      <c r="G48" s="288"/>
      <c r="H48" s="288"/>
      <c r="I48" s="286"/>
      <c r="J48" s="118" t="str">
        <f>IF(AND('Mapa final'!$AB$133="Muy Alta",'Mapa final'!$AD$133="Leve"),CONCATENATE("R43C",'Mapa final'!$R$133),"")</f>
        <v/>
      </c>
      <c r="K48" s="44" t="str">
        <f>IF(AND('Mapa final'!$AB$134="Muy Alta",'Mapa final'!$AD$134="Leve"),CONCATENATE("R43C",'Mapa final'!$R$134),"")</f>
        <v/>
      </c>
      <c r="L48" s="119" t="str">
        <f>IF(AND('Mapa final'!$AB$135="Muy Alta",'Mapa final'!$AD$135="Leve"),CONCATENATE("R43C",'Mapa final'!$R$135),"")</f>
        <v/>
      </c>
      <c r="M48" s="118" t="str">
        <f>IF(AND('Mapa final'!$AB$133="Muy Alta",'Mapa final'!$AD$133="Menor"),CONCATENATE("R43C",'Mapa final'!$R$133),"")</f>
        <v/>
      </c>
      <c r="N48" s="44" t="str">
        <f>IF(AND('Mapa final'!$AB$134="Muy Alta",'Mapa final'!$AD$134="Menor"),CONCATENATE("R43C",'Mapa final'!$R$134),"")</f>
        <v/>
      </c>
      <c r="O48" s="119" t="str">
        <f>IF(AND('Mapa final'!$AB$135="Muy Alta",'Mapa final'!$AD$135="Menor"),CONCATENATE("R43C",'Mapa final'!$R$135),"")</f>
        <v/>
      </c>
      <c r="P48" s="118" t="str">
        <f>IF(AND('Mapa final'!$AB$133="Muy Alta",'Mapa final'!$AD$133="Moderado"),CONCATENATE("R43C",'Mapa final'!$R$133),"")</f>
        <v/>
      </c>
      <c r="Q48" s="44" t="str">
        <f>IF(AND('Mapa final'!$AB$134="Muy Alta",'Mapa final'!$AD$134="Moderado"),CONCATENATE("R43C",'Mapa final'!$R$134),"")</f>
        <v/>
      </c>
      <c r="R48" s="119" t="str">
        <f>IF(AND('Mapa final'!$AB$135="Muy Alta",'Mapa final'!$AD$135="Moderado"),CONCATENATE("R43C",'Mapa final'!$R$135),"")</f>
        <v/>
      </c>
      <c r="S48" s="118" t="str">
        <f>IF(AND('Mapa final'!$AB$133="Muy Alta",'Mapa final'!$AD$133="Mayor"),CONCATENATE("R43C",'Mapa final'!$R$133),"")</f>
        <v/>
      </c>
      <c r="T48" s="44" t="str">
        <f>IF(AND('Mapa final'!$AB$134="Muy Alta",'Mapa final'!$AD$134="Mayor"),CONCATENATE("R43C",'Mapa final'!$R$134),"")</f>
        <v/>
      </c>
      <c r="U48" s="119" t="str">
        <f>IF(AND('Mapa final'!$AB$135="Muy Alta",'Mapa final'!$AD$135="Mayor"),CONCATENATE("R43C",'Mapa final'!$R$135),"")</f>
        <v/>
      </c>
      <c r="V48" s="45" t="str">
        <f>IF(AND('Mapa final'!$AB$133="Muy Alta",'Mapa final'!$AD$133="Catastrófico"),CONCATENATE("R43C",'Mapa final'!$R$133),"")</f>
        <v/>
      </c>
      <c r="W48" s="46" t="str">
        <f>IF(AND('Mapa final'!$AB$134="Muy Alta",'Mapa final'!$AD$134="Catastrófico"),CONCATENATE("R43C",'Mapa final'!$R$134),"")</f>
        <v/>
      </c>
      <c r="X48" s="113" t="str">
        <f>IF(AND('Mapa final'!$AB$135="Muy Alta",'Mapa final'!$AD$135="Catastrófico"),CONCATENATE("R43C",'Mapa final'!$R$135),"")</f>
        <v/>
      </c>
      <c r="Y48" s="58"/>
      <c r="Z48" s="292"/>
      <c r="AA48" s="293"/>
      <c r="AB48" s="293"/>
      <c r="AC48" s="293"/>
      <c r="AD48" s="293"/>
      <c r="AE48" s="294"/>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row>
    <row r="49" spans="1:61" ht="15" customHeight="1" x14ac:dyDescent="0.25">
      <c r="A49" s="58"/>
      <c r="B49" s="298"/>
      <c r="C49" s="298"/>
      <c r="D49" s="299"/>
      <c r="E49" s="287"/>
      <c r="F49" s="288"/>
      <c r="G49" s="288"/>
      <c r="H49" s="288"/>
      <c r="I49" s="286"/>
      <c r="J49" s="118" t="str">
        <f>IF(AND('Mapa final'!$AB$136="Muy Alta",'Mapa final'!$AD$136="Leve"),CONCATENATE("R44C",'Mapa final'!$R$136),"")</f>
        <v/>
      </c>
      <c r="K49" s="44" t="str">
        <f>IF(AND('Mapa final'!$AB$137="Muy Alta",'Mapa final'!$AD$137="Leve"),CONCATENATE("R44C",'Mapa final'!$R$137),"")</f>
        <v/>
      </c>
      <c r="L49" s="119" t="str">
        <f>IF(AND('Mapa final'!$AB$138="Muy Alta",'Mapa final'!$AD$138="Leve"),CONCATENATE("R44C",'Mapa final'!$R$138),"")</f>
        <v/>
      </c>
      <c r="M49" s="118" t="str">
        <f>IF(AND('Mapa final'!$AB$136="Muy Alta",'Mapa final'!$AD$136="Menor"),CONCATENATE("R44C",'Mapa final'!$R$136),"")</f>
        <v/>
      </c>
      <c r="N49" s="44" t="str">
        <f>IF(AND('Mapa final'!$AB$137="Muy Alta",'Mapa final'!$AD$137="Menor"),CONCATENATE("R44C",'Mapa final'!$R$137),"")</f>
        <v/>
      </c>
      <c r="O49" s="119" t="str">
        <f>IF(AND('Mapa final'!$AB$138="Muy Alta",'Mapa final'!$AD$138="Menor"),CONCATENATE("R44C",'Mapa final'!$R$138),"")</f>
        <v/>
      </c>
      <c r="P49" s="118" t="str">
        <f>IF(AND('Mapa final'!$AB$136="Muy Alta",'Mapa final'!$AD$136="Moderado"),CONCATENATE("R44C",'Mapa final'!$R$136),"")</f>
        <v/>
      </c>
      <c r="Q49" s="44" t="str">
        <f>IF(AND('Mapa final'!$AB$137="Muy Alta",'Mapa final'!$AD$137="Moderado"),CONCATENATE("R44C",'Mapa final'!$R$137),"")</f>
        <v/>
      </c>
      <c r="R49" s="119" t="str">
        <f>IF(AND('Mapa final'!$AB$138="Muy Alta",'Mapa final'!$AD$138="Moderado"),CONCATENATE("R44C",'Mapa final'!$R$138),"")</f>
        <v/>
      </c>
      <c r="S49" s="118" t="str">
        <f>IF(AND('Mapa final'!$AB$136="Muy Alta",'Mapa final'!$AD$136="Mayor"),CONCATENATE("R44C",'Mapa final'!$R$136),"")</f>
        <v/>
      </c>
      <c r="T49" s="44" t="str">
        <f>IF(AND('Mapa final'!$AB$137="Muy Alta",'Mapa final'!$AD$137="Mayor"),CONCATENATE("R44C",'Mapa final'!$R$137),"")</f>
        <v/>
      </c>
      <c r="U49" s="119" t="str">
        <f>IF(AND('Mapa final'!$AB$138="Muy Alta",'Mapa final'!$AD$138="Mayor"),CONCATENATE("R44C",'Mapa final'!$R$138),"")</f>
        <v/>
      </c>
      <c r="V49" s="45" t="str">
        <f>IF(AND('Mapa final'!$AB$136="Muy Alta",'Mapa final'!$AD$136="Catastrófico"),CONCATENATE("R44C",'Mapa final'!$R$136),"")</f>
        <v/>
      </c>
      <c r="W49" s="46" t="str">
        <f>IF(AND('Mapa final'!$AB$137="Muy Alta",'Mapa final'!$AD$137="Catastrófico"),CONCATENATE("R44C",'Mapa final'!$R$137),"")</f>
        <v/>
      </c>
      <c r="X49" s="113" t="str">
        <f>IF(AND('Mapa final'!$AB$138="Muy Alta",'Mapa final'!$AD$138="Catastrófico"),CONCATENATE("R44C",'Mapa final'!$R$138),"")</f>
        <v/>
      </c>
      <c r="Y49" s="58"/>
      <c r="Z49" s="292"/>
      <c r="AA49" s="293"/>
      <c r="AB49" s="293"/>
      <c r="AC49" s="293"/>
      <c r="AD49" s="293"/>
      <c r="AE49" s="294"/>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row>
    <row r="50" spans="1:61" ht="15" customHeight="1" x14ac:dyDescent="0.25">
      <c r="A50" s="58"/>
      <c r="B50" s="298"/>
      <c r="C50" s="298"/>
      <c r="D50" s="299"/>
      <c r="E50" s="287"/>
      <c r="F50" s="288"/>
      <c r="G50" s="288"/>
      <c r="H50" s="288"/>
      <c r="I50" s="286"/>
      <c r="J50" s="118" t="str">
        <f>IF(AND('Mapa final'!$AB$139="Muy Alta",'Mapa final'!$AD$139="Leve"),CONCATENATE("R45C",'Mapa final'!$R$139),"")</f>
        <v/>
      </c>
      <c r="K50" s="44" t="str">
        <f>IF(AND('Mapa final'!$AB$140="Muy Alta",'Mapa final'!$AD$140="Leve"),CONCATENATE("R45C",'Mapa final'!$R$140),"")</f>
        <v/>
      </c>
      <c r="L50" s="119" t="str">
        <f>IF(AND('Mapa final'!$AB$141="Muy Alta",'Mapa final'!$AD$141="Leve"),CONCATENATE("R45C",'Mapa final'!$R$141),"")</f>
        <v/>
      </c>
      <c r="M50" s="118" t="str">
        <f>IF(AND('Mapa final'!$AB$139="Muy Alta",'Mapa final'!$AD$139="Menor"),CONCATENATE("R45C",'Mapa final'!$R$139),"")</f>
        <v/>
      </c>
      <c r="N50" s="44" t="str">
        <f>IF(AND('Mapa final'!$AB$140="Muy Alta",'Mapa final'!$AD$140="Menor"),CONCATENATE("R45C",'Mapa final'!$R$140),"")</f>
        <v/>
      </c>
      <c r="O50" s="119" t="str">
        <f>IF(AND('Mapa final'!$AB$141="Muy Alta",'Mapa final'!$AD$141="Menor"),CONCATENATE("R45C",'Mapa final'!$R$141),"")</f>
        <v/>
      </c>
      <c r="P50" s="118" t="str">
        <f>IF(AND('Mapa final'!$AB$139="Muy Alta",'Mapa final'!$AD$139="Moderado"),CONCATENATE("R45C",'Mapa final'!$R$139),"")</f>
        <v/>
      </c>
      <c r="Q50" s="44" t="str">
        <f>IF(AND('Mapa final'!$AB$140="Muy Alta",'Mapa final'!$AD$140="Moderado"),CONCATENATE("R45C",'Mapa final'!$R$140),"")</f>
        <v/>
      </c>
      <c r="R50" s="119" t="str">
        <f>IF(AND('Mapa final'!$AB$141="Muy Alta",'Mapa final'!$AD$141="Moderado"),CONCATENATE("R45C",'Mapa final'!$R$141),"")</f>
        <v/>
      </c>
      <c r="S50" s="118" t="str">
        <f>IF(AND('Mapa final'!$AB$139="Muy Alta",'Mapa final'!$AD$139="Mayor"),CONCATENATE("R45C",'Mapa final'!$R$139),"")</f>
        <v/>
      </c>
      <c r="T50" s="44" t="str">
        <f>IF(AND('Mapa final'!$AB$140="Muy Alta",'Mapa final'!$AD$140="Mayor"),CONCATENATE("R45C",'Mapa final'!$R$140),"")</f>
        <v/>
      </c>
      <c r="U50" s="119" t="str">
        <f>IF(AND('Mapa final'!$AB$141="Muy Alta",'Mapa final'!$AD$141="Mayor"),CONCATENATE("R45C",'Mapa final'!$R$141),"")</f>
        <v/>
      </c>
      <c r="V50" s="45" t="str">
        <f>IF(AND('Mapa final'!$AB$139="Muy Alta",'Mapa final'!$AD$139="Catastrófico"),CONCATENATE("R45C",'Mapa final'!$R$139),"")</f>
        <v/>
      </c>
      <c r="W50" s="46" t="str">
        <f>IF(AND('Mapa final'!$AB$140="Muy Alta",'Mapa final'!$AD$140="Catastrófico"),CONCATENATE("R45C",'Mapa final'!$R$140),"")</f>
        <v/>
      </c>
      <c r="X50" s="113" t="str">
        <f>IF(AND('Mapa final'!$AB$141="Muy Alta",'Mapa final'!$AD$141="Catastrófico"),CONCATENATE("R45C",'Mapa final'!$R$141),"")</f>
        <v/>
      </c>
      <c r="Y50" s="58"/>
      <c r="Z50" s="292"/>
      <c r="AA50" s="293"/>
      <c r="AB50" s="293"/>
      <c r="AC50" s="293"/>
      <c r="AD50" s="293"/>
      <c r="AE50" s="294"/>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row>
    <row r="51" spans="1:61" ht="15" customHeight="1" x14ac:dyDescent="0.25">
      <c r="A51" s="58"/>
      <c r="B51" s="298"/>
      <c r="C51" s="298"/>
      <c r="D51" s="299"/>
      <c r="E51" s="287"/>
      <c r="F51" s="288"/>
      <c r="G51" s="288"/>
      <c r="H51" s="288"/>
      <c r="I51" s="286"/>
      <c r="J51" s="118" t="str">
        <f>IF(AND('Mapa final'!$AB$142="Muy Alta",'Mapa final'!$AD$142="Leve"),CONCATENATE("R46C",'Mapa final'!$R$142),"")</f>
        <v/>
      </c>
      <c r="K51" s="44" t="str">
        <f>IF(AND('Mapa final'!$AB$143="Muy Alta",'Mapa final'!$AD$143="Leve"),CONCATENATE("R46C",'Mapa final'!$R$143),"")</f>
        <v/>
      </c>
      <c r="L51" s="119" t="str">
        <f>IF(AND('Mapa final'!$AB$144="Muy Alta",'Mapa final'!$AD$144="Leve"),CONCATENATE("R46C",'Mapa final'!$R$144),"")</f>
        <v/>
      </c>
      <c r="M51" s="118" t="str">
        <f>IF(AND('Mapa final'!$AB$142="Muy Alta",'Mapa final'!$AD$142="Menor"),CONCATENATE("R46C",'Mapa final'!$R$142),"")</f>
        <v/>
      </c>
      <c r="N51" s="44" t="str">
        <f>IF(AND('Mapa final'!$AB$143="Muy Alta",'Mapa final'!$AD$143="Menor"),CONCATENATE("R46C",'Mapa final'!$R$143),"")</f>
        <v/>
      </c>
      <c r="O51" s="119" t="str">
        <f>IF(AND('Mapa final'!$AB$144="Muy Alta",'Mapa final'!$AD$144="Menor"),CONCATENATE("R46C",'Mapa final'!$R$144),"")</f>
        <v/>
      </c>
      <c r="P51" s="118" t="str">
        <f>IF(AND('Mapa final'!$AB$142="Muy Alta",'Mapa final'!$AD$142="Moderado"),CONCATENATE("R46C",'Mapa final'!$R$142),"")</f>
        <v/>
      </c>
      <c r="Q51" s="44" t="str">
        <f>IF(AND('Mapa final'!$AB$143="Muy Alta",'Mapa final'!$AD$143="Moderado"),CONCATENATE("R46C",'Mapa final'!$R$143),"")</f>
        <v/>
      </c>
      <c r="R51" s="119" t="str">
        <f>IF(AND('Mapa final'!$AB$144="Muy Alta",'Mapa final'!$AD$144="Moderado"),CONCATENATE("R46C",'Mapa final'!$R$144),"")</f>
        <v/>
      </c>
      <c r="S51" s="118" t="str">
        <f>IF(AND('Mapa final'!$AB$142="Muy Alta",'Mapa final'!$AD$142="Mayor"),CONCATENATE("R46C",'Mapa final'!$R$142),"")</f>
        <v/>
      </c>
      <c r="T51" s="44" t="str">
        <f>IF(AND('Mapa final'!$AB$143="Muy Alta",'Mapa final'!$AD$143="Mayor"),CONCATENATE("R46C",'Mapa final'!$R$143),"")</f>
        <v/>
      </c>
      <c r="U51" s="119" t="str">
        <f>IF(AND('Mapa final'!$AB$144="Muy Alta",'Mapa final'!$AD$144="Mayor"),CONCATENATE("R46C",'Mapa final'!$R$144),"")</f>
        <v/>
      </c>
      <c r="V51" s="45" t="str">
        <f>IF(AND('Mapa final'!$AB$142="Muy Alta",'Mapa final'!$AD$142="Catastrófico"),CONCATENATE("R46C",'Mapa final'!$R$142),"")</f>
        <v/>
      </c>
      <c r="W51" s="46" t="str">
        <f>IF(AND('Mapa final'!$AB$143="Muy Alta",'Mapa final'!$AD$143="Catastrófico"),CONCATENATE("R46C",'Mapa final'!$R$143),"")</f>
        <v/>
      </c>
      <c r="X51" s="113" t="str">
        <f>IF(AND('Mapa final'!$AB$144="Muy Alta",'Mapa final'!$AD$144="Catastrófico"),CONCATENATE("R46C",'Mapa final'!$R$144),"")</f>
        <v/>
      </c>
      <c r="Y51" s="58"/>
      <c r="Z51" s="292"/>
      <c r="AA51" s="293"/>
      <c r="AB51" s="293"/>
      <c r="AC51" s="293"/>
      <c r="AD51" s="293"/>
      <c r="AE51" s="294"/>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row>
    <row r="52" spans="1:61" ht="15" customHeight="1" x14ac:dyDescent="0.25">
      <c r="A52" s="58"/>
      <c r="B52" s="298"/>
      <c r="C52" s="298"/>
      <c r="D52" s="299"/>
      <c r="E52" s="287"/>
      <c r="F52" s="288"/>
      <c r="G52" s="288"/>
      <c r="H52" s="288"/>
      <c r="I52" s="286"/>
      <c r="J52" s="118" t="str">
        <f>IF(AND('Mapa final'!$AB$145="Muy Alta",'Mapa final'!$AD$145="Leve"),CONCATENATE("R47C",'Mapa final'!$R$145),"")</f>
        <v/>
      </c>
      <c r="K52" s="44" t="str">
        <f>IF(AND('Mapa final'!$AB$146="Muy Alta",'Mapa final'!$AD$146="Leve"),CONCATENATE("R47C",'Mapa final'!$R$146),"")</f>
        <v/>
      </c>
      <c r="L52" s="119" t="str">
        <f>IF(AND('Mapa final'!$AB$147="Muy Alta",'Mapa final'!$AD$147="Leve"),CONCATENATE("R47C",'Mapa final'!$R$147),"")</f>
        <v/>
      </c>
      <c r="M52" s="118" t="str">
        <f>IF(AND('Mapa final'!$AB$145="Muy Alta",'Mapa final'!$AD$145="Menor"),CONCATENATE("R47C",'Mapa final'!$R$145),"")</f>
        <v/>
      </c>
      <c r="N52" s="44" t="str">
        <f>IF(AND('Mapa final'!$AB$146="Muy Alta",'Mapa final'!$AD$146="Menor"),CONCATENATE("R47C",'Mapa final'!$R$146),"")</f>
        <v/>
      </c>
      <c r="O52" s="119" t="str">
        <f>IF(AND('Mapa final'!$AB$147="Muy Alta",'Mapa final'!$AD$147="Menor"),CONCATENATE("R47C",'Mapa final'!$R$147),"")</f>
        <v/>
      </c>
      <c r="P52" s="118" t="str">
        <f>IF(AND('Mapa final'!$AB$145="Muy Alta",'Mapa final'!$AD$145="Moderado"),CONCATENATE("R47C",'Mapa final'!$R$145),"")</f>
        <v/>
      </c>
      <c r="Q52" s="44" t="str">
        <f>IF(AND('Mapa final'!$AB$146="Muy Alta",'Mapa final'!$AD$146="Moderado"),CONCATENATE("R47C",'Mapa final'!$R$146),"")</f>
        <v/>
      </c>
      <c r="R52" s="119" t="str">
        <f>IF(AND('Mapa final'!$AB$147="Muy Alta",'Mapa final'!$AD$147="Moderado"),CONCATENATE("R47C",'Mapa final'!$R$147),"")</f>
        <v/>
      </c>
      <c r="S52" s="118" t="str">
        <f>IF(AND('Mapa final'!$AB$145="Muy Alta",'Mapa final'!$AD$145="Mayor"),CONCATENATE("R47C",'Mapa final'!$R$145),"")</f>
        <v/>
      </c>
      <c r="T52" s="44" t="str">
        <f>IF(AND('Mapa final'!$AB$146="Muy Alta",'Mapa final'!$AD$146="Mayor"),CONCATENATE("R47C",'Mapa final'!$R$146),"")</f>
        <v/>
      </c>
      <c r="U52" s="119" t="str">
        <f>IF(AND('Mapa final'!$AB$147="Muy Alta",'Mapa final'!$AD$147="Mayor"),CONCATENATE("R47C",'Mapa final'!$R$147),"")</f>
        <v/>
      </c>
      <c r="V52" s="45" t="str">
        <f>IF(AND('Mapa final'!$AB$145="Muy Alta",'Mapa final'!$AD$145="Catastrófico"),CONCATENATE("R47C",'Mapa final'!$R$145),"")</f>
        <v/>
      </c>
      <c r="W52" s="46" t="str">
        <f>IF(AND('Mapa final'!$AB$146="Muy Alta",'Mapa final'!$AD$146="Catastrófico"),CONCATENATE("R47C",'Mapa final'!$R$146),"")</f>
        <v/>
      </c>
      <c r="X52" s="113" t="str">
        <f>IF(AND('Mapa final'!$AB$147="Muy Alta",'Mapa final'!$AD$147="Catastrófico"),CONCATENATE("R47C",'Mapa final'!$R$147),"")</f>
        <v/>
      </c>
      <c r="Y52" s="58"/>
      <c r="Z52" s="292"/>
      <c r="AA52" s="293"/>
      <c r="AB52" s="293"/>
      <c r="AC52" s="293"/>
      <c r="AD52" s="293"/>
      <c r="AE52" s="294"/>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row>
    <row r="53" spans="1:61" ht="15" customHeight="1" x14ac:dyDescent="0.25">
      <c r="A53" s="58"/>
      <c r="B53" s="298"/>
      <c r="C53" s="298"/>
      <c r="D53" s="299"/>
      <c r="E53" s="287"/>
      <c r="F53" s="288"/>
      <c r="G53" s="288"/>
      <c r="H53" s="288"/>
      <c r="I53" s="286"/>
      <c r="J53" s="118" t="str">
        <f>IF(AND('Mapa final'!$AB$148="Muy Alta",'Mapa final'!$AD$148="Leve"),CONCATENATE("R48C",'Mapa final'!$R$148),"")</f>
        <v/>
      </c>
      <c r="K53" s="44" t="str">
        <f>IF(AND('Mapa final'!$AB$149="Muy Alta",'Mapa final'!$AD$149="Leve"),CONCATENATE("R48C",'Mapa final'!$R$149),"")</f>
        <v/>
      </c>
      <c r="L53" s="119" t="str">
        <f>IF(AND('Mapa final'!$AB$150="Muy Alta",'Mapa final'!$AD$150="Leve"),CONCATENATE("R48C",'Mapa final'!$R$150),"")</f>
        <v/>
      </c>
      <c r="M53" s="118" t="str">
        <f>IF(AND('Mapa final'!$AB$148="Muy Alta",'Mapa final'!$AD$148="Menor"),CONCATENATE("R48C",'Mapa final'!$R$148),"")</f>
        <v/>
      </c>
      <c r="N53" s="44" t="str">
        <f>IF(AND('Mapa final'!$AB$149="Muy Alta",'Mapa final'!$AD$149="Menor"),CONCATENATE("R48C",'Mapa final'!$R$149),"")</f>
        <v/>
      </c>
      <c r="O53" s="119" t="str">
        <f>IF(AND('Mapa final'!$AB$150="Muy Alta",'Mapa final'!$AD$150="Menor"),CONCATENATE("R48C",'Mapa final'!$R$150),"")</f>
        <v/>
      </c>
      <c r="P53" s="118" t="str">
        <f>IF(AND('Mapa final'!$AB$148="Muy Alta",'Mapa final'!$AD$148="Moderado"),CONCATENATE("R48C",'Mapa final'!$R$148),"")</f>
        <v/>
      </c>
      <c r="Q53" s="44" t="str">
        <f>IF(AND('Mapa final'!$AB$149="Muy Alta",'Mapa final'!$AD$149="Moderado"),CONCATENATE("R48C",'Mapa final'!$R$149),"")</f>
        <v/>
      </c>
      <c r="R53" s="119" t="str">
        <f>IF(AND('Mapa final'!$AB$150="Muy Alta",'Mapa final'!$AD$150="Moderado"),CONCATENATE("R48C",'Mapa final'!$R$150),"")</f>
        <v/>
      </c>
      <c r="S53" s="118" t="str">
        <f>IF(AND('Mapa final'!$AB$148="Muy Alta",'Mapa final'!$AD$148="Mayor"),CONCATENATE("R48C",'Mapa final'!$R$148),"")</f>
        <v/>
      </c>
      <c r="T53" s="44" t="str">
        <f>IF(AND('Mapa final'!$AB$149="Muy Alta",'Mapa final'!$AD$149="Mayor"),CONCATENATE("R48C",'Mapa final'!$R$149),"")</f>
        <v/>
      </c>
      <c r="U53" s="119" t="str">
        <f>IF(AND('Mapa final'!$AB$150="Muy Alta",'Mapa final'!$AD$150="Mayor"),CONCATENATE("R48C",'Mapa final'!$R$150),"")</f>
        <v/>
      </c>
      <c r="V53" s="45" t="str">
        <f>IF(AND('Mapa final'!$AB$148="Muy Alta",'Mapa final'!$AD$148="Catastrófico"),CONCATENATE("R48C",'Mapa final'!$R$148),"")</f>
        <v/>
      </c>
      <c r="W53" s="46" t="str">
        <f>IF(AND('Mapa final'!$AB$149="Muy Alta",'Mapa final'!$AD$149="Catastrófico"),CONCATENATE("R48C",'Mapa final'!$R$149),"")</f>
        <v/>
      </c>
      <c r="X53" s="113" t="str">
        <f>IF(AND('Mapa final'!$AB$150="Muy Alta",'Mapa final'!$AD$150="Catastrófico"),CONCATENATE("R48C",'Mapa final'!$R$150),"")</f>
        <v/>
      </c>
      <c r="Y53" s="58"/>
      <c r="Z53" s="292"/>
      <c r="AA53" s="293"/>
      <c r="AB53" s="293"/>
      <c r="AC53" s="293"/>
      <c r="AD53" s="293"/>
      <c r="AE53" s="294"/>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row>
    <row r="54" spans="1:61" ht="15" customHeight="1" x14ac:dyDescent="0.25">
      <c r="A54" s="58"/>
      <c r="B54" s="298"/>
      <c r="C54" s="298"/>
      <c r="D54" s="299"/>
      <c r="E54" s="287"/>
      <c r="F54" s="288"/>
      <c r="G54" s="288"/>
      <c r="H54" s="288"/>
      <c r="I54" s="286"/>
      <c r="J54" s="118" t="str">
        <f>IF(AND('Mapa final'!$AB$151="Muy Alta",'Mapa final'!$AD$151="Leve"),CONCATENATE("R49C",'Mapa final'!$R$151),"")</f>
        <v/>
      </c>
      <c r="K54" s="44" t="str">
        <f>IF(AND('Mapa final'!$AB$152="Muy Alta",'Mapa final'!$AD$152="Leve"),CONCATENATE("R49C",'Mapa final'!$R$152),"")</f>
        <v/>
      </c>
      <c r="L54" s="119" t="str">
        <f>IF(AND('Mapa final'!$AB$153="Muy Alta",'Mapa final'!$AD$153="Leve"),CONCATENATE("R49C",'Mapa final'!$R$153),"")</f>
        <v/>
      </c>
      <c r="M54" s="118" t="str">
        <f>IF(AND('Mapa final'!$AB$151="Muy Alta",'Mapa final'!$AD$151="Menor"),CONCATENATE("R49C",'Mapa final'!$R$151),"")</f>
        <v/>
      </c>
      <c r="N54" s="44" t="str">
        <f>IF(AND('Mapa final'!$AB$152="Muy Alta",'Mapa final'!$AD$152="Menor"),CONCATENATE("R49C",'Mapa final'!$R$152),"")</f>
        <v/>
      </c>
      <c r="O54" s="119" t="str">
        <f>IF(AND('Mapa final'!$AB$153="Muy Alta",'Mapa final'!$AD$153="Menor"),CONCATENATE("R49C",'Mapa final'!$R$153),"")</f>
        <v/>
      </c>
      <c r="P54" s="118" t="str">
        <f>IF(AND('Mapa final'!$AB$151="Muy Alta",'Mapa final'!$AD$151="Moderado"),CONCATENATE("R49C",'Mapa final'!$R$151),"")</f>
        <v/>
      </c>
      <c r="Q54" s="44" t="str">
        <f>IF(AND('Mapa final'!$AB$152="Muy Alta",'Mapa final'!$AD$152="Moderado"),CONCATENATE("R49C",'Mapa final'!$R$152),"")</f>
        <v/>
      </c>
      <c r="R54" s="119" t="str">
        <f>IF(AND('Mapa final'!$AB$153="Muy Alta",'Mapa final'!$AD$153="Moderado"),CONCATENATE("R49C",'Mapa final'!$R$153),"")</f>
        <v/>
      </c>
      <c r="S54" s="118" t="str">
        <f>IF(AND('Mapa final'!$AB$151="Muy Alta",'Mapa final'!$AD$151="Mayor"),CONCATENATE("R49C",'Mapa final'!$R$151),"")</f>
        <v/>
      </c>
      <c r="T54" s="44" t="str">
        <f>IF(AND('Mapa final'!$AB$152="Muy Alta",'Mapa final'!$AD$152="Mayor"),CONCATENATE("R49C",'Mapa final'!$R$152),"")</f>
        <v/>
      </c>
      <c r="U54" s="119" t="str">
        <f>IF(AND('Mapa final'!$AB$153="Muy Alta",'Mapa final'!$AD$153="Mayor"),CONCATENATE("R49C",'Mapa final'!$R$153),"")</f>
        <v/>
      </c>
      <c r="V54" s="45" t="str">
        <f>IF(AND('Mapa final'!$AB$151="Muy Alta",'Mapa final'!$AD$151="Catastrófico"),CONCATENATE("R49C",'Mapa final'!$R$151),"")</f>
        <v/>
      </c>
      <c r="W54" s="46" t="str">
        <f>IF(AND('Mapa final'!$AB$152="Muy Alta",'Mapa final'!$AD$152="Catastrófico"),CONCATENATE("R49C",'Mapa final'!$R$152),"")</f>
        <v/>
      </c>
      <c r="X54" s="113" t="str">
        <f>IF(AND('Mapa final'!$AB$153="Muy Alta",'Mapa final'!$AD$153="Catastrófico"),CONCATENATE("R49C",'Mapa final'!$R$153),"")</f>
        <v/>
      </c>
      <c r="Y54" s="58"/>
      <c r="Z54" s="292"/>
      <c r="AA54" s="293"/>
      <c r="AB54" s="293"/>
      <c r="AC54" s="293"/>
      <c r="AD54" s="293"/>
      <c r="AE54" s="294"/>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row>
    <row r="55" spans="1:61" ht="15" customHeight="1" thickBot="1" x14ac:dyDescent="0.3">
      <c r="A55" s="58"/>
      <c r="B55" s="298"/>
      <c r="C55" s="298"/>
      <c r="D55" s="299"/>
      <c r="E55" s="287"/>
      <c r="F55" s="288"/>
      <c r="G55" s="288"/>
      <c r="H55" s="288"/>
      <c r="I55" s="286"/>
      <c r="J55" s="120" t="str">
        <f>IF(AND('Mapa final'!$AB$154="Muy Alta",'Mapa final'!$AD$154="Leve"),CONCATENATE("R50C",'Mapa final'!$R$154),"")</f>
        <v/>
      </c>
      <c r="K55" s="121" t="str">
        <f>IF(AND('Mapa final'!$AB$155="Muy Alta",'Mapa final'!$AD$155="Leve"),CONCATENATE("R50C",'Mapa final'!$R$155),"")</f>
        <v/>
      </c>
      <c r="L55" s="122" t="str">
        <f>IF(AND('Mapa final'!$AB$156="Muy Alta",'Mapa final'!$AD$156="Leve"),CONCATENATE("R50C",'Mapa final'!$R$156),"")</f>
        <v/>
      </c>
      <c r="M55" s="118" t="str">
        <f>IF(AND('Mapa final'!$AB$154="Muy Alta",'Mapa final'!$AD$154="Menor"),CONCATENATE("R50C",'Mapa final'!$R$154),"")</f>
        <v/>
      </c>
      <c r="N55" s="44" t="str">
        <f>IF(AND('Mapa final'!$AB$155="Muy Alta",'Mapa final'!$AD$155="Menor"),CONCATENATE("R50C",'Mapa final'!$R$15),"")</f>
        <v/>
      </c>
      <c r="O55" s="119" t="str">
        <f>IF(AND('Mapa final'!$AB$156="Muy Alta",'Mapa final'!$AD$156="Menor"),CONCATENATE("R50C",'Mapa final'!$R$156),"")</f>
        <v/>
      </c>
      <c r="P55" s="118" t="str">
        <f>IF(AND('Mapa final'!$AB$154="Muy Alta",'Mapa final'!$AD$154="Moderado"),CONCATENATE("R50C",'Mapa final'!$R$154),"")</f>
        <v/>
      </c>
      <c r="Q55" s="44" t="str">
        <f>IF(AND('Mapa final'!$AB$155="Muy Alta",'Mapa final'!$AD$155="Moderado"),CONCATENATE("R50C",'Mapa final'!$R$155),"")</f>
        <v/>
      </c>
      <c r="R55" s="119" t="str">
        <f>IF(AND('Mapa final'!$AB$156="Muy Alta",'Mapa final'!$AD$156="Moderado"),CONCATENATE("R50C",'Mapa final'!$R$156),"")</f>
        <v/>
      </c>
      <c r="S55" s="118" t="str">
        <f>IF(AND('Mapa final'!$AB$154="Muy Alta",'Mapa final'!$AD$154="Mayor"),CONCATENATE("R50C",'Mapa final'!$R$154),"")</f>
        <v/>
      </c>
      <c r="T55" s="44" t="str">
        <f>IF(AND('Mapa final'!$AB$155="Muy Alta",'Mapa final'!$AD$155="Mayor"),CONCATENATE("R50C",'Mapa final'!$R$155),"")</f>
        <v/>
      </c>
      <c r="U55" s="119" t="str">
        <f>IF(AND('Mapa final'!$AB$156="Muy Alta",'Mapa final'!$AD$156="Mayor"),CONCATENATE("R50C",'Mapa final'!$R$156),"")</f>
        <v/>
      </c>
      <c r="V55" s="45" t="str">
        <f>IF(AND('Mapa final'!$AB$154="Muy Alta",'Mapa final'!$AD$154="Catastrófico"),CONCATENATE("R50C",'Mapa final'!$R$154),"")</f>
        <v/>
      </c>
      <c r="W55" s="46" t="str">
        <f>IF(AND('Mapa final'!$AB$155="Muy Alta",'Mapa final'!$AD$155="Catastrófico"),CONCATENATE("R50C",'Mapa final'!$R$155),"")</f>
        <v/>
      </c>
      <c r="X55" s="113" t="str">
        <f>IF(AND('Mapa final'!$AB$156="Muy Alta",'Mapa final'!$AD$156="Catastrófico"),CONCATENATE("R50C",'Mapa final'!$R$156),"")</f>
        <v/>
      </c>
      <c r="Y55" s="58"/>
      <c r="Z55" s="292"/>
      <c r="AA55" s="293"/>
      <c r="AB55" s="293"/>
      <c r="AC55" s="293"/>
      <c r="AD55" s="293"/>
      <c r="AE55" s="294"/>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row>
    <row r="56" spans="1:61" ht="15" customHeight="1" x14ac:dyDescent="0.25">
      <c r="A56" s="58"/>
      <c r="B56" s="298"/>
      <c r="C56" s="298"/>
      <c r="D56" s="299"/>
      <c r="E56" s="283" t="s">
        <v>106</v>
      </c>
      <c r="F56" s="284"/>
      <c r="G56" s="284"/>
      <c r="H56" s="284"/>
      <c r="I56" s="284"/>
      <c r="J56" s="51" t="str">
        <f>IF(AND('Mapa final'!$AB$7="Alta",'Mapa final'!$AD$7="Leve"),CONCATENATE("R1C",'Mapa final'!$R$7),"")</f>
        <v/>
      </c>
      <c r="K56" s="52" t="str">
        <f>IF(AND('Mapa final'!$AB$8="Alta",'Mapa final'!$AD$8="Leve"),CONCATENATE("R1C",'Mapa final'!$R$8),"")</f>
        <v/>
      </c>
      <c r="L56" s="124" t="str">
        <f>IF(AND('Mapa final'!$AB$9="Alta",'Mapa final'!$AD$9="Leve"),CONCATENATE("R1C",'Mapa final'!$R$9),"")</f>
        <v/>
      </c>
      <c r="M56" s="49" t="str">
        <f>IF(AND('Mapa final'!$AB$7="Alta",'Mapa final'!$AD$7="Menor"),CONCATENATE("R1C",'Mapa final'!$R$7),"")</f>
        <v/>
      </c>
      <c r="N56" s="50" t="str">
        <f>IF(AND('Mapa final'!$AB$8="Alta",'Mapa final'!$AD$8="Menor"),CONCATENATE("R1C",'Mapa final'!$R$8),"")</f>
        <v/>
      </c>
      <c r="O56" s="123" t="str">
        <f>IF(AND('Mapa final'!$AB$9="Alta",'Mapa final'!$AD$9="Menor"),CONCATENATE("R1C",'Mapa final'!$R$9),"")</f>
        <v/>
      </c>
      <c r="P56" s="115" t="str">
        <f>IF(AND('Mapa final'!$AB$7="Alta",'Mapa final'!$AD$7="Moderado"),CONCATENATE("R1C",'Mapa final'!$R$7),"")</f>
        <v/>
      </c>
      <c r="Q56" s="116" t="str">
        <f>IF(AND('Mapa final'!$AB$8="Alta",'Mapa final'!$AD$8="Moderado"),CONCATENATE("R1C",'Mapa final'!$R$8),"")</f>
        <v/>
      </c>
      <c r="R56" s="117" t="str">
        <f>IF(AND('Mapa final'!$AB$9="Alta",'Mapa final'!$AD$9="Moderado"),CONCATENATE("R1C",'Mapa final'!$R$9),"")</f>
        <v/>
      </c>
      <c r="S56" s="115" t="str">
        <f>IF(AND('Mapa final'!$AB$7="Alta",'Mapa final'!$AD$7="Mayor"),CONCATENATE("R1C",'Mapa final'!$R$7),"")</f>
        <v/>
      </c>
      <c r="T56" s="116" t="str">
        <f>IF(AND('Mapa final'!$AB$8="Alta",'Mapa final'!$AD$8="Mayor"),CONCATENATE("R1C",'Mapa final'!$R$8),"")</f>
        <v/>
      </c>
      <c r="U56" s="117" t="str">
        <f>IF(AND('Mapa final'!$AB$9="Alta",'Mapa final'!$AD$9="Mayor"),CONCATENATE("R1C",'Mapa final'!$R$9),"")</f>
        <v/>
      </c>
      <c r="V56" s="42" t="str">
        <f>IF(AND('Mapa final'!$AB$7="Alta",'Mapa final'!$AD$7="Catastrófico"),CONCATENATE("R1C",'Mapa final'!$R$7),"")</f>
        <v/>
      </c>
      <c r="W56" s="43" t="str">
        <f>IF(AND('Mapa final'!$AB$8="Alta",'Mapa final'!$AD$8="Catastrófico"),CONCATENATE("R1C",'Mapa final'!$R$8),"")</f>
        <v/>
      </c>
      <c r="X56" s="112" t="str">
        <f>IF(AND('Mapa final'!$AB$9="Alta",'Mapa final'!$AD$9="Catastrófico"),CONCATENATE("R1C",'Mapa final'!$R$9),"")</f>
        <v/>
      </c>
      <c r="Y56" s="58"/>
      <c r="Z56" s="277" t="s">
        <v>74</v>
      </c>
      <c r="AA56" s="278"/>
      <c r="AB56" s="278"/>
      <c r="AC56" s="278"/>
      <c r="AD56" s="278"/>
      <c r="AE56" s="279"/>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row>
    <row r="57" spans="1:61" ht="15" customHeight="1" x14ac:dyDescent="0.25">
      <c r="A57" s="58"/>
      <c r="B57" s="298"/>
      <c r="C57" s="298"/>
      <c r="D57" s="299"/>
      <c r="E57" s="285"/>
      <c r="F57" s="286"/>
      <c r="G57" s="286"/>
      <c r="H57" s="286"/>
      <c r="I57" s="286"/>
      <c r="J57" s="51" t="str">
        <f>IF(AND('Mapa final'!$AB$10="Alta",'Mapa final'!$AD$10="Leve"),CONCATENATE("R2C",'Mapa final'!$R$10),"")</f>
        <v/>
      </c>
      <c r="K57" s="52" t="str">
        <f>IF(AND('Mapa final'!$AB$11="Alta",'Mapa final'!$AD$11="Leve"),CONCATENATE("R2C",'Mapa final'!$R$11),"")</f>
        <v/>
      </c>
      <c r="L57" s="124" t="str">
        <f>IF(AND('Mapa final'!$AB$12="Alta",'Mapa final'!$AD$12="Leve"),CONCATENATE("R2C",'Mapa final'!$R$12),"")</f>
        <v/>
      </c>
      <c r="M57" s="51" t="str">
        <f>IF(AND('Mapa final'!$AB$10="Alta",'Mapa final'!$AD$10="Menor"),CONCATENATE("R2C",'Mapa final'!$R$10),"")</f>
        <v/>
      </c>
      <c r="N57" s="52" t="str">
        <f>IF(AND('Mapa final'!$AB$11="Alta",'Mapa final'!$AD$11="Menor"),CONCATENATE("R2C",'Mapa final'!$R$11),"")</f>
        <v/>
      </c>
      <c r="O57" s="124" t="str">
        <f>IF(AND('Mapa final'!$AB$12="Alta",'Mapa final'!$AD$12="Menor"),CONCATENATE("R2C",'Mapa final'!$R$12),"")</f>
        <v/>
      </c>
      <c r="P57" s="118" t="str">
        <f>IF(AND('Mapa final'!$AB$10="Alta",'Mapa final'!$AD$10="Moderado"),CONCATENATE("R2C",'Mapa final'!$R$10),"")</f>
        <v/>
      </c>
      <c r="Q57" s="44" t="str">
        <f>IF(AND('Mapa final'!$AB$11="Alta",'Mapa final'!$AD$11="Moderado"),CONCATENATE("R2C",'Mapa final'!$R$11),"")</f>
        <v/>
      </c>
      <c r="R57" s="119" t="str">
        <f>IF(AND('Mapa final'!$AB$12="Alta",'Mapa final'!$AD$12="Moderado"),CONCATENATE("R2C",'Mapa final'!$R$12),"")</f>
        <v/>
      </c>
      <c r="S57" s="118" t="str">
        <f>IF(AND('Mapa final'!$AB$10="Alta",'Mapa final'!$AD$10="Mayor"),CONCATENATE("R2C",'Mapa final'!$R$10),"")</f>
        <v/>
      </c>
      <c r="T57" s="44" t="str">
        <f>IF(AND('Mapa final'!$AB$11="Alta",'Mapa final'!$AD$11="Mayor"),CONCATENATE("R2C",'Mapa final'!$R$11),"")</f>
        <v/>
      </c>
      <c r="U57" s="119" t="str">
        <f>IF(AND('Mapa final'!$AB$12="Alta",'Mapa final'!$AD$12="Mayor"),CONCATENATE("R2C",'Mapa final'!$R$12),"")</f>
        <v/>
      </c>
      <c r="V57" s="45" t="str">
        <f>IF(AND('Mapa final'!$AB$10="Alta",'Mapa final'!$AD$10="Catastrófico"),CONCATENATE("R2C",'Mapa final'!$R$10),"")</f>
        <v/>
      </c>
      <c r="W57" s="46" t="str">
        <f>IF(AND('Mapa final'!$AB$11="Alta",'Mapa final'!$AD$11="Catastrófico"),CONCATENATE("R2C",'Mapa final'!$R$11),"")</f>
        <v/>
      </c>
      <c r="X57" s="113" t="str">
        <f>IF(AND('Mapa final'!$AB$12="Alta",'Mapa final'!$AD$12="Catastrófico"),CONCATENATE("R2C",'Mapa final'!$R$12),"")</f>
        <v/>
      </c>
      <c r="Y57" s="58"/>
      <c r="Z57" s="280"/>
      <c r="AA57" s="281"/>
      <c r="AB57" s="281"/>
      <c r="AC57" s="281"/>
      <c r="AD57" s="281"/>
      <c r="AE57" s="282"/>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row>
    <row r="58" spans="1:61" ht="15" customHeight="1" x14ac:dyDescent="0.25">
      <c r="A58" s="58"/>
      <c r="B58" s="298"/>
      <c r="C58" s="298"/>
      <c r="D58" s="299"/>
      <c r="E58" s="287"/>
      <c r="F58" s="288"/>
      <c r="G58" s="288"/>
      <c r="H58" s="288"/>
      <c r="I58" s="286"/>
      <c r="J58" s="51" t="str">
        <f>IF(AND('Mapa final'!$AB$13="Alta",'Mapa final'!$AD$13="Leve"),CONCATENATE("R3C",'Mapa final'!$R$13),"")</f>
        <v/>
      </c>
      <c r="K58" s="52" t="str">
        <f>IF(AND('Mapa final'!$AB$14="Alta",'Mapa final'!$AD$14="Leve"),CONCATENATE("R3C",'Mapa final'!$R$14),"")</f>
        <v/>
      </c>
      <c r="L58" s="124" t="str">
        <f>IF(AND('Mapa final'!$AB$15="Alta",'Mapa final'!$AD$15="Leve"),CONCATENATE("R3C",'Mapa final'!$R$15),"")</f>
        <v/>
      </c>
      <c r="M58" s="51" t="str">
        <f>IF(AND('Mapa final'!$AB$13="Alta",'Mapa final'!$AD$13="Menor"),CONCATENATE("R3C",'Mapa final'!$R$13),"")</f>
        <v/>
      </c>
      <c r="N58" s="52" t="str">
        <f>IF(AND('Mapa final'!$AB$14="Alta",'Mapa final'!$AD$14="Menor"),CONCATENATE("R3C",'Mapa final'!$R$14),"")</f>
        <v/>
      </c>
      <c r="O58" s="124" t="str">
        <f>IF(AND('Mapa final'!$AB$15="Alta",'Mapa final'!$AD$15="Menor"),CONCATENATE("R3C",'Mapa final'!$R$15),"")</f>
        <v/>
      </c>
      <c r="P58" s="118" t="str">
        <f>IF(AND('Mapa final'!$AB$13="Alta",'Mapa final'!$AD$13="Moderado"),CONCATENATE("R3C",'Mapa final'!$R$13),"")</f>
        <v/>
      </c>
      <c r="Q58" s="44" t="str">
        <f>IF(AND('Mapa final'!$AB$14="Alta",'Mapa final'!$AD$14="Moderado"),CONCATENATE("R3C",'Mapa final'!$R$14),"")</f>
        <v/>
      </c>
      <c r="R58" s="119" t="str">
        <f>IF(AND('Mapa final'!$AB$15="Alta",'Mapa final'!$AD$15="Moderado"),CONCATENATE("R3C",'Mapa final'!$R$15),"")</f>
        <v/>
      </c>
      <c r="S58" s="118" t="str">
        <f>IF(AND('Mapa final'!$AB$13="Alta",'Mapa final'!$AD$13="Mayor"),CONCATENATE("R3C",'Mapa final'!$R$13),"")</f>
        <v/>
      </c>
      <c r="T58" s="44" t="str">
        <f>IF(AND('Mapa final'!$AB$14="Alta",'Mapa final'!$AD$14="Mayor"),CONCATENATE("R3C",'Mapa final'!$R$14),"")</f>
        <v/>
      </c>
      <c r="U58" s="119" t="str">
        <f>IF(AND('Mapa final'!$AB$15="Alta",'Mapa final'!$AD$15="Mayor"),CONCATENATE("R3C",'Mapa final'!$R$15),"")</f>
        <v/>
      </c>
      <c r="V58" s="45" t="str">
        <f>IF(AND('Mapa final'!$AB$13="Alta",'Mapa final'!$AD$13="Catastrófico"),CONCATENATE("R3C",'Mapa final'!$R$13),"")</f>
        <v/>
      </c>
      <c r="W58" s="46" t="str">
        <f>IF(AND('Mapa final'!$AB$14="Alta",'Mapa final'!$AD$14="Catastrófico"),CONCATENATE("R3C",'Mapa final'!$R$14),"")</f>
        <v/>
      </c>
      <c r="X58" s="113" t="str">
        <f>IF(AND('Mapa final'!$AB$15="Alta",'Mapa final'!$AD$15="Catastrófico"),CONCATENATE("R3C",'Mapa final'!$R$15),"")</f>
        <v/>
      </c>
      <c r="Y58" s="58"/>
      <c r="Z58" s="280"/>
      <c r="AA58" s="281"/>
      <c r="AB58" s="281"/>
      <c r="AC58" s="281"/>
      <c r="AD58" s="281"/>
      <c r="AE58" s="282"/>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row>
    <row r="59" spans="1:61" ht="15" customHeight="1" x14ac:dyDescent="0.25">
      <c r="A59" s="58"/>
      <c r="B59" s="298"/>
      <c r="C59" s="298"/>
      <c r="D59" s="299"/>
      <c r="E59" s="287"/>
      <c r="F59" s="288"/>
      <c r="G59" s="288"/>
      <c r="H59" s="288"/>
      <c r="I59" s="286"/>
      <c r="J59" s="51" t="str">
        <f>IF(AND('Mapa final'!$AB$16="Alta",'Mapa final'!$AD$16="Leve"),CONCATENATE("R4C",'Mapa final'!$R$16),"")</f>
        <v/>
      </c>
      <c r="K59" s="52" t="str">
        <f>IF(AND('Mapa final'!$AB$17="Alta",'Mapa final'!$AD$17="Leve"),CONCATENATE("R4C",'Mapa final'!$R$17),"")</f>
        <v/>
      </c>
      <c r="L59" s="124" t="str">
        <f>IF(AND('Mapa final'!$AB$18="Alta",'Mapa final'!$AD$18="Leve"),CONCATENATE("R4C",'Mapa final'!$R$18),"")</f>
        <v/>
      </c>
      <c r="M59" s="51" t="str">
        <f>IF(AND('Mapa final'!$AB$16="Alta",'Mapa final'!$AD$16="Menor"),CONCATENATE("R4C",'Mapa final'!$R$16),"")</f>
        <v/>
      </c>
      <c r="N59" s="52" t="str">
        <f>IF(AND('Mapa final'!$AB$17="Alta",'Mapa final'!$AD$17="Menor"),CONCATENATE("R4C",'Mapa final'!$R$17),"")</f>
        <v/>
      </c>
      <c r="O59" s="124" t="str">
        <f>IF(AND('Mapa final'!$AB$18="Alta",'Mapa final'!$AD$18="Menor"),CONCATENATE("R4C",'Mapa final'!$R$18),"")</f>
        <v/>
      </c>
      <c r="P59" s="118" t="str">
        <f>IF(AND('Mapa final'!$AB$16="Alta",'Mapa final'!$AD$16="Moderado"),CONCATENATE("R4C",'Mapa final'!$R$16),"")</f>
        <v/>
      </c>
      <c r="Q59" s="44" t="str">
        <f>IF(AND('Mapa final'!$AB$17="Alta",'Mapa final'!$AD$17="Moderado"),CONCATENATE("R4C",'Mapa final'!$R$17),"")</f>
        <v/>
      </c>
      <c r="R59" s="119" t="str">
        <f>IF(AND('Mapa final'!$AB$18="Alta",'Mapa final'!$AD$18="Moderado"),CONCATENATE("R4C",'Mapa final'!$R$18),"")</f>
        <v/>
      </c>
      <c r="S59" s="118" t="str">
        <f>IF(AND('Mapa final'!$AB$16="Alta",'Mapa final'!$AD$16="Mayor"),CONCATENATE("R4C",'Mapa final'!$R$16),"")</f>
        <v/>
      </c>
      <c r="T59" s="44" t="str">
        <f>IF(AND('Mapa final'!$AB$17="Alta",'Mapa final'!$AD$17="Mayor"),CONCATENATE("R4C",'Mapa final'!$R$17),"")</f>
        <v/>
      </c>
      <c r="U59" s="119" t="str">
        <f>IF(AND('Mapa final'!$AB$18="Alta",'Mapa final'!$AD$18="Mayor"),CONCATENATE("R4C",'Mapa final'!$R$18),"")</f>
        <v/>
      </c>
      <c r="V59" s="45" t="str">
        <f>IF(AND('Mapa final'!$AB$16="Alta",'Mapa final'!$AD$16="Catastrófico"),CONCATENATE("R4C",'Mapa final'!$R$16),"")</f>
        <v/>
      </c>
      <c r="W59" s="46" t="str">
        <f>IF(AND('Mapa final'!$AB$17="Alta",'Mapa final'!$AD$17="Catastrófico"),CONCATENATE("R4C",'Mapa final'!$R$17),"")</f>
        <v/>
      </c>
      <c r="X59" s="113" t="str">
        <f>IF(AND('Mapa final'!$AB$18="Alta",'Mapa final'!$AD$18="Catastrófico"),CONCATENATE("R4C",'Mapa final'!$R$18),"")</f>
        <v/>
      </c>
      <c r="Y59" s="58"/>
      <c r="Z59" s="280"/>
      <c r="AA59" s="281"/>
      <c r="AB59" s="281"/>
      <c r="AC59" s="281"/>
      <c r="AD59" s="281"/>
      <c r="AE59" s="282"/>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row>
    <row r="60" spans="1:61" ht="12" customHeight="1" x14ac:dyDescent="0.25">
      <c r="A60" s="58"/>
      <c r="B60" s="298"/>
      <c r="C60" s="298"/>
      <c r="D60" s="299"/>
      <c r="E60" s="287"/>
      <c r="F60" s="288"/>
      <c r="G60" s="288"/>
      <c r="H60" s="288"/>
      <c r="I60" s="286"/>
      <c r="J60" s="51" t="str">
        <f>IF(AND('Mapa final'!$AB$19="Alta",'Mapa final'!$AD$19="Leve"),CONCATENATE("R5C",'Mapa final'!$R$19),"")</f>
        <v/>
      </c>
      <c r="K60" s="52" t="str">
        <f>IF(AND('Mapa final'!$AB$20="Alta",'Mapa final'!$AD$20="Leve"),CONCATENATE("R5C",'Mapa final'!$R$20),"")</f>
        <v/>
      </c>
      <c r="L60" s="124" t="str">
        <f>IF(AND('Mapa final'!$AB$21="Alta",'Mapa final'!$AD$21="Leve"),CONCATENATE("R5C",'Mapa final'!$R$21),"")</f>
        <v/>
      </c>
      <c r="M60" s="51" t="str">
        <f>IF(AND('Mapa final'!$AB$19="Alta",'Mapa final'!$AD$19="Menor"),CONCATENATE("R5C",'Mapa final'!$R$19),"")</f>
        <v/>
      </c>
      <c r="N60" s="52" t="str">
        <f>IF(AND('Mapa final'!$AB$20="Alta",'Mapa final'!$AD$20="Menor"),CONCATENATE("R5C",'Mapa final'!$R$20),"")</f>
        <v/>
      </c>
      <c r="O60" s="124" t="str">
        <f>IF(AND('Mapa final'!$AB$21="Alta",'Mapa final'!$AD$21="Menor"),CONCATENATE("R5C",'Mapa final'!$R$21),"")</f>
        <v/>
      </c>
      <c r="P60" s="118" t="str">
        <f>IF(AND('Mapa final'!$AB$19="Alta",'Mapa final'!$AD$19="Moderado"),CONCATENATE("R5C",'Mapa final'!$R$19),"")</f>
        <v/>
      </c>
      <c r="Q60" s="44" t="str">
        <f>IF(AND('Mapa final'!$AB$20="Alta",'Mapa final'!$AD$20="Moderado"),CONCATENATE("R5C",'Mapa final'!$R$20),"")</f>
        <v/>
      </c>
      <c r="R60" s="119" t="str">
        <f>IF(AND('Mapa final'!$AB$21="Alta",'Mapa final'!$AD$21="Moderado"),CONCATENATE("R5C",'Mapa final'!$R$21),"")</f>
        <v/>
      </c>
      <c r="S60" s="118" t="str">
        <f>IF(AND('Mapa final'!$AB$19="Alta",'Mapa final'!$AD$19="Mayor"),CONCATENATE("R5C",'Mapa final'!$R$19),"")</f>
        <v/>
      </c>
      <c r="T60" s="44" t="str">
        <f>IF(AND('Mapa final'!$AB$20="Alta",'Mapa final'!$AD$20="Mayor"),CONCATENATE("R5C",'Mapa final'!$R$20),"")</f>
        <v/>
      </c>
      <c r="U60" s="119" t="str">
        <f>IF(AND('Mapa final'!$AB$21="Alta",'Mapa final'!$AD$21="Mayor"),CONCATENATE("R5C",'Mapa final'!$R$21),"")</f>
        <v/>
      </c>
      <c r="V60" s="45" t="str">
        <f>IF(AND('Mapa final'!$AB$19="Alta",'Mapa final'!$AD$19="Catastrófico"),CONCATENATE("R5C",'Mapa final'!$R$19),"")</f>
        <v/>
      </c>
      <c r="W60" s="46" t="str">
        <f>IF(AND('Mapa final'!$AB$20="Alta",'Mapa final'!$AD$20="Catastrófico"),CONCATENATE("R5C",'Mapa final'!$R$20),"")</f>
        <v/>
      </c>
      <c r="X60" s="113" t="str">
        <f>IF(AND('Mapa final'!$AB$21="Alta",'Mapa final'!$AD$21="Catastrófico"),CONCATENATE("R5C",'Mapa final'!$R$21),"")</f>
        <v/>
      </c>
      <c r="Y60" s="58"/>
      <c r="Z60" s="280"/>
      <c r="AA60" s="281"/>
      <c r="AB60" s="281"/>
      <c r="AC60" s="281"/>
      <c r="AD60" s="281"/>
      <c r="AE60" s="282"/>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row>
    <row r="61" spans="1:61" ht="12" customHeight="1" x14ac:dyDescent="0.25">
      <c r="A61" s="58"/>
      <c r="B61" s="298"/>
      <c r="C61" s="298"/>
      <c r="D61" s="299"/>
      <c r="E61" s="287"/>
      <c r="F61" s="288"/>
      <c r="G61" s="288"/>
      <c r="H61" s="288"/>
      <c r="I61" s="286"/>
      <c r="J61" s="51" t="str">
        <f>IF(AND('Mapa final'!$AB$22="Alta",'Mapa final'!$AD$22="Leve"),CONCATENATE("R6C",'Mapa final'!$R$22),"")</f>
        <v/>
      </c>
      <c r="K61" s="52" t="str">
        <f>IF(AND('Mapa final'!$AB$23="Alta",'Mapa final'!$AD$23="Leve"),CONCATENATE("R6C",'Mapa final'!$R$23),"")</f>
        <v/>
      </c>
      <c r="L61" s="124" t="str">
        <f>IF(AND('Mapa final'!$AB$24="Alta",'Mapa final'!$AD$24="Leve"),CONCATENATE("R6C",'Mapa final'!$R$24),"")</f>
        <v/>
      </c>
      <c r="M61" s="51" t="str">
        <f>IF(AND('Mapa final'!$AB$22="Alta",'Mapa final'!$AD$22="Menor"),CONCATENATE("R6C",'Mapa final'!$R$22),"")</f>
        <v/>
      </c>
      <c r="N61" s="52" t="str">
        <f>IF(AND('Mapa final'!$AB$23="Alta",'Mapa final'!$AD$23="Menor"),CONCATENATE("R6C",'Mapa final'!$R$23),"")</f>
        <v/>
      </c>
      <c r="O61" s="124" t="str">
        <f>IF(AND('Mapa final'!$AB$24="Alta",'Mapa final'!$AD$24="Menor"),CONCATENATE("R6C",'Mapa final'!$R$24),"")</f>
        <v/>
      </c>
      <c r="P61" s="118" t="str">
        <f>IF(AND('Mapa final'!$AB$22="Alta",'Mapa final'!$AD$22="Moderado"),CONCATENATE("R6C",'Mapa final'!$R$22),"")</f>
        <v/>
      </c>
      <c r="Q61" s="44" t="str">
        <f>IF(AND('Mapa final'!$AB$23="Alta",'Mapa final'!$AD$23="Moderado"),CONCATENATE("R6C",'Mapa final'!$R$23),"")</f>
        <v/>
      </c>
      <c r="R61" s="119" t="str">
        <f>IF(AND('Mapa final'!$AB$24="Alta",'Mapa final'!$AD$24="Moderado"),CONCATENATE("R6C",'Mapa final'!$R$24),"")</f>
        <v/>
      </c>
      <c r="S61" s="118" t="str">
        <f>IF(AND('Mapa final'!$AB$22="Alta",'Mapa final'!$AD$22="Mayor"),CONCATENATE("R6C",'Mapa final'!$R$22),"")</f>
        <v/>
      </c>
      <c r="T61" s="44" t="str">
        <f>IF(AND('Mapa final'!$AB$23="Alta",'Mapa final'!$AD$23="Mayor"),CONCATENATE("R6C",'Mapa final'!$R$23),"")</f>
        <v/>
      </c>
      <c r="U61" s="119" t="str">
        <f>IF(AND('Mapa final'!$AB$24="Alta",'Mapa final'!$AD$24="Mayor"),CONCATENATE("R6C",'Mapa final'!$R$24),"")</f>
        <v/>
      </c>
      <c r="V61" s="45" t="str">
        <f>IF(AND('Mapa final'!$AB$22="Alta",'Mapa final'!$AD$22="Catastrófico"),CONCATENATE("R6C",'Mapa final'!$R$22),"")</f>
        <v/>
      </c>
      <c r="W61" s="46" t="str">
        <f>IF(AND('Mapa final'!$AB$23="Alta",'Mapa final'!$AD$23="Catastrófico"),CONCATENATE("R6C",'Mapa final'!$R$23),"")</f>
        <v/>
      </c>
      <c r="X61" s="113" t="str">
        <f>IF(AND('Mapa final'!$AB$24="Alta",'Mapa final'!$AD$24="Catastrófico"),CONCATENATE("R6C",'Mapa final'!$R$24),"")</f>
        <v/>
      </c>
      <c r="Y61" s="58"/>
      <c r="Z61" s="280"/>
      <c r="AA61" s="281"/>
      <c r="AB61" s="281"/>
      <c r="AC61" s="281"/>
      <c r="AD61" s="281"/>
      <c r="AE61" s="282"/>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row>
    <row r="62" spans="1:61" ht="12" customHeight="1" x14ac:dyDescent="0.25">
      <c r="A62" s="58"/>
      <c r="B62" s="298"/>
      <c r="C62" s="298"/>
      <c r="D62" s="299"/>
      <c r="E62" s="287"/>
      <c r="F62" s="288"/>
      <c r="G62" s="288"/>
      <c r="H62" s="288"/>
      <c r="I62" s="286"/>
      <c r="J62" s="51" t="str">
        <f>IF(AND('Mapa final'!$AB$25="Alta",'Mapa final'!$AD$25="Leve"),CONCATENATE("R7C",'Mapa final'!$R$25),"")</f>
        <v/>
      </c>
      <c r="K62" s="52" t="str">
        <f>IF(AND('Mapa final'!$AB$26="Alta",'Mapa final'!$AD$26="Leve"),CONCATENATE("R7C",'Mapa final'!$R$26),"")</f>
        <v/>
      </c>
      <c r="L62" s="124" t="str">
        <f>IF(AND('Mapa final'!$AB$27="Alta",'Mapa final'!$AD$27="Leve"),CONCATENATE("R7C",'Mapa final'!$R$27),"")</f>
        <v/>
      </c>
      <c r="M62" s="51" t="str">
        <f>IF(AND('Mapa final'!$AB$25="Alta",'Mapa final'!$AD$25="Menor"),CONCATENATE("R7C",'Mapa final'!$R$25),"")</f>
        <v/>
      </c>
      <c r="N62" s="52" t="str">
        <f>IF(AND('Mapa final'!$AB$26="Alta",'Mapa final'!$AD$26="Menor"),CONCATENATE("R7C",'Mapa final'!$R$26),"")</f>
        <v/>
      </c>
      <c r="O62" s="124" t="str">
        <f>IF(AND('Mapa final'!$AB$27="Alta",'Mapa final'!$AD$27="Menor"),CONCATENATE("R7C",'Mapa final'!$R$27),"")</f>
        <v/>
      </c>
      <c r="P62" s="118" t="str">
        <f>IF(AND('Mapa final'!$AB$25="Alta",'Mapa final'!$AD$25="Moderado"),CONCATENATE("R7C",'Mapa final'!$R$25),"")</f>
        <v/>
      </c>
      <c r="Q62" s="44" t="str">
        <f>IF(AND('Mapa final'!$AB$26="Alta",'Mapa final'!$AD$26="Moderado"),CONCATENATE("R7C",'Mapa final'!$R$26),"")</f>
        <v/>
      </c>
      <c r="R62" s="119" t="str">
        <f>IF(AND('Mapa final'!$AB$27="Alta",'Mapa final'!$AD$27="Moderado"),CONCATENATE("R7C",'Mapa final'!$R$27),"")</f>
        <v/>
      </c>
      <c r="S62" s="118" t="str">
        <f>IF(AND('Mapa final'!$AB$25="Alta",'Mapa final'!$AD$25="Mayor"),CONCATENATE("R7C",'Mapa final'!$R$25),"")</f>
        <v/>
      </c>
      <c r="T62" s="44" t="str">
        <f>IF(AND('Mapa final'!$AB$26="Alta",'Mapa final'!$AD$26="Mayor"),CONCATENATE("R7C",'Mapa final'!$R$26),"")</f>
        <v/>
      </c>
      <c r="U62" s="119" t="str">
        <f>IF(AND('Mapa final'!$AB$27="Alta",'Mapa final'!$AD$27="Mayor"),CONCATENATE("R7C",'Mapa final'!$R$27),"")</f>
        <v/>
      </c>
      <c r="V62" s="45" t="str">
        <f>IF(AND('Mapa final'!$AB$25="Alta",'Mapa final'!$AD$25="Catastrófico"),CONCATENATE("R7C",'Mapa final'!$R$25),"")</f>
        <v/>
      </c>
      <c r="W62" s="46" t="str">
        <f>IF(AND('Mapa final'!$AB$26="Alta",'Mapa final'!$AD$26="Catastrófico"),CONCATENATE("R7C",'Mapa final'!$R$26),"")</f>
        <v/>
      </c>
      <c r="X62" s="113" t="str">
        <f>IF(AND('Mapa final'!$AB$27="Alta",'Mapa final'!$AD$27="Catastrófico"),CONCATENATE("R7C",'Mapa final'!$R$27),"")</f>
        <v/>
      </c>
      <c r="Y62" s="58"/>
      <c r="Z62" s="280"/>
      <c r="AA62" s="281"/>
      <c r="AB62" s="281"/>
      <c r="AC62" s="281"/>
      <c r="AD62" s="281"/>
      <c r="AE62" s="282"/>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row>
    <row r="63" spans="1:61" ht="12" customHeight="1" x14ac:dyDescent="0.25">
      <c r="A63" s="58"/>
      <c r="B63" s="298"/>
      <c r="C63" s="298"/>
      <c r="D63" s="299"/>
      <c r="E63" s="287"/>
      <c r="F63" s="288"/>
      <c r="G63" s="288"/>
      <c r="H63" s="288"/>
      <c r="I63" s="286"/>
      <c r="J63" s="51" t="str">
        <f>IF(AND('Mapa final'!$AB$28="Alta",'Mapa final'!$AD$28="Leve"),CONCATENATE("R8C",'Mapa final'!$R$28),"")</f>
        <v/>
      </c>
      <c r="K63" s="52" t="str">
        <f>IF(AND('Mapa final'!$AB$29="Alta",'Mapa final'!$AD$29="Leve"),CONCATENATE("R8C",'Mapa final'!$R$29),"")</f>
        <v/>
      </c>
      <c r="L63" s="124" t="str">
        <f>IF(AND('Mapa final'!$AB$30="Alta",'Mapa final'!$AD$30="Leve"),CONCATENATE("R8C",'Mapa final'!$R$30),"")</f>
        <v/>
      </c>
      <c r="M63" s="51" t="str">
        <f>IF(AND('Mapa final'!$AB$28="Alta",'Mapa final'!$AD$28="Menor"),CONCATENATE("R8C",'Mapa final'!$R$28),"")</f>
        <v/>
      </c>
      <c r="N63" s="52" t="str">
        <f>IF(AND('Mapa final'!$AB$29="Alta",'Mapa final'!$AD$29="Menor"),CONCATENATE("R8C",'Mapa final'!$R$29),"")</f>
        <v/>
      </c>
      <c r="O63" s="124" t="str">
        <f>IF(AND('Mapa final'!$AB$30="Alta",'Mapa final'!$AD$30="Menor"),CONCATENATE("R8C",'Mapa final'!$R$30),"")</f>
        <v/>
      </c>
      <c r="P63" s="118" t="str">
        <f>IF(AND('Mapa final'!$AB$28="Alta",'Mapa final'!$AD$28="Moderado"),CONCATENATE("R8C",'Mapa final'!$R$28),"")</f>
        <v/>
      </c>
      <c r="Q63" s="44" t="str">
        <f>IF(AND('Mapa final'!$AB$29="Alta",'Mapa final'!$AD$29="Moderado"),CONCATENATE("R8C",'Mapa final'!$R$29),"")</f>
        <v/>
      </c>
      <c r="R63" s="119" t="str">
        <f>IF(AND('Mapa final'!$AB$30="Alta",'Mapa final'!$AD$30="Moderado"),CONCATENATE("R8C",'Mapa final'!$R$30),"")</f>
        <v/>
      </c>
      <c r="S63" s="118" t="str">
        <f>IF(AND('Mapa final'!$AB$28="Alta",'Mapa final'!$AD$28="Mayor"),CONCATENATE("R8C",'Mapa final'!$R$28),"")</f>
        <v/>
      </c>
      <c r="T63" s="44" t="str">
        <f>IF(AND('Mapa final'!$AB$29="Alta",'Mapa final'!$AD$29="Mayor"),CONCATENATE("R8C",'Mapa final'!$R$29),"")</f>
        <v/>
      </c>
      <c r="U63" s="119" t="str">
        <f>IF(AND('Mapa final'!$AB$30="Alta",'Mapa final'!$AD$30="Mayor"),CONCATENATE("R8C",'Mapa final'!$R$30),"")</f>
        <v/>
      </c>
      <c r="V63" s="45" t="str">
        <f>IF(AND('Mapa final'!$AB$28="Alta",'Mapa final'!$AD$28="Catastrófico"),CONCATENATE("R8C",'Mapa final'!$R$28),"")</f>
        <v/>
      </c>
      <c r="W63" s="46" t="str">
        <f>IF(AND('Mapa final'!$AB$29="Alta",'Mapa final'!$AD$29="Catastrófico"),CONCATENATE("R8C",'Mapa final'!$R$29),"")</f>
        <v/>
      </c>
      <c r="X63" s="113" t="str">
        <f>IF(AND('Mapa final'!$AB$30="Alta",'Mapa final'!$AD$30="Catastrófico"),CONCATENATE("R8C",'Mapa final'!$R$30),"")</f>
        <v/>
      </c>
      <c r="Y63" s="58"/>
      <c r="Z63" s="280"/>
      <c r="AA63" s="281"/>
      <c r="AB63" s="281"/>
      <c r="AC63" s="281"/>
      <c r="AD63" s="281"/>
      <c r="AE63" s="282"/>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row>
    <row r="64" spans="1:61" ht="12" customHeight="1" x14ac:dyDescent="0.25">
      <c r="A64" s="58"/>
      <c r="B64" s="298"/>
      <c r="C64" s="298"/>
      <c r="D64" s="299"/>
      <c r="E64" s="287"/>
      <c r="F64" s="288"/>
      <c r="G64" s="288"/>
      <c r="H64" s="288"/>
      <c r="I64" s="286"/>
      <c r="J64" s="51" t="str">
        <f>IF(AND('Mapa final'!$AB$31="Alta",'Mapa final'!$AD$31="Leve"),CONCATENATE("R9C",'Mapa final'!$R$31),"")</f>
        <v/>
      </c>
      <c r="K64" s="52" t="str">
        <f>IF(AND('Mapa final'!$AB$32="Alta",'Mapa final'!$AD$32="Leve"),CONCATENATE("R9C",'Mapa final'!$R$32),"")</f>
        <v/>
      </c>
      <c r="L64" s="124" t="str">
        <f>IF(AND('Mapa final'!$AB$33="Alta",'Mapa final'!$AD$33="Leve"),CONCATENATE("R9C",'Mapa final'!$R$33),"")</f>
        <v/>
      </c>
      <c r="M64" s="51" t="str">
        <f>IF(AND('Mapa final'!$AB$31="Alta",'Mapa final'!$AD$31="Menor"),CONCATENATE("R9C",'Mapa final'!$R$31),"")</f>
        <v/>
      </c>
      <c r="N64" s="52" t="str">
        <f>IF(AND('Mapa final'!$AB$32="Alta",'Mapa final'!$AD$32="Menor"),CONCATENATE("R9C",'Mapa final'!$R$32),"")</f>
        <v/>
      </c>
      <c r="O64" s="124" t="str">
        <f>IF(AND('Mapa final'!$AB$33="Alta",'Mapa final'!$AD$33="Menor"),CONCATENATE("R9C",'Mapa final'!$R$33),"")</f>
        <v/>
      </c>
      <c r="P64" s="118" t="str">
        <f>IF(AND('Mapa final'!$AB$31="Alta",'Mapa final'!$AD$31="Moderado"),CONCATENATE("R9C",'Mapa final'!$R$31),"")</f>
        <v/>
      </c>
      <c r="Q64" s="44" t="str">
        <f>IF(AND('Mapa final'!$AB$32="Alta",'Mapa final'!$AD$32="Moderado"),CONCATENATE("R9C",'Mapa final'!$R$32),"")</f>
        <v/>
      </c>
      <c r="R64" s="119" t="str">
        <f>IF(AND('Mapa final'!$AB$33="Alta",'Mapa final'!$AD$33="Moderado"),CONCATENATE("R9C",'Mapa final'!$R$33),"")</f>
        <v/>
      </c>
      <c r="S64" s="118" t="str">
        <f>IF(AND('Mapa final'!$AB$31="Alta",'Mapa final'!$AD$31="Mayor"),CONCATENATE("R9C",'Mapa final'!$R$31),"")</f>
        <v/>
      </c>
      <c r="T64" s="44" t="str">
        <f>IF(AND('Mapa final'!$AB$32="Alta",'Mapa final'!$AD$32="Mayor"),CONCATENATE("R9C",'Mapa final'!$R$32),"")</f>
        <v/>
      </c>
      <c r="U64" s="119" t="str">
        <f>IF(AND('Mapa final'!$AB$33="Alta",'Mapa final'!$AD$33="Mayor"),CONCATENATE("R9C",'Mapa final'!$R$33),"")</f>
        <v/>
      </c>
      <c r="V64" s="45" t="str">
        <f>IF(AND('Mapa final'!$AB$31="Alta",'Mapa final'!$AD$31="Catastrófico"),CONCATENATE("R9C",'Mapa final'!$R$31),"")</f>
        <v/>
      </c>
      <c r="W64" s="46" t="str">
        <f>IF(AND('Mapa final'!$AB$32="Alta",'Mapa final'!$AD$32="Catastrófico"),CONCATENATE("R9C",'Mapa final'!$R$32),"")</f>
        <v/>
      </c>
      <c r="X64" s="113" t="str">
        <f>IF(AND('Mapa final'!$AB$33="Alta",'Mapa final'!$AD$33="Catastrófico"),CONCATENATE("R9C",'Mapa final'!$R$33),"")</f>
        <v/>
      </c>
      <c r="Y64" s="58"/>
      <c r="Z64" s="280"/>
      <c r="AA64" s="281"/>
      <c r="AB64" s="281"/>
      <c r="AC64" s="281"/>
      <c r="AD64" s="281"/>
      <c r="AE64" s="282"/>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row>
    <row r="65" spans="1:61" ht="12" customHeight="1" x14ac:dyDescent="0.25">
      <c r="A65" s="58"/>
      <c r="B65" s="298"/>
      <c r="C65" s="298"/>
      <c r="D65" s="299"/>
      <c r="E65" s="287"/>
      <c r="F65" s="288"/>
      <c r="G65" s="288"/>
      <c r="H65" s="288"/>
      <c r="I65" s="286"/>
      <c r="J65" s="51" t="str">
        <f>IF(AND('Mapa final'!$AB$34="Alta",'Mapa final'!$AD$34="Leve"),CONCATENATE("R10C",'Mapa final'!$R$34),"")</f>
        <v/>
      </c>
      <c r="K65" s="52" t="str">
        <f>IF(AND('Mapa final'!$AB$35="Alta",'Mapa final'!$AD$35="Leve"),CONCATENATE("R10C",'Mapa final'!$R$35),"")</f>
        <v/>
      </c>
      <c r="L65" s="124" t="str">
        <f>IF(AND('Mapa final'!$AB$36="Alta",'Mapa final'!$AD$36="Leve"),CONCATENATE("R10C",'Mapa final'!$R$36),"")</f>
        <v/>
      </c>
      <c r="M65" s="51" t="str">
        <f>IF(AND('Mapa final'!$AB$34="Alta",'Mapa final'!$AD$34="Menor"),CONCATENATE("R10C",'Mapa final'!$R$34),"")</f>
        <v/>
      </c>
      <c r="N65" s="52" t="str">
        <f>IF(AND('Mapa final'!$AB$35="Alta",'Mapa final'!$AD$35="Menor"),CONCATENATE("R10C",'Mapa final'!$R$35),"")</f>
        <v/>
      </c>
      <c r="O65" s="124" t="str">
        <f>IF(AND('Mapa final'!$AB$36="Alta",'Mapa final'!$AD$36="Menor"),CONCATENATE("R10C",'Mapa final'!$R$36),"")</f>
        <v/>
      </c>
      <c r="P65" s="118" t="str">
        <f>IF(AND('Mapa final'!$AB$34="Alta",'Mapa final'!$AD$34="Moderado"),CONCATENATE("R10C",'Mapa final'!$R$34),"")</f>
        <v/>
      </c>
      <c r="Q65" s="44" t="str">
        <f>IF(AND('Mapa final'!$AB$35="Alta",'Mapa final'!$AD$35="Moderado"),CONCATENATE("R10C",'Mapa final'!$R$35),"")</f>
        <v/>
      </c>
      <c r="R65" s="119" t="str">
        <f>IF(AND('Mapa final'!$AB$36="Alta",'Mapa final'!$AD$36="Moderado"),CONCATENATE("R10C",'Mapa final'!$R$36),"")</f>
        <v/>
      </c>
      <c r="S65" s="118" t="str">
        <f>IF(AND('Mapa final'!$AB$34="Alta",'Mapa final'!$AD$34="Mayor"),CONCATENATE("R10C",'Mapa final'!$R$34),"")</f>
        <v/>
      </c>
      <c r="T65" s="44" t="str">
        <f>IF(AND('Mapa final'!$AB$35="Alta",'Mapa final'!$AD$35="Mayor"),CONCATENATE("R10C",'Mapa final'!$R$35),"")</f>
        <v/>
      </c>
      <c r="U65" s="119" t="str">
        <f>IF(AND('Mapa final'!$AB$36="Alta",'Mapa final'!$AD$36="Mayor"),CONCATENATE("R10C",'Mapa final'!$R$36),"")</f>
        <v/>
      </c>
      <c r="V65" s="45" t="str">
        <f>IF(AND('Mapa final'!$AB$34="Alta",'Mapa final'!$AD$34="Catastrófico"),CONCATENATE("R10C",'Mapa final'!$R$34),"")</f>
        <v/>
      </c>
      <c r="W65" s="46" t="str">
        <f>IF(AND('Mapa final'!$AB$35="Alta",'Mapa final'!$AD$35="Catastrófico"),CONCATENATE("R10C",'Mapa final'!$R$35),"")</f>
        <v/>
      </c>
      <c r="X65" s="113" t="str">
        <f>IF(AND('Mapa final'!$AB$36="Alta",'Mapa final'!$AD$36="Catastrófico"),CONCATENATE("R10C",'Mapa final'!$R$36),"")</f>
        <v/>
      </c>
      <c r="Y65" s="58"/>
      <c r="Z65" s="280"/>
      <c r="AA65" s="281"/>
      <c r="AB65" s="281"/>
      <c r="AC65" s="281"/>
      <c r="AD65" s="281"/>
      <c r="AE65" s="282"/>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row>
    <row r="66" spans="1:61" ht="12" customHeight="1" x14ac:dyDescent="0.25">
      <c r="A66" s="58"/>
      <c r="B66" s="298"/>
      <c r="C66" s="298"/>
      <c r="D66" s="299"/>
      <c r="E66" s="287"/>
      <c r="F66" s="288"/>
      <c r="G66" s="288"/>
      <c r="H66" s="288"/>
      <c r="I66" s="286"/>
      <c r="J66" s="51" t="str">
        <f>IF(AND('Mapa final'!$AB$37="Alta",'Mapa final'!$AD$37="Leve"),CONCATENATE("R11C",'Mapa final'!$R$37),"")</f>
        <v/>
      </c>
      <c r="K66" s="52" t="str">
        <f>IF(AND('Mapa final'!$AB$38="Alta",'Mapa final'!$AD$38="Leve"),CONCATENATE("R11C",'Mapa final'!$R$38),"")</f>
        <v/>
      </c>
      <c r="L66" s="124" t="str">
        <f>IF(AND('Mapa final'!$AB$39="Alta",'Mapa final'!$AD$39="Leve"),CONCATENATE("R11C",'Mapa final'!$R$39),"")</f>
        <v/>
      </c>
      <c r="M66" s="51" t="str">
        <f>IF(AND('Mapa final'!$AB$37="Alta",'Mapa final'!$AD$37="Menor"),CONCATENATE("R11C",'Mapa final'!$R$37),"")</f>
        <v/>
      </c>
      <c r="N66" s="52" t="str">
        <f>IF(AND('Mapa final'!$AB$38="Alta",'Mapa final'!$AD$38="Menor"),CONCATENATE("R11C",'Mapa final'!$R$38),"")</f>
        <v/>
      </c>
      <c r="O66" s="124" t="str">
        <f>IF(AND('Mapa final'!$AB$39="Alta",'Mapa final'!$AD$39="Menor"),CONCATENATE("R11C",'Mapa final'!$R$39),"")</f>
        <v/>
      </c>
      <c r="P66" s="118" t="str">
        <f>IF(AND('Mapa final'!$AB$37="Alta",'Mapa final'!$AD$37="Moderado"),CONCATENATE("R11C",'Mapa final'!$R$37),"")</f>
        <v/>
      </c>
      <c r="Q66" s="44" t="str">
        <f>IF(AND('Mapa final'!$AB$38="Alta",'Mapa final'!$AD$38="Moderado"),CONCATENATE("R11C",'Mapa final'!$R$38),"")</f>
        <v/>
      </c>
      <c r="R66" s="119" t="str">
        <f>IF(AND('Mapa final'!$AB$39="Alta",'Mapa final'!$AD$39="Moderado"),CONCATENATE("R11C",'Mapa final'!$R$39),"")</f>
        <v/>
      </c>
      <c r="S66" s="118" t="str">
        <f>IF(AND('Mapa final'!$AB$37="Alta",'Mapa final'!$AD$37="Mayor"),CONCATENATE("R11C",'Mapa final'!$R$37),"")</f>
        <v/>
      </c>
      <c r="T66" s="44" t="str">
        <f>IF(AND('Mapa final'!$AB$38="Alta",'Mapa final'!$AD$38="Mayor"),CONCATENATE("R11C",'Mapa final'!$R$38),"")</f>
        <v/>
      </c>
      <c r="U66" s="119" t="str">
        <f>IF(AND('Mapa final'!$AB$39="Alta",'Mapa final'!$AD$39="Mayor"),CONCATENATE("R11C",'Mapa final'!$R$39),"")</f>
        <v/>
      </c>
      <c r="V66" s="45" t="str">
        <f>IF(AND('Mapa final'!$AB$37="Alta",'Mapa final'!$AD$37="Catastrófico"),CONCATENATE("R11C",'Mapa final'!$R$37),"")</f>
        <v/>
      </c>
      <c r="W66" s="46" t="str">
        <f>IF(AND('Mapa final'!$AB$38="Alta",'Mapa final'!$AD$38="Catastrófico"),CONCATENATE("R11C",'Mapa final'!$R$38),"")</f>
        <v/>
      </c>
      <c r="X66" s="113" t="str">
        <f>IF(AND('Mapa final'!$AB$39="Alta",'Mapa final'!$AD$39="Catastrófico"),CONCATENATE("R11C",'Mapa final'!$R$39),"")</f>
        <v/>
      </c>
      <c r="Y66" s="58"/>
      <c r="Z66" s="280"/>
      <c r="AA66" s="281"/>
      <c r="AB66" s="281"/>
      <c r="AC66" s="281"/>
      <c r="AD66" s="281"/>
      <c r="AE66" s="282"/>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row>
    <row r="67" spans="1:61" ht="12" customHeight="1" x14ac:dyDescent="0.25">
      <c r="A67" s="58"/>
      <c r="B67" s="298"/>
      <c r="C67" s="298"/>
      <c r="D67" s="299"/>
      <c r="E67" s="287"/>
      <c r="F67" s="288"/>
      <c r="G67" s="288"/>
      <c r="H67" s="288"/>
      <c r="I67" s="286"/>
      <c r="J67" s="51" t="str">
        <f>IF(AND('Mapa final'!$AB$40="Alta",'Mapa final'!$AD$40="Leve"),CONCATENATE("R12C",'Mapa final'!$R$40),"")</f>
        <v/>
      </c>
      <c r="K67" s="52" t="str">
        <f>IF(AND('Mapa final'!$AB$41="Alta",'Mapa final'!$AD$41="Leve"),CONCATENATE("R12C",'Mapa final'!$R$41),"")</f>
        <v/>
      </c>
      <c r="L67" s="124" t="str">
        <f>IF(AND('Mapa final'!$AB$42="Alta",'Mapa final'!$AD$42="Leve"),CONCATENATE("R12C",'Mapa final'!$R$42),"")</f>
        <v/>
      </c>
      <c r="M67" s="51" t="str">
        <f>IF(AND('Mapa final'!$AB$40="Alta",'Mapa final'!$AD$40="Menor"),CONCATENATE("R12C",'Mapa final'!$R$40),"")</f>
        <v/>
      </c>
      <c r="N67" s="52" t="str">
        <f>IF(AND('Mapa final'!$AB$41="Alta",'Mapa final'!$AD$41="Menor"),CONCATENATE("R12C",'Mapa final'!$R$41),"")</f>
        <v/>
      </c>
      <c r="O67" s="124" t="str">
        <f>IF(AND('Mapa final'!$AB$42="Alta",'Mapa final'!$AD$42="Menor"),CONCATENATE("R12C",'Mapa final'!$R$42),"")</f>
        <v/>
      </c>
      <c r="P67" s="118" t="str">
        <f>IF(AND('Mapa final'!$AB$40="Alta",'Mapa final'!$AD$40="Moderado"),CONCATENATE("R12C",'Mapa final'!$R$40),"")</f>
        <v/>
      </c>
      <c r="Q67" s="44" t="str">
        <f>IF(AND('Mapa final'!$AB$41="Alta",'Mapa final'!$AD$41="Moderado"),CONCATENATE("R12C",'Mapa final'!$R$41),"")</f>
        <v/>
      </c>
      <c r="R67" s="119" t="str">
        <f>IF(AND('Mapa final'!$AB$42="Alta",'Mapa final'!$AD$42="Moderado"),CONCATENATE("R12C",'Mapa final'!$R$42),"")</f>
        <v/>
      </c>
      <c r="S67" s="118" t="str">
        <f>IF(AND('Mapa final'!$AB$40="Alta",'Mapa final'!$AD$40="Mayor"),CONCATENATE("R12C",'Mapa final'!$R$40),"")</f>
        <v/>
      </c>
      <c r="T67" s="44" t="str">
        <f>IF(AND('Mapa final'!$AB$41="Alta",'Mapa final'!$AD$41="Mayor"),CONCATENATE("R12C",'Mapa final'!$R$41),"")</f>
        <v/>
      </c>
      <c r="U67" s="119" t="str">
        <f>IF(AND('Mapa final'!$AB$42="Alta",'Mapa final'!$AD$42="Mayor"),CONCATENATE("R12C",'Mapa final'!$R$42),"")</f>
        <v/>
      </c>
      <c r="V67" s="45" t="str">
        <f>IF(AND('Mapa final'!$AB$40="Alta",'Mapa final'!$AD$40="Catastrófico"),CONCATENATE("R12C",'Mapa final'!$R$40),"")</f>
        <v/>
      </c>
      <c r="W67" s="46" t="str">
        <f>IF(AND('Mapa final'!$AB$41="Alta",'Mapa final'!$AD$41="Catastrófico"),CONCATENATE("R12C",'Mapa final'!$R$41),"")</f>
        <v/>
      </c>
      <c r="X67" s="113" t="str">
        <f>IF(AND('Mapa final'!$AB$42="Alta",'Mapa final'!$AD$42="Catastrófico"),CONCATENATE("R12C",'Mapa final'!$R$42),"")</f>
        <v/>
      </c>
      <c r="Y67" s="58"/>
      <c r="Z67" s="280"/>
      <c r="AA67" s="281"/>
      <c r="AB67" s="281"/>
      <c r="AC67" s="281"/>
      <c r="AD67" s="281"/>
      <c r="AE67" s="282"/>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row>
    <row r="68" spans="1:61" ht="12" customHeight="1" x14ac:dyDescent="0.25">
      <c r="A68" s="58"/>
      <c r="B68" s="298"/>
      <c r="C68" s="298"/>
      <c r="D68" s="299"/>
      <c r="E68" s="287"/>
      <c r="F68" s="288"/>
      <c r="G68" s="288"/>
      <c r="H68" s="288"/>
      <c r="I68" s="286"/>
      <c r="J68" s="51" t="str">
        <f>IF(AND('Mapa final'!$AB$43="Alta",'Mapa final'!$AD$43="Leve"),CONCATENATE("R13C",'Mapa final'!$R$43),"")</f>
        <v/>
      </c>
      <c r="K68" s="52" t="str">
        <f>IF(AND('Mapa final'!$AB$44="Alta",'Mapa final'!$AD$44="Leve"),CONCATENATE("R13C",'Mapa final'!$R$44),"")</f>
        <v/>
      </c>
      <c r="L68" s="124" t="str">
        <f>IF(AND('Mapa final'!$AB$45="Alta",'Mapa final'!$AD$45="Leve"),CONCATENATE("R13C",'Mapa final'!$R$45),"")</f>
        <v/>
      </c>
      <c r="M68" s="51" t="str">
        <f>IF(AND('Mapa final'!$AB$43="Alta",'Mapa final'!$AD$43="Menor"),CONCATENATE("R13C",'Mapa final'!$R$43),"")</f>
        <v/>
      </c>
      <c r="N68" s="52" t="str">
        <f>IF(AND('Mapa final'!$AB$44="Alta",'Mapa final'!$AD$44="Menor"),CONCATENATE("R13C",'Mapa final'!$R$44),"")</f>
        <v/>
      </c>
      <c r="O68" s="124" t="str">
        <f>IF(AND('Mapa final'!$AB$45="Alta",'Mapa final'!$AD$45="Menor"),CONCATENATE("R13C",'Mapa final'!$R$45),"")</f>
        <v/>
      </c>
      <c r="P68" s="118" t="str">
        <f>IF(AND('Mapa final'!$AB$43="Alta",'Mapa final'!$AD$43="Moderado"),CONCATENATE("R13C",'Mapa final'!$R$43),"")</f>
        <v/>
      </c>
      <c r="Q68" s="44" t="str">
        <f>IF(AND('Mapa final'!$AB$44="Alta",'Mapa final'!$AD$44="Moderado"),CONCATENATE("R13C",'Mapa final'!$R$44),"")</f>
        <v/>
      </c>
      <c r="R68" s="119" t="str">
        <f>IF(AND('Mapa final'!$AB$45="Alta",'Mapa final'!$AD$45="Moderado"),CONCATENATE("R13C",'Mapa final'!$R$45),"")</f>
        <v/>
      </c>
      <c r="S68" s="118" t="str">
        <f>IF(AND('Mapa final'!$AB$43="Alta",'Mapa final'!$AD$43="Mayor"),CONCATENATE("R13C",'Mapa final'!$R$43),"")</f>
        <v/>
      </c>
      <c r="T68" s="44" t="str">
        <f>IF(AND('Mapa final'!$AB$44="Alta",'Mapa final'!$AD$44="Mayor"),CONCATENATE("R13C",'Mapa final'!$R$44),"")</f>
        <v/>
      </c>
      <c r="U68" s="119" t="str">
        <f>IF(AND('Mapa final'!$AB$45="Alta",'Mapa final'!$AD$45="Mayor"),CONCATENATE("R13C",'Mapa final'!$R$45),"")</f>
        <v/>
      </c>
      <c r="V68" s="45" t="str">
        <f>IF(AND('Mapa final'!$AB$43="Alta",'Mapa final'!$AD$43="Catastrófico"),CONCATENATE("R13C",'Mapa final'!$R$43),"")</f>
        <v/>
      </c>
      <c r="W68" s="46" t="str">
        <f>IF(AND('Mapa final'!$AB$44="Alta",'Mapa final'!$AD$44="Catastrófico"),CONCATENATE("R13C",'Mapa final'!$R$44),"")</f>
        <v/>
      </c>
      <c r="X68" s="113" t="str">
        <f>IF(AND('Mapa final'!$AB$45="Alta",'Mapa final'!$AD$45="Catastrófico"),CONCATENATE("R13C",'Mapa final'!$R$45),"")</f>
        <v/>
      </c>
      <c r="Y68" s="58"/>
      <c r="Z68" s="280"/>
      <c r="AA68" s="281"/>
      <c r="AB68" s="281"/>
      <c r="AC68" s="281"/>
      <c r="AD68" s="281"/>
      <c r="AE68" s="282"/>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row>
    <row r="69" spans="1:61" ht="12" customHeight="1" x14ac:dyDescent="0.25">
      <c r="A69" s="58"/>
      <c r="B69" s="298"/>
      <c r="C69" s="298"/>
      <c r="D69" s="299"/>
      <c r="E69" s="287"/>
      <c r="F69" s="288"/>
      <c r="G69" s="288"/>
      <c r="H69" s="288"/>
      <c r="I69" s="286"/>
      <c r="J69" s="51" t="str">
        <f>IF(AND('Mapa final'!$AB$46="Alta",'Mapa final'!$AD$46="Leve"),CONCATENATE("R14C",'Mapa final'!$R$46),"")</f>
        <v/>
      </c>
      <c r="K69" s="52" t="str">
        <f>IF(AND('Mapa final'!$AB$47="Alta",'Mapa final'!$AD$47="Leve"),CONCATENATE("R14C",'Mapa final'!$R$47),"")</f>
        <v/>
      </c>
      <c r="L69" s="124" t="str">
        <f>IF(AND('Mapa final'!$AB$48="Alta",'Mapa final'!$AD$48="Leve"),CONCATENATE("R14C",'Mapa final'!$R$48),"")</f>
        <v/>
      </c>
      <c r="M69" s="51" t="str">
        <f>IF(AND('Mapa final'!$AB$46="Alta",'Mapa final'!$AD$46="Menor"),CONCATENATE("R14C",'Mapa final'!$R$46),"")</f>
        <v/>
      </c>
      <c r="N69" s="52" t="str">
        <f>IF(AND('Mapa final'!$AB$47="Alta",'Mapa final'!$AD$47="Menor"),CONCATENATE("R14C",'Mapa final'!$R$47),"")</f>
        <v/>
      </c>
      <c r="O69" s="124" t="str">
        <f>IF(AND('Mapa final'!$AB$48="Alta",'Mapa final'!$AD$48="Menor"),CONCATENATE("R14C",'Mapa final'!$R$48),"")</f>
        <v/>
      </c>
      <c r="P69" s="118" t="str">
        <f>IF(AND('Mapa final'!$AB$46="Alta",'Mapa final'!$AD$46="Moderado"),CONCATENATE("R14C",'Mapa final'!$R$46),"")</f>
        <v/>
      </c>
      <c r="Q69" s="44" t="str">
        <f>IF(AND('Mapa final'!$AB$47="Alta",'Mapa final'!$AD$47="Moderado"),CONCATENATE("R14C",'Mapa final'!$R$47),"")</f>
        <v/>
      </c>
      <c r="R69" s="119" t="str">
        <f>IF(AND('Mapa final'!$AB$48="Alta",'Mapa final'!$AD$48="Moderado"),CONCATENATE("R14C",'Mapa final'!$R$48),"")</f>
        <v/>
      </c>
      <c r="S69" s="118" t="str">
        <f>IF(AND('Mapa final'!$AB$46="Alta",'Mapa final'!$AD$46="Mayor"),CONCATENATE("R14C",'Mapa final'!$R$46),"")</f>
        <v/>
      </c>
      <c r="T69" s="44" t="str">
        <f>IF(AND('Mapa final'!$AB$47="Alta",'Mapa final'!$AD$47="Mayor"),CONCATENATE("R14C",'Mapa final'!$R$47),"")</f>
        <v/>
      </c>
      <c r="U69" s="119" t="str">
        <f>IF(AND('Mapa final'!$AB$48="Alta",'Mapa final'!$AD$48="Mayor"),CONCATENATE("R14C",'Mapa final'!$R$48),"")</f>
        <v/>
      </c>
      <c r="V69" s="45" t="str">
        <f>IF(AND('Mapa final'!$AB$46="Alta",'Mapa final'!$AD$46="Catastrófico"),CONCATENATE("R14C",'Mapa final'!$R$46),"")</f>
        <v/>
      </c>
      <c r="W69" s="46" t="str">
        <f>IF(AND('Mapa final'!$AB$47="Alta",'Mapa final'!$AD$47="Catastrófico"),CONCATENATE("R14C",'Mapa final'!$R$47),"")</f>
        <v/>
      </c>
      <c r="X69" s="113" t="str">
        <f>IF(AND('Mapa final'!$AB$48="Alta",'Mapa final'!$AD$48="Catastrófico"),CONCATENATE("R14C",'Mapa final'!$R$48),"")</f>
        <v/>
      </c>
      <c r="Y69" s="58"/>
      <c r="Z69" s="280"/>
      <c r="AA69" s="281"/>
      <c r="AB69" s="281"/>
      <c r="AC69" s="281"/>
      <c r="AD69" s="281"/>
      <c r="AE69" s="282"/>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row>
    <row r="70" spans="1:61" ht="15" customHeight="1" x14ac:dyDescent="0.25">
      <c r="A70" s="58"/>
      <c r="B70" s="298"/>
      <c r="C70" s="298"/>
      <c r="D70" s="299"/>
      <c r="E70" s="287"/>
      <c r="F70" s="288"/>
      <c r="G70" s="288"/>
      <c r="H70" s="288"/>
      <c r="I70" s="286"/>
      <c r="J70" s="51" t="str">
        <f>IF(AND('Mapa final'!$AB$49="Alta",'Mapa final'!$AD$49="Leve"),CONCATENATE("R15C",'Mapa final'!$R$49),"")</f>
        <v/>
      </c>
      <c r="K70" s="52" t="str">
        <f>IF(AND('Mapa final'!$AB$50="Alta",'Mapa final'!$AD$50="Leve"),CONCATENATE("R15C",'Mapa final'!$R$50),"")</f>
        <v/>
      </c>
      <c r="L70" s="124" t="str">
        <f>IF(AND('Mapa final'!$AB$51="Alta",'Mapa final'!$AD$51="Leve"),CONCATENATE("R15C",'Mapa final'!$R$51),"")</f>
        <v/>
      </c>
      <c r="M70" s="51" t="str">
        <f>IF(AND('Mapa final'!$AB$49="Alta",'Mapa final'!$AD$49="Menor"),CONCATENATE("R15C",'Mapa final'!$R$49),"")</f>
        <v/>
      </c>
      <c r="N70" s="52" t="str">
        <f>IF(AND('Mapa final'!$AB$50="Alta",'Mapa final'!$AD$50="Menor"),CONCATENATE("R15C",'Mapa final'!$R$50),"")</f>
        <v/>
      </c>
      <c r="O70" s="124" t="str">
        <f>IF(AND('Mapa final'!$AB$51="Alta",'Mapa final'!$AD$51="Menor"),CONCATENATE("R15C",'Mapa final'!$R$51),"")</f>
        <v/>
      </c>
      <c r="P70" s="118" t="str">
        <f>IF(AND('Mapa final'!$AB$49="Alta",'Mapa final'!$AD$49="Moderado"),CONCATENATE("R15C",'Mapa final'!$R$49),"")</f>
        <v/>
      </c>
      <c r="Q70" s="44" t="str">
        <f>IF(AND('Mapa final'!$AB$50="Alta",'Mapa final'!$AD$50="Moderado"),CONCATENATE("R15C",'Mapa final'!$R$50),"")</f>
        <v/>
      </c>
      <c r="R70" s="119" t="str">
        <f>IF(AND('Mapa final'!$AB$51="Alta",'Mapa final'!$AD$51="Moderado"),CONCATENATE("R15C",'Mapa final'!$R$51),"")</f>
        <v/>
      </c>
      <c r="S70" s="118" t="str">
        <f>IF(AND('Mapa final'!$AB$49="Alta",'Mapa final'!$AD$49="Mayor"),CONCATENATE("R15C",'Mapa final'!$R$49),"")</f>
        <v/>
      </c>
      <c r="T70" s="44" t="str">
        <f>IF(AND('Mapa final'!$AB$50="Alta",'Mapa final'!$AD$50="Mayor"),CONCATENATE("R15C",'Mapa final'!$R$50),"")</f>
        <v/>
      </c>
      <c r="U70" s="119" t="str">
        <f>IF(AND('Mapa final'!$AB$51="Alta",'Mapa final'!$AD$51="Mayor"),CONCATENATE("R15C",'Mapa final'!$R$51),"")</f>
        <v/>
      </c>
      <c r="V70" s="45" t="str">
        <f>IF(AND('Mapa final'!$AB$49="Alta",'Mapa final'!$AD$49="Catastrófico"),CONCATENATE("R15C",'Mapa final'!$R$49),"")</f>
        <v/>
      </c>
      <c r="W70" s="46" t="str">
        <f>IF(AND('Mapa final'!$AB$50="Alta",'Mapa final'!$AD$50="Catastrófico"),CONCATENATE("R15C",'Mapa final'!$R$50),"")</f>
        <v/>
      </c>
      <c r="X70" s="113" t="str">
        <f>IF(AND('Mapa final'!$AB$51="Alta",'Mapa final'!$AD$51="Catastrófico"),CONCATENATE("R15C",'Mapa final'!$R$51),"")</f>
        <v/>
      </c>
      <c r="Y70" s="58"/>
      <c r="Z70" s="280"/>
      <c r="AA70" s="281"/>
      <c r="AB70" s="281"/>
      <c r="AC70" s="281"/>
      <c r="AD70" s="281"/>
      <c r="AE70" s="282"/>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row>
    <row r="71" spans="1:61" ht="15" customHeight="1" x14ac:dyDescent="0.25">
      <c r="A71" s="58"/>
      <c r="B71" s="298"/>
      <c r="C71" s="298"/>
      <c r="D71" s="299"/>
      <c r="E71" s="287"/>
      <c r="F71" s="288"/>
      <c r="G71" s="288"/>
      <c r="H71" s="288"/>
      <c r="I71" s="286"/>
      <c r="J71" s="51" t="str">
        <f>IF(AND('Mapa final'!$AB$52="Alta",'Mapa final'!$AD$52="Leve"),CONCATENATE("R16C",'Mapa final'!$R$52),"")</f>
        <v/>
      </c>
      <c r="K71" s="52" t="str">
        <f>IF(AND('Mapa final'!$AB$53="Alta",'Mapa final'!$AD$53="Leve"),CONCATENATE("R16C",'Mapa final'!$R$53),"")</f>
        <v/>
      </c>
      <c r="L71" s="124" t="str">
        <f>IF(AND('Mapa final'!$AB$54="Alta",'Mapa final'!$AD$54="Leve"),CONCATENATE("R16C",'Mapa final'!$R$54),"")</f>
        <v/>
      </c>
      <c r="M71" s="51" t="str">
        <f>IF(AND('Mapa final'!$AB$52="Alta",'Mapa final'!$AD$52="Menor"),CONCATENATE("R16C",'Mapa final'!$R$52),"")</f>
        <v/>
      </c>
      <c r="N71" s="52" t="str">
        <f>IF(AND('Mapa final'!$AB$53="Alta",'Mapa final'!$AD$53="Menor"),CONCATENATE("R16C",'Mapa final'!$R$53),"")</f>
        <v/>
      </c>
      <c r="O71" s="124" t="str">
        <f>IF(AND('Mapa final'!$AB$54="Alta",'Mapa final'!$AD$54="Menor"),CONCATENATE("R16C",'Mapa final'!$R$54),"")</f>
        <v/>
      </c>
      <c r="P71" s="118" t="str">
        <f>IF(AND('Mapa final'!$AB$52="Alta",'Mapa final'!$AD$52="Moderado"),CONCATENATE("R16C",'Mapa final'!$R$52),"")</f>
        <v/>
      </c>
      <c r="Q71" s="44" t="str">
        <f>IF(AND('Mapa final'!$AB$53="Alta",'Mapa final'!$AD$53="Moderado"),CONCATENATE("R16C",'Mapa final'!$R$53),"")</f>
        <v/>
      </c>
      <c r="R71" s="119" t="str">
        <f>IF(AND('Mapa final'!$AB$54="Alta",'Mapa final'!$AD$54="Moderado"),CONCATENATE("R16C",'Mapa final'!$R$54),"")</f>
        <v/>
      </c>
      <c r="S71" s="118" t="str">
        <f>IF(AND('Mapa final'!$AB$52="Alta",'Mapa final'!$AD$52="Mayor"),CONCATENATE("R16C",'Mapa final'!$R$52),"")</f>
        <v/>
      </c>
      <c r="T71" s="44" t="str">
        <f>IF(AND('Mapa final'!$AB$53="Alta",'Mapa final'!$AD$53="Mayor"),CONCATENATE("R16C",'Mapa final'!$R$53),"")</f>
        <v/>
      </c>
      <c r="U71" s="119" t="str">
        <f>IF(AND('Mapa final'!$AB$54="Alta",'Mapa final'!$AD$54="Mayor"),CONCATENATE("R16C",'Mapa final'!$R$54),"")</f>
        <v/>
      </c>
      <c r="V71" s="45" t="str">
        <f>IF(AND('Mapa final'!$AB$52="Alta",'Mapa final'!$AD$52="Catastrófico"),CONCATENATE("R16C",'Mapa final'!$R$52),"")</f>
        <v/>
      </c>
      <c r="W71" s="46" t="str">
        <f>IF(AND('Mapa final'!$AB$53="Alta",'Mapa final'!$AD$53="Catastrófico"),CONCATENATE("R16C",'Mapa final'!$R$53),"")</f>
        <v/>
      </c>
      <c r="X71" s="113" t="str">
        <f>IF(AND('Mapa final'!$AB$54="Alta",'Mapa final'!$AD$54="Catastrófico"),CONCATENATE("R16C",'Mapa final'!$R$54),"")</f>
        <v/>
      </c>
      <c r="Y71" s="58"/>
      <c r="Z71" s="280"/>
      <c r="AA71" s="281"/>
      <c r="AB71" s="281"/>
      <c r="AC71" s="281"/>
      <c r="AD71" s="281"/>
      <c r="AE71" s="282"/>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row>
    <row r="72" spans="1:61" ht="15" customHeight="1" x14ac:dyDescent="0.25">
      <c r="A72" s="58"/>
      <c r="B72" s="298"/>
      <c r="C72" s="298"/>
      <c r="D72" s="299"/>
      <c r="E72" s="287"/>
      <c r="F72" s="288"/>
      <c r="G72" s="288"/>
      <c r="H72" s="288"/>
      <c r="I72" s="286"/>
      <c r="J72" s="51" t="str">
        <f>IF(AND('Mapa final'!$AB$55="Alta",'Mapa final'!$AD$55="Leve"),CONCATENATE("R17C",'Mapa final'!$R$55),"")</f>
        <v/>
      </c>
      <c r="K72" s="52" t="str">
        <f>IF(AND('Mapa final'!$AB$56="Alta",'Mapa final'!$AD$56="Leve"),CONCATENATE("R17C",'Mapa final'!$R$56),"")</f>
        <v/>
      </c>
      <c r="L72" s="124" t="str">
        <f>IF(AND('Mapa final'!$AB$57="Alta",'Mapa final'!$AD$57="Leve"),CONCATENATE("R17C",'Mapa final'!$R$57),"")</f>
        <v/>
      </c>
      <c r="M72" s="51" t="str">
        <f>IF(AND('Mapa final'!$AB$55="Alta",'Mapa final'!$AD$55="Menor"),CONCATENATE("R17C",'Mapa final'!$R$55),"")</f>
        <v/>
      </c>
      <c r="N72" s="52" t="str">
        <f>IF(AND('Mapa final'!$AB$56="Alta",'Mapa final'!$AD$56="Menor"),CONCATENATE("R17C",'Mapa final'!$R$56),"")</f>
        <v/>
      </c>
      <c r="O72" s="124" t="str">
        <f>IF(AND('Mapa final'!$AB$57="Alta",'Mapa final'!$AD$57="Menor"),CONCATENATE("R17C",'Mapa final'!$R$57),"")</f>
        <v/>
      </c>
      <c r="P72" s="118" t="str">
        <f>IF(AND('Mapa final'!$AB$55="Alta",'Mapa final'!$AD$55="Moderado"),CONCATENATE("R17C",'Mapa final'!$R$55),"")</f>
        <v/>
      </c>
      <c r="Q72" s="44" t="str">
        <f>IF(AND('Mapa final'!$AB$56="Alta",'Mapa final'!$AD$56="Moderado"),CONCATENATE("R17C",'Mapa final'!$R$56),"")</f>
        <v/>
      </c>
      <c r="R72" s="119" t="str">
        <f>IF(AND('Mapa final'!$AB$57="Alta",'Mapa final'!$AD$57="Moderado"),CONCATENATE("R17C",'Mapa final'!$R$57),"")</f>
        <v/>
      </c>
      <c r="S72" s="118" t="str">
        <f>IF(AND('Mapa final'!$AB$55="Alta",'Mapa final'!$AD$55="Mayor"),CONCATENATE("R17C",'Mapa final'!$R$55),"")</f>
        <v/>
      </c>
      <c r="T72" s="44" t="str">
        <f>IF(AND('Mapa final'!$AB$56="Alta",'Mapa final'!$AD$56="Mayor"),CONCATENATE("R17C",'Mapa final'!$R$56),"")</f>
        <v/>
      </c>
      <c r="U72" s="119" t="str">
        <f>IF(AND('Mapa final'!$AB$57="Alta",'Mapa final'!$AD$57="Mayor"),CONCATENATE("R17C",'Mapa final'!$R$57),"")</f>
        <v/>
      </c>
      <c r="V72" s="45" t="str">
        <f>IF(AND('Mapa final'!$AB$55="Alta",'Mapa final'!$AD$55="Catastrófico"),CONCATENATE("R17C",'Mapa final'!$R$55),"")</f>
        <v/>
      </c>
      <c r="W72" s="46" t="str">
        <f>IF(AND('Mapa final'!$AB$56="Alta",'Mapa final'!$AD$56="Catastrófico"),CONCATENATE("R17C",'Mapa final'!$R$56),"")</f>
        <v/>
      </c>
      <c r="X72" s="113" t="str">
        <f>IF(AND('Mapa final'!$AB$57="Alta",'Mapa final'!$AD$57="Catastrófico"),CONCATENATE("R17C",'Mapa final'!$R$57),"")</f>
        <v/>
      </c>
      <c r="Y72" s="58"/>
      <c r="Z72" s="280"/>
      <c r="AA72" s="281"/>
      <c r="AB72" s="281"/>
      <c r="AC72" s="281"/>
      <c r="AD72" s="281"/>
      <c r="AE72" s="282"/>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row>
    <row r="73" spans="1:61" ht="15" customHeight="1" x14ac:dyDescent="0.25">
      <c r="A73" s="58"/>
      <c r="B73" s="298"/>
      <c r="C73" s="298"/>
      <c r="D73" s="299"/>
      <c r="E73" s="287"/>
      <c r="F73" s="288"/>
      <c r="G73" s="288"/>
      <c r="H73" s="288"/>
      <c r="I73" s="286"/>
      <c r="J73" s="51" t="str">
        <f>IF(AND('Mapa final'!$AB$58="Alta",'Mapa final'!$AD$58="Leve"),CONCATENATE("R18C",'Mapa final'!$R$58),"")</f>
        <v/>
      </c>
      <c r="K73" s="52" t="str">
        <f>IF(AND('Mapa final'!$AB$59="Alta",'Mapa final'!$AD$59="Leve"),CONCATENATE("R18C",'Mapa final'!$R$59),"")</f>
        <v/>
      </c>
      <c r="L73" s="124" t="str">
        <f>IF(AND('Mapa final'!$AB$60="Alta",'Mapa final'!$AD$60="Leve"),CONCATENATE("R18C",'Mapa final'!$R$60),"")</f>
        <v/>
      </c>
      <c r="M73" s="51" t="str">
        <f>IF(AND('Mapa final'!$AB$58="Alta",'Mapa final'!$AD$58="Menor"),CONCATENATE("R18C",'Mapa final'!$R$58),"")</f>
        <v/>
      </c>
      <c r="N73" s="52" t="str">
        <f>IF(AND('Mapa final'!$AB$59="Alta",'Mapa final'!$AD$59="Menor"),CONCATENATE("R18C",'Mapa final'!$R$59),"")</f>
        <v/>
      </c>
      <c r="O73" s="124" t="str">
        <f>IF(AND('Mapa final'!$AB$60="Alta",'Mapa final'!$AD$60="Menor"),CONCATENATE("R18C",'Mapa final'!$R$60),"")</f>
        <v/>
      </c>
      <c r="P73" s="118" t="str">
        <f>IF(AND('Mapa final'!$AB$58="Alta",'Mapa final'!$AD$58="Moderado"),CONCATENATE("R18C",'Mapa final'!$R$58),"")</f>
        <v/>
      </c>
      <c r="Q73" s="44" t="str">
        <f>IF(AND('Mapa final'!$AB$59="Alta",'Mapa final'!$AD$59="Moderado"),CONCATENATE("R18C",'Mapa final'!$R$59),"")</f>
        <v/>
      </c>
      <c r="R73" s="119" t="str">
        <f>IF(AND('Mapa final'!$AB$60="Alta",'Mapa final'!$AD$60="Moderado"),CONCATENATE("R18C",'Mapa final'!$R$60),"")</f>
        <v/>
      </c>
      <c r="S73" s="118" t="str">
        <f>IF(AND('Mapa final'!$AB$58="Alta",'Mapa final'!$AD$58="Mayor"),CONCATENATE("R18C",'Mapa final'!$R$58),"")</f>
        <v/>
      </c>
      <c r="T73" s="44" t="str">
        <f>IF(AND('Mapa final'!$AB$59="Alta",'Mapa final'!$AD$59="Mayor"),CONCATENATE("R18C",'Mapa final'!$R$59),"")</f>
        <v/>
      </c>
      <c r="U73" s="119" t="str">
        <f>IF(AND('Mapa final'!$AB$60="Alta",'Mapa final'!$AD$60="Mayor"),CONCATENATE("R18C",'Mapa final'!$R$60),"")</f>
        <v/>
      </c>
      <c r="V73" s="45" t="str">
        <f>IF(AND('Mapa final'!$AB$58="Alta",'Mapa final'!$AD$58="Catastrófico"),CONCATENATE("R18C",'Mapa final'!$R$58),"")</f>
        <v/>
      </c>
      <c r="W73" s="46" t="str">
        <f>IF(AND('Mapa final'!$AB$59="Alta",'Mapa final'!$AD$59="Catastrófico"),CONCATENATE("R18C",'Mapa final'!$R$59),"")</f>
        <v/>
      </c>
      <c r="X73" s="113" t="str">
        <f>IF(AND('Mapa final'!$AB$60="Alta",'Mapa final'!$AD$60="Catastrófico"),CONCATENATE("R18C",'Mapa final'!$R$60),"")</f>
        <v/>
      </c>
      <c r="Y73" s="58"/>
      <c r="Z73" s="280"/>
      <c r="AA73" s="281"/>
      <c r="AB73" s="281"/>
      <c r="AC73" s="281"/>
      <c r="AD73" s="281"/>
      <c r="AE73" s="282"/>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row>
    <row r="74" spans="1:61" ht="15" customHeight="1" x14ac:dyDescent="0.25">
      <c r="A74" s="58"/>
      <c r="B74" s="298"/>
      <c r="C74" s="298"/>
      <c r="D74" s="299"/>
      <c r="E74" s="287"/>
      <c r="F74" s="288"/>
      <c r="G74" s="288"/>
      <c r="H74" s="288"/>
      <c r="I74" s="286"/>
      <c r="J74" s="51" t="str">
        <f>IF(AND('Mapa final'!$AB$61="Alta",'Mapa final'!$AD$61="Leve"),CONCATENATE("R19C",'Mapa final'!$R$61),"")</f>
        <v/>
      </c>
      <c r="K74" s="52" t="str">
        <f>IF(AND('Mapa final'!$AB$62="Alta",'Mapa final'!$AD$62="Leve"),CONCATENATE("R19C",'Mapa final'!$R$62),"")</f>
        <v/>
      </c>
      <c r="L74" s="124" t="str">
        <f>IF(AND('Mapa final'!$AB$63="Alta",'Mapa final'!$AD$63="Leve"),CONCATENATE("R19C",'Mapa final'!$R$63),"")</f>
        <v/>
      </c>
      <c r="M74" s="51" t="str">
        <f>IF(AND('Mapa final'!$AB$61="Alta",'Mapa final'!$AD$61="Menor"),CONCATENATE("R19C",'Mapa final'!$R$61),"")</f>
        <v/>
      </c>
      <c r="N74" s="52" t="str">
        <f>IF(AND('Mapa final'!$AB$62="Alta",'Mapa final'!$AD$62="Menor"),CONCATENATE("R19C",'Mapa final'!$R$62),"")</f>
        <v/>
      </c>
      <c r="O74" s="124" t="str">
        <f>IF(AND('Mapa final'!$AB$63="Alta",'Mapa final'!$AD$63="Menor"),CONCATENATE("R19C",'Mapa final'!$R$63),"")</f>
        <v/>
      </c>
      <c r="P74" s="118" t="str">
        <f>IF(AND('Mapa final'!$AB$61="Alta",'Mapa final'!$AD$61="Moderado"),CONCATENATE("R19C",'Mapa final'!$R$61),"")</f>
        <v/>
      </c>
      <c r="Q74" s="44" t="str">
        <f>IF(AND('Mapa final'!$AB$62="Alta",'Mapa final'!$AD$62="Moderado"),CONCATENATE("R19C",'Mapa final'!$R$62),"")</f>
        <v/>
      </c>
      <c r="R74" s="119" t="str">
        <f>IF(AND('Mapa final'!$AB$63="Alta",'Mapa final'!$AD$63="Moderado"),CONCATENATE("R19C",'Mapa final'!$R$63),"")</f>
        <v/>
      </c>
      <c r="S74" s="118" t="str">
        <f>IF(AND('Mapa final'!$AB$61="Alta",'Mapa final'!$AD$61="Mayor"),CONCATENATE("R19C",'Mapa final'!$R$61),"")</f>
        <v/>
      </c>
      <c r="T74" s="44" t="str">
        <f>IF(AND('Mapa final'!$AB$62="Alta",'Mapa final'!$AD$62="Mayor"),CONCATENATE("R19C",'Mapa final'!$R$62),"")</f>
        <v/>
      </c>
      <c r="U74" s="119" t="str">
        <f>IF(AND('Mapa final'!$AB$63="Alta",'Mapa final'!$AD$63="Mayor"),CONCATENATE("R19C",'Mapa final'!$R$63),"")</f>
        <v/>
      </c>
      <c r="V74" s="45" t="str">
        <f>IF(AND('Mapa final'!$AB$61="Alta",'Mapa final'!$AD$61="Catastrófico"),CONCATENATE("R19C",'Mapa final'!$R$61),"")</f>
        <v/>
      </c>
      <c r="W74" s="46" t="str">
        <f>IF(AND('Mapa final'!$AB$62="Alta",'Mapa final'!$AD$62="Catastrófico"),CONCATENATE("R19C",'Mapa final'!$R$62),"")</f>
        <v/>
      </c>
      <c r="X74" s="113" t="str">
        <f>IF(AND('Mapa final'!$AB$63="Alta",'Mapa final'!$AD$63="Catastrófico"),CONCATENATE("R19C",'Mapa final'!$R$63),"")</f>
        <v/>
      </c>
      <c r="Y74" s="58"/>
      <c r="Z74" s="280"/>
      <c r="AA74" s="281"/>
      <c r="AB74" s="281"/>
      <c r="AC74" s="281"/>
      <c r="AD74" s="281"/>
      <c r="AE74" s="282"/>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row>
    <row r="75" spans="1:61" ht="15" customHeight="1" x14ac:dyDescent="0.25">
      <c r="A75" s="58"/>
      <c r="B75" s="298"/>
      <c r="C75" s="298"/>
      <c r="D75" s="299"/>
      <c r="E75" s="287"/>
      <c r="F75" s="288"/>
      <c r="G75" s="288"/>
      <c r="H75" s="288"/>
      <c r="I75" s="286"/>
      <c r="J75" s="51" t="str">
        <f>IF(AND('Mapa final'!$AB$64="Alta",'Mapa final'!$AD$64="Leve"),CONCATENATE("R20C",'Mapa final'!$R$64),"")</f>
        <v/>
      </c>
      <c r="K75" s="52" t="str">
        <f>IF(AND('Mapa final'!$AB$65="Alta",'Mapa final'!$AD$65="Leve"),CONCATENATE("R20C",'Mapa final'!$R$65),"")</f>
        <v/>
      </c>
      <c r="L75" s="124" t="str">
        <f>IF(AND('Mapa final'!$AB$66="Alta",'Mapa final'!$AD$66="Leve"),CONCATENATE("R20C",'Mapa final'!$R$66),"")</f>
        <v/>
      </c>
      <c r="M75" s="51" t="str">
        <f>IF(AND('Mapa final'!$AB$64="Alta",'Mapa final'!$AD$64="Menor"),CONCATENATE("R20C",'Mapa final'!$R$64),"")</f>
        <v/>
      </c>
      <c r="N75" s="52" t="str">
        <f>IF(AND('Mapa final'!$AB$65="Alta",'Mapa final'!$AD$65="Menor"),CONCATENATE("R20C",'Mapa final'!$R$65),"")</f>
        <v/>
      </c>
      <c r="O75" s="124" t="str">
        <f>IF(AND('Mapa final'!$AB$66="Alta",'Mapa final'!$AD$66="Menor"),CONCATENATE("R20C",'Mapa final'!$R$66),"")</f>
        <v/>
      </c>
      <c r="P75" s="118" t="str">
        <f>IF(AND('Mapa final'!$AB$64="Alta",'Mapa final'!$AD$64="Moderado"),CONCATENATE("R20C",'Mapa final'!$R$64),"")</f>
        <v/>
      </c>
      <c r="Q75" s="44" t="str">
        <f>IF(AND('Mapa final'!$AB$65="Alta",'Mapa final'!$AD$65="Moderado"),CONCATENATE("R20C",'Mapa final'!$R$65),"")</f>
        <v/>
      </c>
      <c r="R75" s="119" t="str">
        <f>IF(AND('Mapa final'!$AB$66="Alta",'Mapa final'!$AD$66="Moderado"),CONCATENATE("R20C",'Mapa final'!$R$66),"")</f>
        <v/>
      </c>
      <c r="S75" s="118" t="str">
        <f>IF(AND('Mapa final'!$AB$64="Alta",'Mapa final'!$AD$64="Mayor"),CONCATENATE("R20C",'Mapa final'!$R$64),"")</f>
        <v/>
      </c>
      <c r="T75" s="44" t="str">
        <f>IF(AND('Mapa final'!$AB$65="Alta",'Mapa final'!$AD$65="Mayor"),CONCATENATE("R20C",'Mapa final'!$R$65),"")</f>
        <v/>
      </c>
      <c r="U75" s="119" t="str">
        <f>IF(AND('Mapa final'!$AB$66="Alta",'Mapa final'!$AD$66="Mayor"),CONCATENATE("R20C",'Mapa final'!$R$66),"")</f>
        <v/>
      </c>
      <c r="V75" s="45" t="str">
        <f>IF(AND('Mapa final'!$AB$64="Alta",'Mapa final'!$AD$64="Catastrófico"),CONCATENATE("R20C",'Mapa final'!$R$64),"")</f>
        <v/>
      </c>
      <c r="W75" s="46" t="str">
        <f>IF(AND('Mapa final'!$AB$65="Alta",'Mapa final'!$AD$65="Catastrófico"),CONCATENATE("R20C",'Mapa final'!$R$65),"")</f>
        <v/>
      </c>
      <c r="X75" s="113" t="str">
        <f>IF(AND('Mapa final'!$AB$66="Alta",'Mapa final'!$AD$66="Catastrófico"),CONCATENATE("R20C",'Mapa final'!$R$66),"")</f>
        <v/>
      </c>
      <c r="Y75" s="58"/>
      <c r="Z75" s="280"/>
      <c r="AA75" s="281"/>
      <c r="AB75" s="281"/>
      <c r="AC75" s="281"/>
      <c r="AD75" s="281"/>
      <c r="AE75" s="282"/>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row>
    <row r="76" spans="1:61" ht="15" customHeight="1" x14ac:dyDescent="0.25">
      <c r="A76" s="58"/>
      <c r="B76" s="298"/>
      <c r="C76" s="298"/>
      <c r="D76" s="299"/>
      <c r="E76" s="287"/>
      <c r="F76" s="288"/>
      <c r="G76" s="288"/>
      <c r="H76" s="288"/>
      <c r="I76" s="286"/>
      <c r="J76" s="51" t="str">
        <f>IF(AND('Mapa final'!$AB$67="Alta",'Mapa final'!$AD$67="Leve"),CONCATENATE("R21C",'Mapa final'!$R$67),"")</f>
        <v/>
      </c>
      <c r="K76" s="52" t="str">
        <f>IF(AND('Mapa final'!$AB$68="Alta",'Mapa final'!$AD$68="Leve"),CONCATENATE("R21C",'Mapa final'!$R$68),"")</f>
        <v/>
      </c>
      <c r="L76" s="124" t="str">
        <f>IF(AND('Mapa final'!$AB$69="Alta",'Mapa final'!$AD$69="Leve"),CONCATENATE("R21C",'Mapa final'!$R$69),"")</f>
        <v/>
      </c>
      <c r="M76" s="51" t="str">
        <f>IF(AND('Mapa final'!$AB$67="Alta",'Mapa final'!$AD$67="Menor"),CONCATENATE("R21C",'Mapa final'!$R$67),"")</f>
        <v/>
      </c>
      <c r="N76" s="52" t="str">
        <f>IF(AND('Mapa final'!$AB$68="Alta",'Mapa final'!$AD$68="Menor"),CONCATENATE("R21C",'Mapa final'!$R$68),"")</f>
        <v/>
      </c>
      <c r="O76" s="124" t="str">
        <f>IF(AND('Mapa final'!$AB$69="Alta",'Mapa final'!$AD$69="Menor"),CONCATENATE("R21C",'Mapa final'!$R$69),"")</f>
        <v/>
      </c>
      <c r="P76" s="118" t="str">
        <f>IF(AND('Mapa final'!$AB$67="Alta",'Mapa final'!$AD$67="Moderado"),CONCATENATE("R21C",'Mapa final'!$R$67),"")</f>
        <v/>
      </c>
      <c r="Q76" s="44" t="str">
        <f>IF(AND('Mapa final'!$AB$68="Alta",'Mapa final'!$AD$68="Moderado"),CONCATENATE("R21C",'Mapa final'!$R$68),"")</f>
        <v/>
      </c>
      <c r="R76" s="119" t="str">
        <f>IF(AND('Mapa final'!$AB$69="Alta",'Mapa final'!$AD$69="Moderado"),CONCATENATE("R21C",'Mapa final'!$R$69),"")</f>
        <v/>
      </c>
      <c r="S76" s="118" t="str">
        <f>IF(AND('Mapa final'!$AB$67="Alta",'Mapa final'!$AD$67="Mayor"),CONCATENATE("R21C",'Mapa final'!$R$67),"")</f>
        <v/>
      </c>
      <c r="T76" s="44" t="str">
        <f>IF(AND('Mapa final'!$AB$68="Alta",'Mapa final'!$AD$68="Mayor"),CONCATENATE("R21C",'Mapa final'!$R$68),"")</f>
        <v/>
      </c>
      <c r="U76" s="119" t="str">
        <f>IF(AND('Mapa final'!$AB$69="Alta",'Mapa final'!$AD$69="Mayor"),CONCATENATE("R21C",'Mapa final'!$R$69),"")</f>
        <v/>
      </c>
      <c r="V76" s="45" t="str">
        <f>IF(AND('Mapa final'!$AB$67="Alta",'Mapa final'!$AD$67="Catastrófico"),CONCATENATE("R21C",'Mapa final'!$R$67),"")</f>
        <v/>
      </c>
      <c r="W76" s="46" t="str">
        <f>IF(AND('Mapa final'!$AB$68="Alta",'Mapa final'!$AD$68="Catastrófico"),CONCATENATE("R21C",'Mapa final'!$R$68),"")</f>
        <v/>
      </c>
      <c r="X76" s="113" t="str">
        <f>IF(AND('Mapa final'!$AB$69="Alta",'Mapa final'!$AD$69="Catastrófico"),CONCATENATE("R21C",'Mapa final'!$R$69),"")</f>
        <v/>
      </c>
      <c r="Y76" s="58"/>
      <c r="Z76" s="280"/>
      <c r="AA76" s="281"/>
      <c r="AB76" s="281"/>
      <c r="AC76" s="281"/>
      <c r="AD76" s="281"/>
      <c r="AE76" s="282"/>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row>
    <row r="77" spans="1:61" ht="15" customHeight="1" x14ac:dyDescent="0.25">
      <c r="A77" s="58"/>
      <c r="B77" s="298"/>
      <c r="C77" s="298"/>
      <c r="D77" s="299"/>
      <c r="E77" s="287"/>
      <c r="F77" s="288"/>
      <c r="G77" s="288"/>
      <c r="H77" s="288"/>
      <c r="I77" s="286"/>
      <c r="J77" s="51" t="str">
        <f>IF(AND('Mapa final'!$AB$70="Alta",'Mapa final'!$AD$70="Leve"),CONCATENATE("R22C",'Mapa final'!$R$70),"")</f>
        <v/>
      </c>
      <c r="K77" s="52" t="str">
        <f>IF(AND('Mapa final'!$AB$71="Alta",'Mapa final'!$AD$71="Leve"),CONCATENATE("R22C",'Mapa final'!$R$71),"")</f>
        <v/>
      </c>
      <c r="L77" s="124" t="str">
        <f>IF(AND('Mapa final'!$AB$72="Alta",'Mapa final'!$AD$72="Leve"),CONCATENATE("R22C",'Mapa final'!$R$72),"")</f>
        <v/>
      </c>
      <c r="M77" s="51" t="str">
        <f>IF(AND('Mapa final'!$AB$70="Alta",'Mapa final'!$AD$70="Menor"),CONCATENATE("R22C",'Mapa final'!$R$70),"")</f>
        <v/>
      </c>
      <c r="N77" s="52" t="str">
        <f>IF(AND('Mapa final'!$AB$71="Alta",'Mapa final'!$AD$71="Menor"),CONCATENATE("R22C",'Mapa final'!$R$71),"")</f>
        <v/>
      </c>
      <c r="O77" s="124" t="str">
        <f>IF(AND('Mapa final'!$AB$72="Alta",'Mapa final'!$AD$72="Menor"),CONCATENATE("R22C",'Mapa final'!$R$72),"")</f>
        <v/>
      </c>
      <c r="P77" s="118" t="str">
        <f>IF(AND('Mapa final'!$AB$70="Alta",'Mapa final'!$AD$70="Moderado"),CONCATENATE("R22C",'Mapa final'!$R$70),"")</f>
        <v/>
      </c>
      <c r="Q77" s="44" t="str">
        <f>IF(AND('Mapa final'!$AB$71="Alta",'Mapa final'!$AD$71="Moderado"),CONCATENATE("R22C",'Mapa final'!$R$71),"")</f>
        <v/>
      </c>
      <c r="R77" s="119" t="str">
        <f>IF(AND('Mapa final'!$AB$72="Alta",'Mapa final'!$AD$72="Moderado"),CONCATENATE("R22C",'Mapa final'!$R$72),"")</f>
        <v/>
      </c>
      <c r="S77" s="118" t="str">
        <f>IF(AND('Mapa final'!$AB$70="Alta",'Mapa final'!$AD$70="Mayor"),CONCATENATE("R22C",'Mapa final'!$R$70),"")</f>
        <v/>
      </c>
      <c r="T77" s="44" t="str">
        <f>IF(AND('Mapa final'!$AB$71="Alta",'Mapa final'!$AD$71="Mayor"),CONCATENATE("R22C",'Mapa final'!$R$71),"")</f>
        <v/>
      </c>
      <c r="U77" s="119" t="str">
        <f>IF(AND('Mapa final'!$AB$72="Alta",'Mapa final'!$AD$72="Mayor"),CONCATENATE("R22C",'Mapa final'!$R$72),"")</f>
        <v/>
      </c>
      <c r="V77" s="45" t="str">
        <f>IF(AND('Mapa final'!$AB$70="Alta",'Mapa final'!$AD$70="Catastrófico"),CONCATENATE("R22C",'Mapa final'!$R$70),"")</f>
        <v/>
      </c>
      <c r="W77" s="46" t="str">
        <f>IF(AND('Mapa final'!$AB$71="Alta",'Mapa final'!$AD$71="Catastrófico"),CONCATENATE("R22C",'Mapa final'!$R$71),"")</f>
        <v/>
      </c>
      <c r="X77" s="113" t="str">
        <f>IF(AND('Mapa final'!$AB$72="Alta",'Mapa final'!$AD$72="Catastrófico"),CONCATENATE("R22C",'Mapa final'!$R$72),"")</f>
        <v/>
      </c>
      <c r="Y77" s="58"/>
      <c r="Z77" s="280"/>
      <c r="AA77" s="281"/>
      <c r="AB77" s="281"/>
      <c r="AC77" s="281"/>
      <c r="AD77" s="281"/>
      <c r="AE77" s="282"/>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row>
    <row r="78" spans="1:61" ht="15" customHeight="1" x14ac:dyDescent="0.25">
      <c r="A78" s="58"/>
      <c r="B78" s="298"/>
      <c r="C78" s="298"/>
      <c r="D78" s="299"/>
      <c r="E78" s="287"/>
      <c r="F78" s="288"/>
      <c r="G78" s="288"/>
      <c r="H78" s="288"/>
      <c r="I78" s="286"/>
      <c r="J78" s="51" t="str">
        <f>IF(AND('Mapa final'!$AB$73="Alta",'Mapa final'!$AD$73="Leve"),CONCATENATE("R23C",'Mapa final'!$R$73),"")</f>
        <v/>
      </c>
      <c r="K78" s="52" t="str">
        <f>IF(AND('Mapa final'!$AB$74="Alta",'Mapa final'!$AD$74="Leve"),CONCATENATE("R23C",'Mapa final'!$R$74),"")</f>
        <v/>
      </c>
      <c r="L78" s="124" t="str">
        <f>IF(AND('Mapa final'!$AB$75="Alta",'Mapa final'!$AD$75="Leve"),CONCATENATE("R23C",'Mapa final'!$R$75),"")</f>
        <v/>
      </c>
      <c r="M78" s="51" t="str">
        <f>IF(AND('Mapa final'!$AB$73="Alta",'Mapa final'!$AD$73="Menor"),CONCATENATE("R23C",'Mapa final'!$R$73),"")</f>
        <v/>
      </c>
      <c r="N78" s="52" t="str">
        <f>IF(AND('Mapa final'!$AB$74="Alta",'Mapa final'!$AD$74="Menor"),CONCATENATE("R23C",'Mapa final'!$R$74),"")</f>
        <v/>
      </c>
      <c r="O78" s="124" t="str">
        <f>IF(AND('Mapa final'!$AB$75="Alta",'Mapa final'!$AD$75="Menor"),CONCATENATE("R23C",'Mapa final'!$R$75),"")</f>
        <v/>
      </c>
      <c r="P78" s="118" t="str">
        <f>IF(AND('Mapa final'!$AB$73="Alta",'Mapa final'!$AD$73="Moderado"),CONCATENATE("R23C",'Mapa final'!$R$73),"")</f>
        <v/>
      </c>
      <c r="Q78" s="44" t="str">
        <f>IF(AND('Mapa final'!$AB$74="Alta",'Mapa final'!$AD$74="Moderado"),CONCATENATE("R23C",'Mapa final'!$R$74),"")</f>
        <v/>
      </c>
      <c r="R78" s="119" t="str">
        <f>IF(AND('Mapa final'!$AB$75="Alta",'Mapa final'!$AD$75="Moderado"),CONCATENATE("R23C",'Mapa final'!$R$75),"")</f>
        <v/>
      </c>
      <c r="S78" s="118" t="str">
        <f>IF(AND('Mapa final'!$AB$73="Alta",'Mapa final'!$AD$73="Mayor"),CONCATENATE("R23C",'Mapa final'!$R$73),"")</f>
        <v/>
      </c>
      <c r="T78" s="44" t="str">
        <f>IF(AND('Mapa final'!$AB$74="Alta",'Mapa final'!$AD$74="Mayor"),CONCATENATE("R23C",'Mapa final'!$R$74),"")</f>
        <v/>
      </c>
      <c r="U78" s="119" t="str">
        <f>IF(AND('Mapa final'!$AB$75="Alta",'Mapa final'!$AD$75="Mayor"),CONCATENATE("R23C",'Mapa final'!$R$75),"")</f>
        <v/>
      </c>
      <c r="V78" s="45" t="str">
        <f>IF(AND('Mapa final'!$AB$73="Alta",'Mapa final'!$AD$73="Catastrófico"),CONCATENATE("R23C",'Mapa final'!$R$73),"")</f>
        <v/>
      </c>
      <c r="W78" s="46" t="str">
        <f>IF(AND('Mapa final'!$AB$74="Alta",'Mapa final'!$AD$74="Catastrófico"),CONCATENATE("R23C",'Mapa final'!$R$74),"")</f>
        <v/>
      </c>
      <c r="X78" s="113" t="str">
        <f>IF(AND('Mapa final'!$AB$75="Alta",'Mapa final'!$AD$75="Catastrófico"),CONCATENATE("R23C",'Mapa final'!$R$75),"")</f>
        <v/>
      </c>
      <c r="Y78" s="58"/>
      <c r="Z78" s="280"/>
      <c r="AA78" s="281"/>
      <c r="AB78" s="281"/>
      <c r="AC78" s="281"/>
      <c r="AD78" s="281"/>
      <c r="AE78" s="282"/>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row>
    <row r="79" spans="1:61" ht="15" customHeight="1" x14ac:dyDescent="0.25">
      <c r="A79" s="58"/>
      <c r="B79" s="298"/>
      <c r="C79" s="298"/>
      <c r="D79" s="299"/>
      <c r="E79" s="287"/>
      <c r="F79" s="288"/>
      <c r="G79" s="288"/>
      <c r="H79" s="288"/>
      <c r="I79" s="286"/>
      <c r="J79" s="51" t="str">
        <f>IF(AND('Mapa final'!$AB$76="Alta",'Mapa final'!$AD$76="Leve"),CONCATENATE("R24C",'Mapa final'!$R$76),"")</f>
        <v/>
      </c>
      <c r="K79" s="52" t="str">
        <f>IF(AND('Mapa final'!$AB$77="Alta",'Mapa final'!$AD$77="Leve"),CONCATENATE("R24C",'Mapa final'!$R$77),"")</f>
        <v/>
      </c>
      <c r="L79" s="124" t="str">
        <f>IF(AND('Mapa final'!$AB$78="Alta",'Mapa final'!$AD$78="Leve"),CONCATENATE("R24C",'Mapa final'!$R$78),"")</f>
        <v/>
      </c>
      <c r="M79" s="51" t="str">
        <f>IF(AND('Mapa final'!$AB$76="Alta",'Mapa final'!$AD$76="Menor"),CONCATENATE("R24C",'Mapa final'!$R$76),"")</f>
        <v/>
      </c>
      <c r="N79" s="52" t="str">
        <f>IF(AND('Mapa final'!$AB$77="Alta",'Mapa final'!$AD$77="Menor"),CONCATENATE("R24C",'Mapa final'!$R$77),"")</f>
        <v/>
      </c>
      <c r="O79" s="124" t="str">
        <f>IF(AND('Mapa final'!$AB$78="Alta",'Mapa final'!$AD$78="Menor"),CONCATENATE("R24C",'Mapa final'!$R$78),"")</f>
        <v/>
      </c>
      <c r="P79" s="118" t="str">
        <f>IF(AND('Mapa final'!$AB$76="Alta",'Mapa final'!$AD$76="Moderado"),CONCATENATE("R24C",'Mapa final'!$R$76),"")</f>
        <v/>
      </c>
      <c r="Q79" s="44" t="str">
        <f>IF(AND('Mapa final'!$AB$77="Alta",'Mapa final'!$AD$77="Moderado"),CONCATENATE("R24C",'Mapa final'!$R$77),"")</f>
        <v/>
      </c>
      <c r="R79" s="119" t="str">
        <f>IF(AND('Mapa final'!$AB$78="Alta",'Mapa final'!$AD$78="Moderado"),CONCATENATE("R24C",'Mapa final'!$R$78),"")</f>
        <v/>
      </c>
      <c r="S79" s="118" t="str">
        <f>IF(AND('Mapa final'!$AB$76="Alta",'Mapa final'!$AD$76="Mayor"),CONCATENATE("R24C",'Mapa final'!$R$76),"")</f>
        <v/>
      </c>
      <c r="T79" s="44" t="str">
        <f>IF(AND('Mapa final'!$AB$77="Alta",'Mapa final'!$AD$77="Mayor"),CONCATENATE("R24C",'Mapa final'!$R$77),"")</f>
        <v/>
      </c>
      <c r="U79" s="119" t="str">
        <f>IF(AND('Mapa final'!$AB$78="Alta",'Mapa final'!$AD$78="Mayor"),CONCATENATE("R24C",'Mapa final'!$R$78),"")</f>
        <v/>
      </c>
      <c r="V79" s="45" t="str">
        <f>IF(AND('Mapa final'!$AB$76="Alta",'Mapa final'!$AD$76="Catastrófico"),CONCATENATE("R24C",'Mapa final'!$R$76),"")</f>
        <v/>
      </c>
      <c r="W79" s="46" t="str">
        <f>IF(AND('Mapa final'!$AB$77="Alta",'Mapa final'!$AD$77="Catastrófico"),CONCATENATE("R24C",'Mapa final'!$R$77),"")</f>
        <v/>
      </c>
      <c r="X79" s="113" t="str">
        <f>IF(AND('Mapa final'!$AB$78="Alta",'Mapa final'!$AD$78="Catastrófico"),CONCATENATE("R24C",'Mapa final'!$R$78),"")</f>
        <v/>
      </c>
      <c r="Y79" s="58"/>
      <c r="Z79" s="280"/>
      <c r="AA79" s="281"/>
      <c r="AB79" s="281"/>
      <c r="AC79" s="281"/>
      <c r="AD79" s="281"/>
      <c r="AE79" s="282"/>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row>
    <row r="80" spans="1:61" ht="15" customHeight="1" x14ac:dyDescent="0.25">
      <c r="A80" s="58"/>
      <c r="B80" s="298"/>
      <c r="C80" s="298"/>
      <c r="D80" s="299"/>
      <c r="E80" s="287"/>
      <c r="F80" s="288"/>
      <c r="G80" s="288"/>
      <c r="H80" s="288"/>
      <c r="I80" s="286"/>
      <c r="J80" s="51" t="str">
        <f>IF(AND('Mapa final'!$AB$79="Alta",'Mapa final'!$AD$79="Leve"),CONCATENATE("R25C",'Mapa final'!$R$79),"")</f>
        <v/>
      </c>
      <c r="K80" s="52" t="str">
        <f>IF(AND('Mapa final'!$AB$80="Alta",'Mapa final'!$AD$80="Leve"),CONCATENATE("R25C",'Mapa final'!$R$80),"")</f>
        <v/>
      </c>
      <c r="L80" s="124" t="str">
        <f>IF(AND('Mapa final'!$AB$81="Alta",'Mapa final'!$AD$81="Leve"),CONCATENATE("R25C",'Mapa final'!$R$81),"")</f>
        <v/>
      </c>
      <c r="M80" s="51" t="str">
        <f>IF(AND('Mapa final'!$AB$79="Alta",'Mapa final'!$AD$79="Menor"),CONCATENATE("R25C",'Mapa final'!$R$79),"")</f>
        <v/>
      </c>
      <c r="N80" s="52" t="str">
        <f>IF(AND('Mapa final'!$AB$80="Alta",'Mapa final'!$AD$80="Menor"),CONCATENATE("R25C",'Mapa final'!$R$80),"")</f>
        <v/>
      </c>
      <c r="O80" s="124" t="str">
        <f>IF(AND('Mapa final'!$AB$81="Alta",'Mapa final'!$AD$81="Menor"),CONCATENATE("R25C",'Mapa final'!$R$81),"")</f>
        <v/>
      </c>
      <c r="P80" s="118" t="str">
        <f>IF(AND('Mapa final'!$AB$79="Alta",'Mapa final'!$AD$79="Moderado"),CONCATENATE("R25C",'Mapa final'!$R$79),"")</f>
        <v/>
      </c>
      <c r="Q80" s="44" t="str">
        <f>IF(AND('Mapa final'!$AB$80="Alta",'Mapa final'!$AD$80="Moderado"),CONCATENATE("R25C",'Mapa final'!$R$80),"")</f>
        <v/>
      </c>
      <c r="R80" s="119" t="str">
        <f>IF(AND('Mapa final'!$AB$81="Alta",'Mapa final'!$AD$81="Moderado"),CONCATENATE("R25C",'Mapa final'!$R$81),"")</f>
        <v/>
      </c>
      <c r="S80" s="118" t="str">
        <f>IF(AND('Mapa final'!$AB$79="Alta",'Mapa final'!$AD$79="Mayor"),CONCATENATE("R25C",'Mapa final'!$R$79),"")</f>
        <v/>
      </c>
      <c r="T80" s="44" t="str">
        <f>IF(AND('Mapa final'!$AB$80="Alta",'Mapa final'!$AD$80="Mayor"),CONCATENATE("R25C",'Mapa final'!$R$80),"")</f>
        <v/>
      </c>
      <c r="U80" s="119" t="str">
        <f>IF(AND('Mapa final'!$AB$81="Alta",'Mapa final'!$AD$81="Mayor"),CONCATENATE("R25C",'Mapa final'!$R$81),"")</f>
        <v/>
      </c>
      <c r="V80" s="45" t="str">
        <f>IF(AND('Mapa final'!$AB$79="Alta",'Mapa final'!$AD$79="Catastrófico"),CONCATENATE("R25C",'Mapa final'!$R$79),"")</f>
        <v/>
      </c>
      <c r="W80" s="46" t="str">
        <f>IF(AND('Mapa final'!$AB$80="Alta",'Mapa final'!$AD$80="Catastrófico"),CONCATENATE("R25C",'Mapa final'!$R$80),"")</f>
        <v/>
      </c>
      <c r="X80" s="113" t="str">
        <f>IF(AND('Mapa final'!$AB$81="Alta",'Mapa final'!$AD$81="Catastrófico"),CONCATENATE("R25C",'Mapa final'!$R$81),"")</f>
        <v/>
      </c>
      <c r="Y80" s="58"/>
      <c r="Z80" s="280"/>
      <c r="AA80" s="281"/>
      <c r="AB80" s="281"/>
      <c r="AC80" s="281"/>
      <c r="AD80" s="281"/>
      <c r="AE80" s="282"/>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row>
    <row r="81" spans="1:61" ht="15" customHeight="1" x14ac:dyDescent="0.25">
      <c r="A81" s="58"/>
      <c r="B81" s="298"/>
      <c r="C81" s="298"/>
      <c r="D81" s="299"/>
      <c r="E81" s="287"/>
      <c r="F81" s="288"/>
      <c r="G81" s="288"/>
      <c r="H81" s="288"/>
      <c r="I81" s="286"/>
      <c r="J81" s="51" t="str">
        <f>IF(AND('Mapa final'!$AB$82="Alta",'Mapa final'!$AD$82="Leve"),CONCATENATE("R26C",'Mapa final'!$R$82),"")</f>
        <v/>
      </c>
      <c r="K81" s="52" t="str">
        <f>IF(AND('Mapa final'!$AB$83="Alta",'Mapa final'!$AD$83="Leve"),CONCATENATE("R26C",'Mapa final'!$R$83),"")</f>
        <v/>
      </c>
      <c r="L81" s="124" t="str">
        <f>IF(AND('Mapa final'!$AB$84="Alta",'Mapa final'!$AD$84="Leve"),CONCATENATE("R26C",'Mapa final'!$R$84),"")</f>
        <v/>
      </c>
      <c r="M81" s="51" t="str">
        <f>IF(AND('Mapa final'!$AB$82="Alta",'Mapa final'!$AD$82="Menor"),CONCATENATE("R26C",'Mapa final'!$R$82),"")</f>
        <v/>
      </c>
      <c r="N81" s="52" t="str">
        <f>IF(AND('Mapa final'!$AB$83="Alta",'Mapa final'!$AD$83="Menor"),CONCATENATE("R26C",'Mapa final'!$R$83),"")</f>
        <v/>
      </c>
      <c r="O81" s="124" t="str">
        <f>IF(AND('Mapa final'!$AB$84="Alta",'Mapa final'!$AD$84="Menor"),CONCATENATE("R26C",'Mapa final'!$R$84),"")</f>
        <v/>
      </c>
      <c r="P81" s="118" t="str">
        <f>IF(AND('Mapa final'!$AB$82="Alta",'Mapa final'!$AD$82="Moderado"),CONCATENATE("R26C",'Mapa final'!$R$82),"")</f>
        <v/>
      </c>
      <c r="Q81" s="44" t="str">
        <f>IF(AND('Mapa final'!$AB$83="Alta",'Mapa final'!$AD$83="Moderado"),CONCATENATE("R26C",'Mapa final'!$R$83),"")</f>
        <v/>
      </c>
      <c r="R81" s="119" t="str">
        <f>IF(AND('Mapa final'!$AB$84="Alta",'Mapa final'!$AD$84="Moderado"),CONCATENATE("R26C",'Mapa final'!$R$84),"")</f>
        <v/>
      </c>
      <c r="S81" s="118" t="str">
        <f>IF(AND('Mapa final'!$AB$82="Alta",'Mapa final'!$AD$82="Mayor"),CONCATENATE("R26C",'Mapa final'!$R$82),"")</f>
        <v/>
      </c>
      <c r="T81" s="44" t="str">
        <f>IF(AND('Mapa final'!$AB$83="Alta",'Mapa final'!$AD$83="Mayor"),CONCATENATE("R26C",'Mapa final'!$R$83),"")</f>
        <v/>
      </c>
      <c r="U81" s="119" t="str">
        <f>IF(AND('Mapa final'!$AB$84="Alta",'Mapa final'!$AD$84="Mayor"),CONCATENATE("R26C",'Mapa final'!$R$84),"")</f>
        <v/>
      </c>
      <c r="V81" s="45" t="str">
        <f>IF(AND('Mapa final'!$AB$82="Alta",'Mapa final'!$AD$82="Catastrófico"),CONCATENATE("R26C",'Mapa final'!$R$82),"")</f>
        <v/>
      </c>
      <c r="W81" s="46" t="str">
        <f>IF(AND('Mapa final'!$AB$83="Alta",'Mapa final'!$AD$83="Catastrófico"),CONCATENATE("R26C",'Mapa final'!$R$83),"")</f>
        <v/>
      </c>
      <c r="X81" s="113" t="str">
        <f>IF(AND('Mapa final'!$AB$84="Alta",'Mapa final'!$AD$84="Catastrófico"),CONCATENATE("R26C",'Mapa final'!$R$84),"")</f>
        <v/>
      </c>
      <c r="Y81" s="58"/>
      <c r="Z81" s="280"/>
      <c r="AA81" s="281"/>
      <c r="AB81" s="281"/>
      <c r="AC81" s="281"/>
      <c r="AD81" s="281"/>
      <c r="AE81" s="282"/>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row>
    <row r="82" spans="1:61" ht="15" customHeight="1" x14ac:dyDescent="0.25">
      <c r="A82" s="58"/>
      <c r="B82" s="298"/>
      <c r="C82" s="298"/>
      <c r="D82" s="299"/>
      <c r="E82" s="287"/>
      <c r="F82" s="288"/>
      <c r="G82" s="288"/>
      <c r="H82" s="288"/>
      <c r="I82" s="286"/>
      <c r="J82" s="51" t="str">
        <f>IF(AND('Mapa final'!$AB$85="Alta",'Mapa final'!$AD$85="Leve"),CONCATENATE("R27C",'Mapa final'!$R$85),"")</f>
        <v/>
      </c>
      <c r="K82" s="52" t="str">
        <f>IF(AND('Mapa final'!$AB$86="Alta",'Mapa final'!$AD$86="Leve"),CONCATENATE("R27C",'Mapa final'!$R$86),"")</f>
        <v/>
      </c>
      <c r="L82" s="124" t="str">
        <f>IF(AND('Mapa final'!$AB$87="Alta",'Mapa final'!$AD$87="Leve"),CONCATENATE("R27C",'Mapa final'!$R$87),"")</f>
        <v/>
      </c>
      <c r="M82" s="51" t="str">
        <f>IF(AND('Mapa final'!$AB$85="Alta",'Mapa final'!$AD$85="Menor"),CONCATENATE("R27C",'Mapa final'!$R$85),"")</f>
        <v/>
      </c>
      <c r="N82" s="52" t="str">
        <f>IF(AND('Mapa final'!$AB$86="Alta",'Mapa final'!$AD$86="Menor"),CONCATENATE("R27C",'Mapa final'!$R$86),"")</f>
        <v/>
      </c>
      <c r="O82" s="124" t="str">
        <f>IF(AND('Mapa final'!$AB$87="Alta",'Mapa final'!$AD$87="Menor"),CONCATENATE("R27C",'Mapa final'!$R$87),"")</f>
        <v/>
      </c>
      <c r="P82" s="118" t="str">
        <f>IF(AND('Mapa final'!$AB$85="Alta",'Mapa final'!$AD$85="Moderado"),CONCATENATE("R27C",'Mapa final'!$R$85),"")</f>
        <v/>
      </c>
      <c r="Q82" s="44" t="str">
        <f>IF(AND('Mapa final'!$AB$86="Alta",'Mapa final'!$AD$86="Moderado"),CONCATENATE("R27C",'Mapa final'!$R$86),"")</f>
        <v/>
      </c>
      <c r="R82" s="119" t="str">
        <f>IF(AND('Mapa final'!$AB$87="Alta",'Mapa final'!$AD$87="Moderado"),CONCATENATE("R27C",'Mapa final'!$R$87),"")</f>
        <v/>
      </c>
      <c r="S82" s="118" t="str">
        <f>IF(AND('Mapa final'!$AB$85="Alta",'Mapa final'!$AD$85="Mayor"),CONCATENATE("R27C",'Mapa final'!$R$85),"")</f>
        <v/>
      </c>
      <c r="T82" s="44" t="str">
        <f>IF(AND('Mapa final'!$AB$86="Alta",'Mapa final'!$AD$86="Mayor"),CONCATENATE("R27C",'Mapa final'!$R$8),"")</f>
        <v/>
      </c>
      <c r="U82" s="119" t="str">
        <f>IF(AND('Mapa final'!$AB$87="Alta",'Mapa final'!$AD$87="Mayor"),CONCATENATE("R27C",'Mapa final'!$R$87),"")</f>
        <v/>
      </c>
      <c r="V82" s="45" t="str">
        <f>IF(AND('Mapa final'!$AB$85="Alta",'Mapa final'!$AD$85="Catastrófico"),CONCATENATE("R27C",'Mapa final'!$R$85),"")</f>
        <v/>
      </c>
      <c r="W82" s="46" t="str">
        <f>IF(AND('Mapa final'!$AB$86="Alta",'Mapa final'!$AD$86="Catastrófico"),CONCATENATE("R27C",'Mapa final'!$R$86),"")</f>
        <v/>
      </c>
      <c r="X82" s="113" t="str">
        <f>IF(AND('Mapa final'!$AB$87="Alta",'Mapa final'!$AD$87="Catastrófico"),CONCATENATE("R27C",'Mapa final'!$R$87),"")</f>
        <v/>
      </c>
      <c r="Y82" s="58"/>
      <c r="Z82" s="280"/>
      <c r="AA82" s="281"/>
      <c r="AB82" s="281"/>
      <c r="AC82" s="281"/>
      <c r="AD82" s="281"/>
      <c r="AE82" s="282"/>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row>
    <row r="83" spans="1:61" ht="15" customHeight="1" x14ac:dyDescent="0.25">
      <c r="A83" s="58"/>
      <c r="B83" s="298"/>
      <c r="C83" s="298"/>
      <c r="D83" s="299"/>
      <c r="E83" s="287"/>
      <c r="F83" s="288"/>
      <c r="G83" s="288"/>
      <c r="H83" s="288"/>
      <c r="I83" s="286"/>
      <c r="J83" s="51" t="str">
        <f>IF(AND('Mapa final'!$AB$88="Alta",'Mapa final'!$AD$88="Leve"),CONCATENATE("R28C",'Mapa final'!$R$88),"")</f>
        <v/>
      </c>
      <c r="K83" s="52" t="str">
        <f>IF(AND('Mapa final'!$AB$89="Alta",'Mapa final'!$AD$89="Leve"),CONCATENATE("R28C",'Mapa final'!$R$89),"")</f>
        <v/>
      </c>
      <c r="L83" s="124" t="str">
        <f>IF(AND('Mapa final'!$AB$90="Alta",'Mapa final'!$AD$90="Leve"),CONCATENATE("R28C",'Mapa final'!$R$90),"")</f>
        <v/>
      </c>
      <c r="M83" s="51" t="str">
        <f>IF(AND('Mapa final'!$AB$88="Alta",'Mapa final'!$AD$88="Menor"),CONCATENATE("R28C",'Mapa final'!$R$88),"")</f>
        <v/>
      </c>
      <c r="N83" s="52" t="str">
        <f>IF(AND('Mapa final'!$AB$89="Alta",'Mapa final'!$AD$89="Menor"),CONCATENATE("R28C",'Mapa final'!$R$89),"")</f>
        <v/>
      </c>
      <c r="O83" s="124" t="str">
        <f>IF(AND('Mapa final'!$AB$90="Alta",'Mapa final'!$AD$90="Menor"),CONCATENATE("R28C",'Mapa final'!$R$90),"")</f>
        <v/>
      </c>
      <c r="P83" s="118" t="str">
        <f>IF(AND('Mapa final'!$AB$88="Alta",'Mapa final'!$AD$88="Moderado"),CONCATENATE("R28C",'Mapa final'!$R$88),"")</f>
        <v/>
      </c>
      <c r="Q83" s="44" t="str">
        <f>IF(AND('Mapa final'!$AB$89="Alta",'Mapa final'!$AD$89="Moderado"),CONCATENATE("R28C",'Mapa final'!$R$89),"")</f>
        <v/>
      </c>
      <c r="R83" s="119" t="str">
        <f>IF(AND('Mapa final'!$AB$90="Alta",'Mapa final'!$AD$90="Moderado"),CONCATENATE("R28C",'Mapa final'!$R$90),"")</f>
        <v/>
      </c>
      <c r="S83" s="118" t="str">
        <f>IF(AND('Mapa final'!$AB$88="Alta",'Mapa final'!$AD$88="Mayor"),CONCATENATE("R28C",'Mapa final'!$R$88),"")</f>
        <v/>
      </c>
      <c r="T83" s="44" t="str">
        <f>IF(AND('Mapa final'!$AB$89="Alta",'Mapa final'!$AD$89="Mayor"),CONCATENATE("R28C",'Mapa final'!$R$89),"")</f>
        <v/>
      </c>
      <c r="U83" s="119" t="str">
        <f>IF(AND('Mapa final'!$AB$90="Alta",'Mapa final'!$AD$90="Mayor"),CONCATENATE("R28C",'Mapa final'!$R$90),"")</f>
        <v/>
      </c>
      <c r="V83" s="45" t="str">
        <f>IF(AND('Mapa final'!$AB$88="Alta",'Mapa final'!$AD$88="Catastrófico"),CONCATENATE("R28C",'Mapa final'!$R$88),"")</f>
        <v/>
      </c>
      <c r="W83" s="46" t="str">
        <f>IF(AND('Mapa final'!$AB$89="Alta",'Mapa final'!$AD$89="Catastrófico"),CONCATENATE("R28C",'Mapa final'!$R$89),"")</f>
        <v/>
      </c>
      <c r="X83" s="113" t="str">
        <f>IF(AND('Mapa final'!$AB$90="Alta",'Mapa final'!$AD$90="Catastrófico"),CONCATENATE("R28C",'Mapa final'!$R$90),"")</f>
        <v/>
      </c>
      <c r="Y83" s="58"/>
      <c r="Z83" s="280"/>
      <c r="AA83" s="281"/>
      <c r="AB83" s="281"/>
      <c r="AC83" s="281"/>
      <c r="AD83" s="281"/>
      <c r="AE83" s="282"/>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row>
    <row r="84" spans="1:61" ht="15" customHeight="1" x14ac:dyDescent="0.25">
      <c r="A84" s="58"/>
      <c r="B84" s="298"/>
      <c r="C84" s="298"/>
      <c r="D84" s="299"/>
      <c r="E84" s="287"/>
      <c r="F84" s="288"/>
      <c r="G84" s="288"/>
      <c r="H84" s="288"/>
      <c r="I84" s="286"/>
      <c r="J84" s="51" t="str">
        <f>IF(AND('Mapa final'!$AB$91="Alta",'Mapa final'!$AD$91="Leve"),CONCATENATE("R29C",'Mapa final'!$R$91),"")</f>
        <v/>
      </c>
      <c r="K84" s="52" t="str">
        <f>IF(AND('Mapa final'!$AB$92="Alta",'Mapa final'!$AD$92="Leve"),CONCATENATE("R29C",'Mapa final'!$R$92),"")</f>
        <v/>
      </c>
      <c r="L84" s="124" t="str">
        <f>IF(AND('Mapa final'!$AB$93="Alta",'Mapa final'!$AD$93="Leve"),CONCATENATE("R29C",'Mapa final'!$R$93),"")</f>
        <v/>
      </c>
      <c r="M84" s="51" t="str">
        <f>IF(AND('Mapa final'!$AB$91="Alta",'Mapa final'!$AD$91="Menor"),CONCATENATE("R29C",'Mapa final'!$R$91),"")</f>
        <v/>
      </c>
      <c r="N84" s="52" t="str">
        <f>IF(AND('Mapa final'!$AB$92="Alta",'Mapa final'!$AD$92="Menor"),CONCATENATE("R29C",'Mapa final'!$R$92),"")</f>
        <v/>
      </c>
      <c r="O84" s="124" t="str">
        <f>IF(AND('Mapa final'!$AB$93="Alta",'Mapa final'!$AD$93="Menor"),CONCATENATE("R29C",'Mapa final'!$R$93),"")</f>
        <v/>
      </c>
      <c r="P84" s="118" t="str">
        <f>IF(AND('Mapa final'!$AB$91="Alta",'Mapa final'!$AD$91="Moderado"),CONCATENATE("R29C",'Mapa final'!$R$91),"")</f>
        <v/>
      </c>
      <c r="Q84" s="44" t="str">
        <f>IF(AND('Mapa final'!$AB$92="Alta",'Mapa final'!$AD$92="Moderado"),CONCATENATE("R29C",'Mapa final'!$R$92),"")</f>
        <v/>
      </c>
      <c r="R84" s="119" t="str">
        <f>IF(AND('Mapa final'!$AB$93="Alta",'Mapa final'!$AD$93="Moderado"),CONCATENATE("R29C",'Mapa final'!$R$93),"")</f>
        <v/>
      </c>
      <c r="S84" s="118" t="str">
        <f>IF(AND('Mapa final'!$AB$91="Alta",'Mapa final'!$AD$91="Mayor"),CONCATENATE("R29C",'Mapa final'!$R$91),"")</f>
        <v/>
      </c>
      <c r="T84" s="44" t="str">
        <f>IF(AND('Mapa final'!$AB$92="Alta",'Mapa final'!$AD$92="Mayor"),CONCATENATE("R29C",'Mapa final'!$R$92),"")</f>
        <v/>
      </c>
      <c r="U84" s="119" t="str">
        <f>IF(AND('Mapa final'!$AB$93="Alta",'Mapa final'!$AD$93="Mayor"),CONCATENATE("R29C",'Mapa final'!$R$93),"")</f>
        <v/>
      </c>
      <c r="V84" s="45" t="str">
        <f>IF(AND('Mapa final'!$AB$91="Alta",'Mapa final'!$AD$91="Catastrófico"),CONCATENATE("R29C",'Mapa final'!$R$91),"")</f>
        <v/>
      </c>
      <c r="W84" s="46" t="str">
        <f>IF(AND('Mapa final'!$AB$92="Alta",'Mapa final'!$AD$92="Catastrófico"),CONCATENATE("R29C",'Mapa final'!$R$92),"")</f>
        <v/>
      </c>
      <c r="X84" s="113" t="str">
        <f>IF(AND('Mapa final'!$AB$93="Alta",'Mapa final'!$AD$93="Catastrófico"),CONCATENATE("R29C",'Mapa final'!$R$93),"")</f>
        <v/>
      </c>
      <c r="Y84" s="58"/>
      <c r="Z84" s="280"/>
      <c r="AA84" s="281"/>
      <c r="AB84" s="281"/>
      <c r="AC84" s="281"/>
      <c r="AD84" s="281"/>
      <c r="AE84" s="282"/>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row>
    <row r="85" spans="1:61" ht="15" customHeight="1" x14ac:dyDescent="0.25">
      <c r="A85" s="58"/>
      <c r="B85" s="298"/>
      <c r="C85" s="298"/>
      <c r="D85" s="299"/>
      <c r="E85" s="287"/>
      <c r="F85" s="288"/>
      <c r="G85" s="288"/>
      <c r="H85" s="288"/>
      <c r="I85" s="286"/>
      <c r="J85" s="51" t="str">
        <f>IF(AND('Mapa final'!$AB$94="Alta",'Mapa final'!$AD$94="Leve"),CONCATENATE("R30C",'Mapa final'!$R$94),"")</f>
        <v/>
      </c>
      <c r="K85" s="52" t="str">
        <f>IF(AND('Mapa final'!$AB$95="Alta",'Mapa final'!$AD$95="Leve"),CONCATENATE("R30C",'Mapa final'!$R$95),"")</f>
        <v/>
      </c>
      <c r="L85" s="124" t="str">
        <f>IF(AND('Mapa final'!$AB$96="Alta",'Mapa final'!$AD$96="Leve"),CONCATENATE("R30C",'Mapa final'!$R$96),"")</f>
        <v/>
      </c>
      <c r="M85" s="51" t="str">
        <f>IF(AND('Mapa final'!$AB$94="Alta",'Mapa final'!$AD$94="Menor"),CONCATENATE("R30C",'Mapa final'!$R$94),"")</f>
        <v/>
      </c>
      <c r="N85" s="52" t="str">
        <f>IF(AND('Mapa final'!$AB$95="Alta",'Mapa final'!$AD$95="Menor"),CONCATENATE("R30C",'Mapa final'!$R$95),"")</f>
        <v/>
      </c>
      <c r="O85" s="124" t="str">
        <f>IF(AND('Mapa final'!$AB$96="Alta",'Mapa final'!$AD$96="Menor"),CONCATENATE("R30C",'Mapa final'!$R$96),"")</f>
        <v/>
      </c>
      <c r="P85" s="118" t="str">
        <f>IF(AND('Mapa final'!$AB$94="Alta",'Mapa final'!$AD$94="Moderado"),CONCATENATE("R30C",'Mapa final'!$R$94),"")</f>
        <v/>
      </c>
      <c r="Q85" s="44" t="str">
        <f>IF(AND('Mapa final'!$AB$95="Alta",'Mapa final'!$AD$95="Moderado"),CONCATENATE("R30C",'Mapa final'!$R$95),"")</f>
        <v/>
      </c>
      <c r="R85" s="119" t="str">
        <f>IF(AND('Mapa final'!$AB$96="Alta",'Mapa final'!$AD$96="Moderado"),CONCATENATE("R30C",'Mapa final'!$R$96),"")</f>
        <v/>
      </c>
      <c r="S85" s="118" t="str">
        <f>IF(AND('Mapa final'!$AB$94="Alta",'Mapa final'!$AD$94="Mayor"),CONCATENATE("R30C",'Mapa final'!$R$94),"")</f>
        <v/>
      </c>
      <c r="T85" s="44" t="str">
        <f>IF(AND('Mapa final'!$AB$95="Alta",'Mapa final'!$AD$95="Mayor"),CONCATENATE("R30C",'Mapa final'!$R$95),"")</f>
        <v/>
      </c>
      <c r="U85" s="119" t="str">
        <f>IF(AND('Mapa final'!$AB$96="Alta",'Mapa final'!$AD$96="Mayor"),CONCATENATE("R30C",'Mapa final'!$R$96),"")</f>
        <v/>
      </c>
      <c r="V85" s="45" t="str">
        <f>IF(AND('Mapa final'!$AB$94="Alta",'Mapa final'!$AD$94="Catastrófico"),CONCATENATE("R30C",'Mapa final'!$R$94),"")</f>
        <v/>
      </c>
      <c r="W85" s="46" t="str">
        <f>IF(AND('Mapa final'!$AB$95="Alta",'Mapa final'!$AD$95="Catastrófico"),CONCATENATE("R30C",'Mapa final'!$R$95),"")</f>
        <v/>
      </c>
      <c r="X85" s="113" t="str">
        <f>IF(AND('Mapa final'!$AB$96="Alta",'Mapa final'!$AD$96="Catastrófico"),CONCATENATE("R30C",'Mapa final'!$R$96),"")</f>
        <v/>
      </c>
      <c r="Y85" s="58"/>
      <c r="Z85" s="280"/>
      <c r="AA85" s="281"/>
      <c r="AB85" s="281"/>
      <c r="AC85" s="281"/>
      <c r="AD85" s="281"/>
      <c r="AE85" s="282"/>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c r="BI85" s="58"/>
    </row>
    <row r="86" spans="1:61" ht="15" customHeight="1" x14ac:dyDescent="0.25">
      <c r="A86" s="58"/>
      <c r="B86" s="298"/>
      <c r="C86" s="298"/>
      <c r="D86" s="299"/>
      <c r="E86" s="287"/>
      <c r="F86" s="288"/>
      <c r="G86" s="288"/>
      <c r="H86" s="288"/>
      <c r="I86" s="286"/>
      <c r="J86" s="51" t="str">
        <f>IF(AND('Mapa final'!$AB$97="Alta",'Mapa final'!$AD$97="Leve"),CONCATENATE("R31C",'Mapa final'!$R$97),"")</f>
        <v/>
      </c>
      <c r="K86" s="52" t="str">
        <f>IF(AND('Mapa final'!$AB$98="Alta",'Mapa final'!$AD$98="Leve"),CONCATENATE("R31C",'Mapa final'!$R$98),"")</f>
        <v/>
      </c>
      <c r="L86" s="124" t="str">
        <f>IF(AND('Mapa final'!$AB$99="Alta",'Mapa final'!$AD$99="Leve"),CONCATENATE("R31C",'Mapa final'!$R$99),"")</f>
        <v/>
      </c>
      <c r="M86" s="51" t="str">
        <f>IF(AND('Mapa final'!$AB$97="Alta",'Mapa final'!$AD$97="Menor"),CONCATENATE("R31C",'Mapa final'!$R$97),"")</f>
        <v/>
      </c>
      <c r="N86" s="52" t="str">
        <f>IF(AND('Mapa final'!$AB$98="Alta",'Mapa final'!$AD$98="Menor"),CONCATENATE("R31C",'Mapa final'!$R$98),"")</f>
        <v/>
      </c>
      <c r="O86" s="124" t="str">
        <f>IF(AND('Mapa final'!$AB$99="Alta",'Mapa final'!$AD$99="Menor"),CONCATENATE("R31C",'Mapa final'!$R$99),"")</f>
        <v/>
      </c>
      <c r="P86" s="118" t="str">
        <f>IF(AND('Mapa final'!$AB$97="Alta",'Mapa final'!$AD$97="Moderado"),CONCATENATE("R31C",'Mapa final'!$R$97),"")</f>
        <v/>
      </c>
      <c r="Q86" s="44" t="str">
        <f>IF(AND('Mapa final'!$AB$98="Alta",'Mapa final'!$AD$98="Moderado"),CONCATENATE("R31C",'Mapa final'!$R$98),"")</f>
        <v/>
      </c>
      <c r="R86" s="119" t="str">
        <f>IF(AND('Mapa final'!$AB$99="Alta",'Mapa final'!$AD$99="Moderado"),CONCATENATE("R31C",'Mapa final'!$R$99),"")</f>
        <v/>
      </c>
      <c r="S86" s="118" t="str">
        <f>IF(AND('Mapa final'!$AB$97="Alta",'Mapa final'!$AD$97="Mayor"),CONCATENATE("R31C",'Mapa final'!$R$97),"")</f>
        <v/>
      </c>
      <c r="T86" s="44" t="str">
        <f>IF(AND('Mapa final'!$AB$98="Alta",'Mapa final'!$AD$98="Mayor"),CONCATENATE("R31C",'Mapa final'!$R$98),"")</f>
        <v/>
      </c>
      <c r="U86" s="119" t="str">
        <f>IF(AND('Mapa final'!$AB$99="Alta",'Mapa final'!$AD$99="Mayor"),CONCATENATE("R31C",'Mapa final'!$R$99),"")</f>
        <v/>
      </c>
      <c r="V86" s="45" t="str">
        <f>IF(AND('Mapa final'!$AB$97="Alta",'Mapa final'!$AD$97="Catastrófico"),CONCATENATE("R31C",'Mapa final'!$R$97),"")</f>
        <v/>
      </c>
      <c r="W86" s="46" t="str">
        <f>IF(AND('Mapa final'!$AB$98="Alta",'Mapa final'!$AD$98="Catastrófico"),CONCATENATE("R31C",'Mapa final'!$R$98),"")</f>
        <v/>
      </c>
      <c r="X86" s="113" t="str">
        <f>IF(AND('Mapa final'!$AB$99="Alta",'Mapa final'!$AD$99="Catastrófico"),CONCATENATE("R31C",'Mapa final'!$R$99),"")</f>
        <v/>
      </c>
      <c r="Y86" s="58"/>
      <c r="Z86" s="280"/>
      <c r="AA86" s="281"/>
      <c r="AB86" s="281"/>
      <c r="AC86" s="281"/>
      <c r="AD86" s="281"/>
      <c r="AE86" s="282"/>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c r="BI86" s="58"/>
    </row>
    <row r="87" spans="1:61" ht="15" customHeight="1" x14ac:dyDescent="0.25">
      <c r="A87" s="58"/>
      <c r="B87" s="298"/>
      <c r="C87" s="298"/>
      <c r="D87" s="299"/>
      <c r="E87" s="287"/>
      <c r="F87" s="288"/>
      <c r="G87" s="288"/>
      <c r="H87" s="288"/>
      <c r="I87" s="286"/>
      <c r="J87" s="51" t="str">
        <f>IF(AND('Mapa final'!$AB$100="Alta",'Mapa final'!$AD$100="Leve"),CONCATENATE("R32C",'Mapa final'!$R$100),"")</f>
        <v/>
      </c>
      <c r="K87" s="52" t="str">
        <f>IF(AND('Mapa final'!$AB$101="Alta",'Mapa final'!$AD$101="Leve"),CONCATENATE("R32C",'Mapa final'!$R$101),"")</f>
        <v/>
      </c>
      <c r="L87" s="124" t="str">
        <f>IF(AND('Mapa final'!$AB$102="Alta",'Mapa final'!$AD$102="Leve"),CONCATENATE("R32C",'Mapa final'!$R$102),"")</f>
        <v/>
      </c>
      <c r="M87" s="51" t="str">
        <f>IF(AND('Mapa final'!$AB$100="Alta",'Mapa final'!$AD$100="Menor"),CONCATENATE("R32C",'Mapa final'!$R$100),"")</f>
        <v/>
      </c>
      <c r="N87" s="52" t="str">
        <f>IF(AND('Mapa final'!$AB$101="Alta",'Mapa final'!$AD$101="Menor"),CONCATENATE("R32C",'Mapa final'!$R$101),"")</f>
        <v/>
      </c>
      <c r="O87" s="124" t="str">
        <f>IF(AND('Mapa final'!$AB$102="Alta",'Mapa final'!$AD$102="Menor"),CONCATENATE("R32C",'Mapa final'!$R$102),"")</f>
        <v/>
      </c>
      <c r="P87" s="118" t="str">
        <f>IF(AND('Mapa final'!$AB$100="Alta",'Mapa final'!$AD$100="Moderado"),CONCATENATE("R32C",'Mapa final'!$R$100),"")</f>
        <v/>
      </c>
      <c r="Q87" s="44" t="str">
        <f>IF(AND('Mapa final'!$AB$101="Alta",'Mapa final'!$AD$101="Moderado"),CONCATENATE("R32C",'Mapa final'!$R$101),"")</f>
        <v/>
      </c>
      <c r="R87" s="119" t="str">
        <f>IF(AND('Mapa final'!$AB$102="Alta",'Mapa final'!$AD$102="Moderado"),CONCATENATE("R32C",'Mapa final'!$R$102),"")</f>
        <v/>
      </c>
      <c r="S87" s="118" t="str">
        <f>IF(AND('Mapa final'!$AB$100="Alta",'Mapa final'!$AD$100="Mayor"),CONCATENATE("R32C",'Mapa final'!$R$100),"")</f>
        <v/>
      </c>
      <c r="T87" s="44" t="str">
        <f>IF(AND('Mapa final'!$AB$101="Alta",'Mapa final'!$AD$101="Mayor"),CONCATENATE("R32C",'Mapa final'!$R$101),"")</f>
        <v/>
      </c>
      <c r="U87" s="119" t="str">
        <f>IF(AND('Mapa final'!$AB$102="Alta",'Mapa final'!$AD$102="Mayor"),CONCATENATE("R32C",'Mapa final'!$R$102),"")</f>
        <v/>
      </c>
      <c r="V87" s="45" t="str">
        <f>IF(AND('Mapa final'!$AB$100="Alta",'Mapa final'!$AD$100="Catastrófico"),CONCATENATE("R32C",'Mapa final'!$R$100),"")</f>
        <v/>
      </c>
      <c r="W87" s="46" t="str">
        <f>IF(AND('Mapa final'!$AB$101="Alta",'Mapa final'!$AD$101="Catastrófico"),CONCATENATE("R32C",'Mapa final'!$R$101),"")</f>
        <v/>
      </c>
      <c r="X87" s="113" t="str">
        <f>IF(AND('Mapa final'!$AB$102="Alta",'Mapa final'!$AD$102="Catastrófico"),CONCATENATE("R32C",'Mapa final'!$R$102),"")</f>
        <v/>
      </c>
      <c r="Y87" s="58"/>
      <c r="Z87" s="280"/>
      <c r="AA87" s="281"/>
      <c r="AB87" s="281"/>
      <c r="AC87" s="281"/>
      <c r="AD87" s="281"/>
      <c r="AE87" s="282"/>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c r="BI87" s="58"/>
    </row>
    <row r="88" spans="1:61" ht="15" customHeight="1" x14ac:dyDescent="0.25">
      <c r="A88" s="58"/>
      <c r="B88" s="298"/>
      <c r="C88" s="298"/>
      <c r="D88" s="299"/>
      <c r="E88" s="287"/>
      <c r="F88" s="288"/>
      <c r="G88" s="288"/>
      <c r="H88" s="288"/>
      <c r="I88" s="286"/>
      <c r="J88" s="51" t="str">
        <f>IF(AND('Mapa final'!$AB$103="Alta",'Mapa final'!$AD$103="Leve"),CONCATENATE("R33C",'Mapa final'!$R$103),"")</f>
        <v/>
      </c>
      <c r="K88" s="52" t="str">
        <f>IF(AND('Mapa final'!$AB$104="Alta",'Mapa final'!$AD$104="Leve"),CONCATENATE("R33C",'Mapa final'!$R$104),"")</f>
        <v/>
      </c>
      <c r="L88" s="124" t="str">
        <f>IF(AND('Mapa final'!$AB$105="Alta",'Mapa final'!$AD$105="Leve"),CONCATENATE("R33C",'Mapa final'!$R$105),"")</f>
        <v/>
      </c>
      <c r="M88" s="51" t="str">
        <f>IF(AND('Mapa final'!$AB$103="Alta",'Mapa final'!$AD$103="Menor"),CONCATENATE("R33C",'Mapa final'!$R$103),"")</f>
        <v/>
      </c>
      <c r="N88" s="52" t="str">
        <f>IF(AND('Mapa final'!$AB$104="Alta",'Mapa final'!$AD$104="Menor"),CONCATENATE("R33C",'Mapa final'!$R$104),"")</f>
        <v/>
      </c>
      <c r="O88" s="124" t="str">
        <f>IF(AND('Mapa final'!$AB$105="Alta",'Mapa final'!$AD$105="Menor"),CONCATENATE("R33C",'Mapa final'!$R$105),"")</f>
        <v/>
      </c>
      <c r="P88" s="118" t="str">
        <f>IF(AND('Mapa final'!$AB$103="Alta",'Mapa final'!$AD$103="Moderado"),CONCATENATE("R33C",'Mapa final'!$R$103),"")</f>
        <v/>
      </c>
      <c r="Q88" s="44" t="str">
        <f>IF(AND('Mapa final'!$AB$104="Alta",'Mapa final'!$AD$104="Moderado"),CONCATENATE("R33C",'Mapa final'!$R$104),"")</f>
        <v/>
      </c>
      <c r="R88" s="119" t="str">
        <f>IF(AND('Mapa final'!$AB$105="Alta",'Mapa final'!$AD$105="Moderado"),CONCATENATE("R33C",'Mapa final'!$R$105),"")</f>
        <v/>
      </c>
      <c r="S88" s="118" t="str">
        <f>IF(AND('Mapa final'!$AB$103="Alta",'Mapa final'!$AD$103="Mayor"),CONCATENATE("R33C",'Mapa final'!$R$103),"")</f>
        <v/>
      </c>
      <c r="T88" s="44" t="str">
        <f>IF(AND('Mapa final'!$AB$104="Alta",'Mapa final'!$AD$104="Mayor"),CONCATENATE("R33C",'Mapa final'!$R$104),"")</f>
        <v/>
      </c>
      <c r="U88" s="119" t="str">
        <f>IF(AND('Mapa final'!$AB$105="Alta",'Mapa final'!$AD$105="Mayor"),CONCATENATE("R33C",'Mapa final'!$R$105),"")</f>
        <v/>
      </c>
      <c r="V88" s="45" t="str">
        <f>IF(AND('Mapa final'!$AB$103="Alta",'Mapa final'!$AD$103="Catastrófico"),CONCATENATE("R33C",'Mapa final'!$R$103),"")</f>
        <v/>
      </c>
      <c r="W88" s="46" t="str">
        <f>IF(AND('Mapa final'!$AB$104="Alta",'Mapa final'!$AD$104="Catastrófico"),CONCATENATE("R33C",'Mapa final'!$R$104),"")</f>
        <v/>
      </c>
      <c r="X88" s="113" t="str">
        <f>IF(AND('Mapa final'!$AB$105="Alta",'Mapa final'!$AD$105="Catastrófico"),CONCATENATE("R33C",'Mapa final'!$R$105),"")</f>
        <v/>
      </c>
      <c r="Y88" s="58"/>
      <c r="Z88" s="280"/>
      <c r="AA88" s="281"/>
      <c r="AB88" s="281"/>
      <c r="AC88" s="281"/>
      <c r="AD88" s="281"/>
      <c r="AE88" s="282"/>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c r="BI88" s="58"/>
    </row>
    <row r="89" spans="1:61" ht="15" customHeight="1" x14ac:dyDescent="0.25">
      <c r="A89" s="58"/>
      <c r="B89" s="298"/>
      <c r="C89" s="298"/>
      <c r="D89" s="299"/>
      <c r="E89" s="287"/>
      <c r="F89" s="288"/>
      <c r="G89" s="288"/>
      <c r="H89" s="288"/>
      <c r="I89" s="286"/>
      <c r="J89" s="51" t="str">
        <f>IF(AND('Mapa final'!$AB$106="Alta",'Mapa final'!$AD$106="Leve"),CONCATENATE("R34C",'Mapa final'!$R$106),"")</f>
        <v/>
      </c>
      <c r="K89" s="52" t="str">
        <f>IF(AND('Mapa final'!$AB$107="Alta",'Mapa final'!$AD$107="Leve"),CONCATENATE("R34C",'Mapa final'!$R$107),"")</f>
        <v/>
      </c>
      <c r="L89" s="124" t="str">
        <f>IF(AND('Mapa final'!$AB$108="Alta",'Mapa final'!$AD$108="Leve"),CONCATENATE("R34C",'Mapa final'!$R$108),"")</f>
        <v/>
      </c>
      <c r="M89" s="51" t="str">
        <f>IF(AND('Mapa final'!$AB$106="Alta",'Mapa final'!$AD$106="Menor"),CONCATENATE("R34C",'Mapa final'!$R$106),"")</f>
        <v/>
      </c>
      <c r="N89" s="52" t="str">
        <f>IF(AND('Mapa final'!$AB$107="Alta",'Mapa final'!$AD$107="Menor"),CONCATENATE("R34C",'Mapa final'!$R$107),"")</f>
        <v/>
      </c>
      <c r="O89" s="124" t="str">
        <f>IF(AND('Mapa final'!$AB$108="Alta",'Mapa final'!$AD$108="Menor"),CONCATENATE("R34C",'Mapa final'!$R$108),"")</f>
        <v/>
      </c>
      <c r="P89" s="118" t="str">
        <f>IF(AND('Mapa final'!$AB$106="Alta",'Mapa final'!$AD$106="Moderado"),CONCATENATE("R34C",'Mapa final'!$R$106),"")</f>
        <v/>
      </c>
      <c r="Q89" s="44" t="str">
        <f>IF(AND('Mapa final'!$AB$107="Alta",'Mapa final'!$AD$107="Moderado"),CONCATENATE("R34C",'Mapa final'!$R$107),"")</f>
        <v/>
      </c>
      <c r="R89" s="119" t="str">
        <f>IF(AND('Mapa final'!$AB$108="Alta",'Mapa final'!$AD$108="Moderado"),CONCATENATE("R34C",'Mapa final'!$R$108),"")</f>
        <v/>
      </c>
      <c r="S89" s="118" t="str">
        <f>IF(AND('Mapa final'!$AB$106="Alta",'Mapa final'!$AD$106="Mayor"),CONCATENATE("R34C",'Mapa final'!$R$106),"")</f>
        <v/>
      </c>
      <c r="T89" s="44" t="str">
        <f>IF(AND('Mapa final'!$AB$107="Alta",'Mapa final'!$AD$107="Mayor"),CONCATENATE("R34C",'Mapa final'!$R$107),"")</f>
        <v/>
      </c>
      <c r="U89" s="119" t="str">
        <f>IF(AND('Mapa final'!$AB$108="Alta",'Mapa final'!$AD$108="Mayor"),CONCATENATE("R34C",'Mapa final'!$R$108),"")</f>
        <v/>
      </c>
      <c r="V89" s="45" t="str">
        <f>IF(AND('Mapa final'!$AB$106="Alta",'Mapa final'!$AD$106="Catastrófico"),CONCATENATE("R34C",'Mapa final'!$R$106),"")</f>
        <v/>
      </c>
      <c r="W89" s="46" t="str">
        <f>IF(AND('Mapa final'!$AB$107="Alta",'Mapa final'!$AD$107="Catastrófico"),CONCATENATE("R34C",'Mapa final'!$R$107),"")</f>
        <v/>
      </c>
      <c r="X89" s="113" t="str">
        <f>IF(AND('Mapa final'!$AB$108="Alta",'Mapa final'!$AD$108="Catastrófico"),CONCATENATE("R34C",'Mapa final'!$R$108),"")</f>
        <v/>
      </c>
      <c r="Y89" s="58"/>
      <c r="Z89" s="280"/>
      <c r="AA89" s="281"/>
      <c r="AB89" s="281"/>
      <c r="AC89" s="281"/>
      <c r="AD89" s="281"/>
      <c r="AE89" s="282"/>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row>
    <row r="90" spans="1:61" ht="15" customHeight="1" x14ac:dyDescent="0.25">
      <c r="A90" s="58"/>
      <c r="B90" s="298"/>
      <c r="C90" s="298"/>
      <c r="D90" s="299"/>
      <c r="E90" s="287"/>
      <c r="F90" s="288"/>
      <c r="G90" s="288"/>
      <c r="H90" s="288"/>
      <c r="I90" s="286"/>
      <c r="J90" s="51" t="str">
        <f>IF(AND('Mapa final'!$AB$109="Alta",'Mapa final'!$AD$109="Leve"),CONCATENATE("R35C",'Mapa final'!$R$109),"")</f>
        <v/>
      </c>
      <c r="K90" s="52" t="str">
        <f>IF(AND('Mapa final'!$AB$110="Alta",'Mapa final'!$AD$110="Leve"),CONCATENATE("R35C",'Mapa final'!$R$110),"")</f>
        <v/>
      </c>
      <c r="L90" s="124" t="str">
        <f>IF(AND('Mapa final'!$AB$111="Alta",'Mapa final'!$AD$111="Leve"),CONCATENATE("R35C",'Mapa final'!$R$111),"")</f>
        <v/>
      </c>
      <c r="M90" s="51" t="str">
        <f>IF(AND('Mapa final'!$AB$109="Alta",'Mapa final'!$AD$109="Menor"),CONCATENATE("R35C",'Mapa final'!$R$109),"")</f>
        <v/>
      </c>
      <c r="N90" s="52" t="str">
        <f>IF(AND('Mapa final'!$AB$110="Alta",'Mapa final'!$AD$110="Menor"),CONCATENATE("R35C",'Mapa final'!$R$110),"")</f>
        <v/>
      </c>
      <c r="O90" s="124" t="str">
        <f>IF(AND('Mapa final'!$AB$111="Alta",'Mapa final'!$AD$111="Menor"),CONCATENATE("R35C",'Mapa final'!$R$111),"")</f>
        <v/>
      </c>
      <c r="P90" s="118" t="str">
        <f>IF(AND('Mapa final'!$AB$109="Alta",'Mapa final'!$AD$109="Moderado"),CONCATENATE("R35C",'Mapa final'!$R$109),"")</f>
        <v/>
      </c>
      <c r="Q90" s="44" t="str">
        <f>IF(AND('Mapa final'!$AB$110="Alta",'Mapa final'!$AD$110="Moderado"),CONCATENATE("R35C",'Mapa final'!$R$110),"")</f>
        <v/>
      </c>
      <c r="R90" s="119" t="str">
        <f>IF(AND('Mapa final'!$AB$111="Alta",'Mapa final'!$AD$111="Moderado"),CONCATENATE("R35C",'Mapa final'!$R$111),"")</f>
        <v/>
      </c>
      <c r="S90" s="118" t="str">
        <f>IF(AND('Mapa final'!$AB$109="Alta",'Mapa final'!$AD$109="Mayor"),CONCATENATE("R35C",'Mapa final'!$R$109),"")</f>
        <v/>
      </c>
      <c r="T90" s="44" t="str">
        <f>IF(AND('Mapa final'!$AB$110="Alta",'Mapa final'!$AD$110="Mayor"),CONCATENATE("R35C",'Mapa final'!$R$110),"")</f>
        <v/>
      </c>
      <c r="U90" s="119" t="str">
        <f>IF(AND('Mapa final'!$AB$111="Alta",'Mapa final'!$AD$111="Mayor"),CONCATENATE("R35C",'Mapa final'!$R$111),"")</f>
        <v/>
      </c>
      <c r="V90" s="45" t="str">
        <f>IF(AND('Mapa final'!$AB$109="Alta",'Mapa final'!$AD$109="Catastrófico"),CONCATENATE("R35C",'Mapa final'!$R$109),"")</f>
        <v/>
      </c>
      <c r="W90" s="46" t="str">
        <f>IF(AND('Mapa final'!$AB$110="Alta",'Mapa final'!$AD$110="Catastrófico"),CONCATENATE("R35C",'Mapa final'!$R$110),"")</f>
        <v/>
      </c>
      <c r="X90" s="113" t="str">
        <f>IF(AND('Mapa final'!$AB$111="Alta",'Mapa final'!$AD$111="Catastrófico"),CONCATENATE("R35C",'Mapa final'!$R$111),"")</f>
        <v/>
      </c>
      <c r="Y90" s="58"/>
      <c r="Z90" s="280"/>
      <c r="AA90" s="281"/>
      <c r="AB90" s="281"/>
      <c r="AC90" s="281"/>
      <c r="AD90" s="281"/>
      <c r="AE90" s="282"/>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row>
    <row r="91" spans="1:61" ht="15" customHeight="1" x14ac:dyDescent="0.25">
      <c r="A91" s="58"/>
      <c r="B91" s="298"/>
      <c r="C91" s="298"/>
      <c r="D91" s="299"/>
      <c r="E91" s="287"/>
      <c r="F91" s="288"/>
      <c r="G91" s="288"/>
      <c r="H91" s="288"/>
      <c r="I91" s="286"/>
      <c r="J91" s="51" t="str">
        <f>IF(AND('Mapa final'!$AB$112="Alta",'Mapa final'!$AD$112="Leve"),CONCATENATE("R36C",'Mapa final'!$R$112),"")</f>
        <v/>
      </c>
      <c r="K91" s="52" t="str">
        <f>IF(AND('Mapa final'!$AB$113="Alta",'Mapa final'!$AD$113="Leve"),CONCATENATE("R36C",'Mapa final'!$R$113),"")</f>
        <v/>
      </c>
      <c r="L91" s="124" t="str">
        <f>IF(AND('Mapa final'!$AB$114="Alta",'Mapa final'!$AD$114="Leve"),CONCATENATE("R36C",'Mapa final'!$R$114),"")</f>
        <v/>
      </c>
      <c r="M91" s="51" t="str">
        <f>IF(AND('Mapa final'!$AB$112="Alta",'Mapa final'!$AD$112="Menor"),CONCATENATE("R36C",'Mapa final'!$R$112),"")</f>
        <v/>
      </c>
      <c r="N91" s="52" t="str">
        <f>IF(AND('Mapa final'!$AB$113="Alta",'Mapa final'!$AD$113="Menor"),CONCATENATE("R36C",'Mapa final'!$R$113),"")</f>
        <v/>
      </c>
      <c r="O91" s="124" t="str">
        <f>IF(AND('Mapa final'!$AB$114="Alta",'Mapa final'!$AD$114="Menor"),CONCATENATE("R36C",'Mapa final'!$R$114),"")</f>
        <v/>
      </c>
      <c r="P91" s="118" t="str">
        <f>IF(AND('Mapa final'!$AB$112="Alta",'Mapa final'!$AD$112="Moderado"),CONCATENATE("R36C",'Mapa final'!$R$112),"")</f>
        <v/>
      </c>
      <c r="Q91" s="44" t="str">
        <f>IF(AND('Mapa final'!$AB$113="Alta",'Mapa final'!$AD$113="Moderado"),CONCATENATE("R36C",'Mapa final'!$R$113),"")</f>
        <v/>
      </c>
      <c r="R91" s="119" t="str">
        <f>IF(AND('Mapa final'!$AB$114="Alta",'Mapa final'!$AD$114="Moderado"),CONCATENATE("R36C",'Mapa final'!$R$114),"")</f>
        <v/>
      </c>
      <c r="S91" s="118" t="str">
        <f>IF(AND('Mapa final'!$AB$112="Alta",'Mapa final'!$AD$112="Mayor"),CONCATENATE("R36C",'Mapa final'!$R$112),"")</f>
        <v/>
      </c>
      <c r="T91" s="44" t="str">
        <f>IF(AND('Mapa final'!$AB$113="Alta",'Mapa final'!$AD$113="Mayor"),CONCATENATE("R36C",'Mapa final'!$R$113),"")</f>
        <v/>
      </c>
      <c r="U91" s="119" t="str">
        <f>IF(AND('Mapa final'!$AB$114="Alta",'Mapa final'!$AD$114="Mayor"),CONCATENATE("R36C",'Mapa final'!$R$114),"")</f>
        <v/>
      </c>
      <c r="V91" s="45" t="str">
        <f>IF(AND('Mapa final'!$AB$112="Alta",'Mapa final'!$AD$112="Catastrófico"),CONCATENATE("R36C",'Mapa final'!$R$112),"")</f>
        <v/>
      </c>
      <c r="W91" s="46" t="str">
        <f>IF(AND('Mapa final'!$AB$113="Alta",'Mapa final'!$AD$113="Catastrófico"),CONCATENATE("R36C",'Mapa final'!$R$113),"")</f>
        <v/>
      </c>
      <c r="X91" s="113" t="str">
        <f>IF(AND('Mapa final'!$AB$114="Alta",'Mapa final'!$AD$114="Catastrófico"),CONCATENATE("R36C",'Mapa final'!$R$114),"")</f>
        <v/>
      </c>
      <c r="Y91" s="58"/>
      <c r="Z91" s="280"/>
      <c r="AA91" s="281"/>
      <c r="AB91" s="281"/>
      <c r="AC91" s="281"/>
      <c r="AD91" s="281"/>
      <c r="AE91" s="282"/>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row>
    <row r="92" spans="1:61" ht="15" customHeight="1" x14ac:dyDescent="0.25">
      <c r="A92" s="58"/>
      <c r="B92" s="298"/>
      <c r="C92" s="298"/>
      <c r="D92" s="299"/>
      <c r="E92" s="287"/>
      <c r="F92" s="288"/>
      <c r="G92" s="288"/>
      <c r="H92" s="288"/>
      <c r="I92" s="286"/>
      <c r="J92" s="51" t="str">
        <f>IF(AND('Mapa final'!$AB$115="Alta",'Mapa final'!$AD$115="Leve"),CONCATENATE("R37C",'Mapa final'!$R$115),"")</f>
        <v/>
      </c>
      <c r="K92" s="52" t="str">
        <f>IF(AND('Mapa final'!$AB$116="Alta",'Mapa final'!$AD$116="Leve"),CONCATENATE("R37C",'Mapa final'!$R$116),"")</f>
        <v/>
      </c>
      <c r="L92" s="124" t="str">
        <f>IF(AND('Mapa final'!$AB$117="Alta",'Mapa final'!$AD$117="Leve"),CONCATENATE("R37C",'Mapa final'!$R$117),"")</f>
        <v/>
      </c>
      <c r="M92" s="51" t="str">
        <f>IF(AND('Mapa final'!$AB$115="Alta",'Mapa final'!$AD$115="Menor"),CONCATENATE("R37C",'Mapa final'!$R$115),"")</f>
        <v/>
      </c>
      <c r="N92" s="52" t="str">
        <f>IF(AND('Mapa final'!$AB$116="Alta",'Mapa final'!$AD$116="Menor"),CONCATENATE("R37C",'Mapa final'!$R$116),"")</f>
        <v/>
      </c>
      <c r="O92" s="124" t="str">
        <f>IF(AND('Mapa final'!$AB$117="Alta",'Mapa final'!$AD$117="Menor"),CONCATENATE("R37C",'Mapa final'!$R$117),"")</f>
        <v/>
      </c>
      <c r="P92" s="118" t="str">
        <f>IF(AND('Mapa final'!$AB$115="Alta",'Mapa final'!$AD$115="Moderado"),CONCATENATE("R37C",'Mapa final'!$R$115),"")</f>
        <v/>
      </c>
      <c r="Q92" s="44" t="str">
        <f>IF(AND('Mapa final'!$AB$116="Alta",'Mapa final'!$AD$116="Moderado"),CONCATENATE("R37C",'Mapa final'!$R$116),"")</f>
        <v/>
      </c>
      <c r="R92" s="119" t="str">
        <f>IF(AND('Mapa final'!$AB$117="Alta",'Mapa final'!$AD$117="Moderado"),CONCATENATE("R37C",'Mapa final'!$R$117),"")</f>
        <v/>
      </c>
      <c r="S92" s="118" t="str">
        <f>IF(AND('Mapa final'!$AB$115="Alta",'Mapa final'!$AD$115="Mayor"),CONCATENATE("R37C",'Mapa final'!$R$115),"")</f>
        <v/>
      </c>
      <c r="T92" s="44" t="str">
        <f>IF(AND('Mapa final'!$AB$116="Alta",'Mapa final'!$AD$116="Mayor"),CONCATENATE("R37C",'Mapa final'!$R$116),"")</f>
        <v/>
      </c>
      <c r="U92" s="119" t="str">
        <f>IF(AND('Mapa final'!$AB$117="Alta",'Mapa final'!$AD$117="Mayor"),CONCATENATE("R37C",'Mapa final'!$R$117),"")</f>
        <v/>
      </c>
      <c r="V92" s="45" t="str">
        <f>IF(AND('Mapa final'!$AB$115="Alta",'Mapa final'!$AD$115="Catastrófico"),CONCATENATE("R37C",'Mapa final'!$R$115),"")</f>
        <v/>
      </c>
      <c r="W92" s="46" t="str">
        <f>IF(AND('Mapa final'!$AB$116="Alta",'Mapa final'!$AD$116="Catastrófico"),CONCATENATE("R37C",'Mapa final'!$R$116),"")</f>
        <v/>
      </c>
      <c r="X92" s="113" t="str">
        <f>IF(AND('Mapa final'!$AB$117="Alta",'Mapa final'!$AD$117="Catastrófico"),CONCATENATE("R37C",'Mapa final'!$R$117),"")</f>
        <v/>
      </c>
      <c r="Y92" s="58"/>
      <c r="Z92" s="280"/>
      <c r="AA92" s="281"/>
      <c r="AB92" s="281"/>
      <c r="AC92" s="281"/>
      <c r="AD92" s="281"/>
      <c r="AE92" s="282"/>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row>
    <row r="93" spans="1:61" ht="15" customHeight="1" x14ac:dyDescent="0.25">
      <c r="A93" s="58"/>
      <c r="B93" s="298"/>
      <c r="C93" s="298"/>
      <c r="D93" s="299"/>
      <c r="E93" s="287"/>
      <c r="F93" s="288"/>
      <c r="G93" s="288"/>
      <c r="H93" s="288"/>
      <c r="I93" s="286"/>
      <c r="J93" s="51" t="str">
        <f>IF(AND('Mapa final'!$AB$118="Alta",'Mapa final'!$AD$118="Leve"),CONCATENATE("R38C",'Mapa final'!$R$118),"")</f>
        <v/>
      </c>
      <c r="K93" s="52" t="str">
        <f>IF(AND('Mapa final'!$AB$119="Alta",'Mapa final'!$AD$119="Leve"),CONCATENATE("R38C",'Mapa final'!$R$119),"")</f>
        <v/>
      </c>
      <c r="L93" s="124" t="str">
        <f>IF(AND('Mapa final'!$AB$120="Alta",'Mapa final'!$AD$120="Leve"),CONCATENATE("R38C",'Mapa final'!$R$120),"")</f>
        <v/>
      </c>
      <c r="M93" s="51" t="str">
        <f>IF(AND('Mapa final'!$AB$118="Alta",'Mapa final'!$AD$118="Menor"),CONCATENATE("R38C",'Mapa final'!$R$118),"")</f>
        <v/>
      </c>
      <c r="N93" s="52" t="str">
        <f>IF(AND('Mapa final'!$AB$119="Alta",'Mapa final'!$AD$119="Menor"),CONCATENATE("R38C",'Mapa final'!$R$119),"")</f>
        <v/>
      </c>
      <c r="O93" s="124" t="str">
        <f>IF(AND('Mapa final'!$AB$120="Alta",'Mapa final'!$AD$120="Menor"),CONCATENATE("R38C",'Mapa final'!$R$120),"")</f>
        <v/>
      </c>
      <c r="P93" s="118" t="str">
        <f>IF(AND('Mapa final'!$AB$118="Alta",'Mapa final'!$AD$118="Moderado"),CONCATENATE("R38C",'Mapa final'!$R$118),"")</f>
        <v/>
      </c>
      <c r="Q93" s="44" t="str">
        <f>IF(AND('Mapa final'!$AB$119="Alta",'Mapa final'!$AD$119="Moderado"),CONCATENATE("R38C",'Mapa final'!$R$119),"")</f>
        <v/>
      </c>
      <c r="R93" s="119" t="str">
        <f>IF(AND('Mapa final'!$AB$120="Alta",'Mapa final'!$AD$120="Moderado"),CONCATENATE("R38C",'Mapa final'!$R$120),"")</f>
        <v/>
      </c>
      <c r="S93" s="118" t="str">
        <f>IF(AND('Mapa final'!$AB$118="Alta",'Mapa final'!$AD$118="Mayor"),CONCATENATE("R38C",'Mapa final'!$R$118),"")</f>
        <v/>
      </c>
      <c r="T93" s="44" t="str">
        <f>IF(AND('Mapa final'!$AB$119="Alta",'Mapa final'!$AD$119="Mayor"),CONCATENATE("R38C",'Mapa final'!$R$119),"")</f>
        <v/>
      </c>
      <c r="U93" s="119" t="str">
        <f>IF(AND('Mapa final'!$AB$120="Alta",'Mapa final'!$AD$120="Mayor"),CONCATENATE("R38C",'Mapa final'!$R$120),"")</f>
        <v/>
      </c>
      <c r="V93" s="45" t="str">
        <f>IF(AND('Mapa final'!$AB$118="Alta",'Mapa final'!$AD$118="Catastrófico"),CONCATENATE("R38C",'Mapa final'!$R$118),"")</f>
        <v/>
      </c>
      <c r="W93" s="46" t="str">
        <f>IF(AND('Mapa final'!$AB$119="Alta",'Mapa final'!$AD$119="Catastrófico"),CONCATENATE("R38C",'Mapa final'!$R$119),"")</f>
        <v/>
      </c>
      <c r="X93" s="113" t="str">
        <f>IF(AND('Mapa final'!$AB$120="Alta",'Mapa final'!$AD$120="Catastrófico"),CONCATENATE("R38C",'Mapa final'!$R$120),"")</f>
        <v/>
      </c>
      <c r="Y93" s="58"/>
      <c r="Z93" s="280"/>
      <c r="AA93" s="281"/>
      <c r="AB93" s="281"/>
      <c r="AC93" s="281"/>
      <c r="AD93" s="281"/>
      <c r="AE93" s="282"/>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row>
    <row r="94" spans="1:61" ht="15" customHeight="1" x14ac:dyDescent="0.25">
      <c r="A94" s="58"/>
      <c r="B94" s="298"/>
      <c r="C94" s="298"/>
      <c r="D94" s="299"/>
      <c r="E94" s="287"/>
      <c r="F94" s="288"/>
      <c r="G94" s="288"/>
      <c r="H94" s="288"/>
      <c r="I94" s="286"/>
      <c r="J94" s="51" t="str">
        <f>IF(AND('Mapa final'!$AB$121="Alta",'Mapa final'!$AD$121="Leve"),CONCATENATE("R39C",'Mapa final'!$R$121),"")</f>
        <v/>
      </c>
      <c r="K94" s="52" t="str">
        <f>IF(AND('Mapa final'!$AB$122="Alta",'Mapa final'!$AD$122="Leve"),CONCATENATE("R39C",'Mapa final'!$R$122),"")</f>
        <v/>
      </c>
      <c r="L94" s="124" t="str">
        <f>IF(AND('Mapa final'!$AB$123="Alta",'Mapa final'!$AD$123="Leve"),CONCATENATE("R39C",'Mapa final'!$R$123),"")</f>
        <v/>
      </c>
      <c r="M94" s="51" t="str">
        <f>IF(AND('Mapa final'!$AB$121="Alta",'Mapa final'!$AD$121="Menor"),CONCATENATE("R39C",'Mapa final'!$R$121),"")</f>
        <v/>
      </c>
      <c r="N94" s="52" t="str">
        <f>IF(AND('Mapa final'!$AB$122="Alta",'Mapa final'!$AD$122="Menor"),CONCATENATE("R39C",'Mapa final'!$R$122),"")</f>
        <v/>
      </c>
      <c r="O94" s="124" t="str">
        <f>IF(AND('Mapa final'!$AB$123="Alta",'Mapa final'!$AD$123="Menor"),CONCATENATE("R39C",'Mapa final'!$R$123),"")</f>
        <v/>
      </c>
      <c r="P94" s="118" t="str">
        <f>IF(AND('Mapa final'!$AB$121="Alta",'Mapa final'!$AD$121="Moderado"),CONCATENATE("R39C",'Mapa final'!$R$121),"")</f>
        <v/>
      </c>
      <c r="Q94" s="44" t="str">
        <f>IF(AND('Mapa final'!$AB$122="Alta",'Mapa final'!$AD$122="Moderado"),CONCATENATE("R39C",'Mapa final'!$R$122),"")</f>
        <v/>
      </c>
      <c r="R94" s="119" t="str">
        <f>IF(AND('Mapa final'!$AB$123="Alta",'Mapa final'!$AD$123="Moderado"),CONCATENATE("R39C",'Mapa final'!$R$123),"")</f>
        <v/>
      </c>
      <c r="S94" s="118" t="str">
        <f>IF(AND('Mapa final'!$AB$121="Alta",'Mapa final'!$AD$121="Mayor"),CONCATENATE("R39C",'Mapa final'!$R$121),"")</f>
        <v/>
      </c>
      <c r="T94" s="44" t="str">
        <f>IF(AND('Mapa final'!$AB$122="Alta",'Mapa final'!$AD$122="Mayor"),CONCATENATE("R39C",'Mapa final'!$R$122),"")</f>
        <v/>
      </c>
      <c r="U94" s="119" t="str">
        <f>IF(AND('Mapa final'!$AB$123="Alta",'Mapa final'!$AD$123="Mayor"),CONCATENATE("R39C",'Mapa final'!$R$123),"")</f>
        <v/>
      </c>
      <c r="V94" s="45" t="str">
        <f>IF(AND('Mapa final'!$AB$121="Alta",'Mapa final'!$AD$121="Catastrófico"),CONCATENATE("R39C",'Mapa final'!$R$121),"")</f>
        <v/>
      </c>
      <c r="W94" s="46" t="str">
        <f>IF(AND('Mapa final'!$AB$122="Alta",'Mapa final'!$AD$122="Catastrófico"),CONCATENATE("R39C",'Mapa final'!$R$122),"")</f>
        <v/>
      </c>
      <c r="X94" s="113" t="str">
        <f>IF(AND('Mapa final'!$AB$123="Alta",'Mapa final'!$AD$123="Catastrófico"),CONCATENATE("R39C",'Mapa final'!$R$123),"")</f>
        <v/>
      </c>
      <c r="Y94" s="58"/>
      <c r="Z94" s="280"/>
      <c r="AA94" s="281"/>
      <c r="AB94" s="281"/>
      <c r="AC94" s="281"/>
      <c r="AD94" s="281"/>
      <c r="AE94" s="282"/>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c r="BI94" s="58"/>
    </row>
    <row r="95" spans="1:61" ht="15" customHeight="1" x14ac:dyDescent="0.25">
      <c r="A95" s="58"/>
      <c r="B95" s="298"/>
      <c r="C95" s="298"/>
      <c r="D95" s="299"/>
      <c r="E95" s="287"/>
      <c r="F95" s="288"/>
      <c r="G95" s="288"/>
      <c r="H95" s="288"/>
      <c r="I95" s="286"/>
      <c r="J95" s="51" t="str">
        <f>IF(AND('Mapa final'!$AB$124="Alta",'Mapa final'!$AD$124="Leve"),CONCATENATE("R40C",'Mapa final'!$R$124),"")</f>
        <v/>
      </c>
      <c r="K95" s="52" t="str">
        <f>IF(AND('Mapa final'!$AB$125="Alta",'Mapa final'!$AD$125="Leve"),CONCATENATE("R40C",'Mapa final'!$R$125),"")</f>
        <v/>
      </c>
      <c r="L95" s="124" t="str">
        <f>IF(AND('Mapa final'!$AB$126="Alta",'Mapa final'!$AD$126="Leve"),CONCATENATE("R40C",'Mapa final'!$R$126),"")</f>
        <v/>
      </c>
      <c r="M95" s="51" t="str">
        <f>IF(AND('Mapa final'!$AB$124="Alta",'Mapa final'!$AD$124="Menor"),CONCATENATE("R40C",'Mapa final'!$R$124),"")</f>
        <v/>
      </c>
      <c r="N95" s="52" t="str">
        <f>IF(AND('Mapa final'!$AB$125="Alta",'Mapa final'!$AD$125="Menor"),CONCATENATE("R40C",'Mapa final'!$R$125),"")</f>
        <v/>
      </c>
      <c r="O95" s="124" t="str">
        <f>IF(AND('Mapa final'!$AB$126="Alta",'Mapa final'!$AD$126="Menor"),CONCATENATE("R40C",'Mapa final'!$R$126),"")</f>
        <v/>
      </c>
      <c r="P95" s="118" t="str">
        <f>IF(AND('Mapa final'!$AB$124="Alta",'Mapa final'!$AD$124="Moderado"),CONCATENATE("R40C",'Mapa final'!$R$124),"")</f>
        <v/>
      </c>
      <c r="Q95" s="44" t="str">
        <f>IF(AND('Mapa final'!$AB$125="Alta",'Mapa final'!$AD$125="Moderado"),CONCATENATE("R40C",'Mapa final'!$R$125),"")</f>
        <v/>
      </c>
      <c r="R95" s="119" t="str">
        <f>IF(AND('Mapa final'!$AB$126="Alta",'Mapa final'!$AD$126="Moderado"),CONCATENATE("R40C",'Mapa final'!$R$126),"")</f>
        <v/>
      </c>
      <c r="S95" s="118" t="str">
        <f>IF(AND('Mapa final'!$AB$124="Alta",'Mapa final'!$AD$124="Mayor"),CONCATENATE("R40C",'Mapa final'!$R$124),"")</f>
        <v/>
      </c>
      <c r="T95" s="44" t="str">
        <f>IF(AND('Mapa final'!$AB$125="Alta",'Mapa final'!$AD$125="Mayor"),CONCATENATE("R40C",'Mapa final'!$R$125),"")</f>
        <v/>
      </c>
      <c r="U95" s="119" t="str">
        <f>IF(AND('Mapa final'!$AB$126="Alta",'Mapa final'!$AD$126="Mayor"),CONCATENATE("R40C",'Mapa final'!$R$126),"")</f>
        <v/>
      </c>
      <c r="V95" s="45" t="str">
        <f>IF(AND('Mapa final'!$AB$124="Alta",'Mapa final'!$AD$124="Catastrófico"),CONCATENATE("R40C",'Mapa final'!$R$124),"")</f>
        <v/>
      </c>
      <c r="W95" s="46" t="str">
        <f>IF(AND('Mapa final'!$AB$125="Alta",'Mapa final'!$AD$125="Catastrófico"),CONCATENATE("R40C",'Mapa final'!$R$125),"")</f>
        <v/>
      </c>
      <c r="X95" s="113" t="str">
        <f>IF(AND('Mapa final'!$AB$126="Alta",'Mapa final'!$AD$126="Catastrófico"),CONCATENATE("R40C",'Mapa final'!$R$126),"")</f>
        <v/>
      </c>
      <c r="Y95" s="58"/>
      <c r="Z95" s="280"/>
      <c r="AA95" s="281"/>
      <c r="AB95" s="281"/>
      <c r="AC95" s="281"/>
      <c r="AD95" s="281"/>
      <c r="AE95" s="282"/>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c r="BI95" s="58"/>
    </row>
    <row r="96" spans="1:61" ht="15" customHeight="1" x14ac:dyDescent="0.25">
      <c r="A96" s="58"/>
      <c r="B96" s="298"/>
      <c r="C96" s="298"/>
      <c r="D96" s="299"/>
      <c r="E96" s="287"/>
      <c r="F96" s="288"/>
      <c r="G96" s="288"/>
      <c r="H96" s="288"/>
      <c r="I96" s="286"/>
      <c r="J96" s="51" t="str">
        <f>IF(AND('Mapa final'!$AB$127="Alta",'Mapa final'!$AD$127="Leve"),CONCATENATE("R41C",'Mapa final'!$R$127),"")</f>
        <v/>
      </c>
      <c r="K96" s="52" t="str">
        <f>IF(AND('Mapa final'!$AB$128="Alta",'Mapa final'!$AD$128="Leve"),CONCATENATE("R41C",'Mapa final'!$R$128),"")</f>
        <v/>
      </c>
      <c r="L96" s="124" t="str">
        <f>IF(AND('Mapa final'!$AB$129="Alta",'Mapa final'!$AD$129="Leve"),CONCATENATE("R41C",'Mapa final'!$R$129),"")</f>
        <v/>
      </c>
      <c r="M96" s="51" t="str">
        <f>IF(AND('Mapa final'!$AB$127="Alta",'Mapa final'!$AD$127="Menor"),CONCATENATE("R41C",'Mapa final'!$R$127),"")</f>
        <v/>
      </c>
      <c r="N96" s="52" t="str">
        <f>IF(AND('Mapa final'!$AB$128="Alta",'Mapa final'!$AD$128="Menor"),CONCATENATE("R41C",'Mapa final'!$R$128),"")</f>
        <v/>
      </c>
      <c r="O96" s="124" t="str">
        <f>IF(AND('Mapa final'!$AB$129="Alta",'Mapa final'!$AD$129="Menor"),CONCATENATE("R41C",'Mapa final'!$R$129),"")</f>
        <v/>
      </c>
      <c r="P96" s="118" t="str">
        <f>IF(AND('Mapa final'!$AB$127="Alta",'Mapa final'!$AD$127="Moderado"),CONCATENATE("R41C",'Mapa final'!$R$127),"")</f>
        <v/>
      </c>
      <c r="Q96" s="44" t="str">
        <f>IF(AND('Mapa final'!$AB$128="Alta",'Mapa final'!$AD$128="Moderado"),CONCATENATE("R41C",'Mapa final'!$R$128),"")</f>
        <v/>
      </c>
      <c r="R96" s="119" t="str">
        <f>IF(AND('Mapa final'!$AB$129="Alta",'Mapa final'!$AD$129="Moderado"),CONCATENATE("R41C",'Mapa final'!$R$129),"")</f>
        <v/>
      </c>
      <c r="S96" s="118" t="str">
        <f>IF(AND('Mapa final'!$AB$127="Alta",'Mapa final'!$AD$127="Mayor"),CONCATENATE("R41C",'Mapa final'!$R$127),"")</f>
        <v/>
      </c>
      <c r="T96" s="44" t="str">
        <f>IF(AND('Mapa final'!$AB$128="Alta",'Mapa final'!$AD$128="Mayor"),CONCATENATE("R41C",'Mapa final'!$R$128),"")</f>
        <v/>
      </c>
      <c r="U96" s="119" t="str">
        <f>IF(AND('Mapa final'!$AB$129="Alta",'Mapa final'!$AD$129="Mayor"),CONCATENATE("R41C",'Mapa final'!$R$129),"")</f>
        <v/>
      </c>
      <c r="V96" s="45" t="str">
        <f>IF(AND('Mapa final'!$AB$127="Alta",'Mapa final'!$AD$127="Catastrófico"),CONCATENATE("R41C",'Mapa final'!$R$127),"")</f>
        <v/>
      </c>
      <c r="W96" s="46" t="str">
        <f>IF(AND('Mapa final'!$AB$128="Alta",'Mapa final'!$AD$128="Catastrófico"),CONCATENATE("R41C",'Mapa final'!$R$128),"")</f>
        <v/>
      </c>
      <c r="X96" s="113" t="str">
        <f>IF(AND('Mapa final'!$AB$129="Alta",'Mapa final'!$AD$129="Catastrófico"),CONCATENATE("R41C",'Mapa final'!$R$129),"")</f>
        <v/>
      </c>
      <c r="Y96" s="58"/>
      <c r="Z96" s="280"/>
      <c r="AA96" s="281"/>
      <c r="AB96" s="281"/>
      <c r="AC96" s="281"/>
      <c r="AD96" s="281"/>
      <c r="AE96" s="282"/>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c r="BI96" s="58"/>
    </row>
    <row r="97" spans="1:61" ht="15" customHeight="1" x14ac:dyDescent="0.25">
      <c r="A97" s="58"/>
      <c r="B97" s="298"/>
      <c r="C97" s="298"/>
      <c r="D97" s="299"/>
      <c r="E97" s="287"/>
      <c r="F97" s="288"/>
      <c r="G97" s="288"/>
      <c r="H97" s="288"/>
      <c r="I97" s="286"/>
      <c r="J97" s="51" t="str">
        <f>IF(AND('Mapa final'!$AB$130="Alta",'Mapa final'!$AD$130="Leve"),CONCATENATE("R42C",'Mapa final'!$R$130),"")</f>
        <v/>
      </c>
      <c r="K97" s="52" t="str">
        <f>IF(AND('Mapa final'!$AB$131="Alta",'Mapa final'!$AD$131="Leve"),CONCATENATE("R42C",'Mapa final'!$R$131),"")</f>
        <v/>
      </c>
      <c r="L97" s="124" t="str">
        <f>IF(AND('Mapa final'!$AB$132="Alta",'Mapa final'!$AD$132="Leve"),CONCATENATE("R42C",'Mapa final'!$R$132),"")</f>
        <v/>
      </c>
      <c r="M97" s="51" t="str">
        <f>IF(AND('Mapa final'!$AB$130="Alta",'Mapa final'!$AD$130="Menor"),CONCATENATE("R42C",'Mapa final'!$R$130),"")</f>
        <v/>
      </c>
      <c r="N97" s="52" t="str">
        <f>IF(AND('Mapa final'!$AB$131="Alta",'Mapa final'!$AD$131="Menor"),CONCATENATE("R42C",'Mapa final'!$R$131),"")</f>
        <v/>
      </c>
      <c r="O97" s="124" t="str">
        <f>IF(AND('Mapa final'!$AB$132="Alta",'Mapa final'!$AD$132="Menor"),CONCATENATE("R42C",'Mapa final'!$R$132),"")</f>
        <v/>
      </c>
      <c r="P97" s="118" t="str">
        <f>IF(AND('Mapa final'!$AB$130="Alta",'Mapa final'!$AD$130="Moderado"),CONCATENATE("R42C",'Mapa final'!$R$130),"")</f>
        <v/>
      </c>
      <c r="Q97" s="44" t="str">
        <f>IF(AND('Mapa final'!$AB$131="Alta",'Mapa final'!$AD$131="Moderado"),CONCATENATE("R42C",'Mapa final'!$R$131),"")</f>
        <v/>
      </c>
      <c r="R97" s="119" t="str">
        <f>IF(AND('Mapa final'!$AB$132="Alta",'Mapa final'!$AD$132="Moderado"),CONCATENATE("R42C",'Mapa final'!$R$132),"")</f>
        <v/>
      </c>
      <c r="S97" s="118" t="str">
        <f>IF(AND('Mapa final'!$AB$130="Alta",'Mapa final'!$AD$130="Mayor"),CONCATENATE("R42C",'Mapa final'!$R$130),"")</f>
        <v/>
      </c>
      <c r="T97" s="44" t="str">
        <f>IF(AND('Mapa final'!$AB$131="Alta",'Mapa final'!$AD$131="Mayor"),CONCATENATE("R42C",'Mapa final'!$R$131),"")</f>
        <v/>
      </c>
      <c r="U97" s="119" t="str">
        <f>IF(AND('Mapa final'!$AB$132="Alta",'Mapa final'!$AD$132="Mayor"),CONCATENATE("R42C",'Mapa final'!$R$132),"")</f>
        <v/>
      </c>
      <c r="V97" s="45" t="str">
        <f>IF(AND('Mapa final'!$AB$130="Alta",'Mapa final'!$AD$130="Catastrófico"),CONCATENATE("R42C",'Mapa final'!$R$130),"")</f>
        <v/>
      </c>
      <c r="W97" s="46" t="str">
        <f>IF(AND('Mapa final'!$AB$131="Alta",'Mapa final'!$AD$131="Catastrófico"),CONCATENATE("R42C",'Mapa final'!$R$131),"")</f>
        <v/>
      </c>
      <c r="X97" s="113" t="str">
        <f>IF(AND('Mapa final'!$AB$132="Alta",'Mapa final'!$AD$132="Catastrófico"),CONCATENATE("R42C",'Mapa final'!$R$132),"")</f>
        <v/>
      </c>
      <c r="Y97" s="58"/>
      <c r="Z97" s="280"/>
      <c r="AA97" s="281"/>
      <c r="AB97" s="281"/>
      <c r="AC97" s="281"/>
      <c r="AD97" s="281"/>
      <c r="AE97" s="282"/>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c r="BI97" s="58"/>
    </row>
    <row r="98" spans="1:61" ht="15" customHeight="1" x14ac:dyDescent="0.25">
      <c r="A98" s="58"/>
      <c r="B98" s="298"/>
      <c r="C98" s="298"/>
      <c r="D98" s="299"/>
      <c r="E98" s="287"/>
      <c r="F98" s="288"/>
      <c r="G98" s="288"/>
      <c r="H98" s="288"/>
      <c r="I98" s="286"/>
      <c r="J98" s="51" t="str">
        <f>IF(AND('Mapa final'!$AB$133="Alta",'Mapa final'!$AD$133="Leve"),CONCATENATE("R43C",'Mapa final'!$R$133),"")</f>
        <v/>
      </c>
      <c r="K98" s="52" t="str">
        <f>IF(AND('Mapa final'!$AB$134="Alta",'Mapa final'!$AD$134="Leve"),CONCATENATE("R43C",'Mapa final'!$R$134),"")</f>
        <v/>
      </c>
      <c r="L98" s="124" t="str">
        <f>IF(AND('Mapa final'!$AB$135="Alta",'Mapa final'!$AD$135="Leve"),CONCATENATE("R43C",'Mapa final'!$R$135),"")</f>
        <v/>
      </c>
      <c r="M98" s="51" t="str">
        <f>IF(AND('Mapa final'!$AB$133="Alta",'Mapa final'!$AD$133="Menor"),CONCATENATE("R43C",'Mapa final'!$R$133),"")</f>
        <v/>
      </c>
      <c r="N98" s="52" t="str">
        <f>IF(AND('Mapa final'!$AB$134="Alta",'Mapa final'!$AD$134="Menor"),CONCATENATE("R43C",'Mapa final'!$R$134),"")</f>
        <v/>
      </c>
      <c r="O98" s="124" t="str">
        <f>IF(AND('Mapa final'!$AB$135="Alta",'Mapa final'!$AD$135="Menor"),CONCATENATE("R43C",'Mapa final'!$R$135),"")</f>
        <v/>
      </c>
      <c r="P98" s="118" t="str">
        <f>IF(AND('Mapa final'!$AB$133="Alta",'Mapa final'!$AD$133="Moderado"),CONCATENATE("R43C",'Mapa final'!$R$133),"")</f>
        <v/>
      </c>
      <c r="Q98" s="44" t="str">
        <f>IF(AND('Mapa final'!$AB$134="Alta",'Mapa final'!$AD$134="Moderado"),CONCATENATE("R43C",'Mapa final'!$R$134),"")</f>
        <v/>
      </c>
      <c r="R98" s="119" t="str">
        <f>IF(AND('Mapa final'!$AB$135="Alta",'Mapa final'!$AD$135="Moderado"),CONCATENATE("R43C",'Mapa final'!$R$135),"")</f>
        <v/>
      </c>
      <c r="S98" s="118" t="str">
        <f>IF(AND('Mapa final'!$AB$133="Alta",'Mapa final'!$AD$133="Mayor"),CONCATENATE("R43C",'Mapa final'!$R$133),"")</f>
        <v/>
      </c>
      <c r="T98" s="44" t="str">
        <f>IF(AND('Mapa final'!$AB$134="Alta",'Mapa final'!$AD$134="Mayor"),CONCATENATE("R43C",'Mapa final'!$R$134),"")</f>
        <v/>
      </c>
      <c r="U98" s="119" t="str">
        <f>IF(AND('Mapa final'!$AB$135="Alta",'Mapa final'!$AD$135="Mayor"),CONCATENATE("R43C",'Mapa final'!$R$135),"")</f>
        <v/>
      </c>
      <c r="V98" s="45" t="str">
        <f>IF(AND('Mapa final'!$AB$133="Alta",'Mapa final'!$AD$133="Catastrófico"),CONCATENATE("R43C",'Mapa final'!$R$133),"")</f>
        <v/>
      </c>
      <c r="W98" s="46" t="str">
        <f>IF(AND('Mapa final'!$AB$134="Alta",'Mapa final'!$AD$134="Catastrófico"),CONCATENATE("R43C",'Mapa final'!$R$134),"")</f>
        <v/>
      </c>
      <c r="X98" s="113" t="str">
        <f>IF(AND('Mapa final'!$AB$135="Alta",'Mapa final'!$AD$135="Catastrófico"),CONCATENATE("R43C",'Mapa final'!$R$135),"")</f>
        <v/>
      </c>
      <c r="Y98" s="58"/>
      <c r="Z98" s="280"/>
      <c r="AA98" s="281"/>
      <c r="AB98" s="281"/>
      <c r="AC98" s="281"/>
      <c r="AD98" s="281"/>
      <c r="AE98" s="282"/>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c r="BI98" s="58"/>
    </row>
    <row r="99" spans="1:61" ht="15" customHeight="1" x14ac:dyDescent="0.25">
      <c r="A99" s="58"/>
      <c r="B99" s="298"/>
      <c r="C99" s="298"/>
      <c r="D99" s="299"/>
      <c r="E99" s="287"/>
      <c r="F99" s="288"/>
      <c r="G99" s="288"/>
      <c r="H99" s="288"/>
      <c r="I99" s="286"/>
      <c r="J99" s="51" t="str">
        <f>IF(AND('Mapa final'!$AB$136="Alta",'Mapa final'!$AD$136="Leve"),CONCATENATE("R44C",'Mapa final'!$R$136),"")</f>
        <v/>
      </c>
      <c r="K99" s="52" t="str">
        <f>IF(AND('Mapa final'!$AB$137="Alta",'Mapa final'!$AD$137="Leve"),CONCATENATE("R44C",'Mapa final'!$R$137),"")</f>
        <v/>
      </c>
      <c r="L99" s="124" t="str">
        <f>IF(AND('Mapa final'!$AB$138="Alta",'Mapa final'!$AD$138="Leve"),CONCATENATE("R44C",'Mapa final'!$R$138),"")</f>
        <v/>
      </c>
      <c r="M99" s="51" t="str">
        <f>IF(AND('Mapa final'!$AB$136="Alta",'Mapa final'!$AD$136="Menor"),CONCATENATE("R44C",'Mapa final'!$R$136),"")</f>
        <v/>
      </c>
      <c r="N99" s="52" t="str">
        <f>IF(AND('Mapa final'!$AB$137="Alta",'Mapa final'!$AD$137="Menor"),CONCATENATE("R44C",'Mapa final'!$R$137),"")</f>
        <v/>
      </c>
      <c r="O99" s="124" t="str">
        <f>IF(AND('Mapa final'!$AB$138="Alta",'Mapa final'!$AD$138="Menor"),CONCATENATE("R44C",'Mapa final'!$R$138),"")</f>
        <v/>
      </c>
      <c r="P99" s="118" t="str">
        <f>IF(AND('Mapa final'!$AB$136="Alta",'Mapa final'!$AD$136="Moderado"),CONCATENATE("R44C",'Mapa final'!$R$136),"")</f>
        <v/>
      </c>
      <c r="Q99" s="44" t="str">
        <f>IF(AND('Mapa final'!$AB$137="Alta",'Mapa final'!$AD$137="Moderado"),CONCATENATE("R44C",'Mapa final'!$R$137),"")</f>
        <v/>
      </c>
      <c r="R99" s="119" t="str">
        <f>IF(AND('Mapa final'!$AB$138="Alta",'Mapa final'!$AD$138="Moderado"),CONCATENATE("R44C",'Mapa final'!$R$138),"")</f>
        <v/>
      </c>
      <c r="S99" s="118" t="str">
        <f>IF(AND('Mapa final'!$AB$136="Alta",'Mapa final'!$AD$136="Mayor"),CONCATENATE("R44C",'Mapa final'!$R$136),"")</f>
        <v/>
      </c>
      <c r="T99" s="44" t="str">
        <f>IF(AND('Mapa final'!$AB$137="Alta",'Mapa final'!$AD$137="Mayor"),CONCATENATE("R44C",'Mapa final'!$R$137),"")</f>
        <v/>
      </c>
      <c r="U99" s="119" t="str">
        <f>IF(AND('Mapa final'!$AB$138="Alta",'Mapa final'!$AD$138="Mayor"),CONCATENATE("R44C",'Mapa final'!$R$138),"")</f>
        <v/>
      </c>
      <c r="V99" s="45" t="str">
        <f>IF(AND('Mapa final'!$AB$136="Alta",'Mapa final'!$AD$136="Catastrófico"),CONCATENATE("R44C",'Mapa final'!$R$136),"")</f>
        <v/>
      </c>
      <c r="W99" s="46" t="str">
        <f>IF(AND('Mapa final'!$AB$137="Alta",'Mapa final'!$AD$137="Catastrófico"),CONCATENATE("R44C",'Mapa final'!$R$137),"")</f>
        <v/>
      </c>
      <c r="X99" s="113" t="str">
        <f>IF(AND('Mapa final'!$AB$138="Alta",'Mapa final'!$AD$138="Catastrófico"),CONCATENATE("R44C",'Mapa final'!$R$138),"")</f>
        <v/>
      </c>
      <c r="Y99" s="58"/>
      <c r="Z99" s="280"/>
      <c r="AA99" s="281"/>
      <c r="AB99" s="281"/>
      <c r="AC99" s="281"/>
      <c r="AD99" s="281"/>
      <c r="AE99" s="282"/>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row>
    <row r="100" spans="1:61" ht="15" customHeight="1" x14ac:dyDescent="0.25">
      <c r="A100" s="58"/>
      <c r="B100" s="298"/>
      <c r="C100" s="298"/>
      <c r="D100" s="299"/>
      <c r="E100" s="287"/>
      <c r="F100" s="288"/>
      <c r="G100" s="288"/>
      <c r="H100" s="288"/>
      <c r="I100" s="286"/>
      <c r="J100" s="51" t="str">
        <f>IF(AND('Mapa final'!$AB$139="Alta",'Mapa final'!$AD$139="Leve"),CONCATENATE("R45C",'Mapa final'!$R$139),"")</f>
        <v/>
      </c>
      <c r="K100" s="52" t="str">
        <f>IF(AND('Mapa final'!$AB$140="Alta",'Mapa final'!$AD$140="Leve"),CONCATENATE("R45C",'Mapa final'!$R$140),"")</f>
        <v/>
      </c>
      <c r="L100" s="124" t="str">
        <f>IF(AND('Mapa final'!$AB$141="Alta",'Mapa final'!$AD$141="Leve"),CONCATENATE("R45C",'Mapa final'!$R$141),"")</f>
        <v/>
      </c>
      <c r="M100" s="51" t="str">
        <f>IF(AND('Mapa final'!$AB$139="Alta",'Mapa final'!$AD$139="Menor"),CONCATENATE("R45C",'Mapa final'!$R$139),"")</f>
        <v/>
      </c>
      <c r="N100" s="52" t="str">
        <f>IF(AND('Mapa final'!$AB$140="Alta",'Mapa final'!$AD$140="Menor"),CONCATENATE("R45C",'Mapa final'!$R$140),"")</f>
        <v/>
      </c>
      <c r="O100" s="124" t="str">
        <f>IF(AND('Mapa final'!$AB$141="Alta",'Mapa final'!$AD$141="Menor"),CONCATENATE("R45C",'Mapa final'!$R$141),"")</f>
        <v/>
      </c>
      <c r="P100" s="118" t="str">
        <f>IF(AND('Mapa final'!$AB$139="Alta",'Mapa final'!$AD$139="Moderado"),CONCATENATE("R45C",'Mapa final'!$R$139),"")</f>
        <v/>
      </c>
      <c r="Q100" s="44" t="str">
        <f>IF(AND('Mapa final'!$AB$140="Alta",'Mapa final'!$AD$140="Moderado"),CONCATENATE("R45C",'Mapa final'!$R$140),"")</f>
        <v/>
      </c>
      <c r="R100" s="119" t="str">
        <f>IF(AND('Mapa final'!$AB$141="Alta",'Mapa final'!$AD$141="Moderado"),CONCATENATE("R45C",'Mapa final'!$R$141),"")</f>
        <v/>
      </c>
      <c r="S100" s="118" t="str">
        <f>IF(AND('Mapa final'!$AB$139="Alta",'Mapa final'!$AD$139="Mayor"),CONCATENATE("R45C",'Mapa final'!$R$139),"")</f>
        <v/>
      </c>
      <c r="T100" s="44" t="str">
        <f>IF(AND('Mapa final'!$AB$140="Alta",'Mapa final'!$AD$140="Mayor"),CONCATENATE("R45C",'Mapa final'!$R$140),"")</f>
        <v/>
      </c>
      <c r="U100" s="119" t="str">
        <f>IF(AND('Mapa final'!$AB$141="Alta",'Mapa final'!$AD$141="Mayor"),CONCATENATE("R45C",'Mapa final'!$R$141),"")</f>
        <v/>
      </c>
      <c r="V100" s="45" t="str">
        <f>IF(AND('Mapa final'!$AB$139="Alta",'Mapa final'!$AD$139="Catastrófico"),CONCATENATE("R45C",'Mapa final'!$R$139),"")</f>
        <v/>
      </c>
      <c r="W100" s="46" t="str">
        <f>IF(AND('Mapa final'!$AB$140="Alta",'Mapa final'!$AD$140="Catastrófico"),CONCATENATE("R45C",'Mapa final'!$R$140),"")</f>
        <v/>
      </c>
      <c r="X100" s="113" t="str">
        <f>IF(AND('Mapa final'!$AB$141="Alta",'Mapa final'!$AD$141="Catastrófico"),CONCATENATE("R45C",'Mapa final'!$R$141),"")</f>
        <v/>
      </c>
      <c r="Y100" s="58"/>
      <c r="Z100" s="280"/>
      <c r="AA100" s="281"/>
      <c r="AB100" s="281"/>
      <c r="AC100" s="281"/>
      <c r="AD100" s="281"/>
      <c r="AE100" s="282"/>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c r="BI100" s="58"/>
    </row>
    <row r="101" spans="1:61" ht="15" customHeight="1" x14ac:dyDescent="0.25">
      <c r="A101" s="58"/>
      <c r="B101" s="298"/>
      <c r="C101" s="298"/>
      <c r="D101" s="299"/>
      <c r="E101" s="287"/>
      <c r="F101" s="288"/>
      <c r="G101" s="288"/>
      <c r="H101" s="288"/>
      <c r="I101" s="286"/>
      <c r="J101" s="51" t="str">
        <f>IF(AND('Mapa final'!$AB$142="Alta",'Mapa final'!$AD$142="Leve"),CONCATENATE("R46C",'Mapa final'!$R$142),"")</f>
        <v/>
      </c>
      <c r="K101" s="52" t="str">
        <f>IF(AND('Mapa final'!$AB$143="Alta",'Mapa final'!$AD$143="Leve"),CONCATENATE("R46C",'Mapa final'!$R$143),"")</f>
        <v/>
      </c>
      <c r="L101" s="124" t="str">
        <f>IF(AND('Mapa final'!$AB$144="Alta",'Mapa final'!$AD$144="Leve"),CONCATENATE("R46C",'Mapa final'!$R$144),"")</f>
        <v/>
      </c>
      <c r="M101" s="51" t="str">
        <f>IF(AND('Mapa final'!$AB$142="Alta",'Mapa final'!$AD$142="Menor"),CONCATENATE("R46C",'Mapa final'!$R$142),"")</f>
        <v/>
      </c>
      <c r="N101" s="52" t="str">
        <f>IF(AND('Mapa final'!$AB$143="Alta",'Mapa final'!$AD$143="Menor"),CONCATENATE("R46C",'Mapa final'!$R$143),"")</f>
        <v/>
      </c>
      <c r="O101" s="124" t="str">
        <f>IF(AND('Mapa final'!$AB$144="Alta",'Mapa final'!$AD$144="Menor"),CONCATENATE("R46C",'Mapa final'!$R$144),"")</f>
        <v/>
      </c>
      <c r="P101" s="118" t="str">
        <f>IF(AND('Mapa final'!$AB$142="Alta",'Mapa final'!$AD$142="Moderado"),CONCATENATE("R46C",'Mapa final'!$R$142),"")</f>
        <v/>
      </c>
      <c r="Q101" s="44" t="str">
        <f>IF(AND('Mapa final'!$AB$143="Alta",'Mapa final'!$AD$143="Moderado"),CONCATENATE("R46C",'Mapa final'!$R$143),"")</f>
        <v/>
      </c>
      <c r="R101" s="119" t="str">
        <f>IF(AND('Mapa final'!$AB$144="Alta",'Mapa final'!$AD$144="Moderado"),CONCATENATE("R46C",'Mapa final'!$R$144),"")</f>
        <v/>
      </c>
      <c r="S101" s="118" t="str">
        <f>IF(AND('Mapa final'!$AB$142="Alta",'Mapa final'!$AD$142="Mayor"),CONCATENATE("R46C",'Mapa final'!$R$142),"")</f>
        <v/>
      </c>
      <c r="T101" s="44" t="str">
        <f>IF(AND('Mapa final'!$AB$143="Alta",'Mapa final'!$AD$143="Mayor"),CONCATENATE("R46C",'Mapa final'!$R$143),"")</f>
        <v/>
      </c>
      <c r="U101" s="119" t="str">
        <f>IF(AND('Mapa final'!$AB$144="Alta",'Mapa final'!$AD$144="Mayor"),CONCATENATE("R46C",'Mapa final'!$R$144),"")</f>
        <v/>
      </c>
      <c r="V101" s="45" t="str">
        <f>IF(AND('Mapa final'!$AB$142="Alta",'Mapa final'!$AD$142="Catastrófico"),CONCATENATE("R46C",'Mapa final'!$R$142),"")</f>
        <v/>
      </c>
      <c r="W101" s="46" t="str">
        <f>IF(AND('Mapa final'!$AB$143="Alta",'Mapa final'!$AD$143="Catastrófico"),CONCATENATE("R46C",'Mapa final'!$R$143),"")</f>
        <v/>
      </c>
      <c r="X101" s="113" t="str">
        <f>IF(AND('Mapa final'!$AB$144="Alta",'Mapa final'!$AD$144="Catastrófico"),CONCATENATE("R46C",'Mapa final'!$R$144),"")</f>
        <v/>
      </c>
      <c r="Y101" s="58"/>
      <c r="Z101" s="280"/>
      <c r="AA101" s="281"/>
      <c r="AB101" s="281"/>
      <c r="AC101" s="281"/>
      <c r="AD101" s="281"/>
      <c r="AE101" s="282"/>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row>
    <row r="102" spans="1:61" ht="15" customHeight="1" x14ac:dyDescent="0.25">
      <c r="A102" s="58"/>
      <c r="B102" s="298"/>
      <c r="C102" s="298"/>
      <c r="D102" s="299"/>
      <c r="E102" s="287"/>
      <c r="F102" s="288"/>
      <c r="G102" s="288"/>
      <c r="H102" s="288"/>
      <c r="I102" s="286"/>
      <c r="J102" s="51" t="str">
        <f>IF(AND('Mapa final'!$AB$145="Alta",'Mapa final'!$AD$145="Leve"),CONCATENATE("R47C",'Mapa final'!$R$145),"")</f>
        <v/>
      </c>
      <c r="K102" s="52" t="str">
        <f>IF(AND('Mapa final'!$AB$146="Alta",'Mapa final'!$AD$146="Leve"),CONCATENATE("R47C",'Mapa final'!$R$146),"")</f>
        <v/>
      </c>
      <c r="L102" s="124" t="str">
        <f>IF(AND('Mapa final'!$AB$147="Alta",'Mapa final'!$AD$147="Leve"),CONCATENATE("R47C",'Mapa final'!$R$147),"")</f>
        <v/>
      </c>
      <c r="M102" s="51" t="str">
        <f>IF(AND('Mapa final'!$AB$145="Alta",'Mapa final'!$AD$145="Menor"),CONCATENATE("R47C",'Mapa final'!$R$145),"")</f>
        <v/>
      </c>
      <c r="N102" s="52" t="str">
        <f>IF(AND('Mapa final'!$AB$146="Alta",'Mapa final'!$AD$146="Menor"),CONCATENATE("R47C",'Mapa final'!$R$146),"")</f>
        <v/>
      </c>
      <c r="O102" s="124" t="str">
        <f>IF(AND('Mapa final'!$AB$147="Alta",'Mapa final'!$AD$147="Menor"),CONCATENATE("R47C",'Mapa final'!$R$147),"")</f>
        <v/>
      </c>
      <c r="P102" s="118" t="str">
        <f>IF(AND('Mapa final'!$AB$145="Alta",'Mapa final'!$AD$145="Moderado"),CONCATENATE("R47C",'Mapa final'!$R$145),"")</f>
        <v/>
      </c>
      <c r="Q102" s="44" t="str">
        <f>IF(AND('Mapa final'!$AB$146="Alta",'Mapa final'!$AD$146="Moderado"),CONCATENATE("R47C",'Mapa final'!$R$146),"")</f>
        <v/>
      </c>
      <c r="R102" s="119" t="str">
        <f>IF(AND('Mapa final'!$AB$147="Alta",'Mapa final'!$AD$147="Moderado"),CONCATENATE("R47C",'Mapa final'!$R$147),"")</f>
        <v/>
      </c>
      <c r="S102" s="118" t="str">
        <f>IF(AND('Mapa final'!$AB$145="Alta",'Mapa final'!$AD$145="Mayor"),CONCATENATE("R47C",'Mapa final'!$R$145),"")</f>
        <v/>
      </c>
      <c r="T102" s="44" t="str">
        <f>IF(AND('Mapa final'!$AB$146="Alta",'Mapa final'!$AD$146="Mayor"),CONCATENATE("R47C",'Mapa final'!$R$146),"")</f>
        <v/>
      </c>
      <c r="U102" s="119" t="str">
        <f>IF(AND('Mapa final'!$AB$147="Alta",'Mapa final'!$AD$147="Mayor"),CONCATENATE("R47C",'Mapa final'!$R$147),"")</f>
        <v/>
      </c>
      <c r="V102" s="45" t="str">
        <f>IF(AND('Mapa final'!$AB$145="Alta",'Mapa final'!$AD$145="Catastrófico"),CONCATENATE("R47C",'Mapa final'!$R$145),"")</f>
        <v/>
      </c>
      <c r="W102" s="46" t="str">
        <f>IF(AND('Mapa final'!$AB$146="Alta",'Mapa final'!$AD$146="Catastrófico"),CONCATENATE("R47C",'Mapa final'!$R$146),"")</f>
        <v/>
      </c>
      <c r="X102" s="113" t="str">
        <f>IF(AND('Mapa final'!$AB$147="Alta",'Mapa final'!$AD$147="Catastrófico"),CONCATENATE("R47C",'Mapa final'!$R$147),"")</f>
        <v/>
      </c>
      <c r="Y102" s="58"/>
      <c r="Z102" s="280"/>
      <c r="AA102" s="281"/>
      <c r="AB102" s="281"/>
      <c r="AC102" s="281"/>
      <c r="AD102" s="281"/>
      <c r="AE102" s="282"/>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row>
    <row r="103" spans="1:61" ht="15" customHeight="1" x14ac:dyDescent="0.25">
      <c r="A103" s="58"/>
      <c r="B103" s="298"/>
      <c r="C103" s="298"/>
      <c r="D103" s="299"/>
      <c r="E103" s="287"/>
      <c r="F103" s="288"/>
      <c r="G103" s="288"/>
      <c r="H103" s="288"/>
      <c r="I103" s="286"/>
      <c r="J103" s="51" t="str">
        <f>IF(AND('Mapa final'!$AB$148="Alta",'Mapa final'!$AD$148="Leve"),CONCATENATE("R48C",'Mapa final'!$R$148),"")</f>
        <v/>
      </c>
      <c r="K103" s="52" t="str">
        <f>IF(AND('Mapa final'!$AB$149="Alta",'Mapa final'!$AD$149="Leve"),CONCATENATE("R48C",'Mapa final'!$R$149),"")</f>
        <v/>
      </c>
      <c r="L103" s="124" t="str">
        <f>IF(AND('Mapa final'!$AB$150="Alta",'Mapa final'!$AD$150="Leve"),CONCATENATE("R48C",'Mapa final'!$R$150),"")</f>
        <v/>
      </c>
      <c r="M103" s="51" t="str">
        <f>IF(AND('Mapa final'!$AB$148="Alta",'Mapa final'!$AD$148="Menor"),CONCATENATE("R48C",'Mapa final'!$R$148),"")</f>
        <v/>
      </c>
      <c r="N103" s="52" t="str">
        <f>IF(AND('Mapa final'!$AB$149="Alta",'Mapa final'!$AD$149="Menor"),CONCATENATE("R48C",'Mapa final'!$R$149),"")</f>
        <v/>
      </c>
      <c r="O103" s="124" t="str">
        <f>IF(AND('Mapa final'!$AB$150="Alta",'Mapa final'!$AD$150="Menor"),CONCATENATE("R48C",'Mapa final'!$R$150),"")</f>
        <v/>
      </c>
      <c r="P103" s="118" t="str">
        <f>IF(AND('Mapa final'!$AB$148="Alta",'Mapa final'!$AD$148="Moderado"),CONCATENATE("R48C",'Mapa final'!$R$148),"")</f>
        <v/>
      </c>
      <c r="Q103" s="44" t="str">
        <f>IF(AND('Mapa final'!$AB$149="Alta",'Mapa final'!$AD$149="Moderado"),CONCATENATE("R48C",'Mapa final'!$R$149),"")</f>
        <v/>
      </c>
      <c r="R103" s="119" t="str">
        <f>IF(AND('Mapa final'!$AB$150="Alta",'Mapa final'!$AD$150="Moderado"),CONCATENATE("R48C",'Mapa final'!$R$150),"")</f>
        <v/>
      </c>
      <c r="S103" s="118" t="str">
        <f>IF(AND('Mapa final'!$AB$148="Alta",'Mapa final'!$AD$148="Mayor"),CONCATENATE("R48C",'Mapa final'!$R$148),"")</f>
        <v/>
      </c>
      <c r="T103" s="44" t="str">
        <f>IF(AND('Mapa final'!$AB$149="Alta",'Mapa final'!$AD$149="Mayor"),CONCATENATE("R48C",'Mapa final'!$R$149),"")</f>
        <v/>
      </c>
      <c r="U103" s="119" t="str">
        <f>IF(AND('Mapa final'!$AB$150="Alta",'Mapa final'!$AD$150="Mayor"),CONCATENATE("R48C",'Mapa final'!$R$150),"")</f>
        <v/>
      </c>
      <c r="V103" s="45" t="str">
        <f>IF(AND('Mapa final'!$AB$148="Alta",'Mapa final'!$AD$148="Catastrófico"),CONCATENATE("R48C",'Mapa final'!$R$148),"")</f>
        <v/>
      </c>
      <c r="W103" s="46" t="str">
        <f>IF(AND('Mapa final'!$AB$149="Alta",'Mapa final'!$AD$149="Catastrófico"),CONCATENATE("R48C",'Mapa final'!$R$149),"")</f>
        <v/>
      </c>
      <c r="X103" s="113" t="str">
        <f>IF(AND('Mapa final'!$AB$150="Alta",'Mapa final'!$AD$150="Catastrófico"),CONCATENATE("R48C",'Mapa final'!$R$150),"")</f>
        <v/>
      </c>
      <c r="Y103" s="58"/>
      <c r="Z103" s="280"/>
      <c r="AA103" s="281"/>
      <c r="AB103" s="281"/>
      <c r="AC103" s="281"/>
      <c r="AD103" s="281"/>
      <c r="AE103" s="282"/>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c r="BI103" s="58"/>
    </row>
    <row r="104" spans="1:61" ht="15" customHeight="1" x14ac:dyDescent="0.25">
      <c r="A104" s="58"/>
      <c r="B104" s="298"/>
      <c r="C104" s="298"/>
      <c r="D104" s="299"/>
      <c r="E104" s="287"/>
      <c r="F104" s="288"/>
      <c r="G104" s="288"/>
      <c r="H104" s="288"/>
      <c r="I104" s="286"/>
      <c r="J104" s="51" t="str">
        <f>IF(AND('Mapa final'!$AB$151="Alta",'Mapa final'!$AD$151="Leve"),CONCATENATE("R49C",'Mapa final'!$R$151),"")</f>
        <v/>
      </c>
      <c r="K104" s="52" t="str">
        <f>IF(AND('Mapa final'!$AB$152="Alta",'Mapa final'!$AD$152="Leve"),CONCATENATE("R49C",'Mapa final'!$R$152),"")</f>
        <v/>
      </c>
      <c r="L104" s="124" t="str">
        <f>IF(AND('Mapa final'!$AB$153="Alta",'Mapa final'!$AD$153="Leve"),CONCATENATE("R49C",'Mapa final'!$R$153),"")</f>
        <v/>
      </c>
      <c r="M104" s="51" t="str">
        <f>IF(AND('Mapa final'!$AB$151="Alta",'Mapa final'!$AD$151="Menor"),CONCATENATE("R49C",'Mapa final'!$R$151),"")</f>
        <v/>
      </c>
      <c r="N104" s="52" t="str">
        <f>IF(AND('Mapa final'!$AB$152="Alta",'Mapa final'!$AD$152="Menor"),CONCATENATE("R49C",'Mapa final'!$R$152),"")</f>
        <v/>
      </c>
      <c r="O104" s="124" t="str">
        <f>IF(AND('Mapa final'!$AB$153="Alta",'Mapa final'!$AD$153="Menor"),CONCATENATE("R49C",'Mapa final'!$R$153),"")</f>
        <v/>
      </c>
      <c r="P104" s="118" t="str">
        <f>IF(AND('Mapa final'!$AB$151="Alta",'Mapa final'!$AD$151="Moderado"),CONCATENATE("R49C",'Mapa final'!$R$151),"")</f>
        <v/>
      </c>
      <c r="Q104" s="44" t="str">
        <f>IF(AND('Mapa final'!$AB$152="Alta",'Mapa final'!$AD$152="Moderado"),CONCATENATE("R49C",'Mapa final'!$R$152),"")</f>
        <v/>
      </c>
      <c r="R104" s="119" t="str">
        <f>IF(AND('Mapa final'!$AB$153="Alta",'Mapa final'!$AD$153="Moderado"),CONCATENATE("R49C",'Mapa final'!$R$153),"")</f>
        <v/>
      </c>
      <c r="S104" s="118" t="str">
        <f>IF(AND('Mapa final'!$AB$151="Alta",'Mapa final'!$AD$151="Mayor"),CONCATENATE("R49C",'Mapa final'!$R$151),"")</f>
        <v/>
      </c>
      <c r="T104" s="44" t="str">
        <f>IF(AND('Mapa final'!$AB$152="Alta",'Mapa final'!$AD$152="Mayor"),CONCATENATE("R49C",'Mapa final'!$R$152),"")</f>
        <v/>
      </c>
      <c r="U104" s="119" t="str">
        <f>IF(AND('Mapa final'!$AB$153="Alta",'Mapa final'!$AD$153="Mayor"),CONCATENATE("R49C",'Mapa final'!$R$153),"")</f>
        <v/>
      </c>
      <c r="V104" s="45" t="str">
        <f>IF(AND('Mapa final'!$AB$151="Alta",'Mapa final'!$AD$151="Catastrófico"),CONCATENATE("R49C",'Mapa final'!$R$151),"")</f>
        <v/>
      </c>
      <c r="W104" s="46" t="str">
        <f>IF(AND('Mapa final'!$AB$152="Alta",'Mapa final'!$AD$152="Catastrófico"),CONCATENATE("R49C",'Mapa final'!$R$152),"")</f>
        <v/>
      </c>
      <c r="X104" s="113" t="str">
        <f>IF(AND('Mapa final'!$AB$153="Alta",'Mapa final'!$AD$153="Catastrófico"),CONCATENATE("R49C",'Mapa final'!$R$153),"")</f>
        <v/>
      </c>
      <c r="Y104" s="58"/>
      <c r="Z104" s="280"/>
      <c r="AA104" s="281"/>
      <c r="AB104" s="281"/>
      <c r="AC104" s="281"/>
      <c r="AD104" s="281"/>
      <c r="AE104" s="282"/>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row>
    <row r="105" spans="1:61" ht="15" customHeight="1" thickBot="1" x14ac:dyDescent="0.3">
      <c r="A105" s="58"/>
      <c r="B105" s="298"/>
      <c r="C105" s="298"/>
      <c r="D105" s="299"/>
      <c r="E105" s="287"/>
      <c r="F105" s="288"/>
      <c r="G105" s="288"/>
      <c r="H105" s="288"/>
      <c r="I105" s="286"/>
      <c r="J105" s="51" t="str">
        <f>IF(AND('Mapa final'!$AB$154="Alta",'Mapa final'!$AD$154="Leve"),CONCATENATE("R50C",'Mapa final'!$R$154),"")</f>
        <v/>
      </c>
      <c r="K105" s="52" t="str">
        <f>IF(AND('Mapa final'!$AB$155="Alta",'Mapa final'!$AD$155="Leve"),CONCATENATE("R50C",'Mapa final'!$R$155),"")</f>
        <v/>
      </c>
      <c r="L105" s="124" t="str">
        <f>IF(AND('Mapa final'!$AB$156="Alta",'Mapa final'!$AD$156="Leve"),CONCATENATE("R50C",'Mapa final'!$R$156),"")</f>
        <v/>
      </c>
      <c r="M105" s="51" t="str">
        <f>IF(AND('Mapa final'!$AB$154="Alta",'Mapa final'!$AD$154="Menor"),CONCATENATE("R50C",'Mapa final'!$R$154),"")</f>
        <v/>
      </c>
      <c r="N105" s="52" t="str">
        <f>IF(AND('Mapa final'!$AB$155="Alta",'Mapa final'!$AD$155="Menor"),CONCATENATE("R50C",'Mapa final'!$R$155),"")</f>
        <v/>
      </c>
      <c r="O105" s="124" t="str">
        <f>IF(AND('Mapa final'!$AB$156="Alta",'Mapa final'!$AD$156="Menor"),CONCATENATE("R50C",'Mapa final'!$R$156),"")</f>
        <v/>
      </c>
      <c r="P105" s="118" t="str">
        <f>IF(AND('Mapa final'!$AB$154="Alta",'Mapa final'!$AD$154="Moderado"),CONCATENATE("R50C",'Mapa final'!$R$154),"")</f>
        <v/>
      </c>
      <c r="Q105" s="44" t="str">
        <f>IF(AND('Mapa final'!$AB$155="Alta",'Mapa final'!$AD$155="Moderado"),CONCATENATE("R50C",'Mapa final'!$R$155),"")</f>
        <v/>
      </c>
      <c r="R105" s="119" t="str">
        <f>IF(AND('Mapa final'!$AB$156="Alta",'Mapa final'!$AD$156="Moderado"),CONCATENATE("R50C",'Mapa final'!$R$156),"")</f>
        <v/>
      </c>
      <c r="S105" s="118" t="str">
        <f>IF(AND('Mapa final'!$AB$154="Alta",'Mapa final'!$AD$154="Mayor"),CONCATENATE("R50C",'Mapa final'!$R$154),"")</f>
        <v/>
      </c>
      <c r="T105" s="44" t="str">
        <f>IF(AND('Mapa final'!$AB$155="Alta",'Mapa final'!$AD$155="Mayor"),CONCATENATE("R50C",'Mapa final'!$R$155),"")</f>
        <v/>
      </c>
      <c r="U105" s="119" t="str">
        <f>IF(AND('Mapa final'!$AB$156="Alta",'Mapa final'!$AD$156="Mayor"),CONCATENATE("R50C",'Mapa final'!$R$156),"")</f>
        <v/>
      </c>
      <c r="V105" s="45" t="str">
        <f>IF(AND('Mapa final'!$AB$154="Alta",'Mapa final'!$AD$154="Catastrófico"),CONCATENATE("R50C",'Mapa final'!$R$154),"")</f>
        <v/>
      </c>
      <c r="W105" s="46" t="str">
        <f>IF(AND('Mapa final'!$AB$155="Alta",'Mapa final'!$AD$155="Catastrófico"),CONCATENATE("R50C",'Mapa final'!$R$155),"")</f>
        <v/>
      </c>
      <c r="X105" s="113" t="str">
        <f>IF(AND('Mapa final'!$AB$156="Alta",'Mapa final'!$AD$156="Catastrófico"),CONCATENATE("R50C",'Mapa final'!$R$156),"")</f>
        <v/>
      </c>
      <c r="Y105" s="58"/>
      <c r="Z105" s="280"/>
      <c r="AA105" s="281"/>
      <c r="AB105" s="281"/>
      <c r="AC105" s="281"/>
      <c r="AD105" s="281"/>
      <c r="AE105" s="282"/>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row>
    <row r="106" spans="1:61" ht="15" customHeight="1" x14ac:dyDescent="0.25">
      <c r="A106" s="58"/>
      <c r="B106" s="298"/>
      <c r="C106" s="298"/>
      <c r="D106" s="299"/>
      <c r="E106" s="283" t="s">
        <v>108</v>
      </c>
      <c r="F106" s="284"/>
      <c r="G106" s="284"/>
      <c r="H106" s="284"/>
      <c r="I106" s="284"/>
      <c r="J106" s="49" t="str">
        <f>IF(AND('Mapa final'!$AB$7="Media",'Mapa final'!$AD$7="Leve"),CONCATENATE("R1C",'Mapa final'!$R$7),"")</f>
        <v/>
      </c>
      <c r="K106" s="50" t="str">
        <f>IF(AND('Mapa final'!$AB$8="Media",'Mapa final'!$AD$8="Leve"),CONCATENATE("R1C",'Mapa final'!$R$8),"")</f>
        <v/>
      </c>
      <c r="L106" s="123" t="str">
        <f>IF(AND('Mapa final'!$AB$9="Media",'Mapa final'!$AD$9="Leve"),CONCATENATE("R1C",'Mapa final'!$R$9),"")</f>
        <v/>
      </c>
      <c r="M106" s="49" t="str">
        <f>IF(AND('Mapa final'!$AB$7="Media",'Mapa final'!$AD$7="Menor"),CONCATENATE("R1C",'Mapa final'!$R$7),"")</f>
        <v/>
      </c>
      <c r="N106" s="50" t="str">
        <f>IF(AND('Mapa final'!$AB$8="Media",'Mapa final'!$AD$8="Menor"),CONCATENATE("R1C",'Mapa final'!$R$8),"")</f>
        <v/>
      </c>
      <c r="O106" s="123" t="str">
        <f>IF(AND('Mapa final'!$AB$9="Media",'Mapa final'!$AD$9="Menor"),CONCATENATE("R1C",'Mapa final'!$R$9),"")</f>
        <v/>
      </c>
      <c r="P106" s="49" t="str">
        <f>IF(AND('Mapa final'!$AB$7="Media",'Mapa final'!$AD$7="Moderado"),CONCATENATE("R1C",'Mapa final'!$R$7),"")</f>
        <v/>
      </c>
      <c r="Q106" s="50" t="str">
        <f>IF(AND('Mapa final'!$AB$8="Media",'Mapa final'!$AD$8="Moderado"),CONCATENATE("R1C",'Mapa final'!$R$8),"")</f>
        <v/>
      </c>
      <c r="R106" s="123" t="str">
        <f>IF(AND('Mapa final'!$AB$9="Media",'Mapa final'!$AD$9="Moderado"),CONCATENATE("R1C",'Mapa final'!$R$9),"")</f>
        <v/>
      </c>
      <c r="S106" s="116" t="str">
        <f>IF(AND('Mapa final'!$AB$7="Media",'Mapa final'!$AD$7="Mayor"),CONCATENATE("R1C",'Mapa final'!$R$7),"")</f>
        <v/>
      </c>
      <c r="T106" s="116" t="str">
        <f>IF(AND('Mapa final'!$AB$8="Media",'Mapa final'!$AD$8="Mayor"),CONCATENATE("R1C",'Mapa final'!$R$8),"")</f>
        <v/>
      </c>
      <c r="U106" s="116" t="str">
        <f>IF(AND('Mapa final'!$AB$9="Media",'Mapa final'!$AD$9="Mayor"),CONCATENATE("R1C",'Mapa final'!$R$9),"")</f>
        <v/>
      </c>
      <c r="V106" s="42" t="str">
        <f>IF(AND('Mapa final'!$AB$7="Media",'Mapa final'!$AD$7="Catastrófico"),CONCATENATE("R1C",'Mapa final'!$R$7),"")</f>
        <v/>
      </c>
      <c r="W106" s="43" t="str">
        <f>IF(AND('Mapa final'!$AB$8="Media",'Mapa final'!$AD$8="Catastrófico"),CONCATENATE("R1C",'Mapa final'!$R$8),"")</f>
        <v/>
      </c>
      <c r="X106" s="112" t="str">
        <f>IF(AND('Mapa final'!$AB$9="Media",'Mapa final'!$AD$9="Catastrófico"),CONCATENATE("R1C",'Mapa final'!$R$9),"")</f>
        <v/>
      </c>
      <c r="Y106" s="58"/>
      <c r="Z106" s="306" t="s">
        <v>75</v>
      </c>
      <c r="AA106" s="307"/>
      <c r="AB106" s="307"/>
      <c r="AC106" s="307"/>
      <c r="AD106" s="307"/>
      <c r="AE106" s="30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row>
    <row r="107" spans="1:61" ht="15" customHeight="1" x14ac:dyDescent="0.25">
      <c r="A107" s="58"/>
      <c r="B107" s="298"/>
      <c r="C107" s="298"/>
      <c r="D107" s="299"/>
      <c r="E107" s="285"/>
      <c r="F107" s="286"/>
      <c r="G107" s="286"/>
      <c r="H107" s="286"/>
      <c r="I107" s="286"/>
      <c r="J107" s="51" t="str">
        <f>IF(AND('Mapa final'!$AB$10="Media",'Mapa final'!$AD$10="Leve"),CONCATENATE("R2C",'Mapa final'!$R$10),"")</f>
        <v/>
      </c>
      <c r="K107" s="52" t="str">
        <f>IF(AND('Mapa final'!$AB$11="Media",'Mapa final'!$AD$11="Leve"),CONCATENATE("R2C",'Mapa final'!$R$11),"")</f>
        <v/>
      </c>
      <c r="L107" s="124" t="str">
        <f>IF(AND('Mapa final'!$AB$12="Media",'Mapa final'!$AD$12="Leve"),CONCATENATE("R2C",'Mapa final'!$R$12),"")</f>
        <v/>
      </c>
      <c r="M107" s="51" t="str">
        <f>IF(AND('Mapa final'!$AB$10="Media",'Mapa final'!$AD$10="Menor"),CONCATENATE("R2C",'Mapa final'!$R$10),"")</f>
        <v/>
      </c>
      <c r="N107" s="52" t="str">
        <f>IF(AND('Mapa final'!$AB$11="Media",'Mapa final'!$AD$11="Menor"),CONCATENATE("R2C",'Mapa final'!$R$11),"")</f>
        <v/>
      </c>
      <c r="O107" s="124" t="str">
        <f>IF(AND('Mapa final'!$AB$12="Media",'Mapa final'!$AD$12="Menor"),CONCATENATE("R2C",'Mapa final'!$R$12),"")</f>
        <v/>
      </c>
      <c r="P107" s="51" t="str">
        <f>IF(AND('Mapa final'!$AB$10="Media",'Mapa final'!$AD$10="Moderado"),CONCATENATE("R2C",'Mapa final'!$R$10),"")</f>
        <v/>
      </c>
      <c r="Q107" s="52" t="str">
        <f>IF(AND('Mapa final'!$AB$11="Media",'Mapa final'!$AD$11="Moderado"),CONCATENATE("R2C",'Mapa final'!$R$11),"")</f>
        <v/>
      </c>
      <c r="R107" s="124" t="str">
        <f>IF(AND('Mapa final'!$AB$12="Media",'Mapa final'!$AD$12="Moderado"),CONCATENATE("R2C",'Mapa final'!$R$12),"")</f>
        <v/>
      </c>
      <c r="S107" s="44" t="str">
        <f>IF(AND('Mapa final'!$AB$10="Media",'Mapa final'!$AD$10="Mayor"),CONCATENATE("R2C",'Mapa final'!$R$10),"")</f>
        <v/>
      </c>
      <c r="T107" s="44" t="str">
        <f>IF(AND('Mapa final'!$AB$11="Media",'Mapa final'!$AD$11="Mayor"),CONCATENATE("R2C",'Mapa final'!$R$11),"")</f>
        <v/>
      </c>
      <c r="U107" s="44" t="str">
        <f>IF(AND('Mapa final'!$AB$12="Media",'Mapa final'!$AD$12="Mayor"),CONCATENATE("R2C",'Mapa final'!$R$12),"")</f>
        <v/>
      </c>
      <c r="V107" s="45" t="str">
        <f>IF(AND('Mapa final'!$AB$10="Media",'Mapa final'!$AD$10="Catastrófico"),CONCATENATE("R2C",'Mapa final'!$R$10),"")</f>
        <v/>
      </c>
      <c r="W107" s="46" t="str">
        <f>IF(AND('Mapa final'!$AB$11="Media",'Mapa final'!$AD$11="Catastrófico"),CONCATENATE("R2C",'Mapa final'!$R$11),"")</f>
        <v/>
      </c>
      <c r="X107" s="113" t="str">
        <f>IF(AND('Mapa final'!$AB$12="Media",'Mapa final'!$AD$12="Catastrófico"),CONCATENATE("R2C",'Mapa final'!$R$12),"")</f>
        <v/>
      </c>
      <c r="Y107" s="58"/>
      <c r="Z107" s="309"/>
      <c r="AA107" s="310"/>
      <c r="AB107" s="310"/>
      <c r="AC107" s="310"/>
      <c r="AD107" s="310"/>
      <c r="AE107" s="311"/>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c r="BI107" s="58"/>
    </row>
    <row r="108" spans="1:61" ht="15" customHeight="1" x14ac:dyDescent="0.25">
      <c r="A108" s="58"/>
      <c r="B108" s="298"/>
      <c r="C108" s="298"/>
      <c r="D108" s="299"/>
      <c r="E108" s="287"/>
      <c r="F108" s="288"/>
      <c r="G108" s="288"/>
      <c r="H108" s="288"/>
      <c r="I108" s="286"/>
      <c r="J108" s="51" t="str">
        <f>IF(AND('Mapa final'!$AB$13="Media",'Mapa final'!$AD$13="Leve"),CONCATENATE("R3C",'Mapa final'!$R$13),"")</f>
        <v/>
      </c>
      <c r="K108" s="52" t="str">
        <f>IF(AND('Mapa final'!$AB$14="Media",'Mapa final'!$AD$14="Leve"),CONCATENATE("R3C",'Mapa final'!$R$14),"")</f>
        <v/>
      </c>
      <c r="L108" s="124" t="str">
        <f>IF(AND('Mapa final'!$AB$15="Media",'Mapa final'!$AD$15="Leve"),CONCATENATE("R3C",'Mapa final'!$R$15),"")</f>
        <v/>
      </c>
      <c r="M108" s="51" t="str">
        <f>IF(AND('Mapa final'!$AB$13="Media",'Mapa final'!$AD$13="Menor"),CONCATENATE("R3C",'Mapa final'!$R$13),"")</f>
        <v/>
      </c>
      <c r="N108" s="52" t="str">
        <f>IF(AND('Mapa final'!$AB$14="Media",'Mapa final'!$AD$14="Menor"),CONCATENATE("R3C",'Mapa final'!$R$14),"")</f>
        <v/>
      </c>
      <c r="O108" s="124" t="str">
        <f>IF(AND('Mapa final'!$AB$15="Media",'Mapa final'!$AD$15="Menor"),CONCATENATE("R3C",'Mapa final'!$R$15),"")</f>
        <v/>
      </c>
      <c r="P108" s="51" t="str">
        <f>IF(AND('Mapa final'!$AB$13="Media",'Mapa final'!$AD$13="Moderado"),CONCATENATE("R3C",'Mapa final'!$R$13),"")</f>
        <v>R3C1</v>
      </c>
      <c r="Q108" s="52" t="str">
        <f>IF(AND('Mapa final'!$AB$14="Media",'Mapa final'!$AD$14="Moderado"),CONCATENATE("R3C",'Mapa final'!$R$14),"")</f>
        <v/>
      </c>
      <c r="R108" s="124" t="str">
        <f>IF(AND('Mapa final'!$AB$15="Media",'Mapa final'!$AD$15="Moderado"),CONCATENATE("R3C",'Mapa final'!$R$15),"")</f>
        <v/>
      </c>
      <c r="S108" s="44" t="str">
        <f>IF(AND('Mapa final'!$AB$13="Media",'Mapa final'!$AD$13="Mayor"),CONCATENATE("R3C",'Mapa final'!$R$13),"")</f>
        <v/>
      </c>
      <c r="T108" s="44" t="str">
        <f>IF(AND('Mapa final'!$AB$14="Media",'Mapa final'!$AD$14="Mayor"),CONCATENATE("R3C",'Mapa final'!$R$14),"")</f>
        <v/>
      </c>
      <c r="U108" s="44" t="str">
        <f>IF(AND('Mapa final'!$AB$15="Media",'Mapa final'!$AD$15="Mayor"),CONCATENATE("R3C",'Mapa final'!$R$15),"")</f>
        <v/>
      </c>
      <c r="V108" s="45" t="str">
        <f>IF(AND('Mapa final'!$AB$13="Media",'Mapa final'!$AD$13="Catastrófico"),CONCATENATE("R3C",'Mapa final'!$R$13),"")</f>
        <v/>
      </c>
      <c r="W108" s="46" t="str">
        <f>IF(AND('Mapa final'!$AB$14="Media",'Mapa final'!$AD$14="Catastrófico"),CONCATENATE("R3C",'Mapa final'!$R$14),"")</f>
        <v/>
      </c>
      <c r="X108" s="113" t="str">
        <f>IF(AND('Mapa final'!$AB$15="Media",'Mapa final'!$AD$15="Catastrófico"),CONCATENATE("R3C",'Mapa final'!$R$15),"")</f>
        <v/>
      </c>
      <c r="Y108" s="58"/>
      <c r="Z108" s="309"/>
      <c r="AA108" s="310"/>
      <c r="AB108" s="310"/>
      <c r="AC108" s="310"/>
      <c r="AD108" s="310"/>
      <c r="AE108" s="311"/>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row>
    <row r="109" spans="1:61" ht="15" customHeight="1" x14ac:dyDescent="0.25">
      <c r="A109" s="58"/>
      <c r="B109" s="298"/>
      <c r="C109" s="298"/>
      <c r="D109" s="299"/>
      <c r="E109" s="287"/>
      <c r="F109" s="288"/>
      <c r="G109" s="288"/>
      <c r="H109" s="288"/>
      <c r="I109" s="286"/>
      <c r="J109" s="51" t="str">
        <f>IF(AND('Mapa final'!$AB$16="Media",'Mapa final'!$AD$16="Leve"),CONCATENATE("R4C",'Mapa final'!$R$16),"")</f>
        <v>R4C1</v>
      </c>
      <c r="K109" s="52" t="str">
        <f>IF(AND('Mapa final'!$AB$17="Media",'Mapa final'!$AD$17="Leve"),CONCATENATE("R4C",'Mapa final'!$R$17),"")</f>
        <v/>
      </c>
      <c r="L109" s="124" t="str">
        <f>IF(AND('Mapa final'!$AB$18="Media",'Mapa final'!$AD$18="Leve"),CONCATENATE("R4C",'Mapa final'!$R$18),"")</f>
        <v/>
      </c>
      <c r="M109" s="51" t="str">
        <f>IF(AND('Mapa final'!$AB$16="Media",'Mapa final'!$AD$16="Menor"),CONCATENATE("R4C",'Mapa final'!$R$16),"")</f>
        <v/>
      </c>
      <c r="N109" s="52" t="str">
        <f>IF(AND('Mapa final'!$AB$17="Media",'Mapa final'!$AD$17="Menor"),CONCATENATE("R4C",'Mapa final'!$R$17),"")</f>
        <v/>
      </c>
      <c r="O109" s="124" t="str">
        <f>IF(AND('Mapa final'!$AB$18="Media",'Mapa final'!$AD$18="Menor"),CONCATENATE("R4C",'Mapa final'!$R$18),"")</f>
        <v/>
      </c>
      <c r="P109" s="51" t="str">
        <f>IF(AND('Mapa final'!$AB$16="Media",'Mapa final'!$AD$16="Moderado"),CONCATENATE("R4C",'Mapa final'!$R$16),"")</f>
        <v/>
      </c>
      <c r="Q109" s="52" t="str">
        <f>IF(AND('Mapa final'!$AB$17="Media",'Mapa final'!$AD$17="Moderado"),CONCATENATE("R4C",'Mapa final'!$R$17),"")</f>
        <v/>
      </c>
      <c r="R109" s="124" t="str">
        <f>IF(AND('Mapa final'!$AB$18="Media",'Mapa final'!$AD$18="Moderado"),CONCATENATE("R4C",'Mapa final'!$R$18),"")</f>
        <v/>
      </c>
      <c r="S109" s="44" t="str">
        <f>IF(AND('Mapa final'!$AB$16="Media",'Mapa final'!$AD$16="Mayor"),CONCATENATE("R4C",'Mapa final'!$R$16),"")</f>
        <v/>
      </c>
      <c r="T109" s="44" t="str">
        <f>IF(AND('Mapa final'!$AB$17="Media",'Mapa final'!$AD$17="Mayor"),CONCATENATE("R4C",'Mapa final'!$R$17),"")</f>
        <v/>
      </c>
      <c r="U109" s="44" t="str">
        <f>IF(AND('Mapa final'!$AB$18="Media",'Mapa final'!$AD$18="Mayor"),CONCATENATE("R4C",'Mapa final'!$R$18),"")</f>
        <v/>
      </c>
      <c r="V109" s="45" t="str">
        <f>IF(AND('Mapa final'!$AB$16="Media",'Mapa final'!$AD$16="Catastrófico"),CONCATENATE("R4C",'Mapa final'!$R$16),"")</f>
        <v/>
      </c>
      <c r="W109" s="46" t="str">
        <f>IF(AND('Mapa final'!$AB$17="Media",'Mapa final'!$AD$17="Catastrófico"),CONCATENATE("R4C",'Mapa final'!$R$17),"")</f>
        <v/>
      </c>
      <c r="X109" s="113" t="str">
        <f>IF(AND('Mapa final'!$AB$18="Media",'Mapa final'!$AD$18="Catastrófico"),CONCATENATE("R4C",'Mapa final'!$R$18),"")</f>
        <v/>
      </c>
      <c r="Y109" s="58"/>
      <c r="Z109" s="309"/>
      <c r="AA109" s="310"/>
      <c r="AB109" s="310"/>
      <c r="AC109" s="310"/>
      <c r="AD109" s="310"/>
      <c r="AE109" s="311"/>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c r="BI109" s="58"/>
    </row>
    <row r="110" spans="1:61" ht="15" customHeight="1" x14ac:dyDescent="0.25">
      <c r="A110" s="58"/>
      <c r="B110" s="298"/>
      <c r="C110" s="298"/>
      <c r="D110" s="299"/>
      <c r="E110" s="287"/>
      <c r="F110" s="288"/>
      <c r="G110" s="288"/>
      <c r="H110" s="288"/>
      <c r="I110" s="286"/>
      <c r="J110" s="51" t="str">
        <f>IF(AND('Mapa final'!$AB$19="Media",'Mapa final'!$AD$19="Leve"),CONCATENATE("R5C",'Mapa final'!$R$19),"")</f>
        <v>R5C1</v>
      </c>
      <c r="K110" s="52" t="str">
        <f>IF(AND('Mapa final'!$AB$20="Media",'Mapa final'!$AD$20="Leve"),CONCATENATE("R5C",'Mapa final'!$R$20),"")</f>
        <v/>
      </c>
      <c r="L110" s="124" t="str">
        <f>IF(AND('Mapa final'!$AB$21="Media",'Mapa final'!$AD$21="Leve"),CONCATENATE("R5C",'Mapa final'!$R$21),"")</f>
        <v/>
      </c>
      <c r="M110" s="51" t="str">
        <f>IF(AND('Mapa final'!$AB$19="Media",'Mapa final'!$AD$19="Menor"),CONCATENATE("R5C",'Mapa final'!$R$19),"")</f>
        <v/>
      </c>
      <c r="N110" s="52" t="str">
        <f>IF(AND('Mapa final'!$AB$20="Media",'Mapa final'!$AD$20="Menor"),CONCATENATE("R5C",'Mapa final'!$R$20),"")</f>
        <v/>
      </c>
      <c r="O110" s="124" t="str">
        <f>IF(AND('Mapa final'!$AB$21="Media",'Mapa final'!$AD$21="Menor"),CONCATENATE("R5C",'Mapa final'!$R$21),"")</f>
        <v/>
      </c>
      <c r="P110" s="51" t="str">
        <f>IF(AND('Mapa final'!$AB$19="Media",'Mapa final'!$AD$19="Moderado"),CONCATENATE("R5C",'Mapa final'!$R$19),"")</f>
        <v/>
      </c>
      <c r="Q110" s="52" t="str">
        <f>IF(AND('Mapa final'!$AB$20="Media",'Mapa final'!$AD$20="Moderado"),CONCATENATE("R5C",'Mapa final'!$R$20),"")</f>
        <v/>
      </c>
      <c r="R110" s="124" t="str">
        <f>IF(AND('Mapa final'!$AB$21="Media",'Mapa final'!$AD$21="Moderado"),CONCATENATE("R5C",'Mapa final'!$R$21),"")</f>
        <v/>
      </c>
      <c r="S110" s="44" t="str">
        <f>IF(AND('Mapa final'!$AB$19="Media",'Mapa final'!$AD$19="Mayor"),CONCATENATE("R5C",'Mapa final'!$R$19),"")</f>
        <v/>
      </c>
      <c r="T110" s="44" t="str">
        <f>IF(AND('Mapa final'!$AB$20="Media",'Mapa final'!$AD$20="Mayor"),CONCATENATE("R5C",'Mapa final'!$R$20),"")</f>
        <v/>
      </c>
      <c r="U110" s="44" t="str">
        <f>IF(AND('Mapa final'!$AB$21="Media",'Mapa final'!$AD$21="Mayor"),CONCATENATE("R5C",'Mapa final'!$R$21),"")</f>
        <v/>
      </c>
      <c r="V110" s="45" t="str">
        <f>IF(AND('Mapa final'!$AB$19="Media",'Mapa final'!$AD$19="Catastrófico"),CONCATENATE("R5C",'Mapa final'!$R$19),"")</f>
        <v/>
      </c>
      <c r="W110" s="46" t="str">
        <f>IF(AND('Mapa final'!$AB$20="Media",'Mapa final'!$AD$20="Catastrófico"),CONCATENATE("R5C",'Mapa final'!$R$20),"")</f>
        <v/>
      </c>
      <c r="X110" s="113" t="str">
        <f>IF(AND('Mapa final'!$AB$21="Media",'Mapa final'!$AD$21="Catastrófico"),CONCATENATE("R5C",'Mapa final'!$R$21),"")</f>
        <v/>
      </c>
      <c r="Y110" s="58"/>
      <c r="Z110" s="309"/>
      <c r="AA110" s="310"/>
      <c r="AB110" s="310"/>
      <c r="AC110" s="310"/>
      <c r="AD110" s="310"/>
      <c r="AE110" s="311"/>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c r="BE110" s="58"/>
      <c r="BF110" s="58"/>
      <c r="BG110" s="58"/>
      <c r="BH110" s="58"/>
      <c r="BI110" s="58"/>
    </row>
    <row r="111" spans="1:61" ht="15" customHeight="1" x14ac:dyDescent="0.25">
      <c r="A111" s="58"/>
      <c r="B111" s="298"/>
      <c r="C111" s="298"/>
      <c r="D111" s="299"/>
      <c r="E111" s="287"/>
      <c r="F111" s="288"/>
      <c r="G111" s="288"/>
      <c r="H111" s="288"/>
      <c r="I111" s="286"/>
      <c r="J111" s="51" t="str">
        <f>IF(AND('Mapa final'!$AB$22="Media",'Mapa final'!$AD$22="Leve"),CONCATENATE("R6C",'Mapa final'!$R$22),"")</f>
        <v/>
      </c>
      <c r="K111" s="52" t="str">
        <f>IF(AND('Mapa final'!$AB$23="Media",'Mapa final'!$AD$23="Leve"),CONCATENATE("R6C",'Mapa final'!$R$23),"")</f>
        <v/>
      </c>
      <c r="L111" s="124" t="str">
        <f>IF(AND('Mapa final'!$AB$24="Media",'Mapa final'!$AD$24="Leve"),CONCATENATE("R6C",'Mapa final'!$R$24),"")</f>
        <v/>
      </c>
      <c r="M111" s="51" t="str">
        <f>IF(AND('Mapa final'!$AB$22="Media",'Mapa final'!$AD$22="Menor"),CONCATENATE("R6C",'Mapa final'!$R$22),"")</f>
        <v/>
      </c>
      <c r="N111" s="52" t="str">
        <f>IF(AND('Mapa final'!$AB$23="Media",'Mapa final'!$AD$23="Menor"),CONCATENATE("R6C",'Mapa final'!$R$23),"")</f>
        <v/>
      </c>
      <c r="O111" s="124" t="str">
        <f>IF(AND('Mapa final'!$AB$24="Media",'Mapa final'!$AD$24="Menor"),CONCATENATE("R6C",'Mapa final'!$R$24),"")</f>
        <v/>
      </c>
      <c r="P111" s="51" t="str">
        <f>IF(AND('Mapa final'!$AB$22="Media",'Mapa final'!$AD$22="Moderado"),CONCATENATE("R6C",'Mapa final'!$R$22),"")</f>
        <v/>
      </c>
      <c r="Q111" s="52" t="str">
        <f>IF(AND('Mapa final'!$AB$23="Media",'Mapa final'!$AD$23="Moderado"),CONCATENATE("R6C",'Mapa final'!$R$23),"")</f>
        <v/>
      </c>
      <c r="R111" s="124" t="str">
        <f>IF(AND('Mapa final'!$AB$24="Media",'Mapa final'!$AD$24="Moderado"),CONCATENATE("R6C",'Mapa final'!$R$24),"")</f>
        <v/>
      </c>
      <c r="S111" s="44" t="str">
        <f>IF(AND('Mapa final'!$AB$22="Media",'Mapa final'!$AD$22="Mayor"),CONCATENATE("R6C",'Mapa final'!$R$22),"")</f>
        <v/>
      </c>
      <c r="T111" s="44" t="str">
        <f>IF(AND('Mapa final'!$AB$23="Media",'Mapa final'!$AD$23="Mayor"),CONCATENATE("R6C",'Mapa final'!$R$23),"")</f>
        <v/>
      </c>
      <c r="U111" s="44" t="str">
        <f>IF(AND('Mapa final'!$AB$24="Media",'Mapa final'!$AD$24="Mayor"),CONCATENATE("R6C",'Mapa final'!$R$24),"")</f>
        <v/>
      </c>
      <c r="V111" s="45" t="str">
        <f>IF(AND('Mapa final'!$AB$22="Media",'Mapa final'!$AD$22="Catastrófico"),CONCATENATE("R6C",'Mapa final'!$R$22),"")</f>
        <v/>
      </c>
      <c r="W111" s="46" t="str">
        <f>IF(AND('Mapa final'!$AB$23="Media",'Mapa final'!$AD$23="Catastrófico"),CONCATENATE("R6C",'Mapa final'!$R$23),"")</f>
        <v/>
      </c>
      <c r="X111" s="113" t="str">
        <f>IF(AND('Mapa final'!$AB$24="Media",'Mapa final'!$AD$24="Catastrófico"),CONCATENATE("R6C",'Mapa final'!$R$24),"")</f>
        <v/>
      </c>
      <c r="Y111" s="58"/>
      <c r="Z111" s="309"/>
      <c r="AA111" s="310"/>
      <c r="AB111" s="310"/>
      <c r="AC111" s="310"/>
      <c r="AD111" s="310"/>
      <c r="AE111" s="311"/>
      <c r="AF111" s="58"/>
      <c r="AG111" s="58"/>
      <c r="AH111" s="58"/>
      <c r="AI111" s="58"/>
      <c r="AJ111" s="58"/>
      <c r="AK111" s="58"/>
      <c r="AL111" s="58"/>
      <c r="AM111" s="58"/>
      <c r="AN111" s="58"/>
      <c r="AO111" s="58"/>
      <c r="AP111" s="58"/>
      <c r="AQ111" s="58"/>
      <c r="AR111" s="58"/>
      <c r="AS111" s="58"/>
      <c r="AT111" s="58"/>
      <c r="AU111" s="58"/>
      <c r="AV111" s="58"/>
      <c r="AW111" s="58"/>
      <c r="AX111" s="58"/>
      <c r="AY111" s="58"/>
      <c r="AZ111" s="58"/>
      <c r="BA111" s="58"/>
      <c r="BB111" s="58"/>
      <c r="BC111" s="58"/>
      <c r="BD111" s="58"/>
      <c r="BE111" s="58"/>
      <c r="BF111" s="58"/>
      <c r="BG111" s="58"/>
      <c r="BH111" s="58"/>
      <c r="BI111" s="58"/>
    </row>
    <row r="112" spans="1:61" ht="15" customHeight="1" x14ac:dyDescent="0.25">
      <c r="A112" s="58"/>
      <c r="B112" s="298"/>
      <c r="C112" s="298"/>
      <c r="D112" s="299"/>
      <c r="E112" s="287"/>
      <c r="F112" s="288"/>
      <c r="G112" s="288"/>
      <c r="H112" s="288"/>
      <c r="I112" s="286"/>
      <c r="J112" s="51" t="str">
        <f>IF(AND('Mapa final'!$AB$25="Media",'Mapa final'!$AD$25="Leve"),CONCATENATE("R7C",'Mapa final'!$R$25),"")</f>
        <v/>
      </c>
      <c r="K112" s="52" t="str">
        <f>IF(AND('Mapa final'!$AB$26="Media",'Mapa final'!$AD$26="Leve"),CONCATENATE("R7C",'Mapa final'!$R$26),"")</f>
        <v/>
      </c>
      <c r="L112" s="124" t="str">
        <f>IF(AND('Mapa final'!$AB$27="Media",'Mapa final'!$AD$27="Leve"),CONCATENATE("R7C",'Mapa final'!$R$27),"")</f>
        <v/>
      </c>
      <c r="M112" s="51" t="str">
        <f>IF(AND('Mapa final'!$AB$25="Media",'Mapa final'!$AD$25="Menor"),CONCATENATE("R7C",'Mapa final'!$R$25),"")</f>
        <v/>
      </c>
      <c r="N112" s="52" t="str">
        <f>IF(AND('Mapa final'!$AB$26="Media",'Mapa final'!$AD$26="Menor"),CONCATENATE("R7C",'Mapa final'!$R$26),"")</f>
        <v/>
      </c>
      <c r="O112" s="124" t="str">
        <f>IF(AND('Mapa final'!$AB$27="Media",'Mapa final'!$AD$27="Menor"),CONCATENATE("R7C",'Mapa final'!$R$27),"")</f>
        <v/>
      </c>
      <c r="P112" s="51" t="str">
        <f>IF(AND('Mapa final'!$AB$25="Media",'Mapa final'!$AD$25="Moderado"),CONCATENATE("R7C",'Mapa final'!$R$25),"")</f>
        <v/>
      </c>
      <c r="Q112" s="52" t="str">
        <f>IF(AND('Mapa final'!$AB$26="Media",'Mapa final'!$AD$26="Moderado"),CONCATENATE("R7C",'Mapa final'!$R$26),"")</f>
        <v/>
      </c>
      <c r="R112" s="124" t="str">
        <f>IF(AND('Mapa final'!$AB$27="Media",'Mapa final'!$AD$27="Moderado"),CONCATENATE("R7C",'Mapa final'!$R$27),"")</f>
        <v/>
      </c>
      <c r="S112" s="44" t="str">
        <f>IF(AND('Mapa final'!$AB$25="Media",'Mapa final'!$AD$25="Mayor"),CONCATENATE("R7C",'Mapa final'!$R$25),"")</f>
        <v/>
      </c>
      <c r="T112" s="44" t="str">
        <f>IF(AND('Mapa final'!$AB$26="Media",'Mapa final'!$AD$26="Mayor"),CONCATENATE("R7C",'Mapa final'!$R$26),"")</f>
        <v/>
      </c>
      <c r="U112" s="44" t="str">
        <f>IF(AND('Mapa final'!$AB$27="Media",'Mapa final'!$AD$27="Mayor"),CONCATENATE("R7C",'Mapa final'!$R$27),"")</f>
        <v/>
      </c>
      <c r="V112" s="45" t="str">
        <f>IF(AND('Mapa final'!$AB$25="Media",'Mapa final'!$AD$25="Catastrófico"),CONCATENATE("R7C",'Mapa final'!$R$25),"")</f>
        <v/>
      </c>
      <c r="W112" s="46" t="str">
        <f>IF(AND('Mapa final'!$AB$26="Media",'Mapa final'!$AD$26="Catastrófico"),CONCATENATE("R7C",'Mapa final'!$R$26),"")</f>
        <v/>
      </c>
      <c r="X112" s="113" t="str">
        <f>IF(AND('Mapa final'!$AB$27="Media",'Mapa final'!$AD$27="Catastrófico"),CONCATENATE("R7C",'Mapa final'!$R$27),"")</f>
        <v/>
      </c>
      <c r="Y112" s="58"/>
      <c r="Z112" s="309"/>
      <c r="AA112" s="310"/>
      <c r="AB112" s="310"/>
      <c r="AC112" s="310"/>
      <c r="AD112" s="310"/>
      <c r="AE112" s="311"/>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row>
    <row r="113" spans="1:61" ht="15" customHeight="1" x14ac:dyDescent="0.25">
      <c r="A113" s="58"/>
      <c r="B113" s="298"/>
      <c r="C113" s="298"/>
      <c r="D113" s="299"/>
      <c r="E113" s="287"/>
      <c r="F113" s="288"/>
      <c r="G113" s="288"/>
      <c r="H113" s="288"/>
      <c r="I113" s="286"/>
      <c r="J113" s="51" t="str">
        <f>IF(AND('Mapa final'!$AB$28="Media",'Mapa final'!$AD$28="Leve"),CONCATENATE("R8C",'Mapa final'!$R$28),"")</f>
        <v/>
      </c>
      <c r="K113" s="52" t="str">
        <f>IF(AND('Mapa final'!$AB$29="Media",'Mapa final'!$AD$29="Leve"),CONCATENATE("R8C",'Mapa final'!$R$29),"")</f>
        <v/>
      </c>
      <c r="L113" s="124" t="str">
        <f>IF(AND('Mapa final'!$AB$30="Media",'Mapa final'!$AD$30="Leve"),CONCATENATE("R8C",'Mapa final'!$R$30),"")</f>
        <v/>
      </c>
      <c r="M113" s="51" t="str">
        <f>IF(AND('Mapa final'!$AB$28="Media",'Mapa final'!$AD$28="Menor"),CONCATENATE("R8C",'Mapa final'!$R$28),"")</f>
        <v/>
      </c>
      <c r="N113" s="52" t="str">
        <f>IF(AND('Mapa final'!$AB$29="Media",'Mapa final'!$AD$29="Menor"),CONCATENATE("R8C",'Mapa final'!$R$29),"")</f>
        <v/>
      </c>
      <c r="O113" s="124" t="str">
        <f>IF(AND('Mapa final'!$AB$30="Media",'Mapa final'!$AD$30="Menor"),CONCATENATE("R8C",'Mapa final'!$R$30),"")</f>
        <v/>
      </c>
      <c r="P113" s="51" t="str">
        <f>IF(AND('Mapa final'!$AB$28="Media",'Mapa final'!$AD$28="Moderado"),CONCATENATE("R8C",'Mapa final'!$R$28),"")</f>
        <v>R8C1</v>
      </c>
      <c r="Q113" s="52" t="str">
        <f>IF(AND('Mapa final'!$AB$29="Media",'Mapa final'!$AD$29="Moderado"),CONCATENATE("R8C",'Mapa final'!$R$29),"")</f>
        <v/>
      </c>
      <c r="R113" s="124" t="str">
        <f>IF(AND('Mapa final'!$AB$30="Media",'Mapa final'!$AD$30="Moderado"),CONCATENATE("R8C",'Mapa final'!$R$30),"")</f>
        <v/>
      </c>
      <c r="S113" s="44" t="str">
        <f>IF(AND('Mapa final'!$AB$28="Media",'Mapa final'!$AD$28="Mayor"),CONCATENATE("R8C",'Mapa final'!$R$28),"")</f>
        <v/>
      </c>
      <c r="T113" s="44" t="str">
        <f>IF(AND('Mapa final'!$AB$29="Media",'Mapa final'!$AD$29="Mayor"),CONCATENATE("R8C",'Mapa final'!$R$29),"")</f>
        <v/>
      </c>
      <c r="U113" s="44" t="str">
        <f>IF(AND('Mapa final'!$AB$30="Media",'Mapa final'!$AD$30="Mayor"),CONCATENATE("R8C",'Mapa final'!$R$30),"")</f>
        <v/>
      </c>
      <c r="V113" s="45" t="str">
        <f>IF(AND('Mapa final'!$AB$28="Media",'Mapa final'!$AD$28="Catastrófico"),CONCATENATE("R8C",'Mapa final'!$R$28),"")</f>
        <v/>
      </c>
      <c r="W113" s="46" t="str">
        <f>IF(AND('Mapa final'!$AB$29="Media",'Mapa final'!$AD$29="Catastrófico"),CONCATENATE("R8C",'Mapa final'!$R$29),"")</f>
        <v/>
      </c>
      <c r="X113" s="113" t="str">
        <f>IF(AND('Mapa final'!$AB$30="Media",'Mapa final'!$AD$30="Catastrófico"),CONCATENATE("R8C",'Mapa final'!$R$30),"")</f>
        <v/>
      </c>
      <c r="Y113" s="58"/>
      <c r="Z113" s="309"/>
      <c r="AA113" s="310"/>
      <c r="AB113" s="310"/>
      <c r="AC113" s="310"/>
      <c r="AD113" s="310"/>
      <c r="AE113" s="311"/>
      <c r="AF113" s="58"/>
      <c r="AG113" s="58"/>
      <c r="AH113" s="58"/>
      <c r="AI113" s="58"/>
      <c r="AJ113" s="58"/>
      <c r="AK113" s="58"/>
      <c r="AL113" s="58"/>
      <c r="AM113" s="58"/>
      <c r="AN113" s="58"/>
      <c r="AO113" s="58"/>
      <c r="AP113" s="58"/>
      <c r="AQ113" s="58"/>
      <c r="AR113" s="58"/>
      <c r="AS113" s="58"/>
      <c r="AT113" s="58"/>
      <c r="AU113" s="58"/>
      <c r="AV113" s="58"/>
      <c r="AW113" s="58"/>
      <c r="AX113" s="58"/>
      <c r="AY113" s="58"/>
      <c r="AZ113" s="58"/>
      <c r="BA113" s="58"/>
      <c r="BB113" s="58"/>
      <c r="BC113" s="58"/>
      <c r="BD113" s="58"/>
      <c r="BE113" s="58"/>
      <c r="BF113" s="58"/>
      <c r="BG113" s="58"/>
      <c r="BH113" s="58"/>
      <c r="BI113" s="58"/>
    </row>
    <row r="114" spans="1:61" ht="15" customHeight="1" x14ac:dyDescent="0.25">
      <c r="A114" s="58"/>
      <c r="B114" s="298"/>
      <c r="C114" s="298"/>
      <c r="D114" s="299"/>
      <c r="E114" s="287"/>
      <c r="F114" s="288"/>
      <c r="G114" s="288"/>
      <c r="H114" s="288"/>
      <c r="I114" s="286"/>
      <c r="J114" s="51" t="str">
        <f>IF(AND('Mapa final'!$AB$31="Media",'Mapa final'!$AD$31="Leve"),CONCATENATE("R9C",'Mapa final'!$R$31),"")</f>
        <v/>
      </c>
      <c r="K114" s="52" t="str">
        <f>IF(AND('Mapa final'!$AB$32="Media",'Mapa final'!$AD$32="Leve"),CONCATENATE("R9C",'Mapa final'!$R$32),"")</f>
        <v/>
      </c>
      <c r="L114" s="124" t="str">
        <f>IF(AND('Mapa final'!$AB$33="Media",'Mapa final'!$AD$33="Leve"),CONCATENATE("R9C",'Mapa final'!$R$33),"")</f>
        <v/>
      </c>
      <c r="M114" s="51" t="str">
        <f>IF(AND('Mapa final'!$AB$31="Media",'Mapa final'!$AD$31="Menor"),CONCATENATE("R9C",'Mapa final'!$R$31),"")</f>
        <v/>
      </c>
      <c r="N114" s="52" t="str">
        <f>IF(AND('Mapa final'!$AB$32="Media",'Mapa final'!$AD$32="Menor"),CONCATENATE("R9C",'Mapa final'!$R$32),"")</f>
        <v/>
      </c>
      <c r="O114" s="124" t="str">
        <f>IF(AND('Mapa final'!$AB$33="Media",'Mapa final'!$AD$33="Menor"),CONCATENATE("R9C",'Mapa final'!$R$33),"")</f>
        <v/>
      </c>
      <c r="P114" s="51" t="str">
        <f>IF(AND('Mapa final'!$AB$31="Media",'Mapa final'!$AD$31="Moderado"),CONCATENATE("R9C",'Mapa final'!$R$31),"")</f>
        <v/>
      </c>
      <c r="Q114" s="52" t="str">
        <f>IF(AND('Mapa final'!$AB$32="Media",'Mapa final'!$AD$32="Moderado"),CONCATENATE("R9C",'Mapa final'!$R$32),"")</f>
        <v/>
      </c>
      <c r="R114" s="124" t="str">
        <f>IF(AND('Mapa final'!$AB$33="Media",'Mapa final'!$AD$33="Moderado"),CONCATENATE("R9C",'Mapa final'!$R$33),"")</f>
        <v/>
      </c>
      <c r="S114" s="44" t="str">
        <f>IF(AND('Mapa final'!$AB$31="Media",'Mapa final'!$AD$31="Mayor"),CONCATENATE("R9C",'Mapa final'!$R$31),"")</f>
        <v>R9C1</v>
      </c>
      <c r="T114" s="44" t="str">
        <f>IF(AND('Mapa final'!$AB$32="Media",'Mapa final'!$AD$32="Mayor"),CONCATENATE("R9C",'Mapa final'!$R$32),"")</f>
        <v/>
      </c>
      <c r="U114" s="44" t="str">
        <f>IF(AND('Mapa final'!$AB$33="Media",'Mapa final'!$AD$33="Mayor"),CONCATENATE("R9C",'Mapa final'!$R$33),"")</f>
        <v/>
      </c>
      <c r="V114" s="45" t="str">
        <f>IF(AND('Mapa final'!$AB$31="Media",'Mapa final'!$AD$31="Catastrófico"),CONCATENATE("R9C",'Mapa final'!$R$31),"")</f>
        <v/>
      </c>
      <c r="W114" s="46" t="str">
        <f>IF(AND('Mapa final'!$AB$32="Media",'Mapa final'!$AD$32="Catastrófico"),CONCATENATE("R9C",'Mapa final'!$R$32),"")</f>
        <v/>
      </c>
      <c r="X114" s="113" t="str">
        <f>IF(AND('Mapa final'!$AB$33="Media",'Mapa final'!$AD$33="Catastrófico"),CONCATENATE("R9C",'Mapa final'!$R$33),"")</f>
        <v/>
      </c>
      <c r="Y114" s="58"/>
      <c r="Z114" s="309"/>
      <c r="AA114" s="310"/>
      <c r="AB114" s="310"/>
      <c r="AC114" s="310"/>
      <c r="AD114" s="310"/>
      <c r="AE114" s="311"/>
      <c r="AF114" s="58"/>
      <c r="AG114" s="58"/>
      <c r="AH114" s="58"/>
      <c r="AI114" s="58"/>
      <c r="AJ114" s="58"/>
      <c r="AK114" s="58"/>
      <c r="AL114" s="58"/>
      <c r="AM114" s="58"/>
      <c r="AN114" s="58"/>
      <c r="AO114" s="58"/>
      <c r="AP114" s="58"/>
      <c r="AQ114" s="58"/>
      <c r="AR114" s="58"/>
      <c r="AS114" s="58"/>
      <c r="AT114" s="58"/>
      <c r="AU114" s="58"/>
      <c r="AV114" s="58"/>
      <c r="AW114" s="58"/>
      <c r="AX114" s="58"/>
      <c r="AY114" s="58"/>
      <c r="AZ114" s="58"/>
      <c r="BA114" s="58"/>
      <c r="BB114" s="58"/>
      <c r="BC114" s="58"/>
      <c r="BD114" s="58"/>
      <c r="BE114" s="58"/>
      <c r="BF114" s="58"/>
      <c r="BG114" s="58"/>
      <c r="BH114" s="58"/>
      <c r="BI114" s="58"/>
    </row>
    <row r="115" spans="1:61" ht="15" customHeight="1" x14ac:dyDescent="0.25">
      <c r="A115" s="58"/>
      <c r="B115" s="298"/>
      <c r="C115" s="298"/>
      <c r="D115" s="299"/>
      <c r="E115" s="287"/>
      <c r="F115" s="288"/>
      <c r="G115" s="288"/>
      <c r="H115" s="288"/>
      <c r="I115" s="286"/>
      <c r="J115" s="51" t="str">
        <f>IF(AND('Mapa final'!$AB$34="Media",'Mapa final'!$AD$34="Leve"),CONCATENATE("R10C",'Mapa final'!$R$34),"")</f>
        <v/>
      </c>
      <c r="K115" s="52" t="str">
        <f>IF(AND('Mapa final'!$AB$35="Media",'Mapa final'!$AD$35="Leve"),CONCATENATE("R10C",'Mapa final'!$R$35),"")</f>
        <v/>
      </c>
      <c r="L115" s="124" t="str">
        <f>IF(AND('Mapa final'!$AB$36="Media",'Mapa final'!$AD$36="Leve"),CONCATENATE("R10C",'Mapa final'!$R$36),"")</f>
        <v/>
      </c>
      <c r="M115" s="51" t="str">
        <f>IF(AND('Mapa final'!$AB$34="Media",'Mapa final'!$AD$34="Menor"),CONCATENATE("R10C",'Mapa final'!$R$34),"")</f>
        <v/>
      </c>
      <c r="N115" s="52" t="str">
        <f>IF(AND('Mapa final'!$AB$35="Media",'Mapa final'!$AD$35="Menor"),CONCATENATE("R10C",'Mapa final'!$R$35),"")</f>
        <v/>
      </c>
      <c r="O115" s="124" t="str">
        <f>IF(AND('Mapa final'!$AB$36="Media",'Mapa final'!$AD$36="Menor"),CONCATENATE("R10C",'Mapa final'!$R$36),"")</f>
        <v/>
      </c>
      <c r="P115" s="51" t="str">
        <f>IF(AND('Mapa final'!$AB$34="Media",'Mapa final'!$AD$34="Moderado"),CONCATENATE("R10C",'Mapa final'!$R$34),"")</f>
        <v>R10C1</v>
      </c>
      <c r="Q115" s="52" t="str">
        <f>IF(AND('Mapa final'!$AB$35="Media",'Mapa final'!$AD$35="Moderado"),CONCATENATE("R10C",'Mapa final'!$R$35),"")</f>
        <v/>
      </c>
      <c r="R115" s="124" t="str">
        <f>IF(AND('Mapa final'!$AB$36="Media",'Mapa final'!$AD$36="Moderado"),CONCATENATE("R10C",'Mapa final'!$R$36),"")</f>
        <v/>
      </c>
      <c r="S115" s="44" t="str">
        <f>IF(AND('Mapa final'!$AB$34="Media",'Mapa final'!$AD$34="Mayor"),CONCATENATE("R10C",'Mapa final'!$R$34),"")</f>
        <v/>
      </c>
      <c r="T115" s="44" t="str">
        <f>IF(AND('Mapa final'!$AB$35="Media",'Mapa final'!$AD$35="Mayor"),CONCATENATE("R10C",'Mapa final'!$R$35),"")</f>
        <v/>
      </c>
      <c r="U115" s="44" t="str">
        <f>IF(AND('Mapa final'!$AB$36="Media",'Mapa final'!$AD$36="Mayor"),CONCATENATE("R10C",'Mapa final'!$R$36),"")</f>
        <v/>
      </c>
      <c r="V115" s="45" t="str">
        <f>IF(AND('Mapa final'!$AB$34="Media",'Mapa final'!$AD$34="Catastrófico"),CONCATENATE("R10C",'Mapa final'!$R$34),"")</f>
        <v/>
      </c>
      <c r="W115" s="46" t="str">
        <f>IF(AND('Mapa final'!$AB$35="Media",'Mapa final'!$AD$35="Catastrófico"),CONCATENATE("R10C",'Mapa final'!$R$35),"")</f>
        <v/>
      </c>
      <c r="X115" s="113" t="str">
        <f>IF(AND('Mapa final'!$AB$36="Media",'Mapa final'!$AD$36="Catastrófico"),CONCATENATE("R10C",'Mapa final'!$R$36),"")</f>
        <v/>
      </c>
      <c r="Y115" s="58"/>
      <c r="Z115" s="309"/>
      <c r="AA115" s="310"/>
      <c r="AB115" s="310"/>
      <c r="AC115" s="310"/>
      <c r="AD115" s="310"/>
      <c r="AE115" s="311"/>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row>
    <row r="116" spans="1:61" ht="15" customHeight="1" x14ac:dyDescent="0.25">
      <c r="A116" s="58"/>
      <c r="B116" s="298"/>
      <c r="C116" s="298"/>
      <c r="D116" s="299"/>
      <c r="E116" s="287"/>
      <c r="F116" s="288"/>
      <c r="G116" s="288"/>
      <c r="H116" s="288"/>
      <c r="I116" s="286"/>
      <c r="J116" s="51" t="str">
        <f>IF(AND('Mapa final'!$AB$37="Media",'Mapa final'!$AD$37="Leve"),CONCATENATE("R11C",'Mapa final'!$R$37),"")</f>
        <v/>
      </c>
      <c r="K116" s="52" t="str">
        <f>IF(AND('Mapa final'!$AB$38="Media",'Mapa final'!$AD$38="Leve"),CONCATENATE("R11C",'Mapa final'!$R$38),"")</f>
        <v/>
      </c>
      <c r="L116" s="124" t="str">
        <f>IF(AND('Mapa final'!$AB$39="Media",'Mapa final'!$AD$39="Leve"),CONCATENATE("R11C",'Mapa final'!$R$39),"")</f>
        <v/>
      </c>
      <c r="M116" s="51" t="str">
        <f>IF(AND('Mapa final'!$AB$37="Media",'Mapa final'!$AD$37="Menor"),CONCATENATE("R11C",'Mapa final'!$R$37),"")</f>
        <v/>
      </c>
      <c r="N116" s="52" t="str">
        <f>IF(AND('Mapa final'!$AB$38="Media",'Mapa final'!$AD$38="Menor"),CONCATENATE("R11C",'Mapa final'!$R$38),"")</f>
        <v/>
      </c>
      <c r="O116" s="124" t="str">
        <f>IF(AND('Mapa final'!$AB$39="Media",'Mapa final'!$AD$39="Menor"),CONCATENATE("R11C",'Mapa final'!$R$39),"")</f>
        <v/>
      </c>
      <c r="P116" s="51" t="str">
        <f>IF(AND('Mapa final'!$AB$37="Media",'Mapa final'!$AD$37="Moderado"),CONCATENATE("R11C",'Mapa final'!$R$37),"")</f>
        <v/>
      </c>
      <c r="Q116" s="52" t="str">
        <f>IF(AND('Mapa final'!$AB$38="Media",'Mapa final'!$AD$38="Moderado"),CONCATENATE("R11C",'Mapa final'!$R$38),"")</f>
        <v/>
      </c>
      <c r="R116" s="124" t="str">
        <f>IF(AND('Mapa final'!$AB$39="Media",'Mapa final'!$AD$39="Moderado"),CONCATENATE("R11C",'Mapa final'!$R$39),"")</f>
        <v/>
      </c>
      <c r="S116" s="44" t="str">
        <f>IF(AND('Mapa final'!$AB$37="Media",'Mapa final'!$AD$37="Mayor"),CONCATENATE("R11C",'Mapa final'!$R$37),"")</f>
        <v/>
      </c>
      <c r="T116" s="44" t="str">
        <f>IF(AND('Mapa final'!$AB$38="Media",'Mapa final'!$AD$38="Mayor"),CONCATENATE("R11C",'Mapa final'!$R$38),"")</f>
        <v/>
      </c>
      <c r="U116" s="44" t="str">
        <f>IF(AND('Mapa final'!$AB$39="Media",'Mapa final'!$AD$39="Mayor"),CONCATENATE("R11C",'Mapa final'!$R$39),"")</f>
        <v/>
      </c>
      <c r="V116" s="45" t="str">
        <f>IF(AND('Mapa final'!$AB$37="Media",'Mapa final'!$AD$37="Catastrófico"),CONCATENATE("R11C",'Mapa final'!$R$37),"")</f>
        <v/>
      </c>
      <c r="W116" s="46" t="str">
        <f>IF(AND('Mapa final'!$AB$38="Media",'Mapa final'!$AD$38="Catastrófico"),CONCATENATE("R11C",'Mapa final'!$R$38),"")</f>
        <v/>
      </c>
      <c r="X116" s="113" t="str">
        <f>IF(AND('Mapa final'!$AB$39="Media",'Mapa final'!$AD$39="Catastrófico"),CONCATENATE("R11C",'Mapa final'!$R$39),"")</f>
        <v/>
      </c>
      <c r="Y116" s="58"/>
      <c r="Z116" s="309"/>
      <c r="AA116" s="310"/>
      <c r="AB116" s="310"/>
      <c r="AC116" s="310"/>
      <c r="AD116" s="310"/>
      <c r="AE116" s="311"/>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c r="BG116" s="58"/>
      <c r="BH116" s="58"/>
      <c r="BI116" s="58"/>
    </row>
    <row r="117" spans="1:61" ht="15" customHeight="1" x14ac:dyDescent="0.25">
      <c r="A117" s="58"/>
      <c r="B117" s="298"/>
      <c r="C117" s="298"/>
      <c r="D117" s="299"/>
      <c r="E117" s="287"/>
      <c r="F117" s="288"/>
      <c r="G117" s="288"/>
      <c r="H117" s="288"/>
      <c r="I117" s="286"/>
      <c r="J117" s="51" t="str">
        <f>IF(AND('Mapa final'!$AB$40="Media",'Mapa final'!$AD$40="Leve"),CONCATENATE("R12C",'Mapa final'!$R$40),"")</f>
        <v/>
      </c>
      <c r="K117" s="52" t="str">
        <f>IF(AND('Mapa final'!$AB$41="Media",'Mapa final'!$AD$41="Leve"),CONCATENATE("R12C",'Mapa final'!$R$41),"")</f>
        <v/>
      </c>
      <c r="L117" s="124" t="str">
        <f>IF(AND('Mapa final'!$AB$42="Media",'Mapa final'!$AD$42="Leve"),CONCATENATE("R12C",'Mapa final'!$R$42),"")</f>
        <v/>
      </c>
      <c r="M117" s="51" t="str">
        <f>IF(AND('Mapa final'!$AB$40="Media",'Mapa final'!$AD$40="Menor"),CONCATENATE("R12C",'Mapa final'!$R$40),"")</f>
        <v/>
      </c>
      <c r="N117" s="52" t="str">
        <f>IF(AND('Mapa final'!$AB$41="Media",'Mapa final'!$AD$41="Menor"),CONCATENATE("R12C",'Mapa final'!$R$41),"")</f>
        <v/>
      </c>
      <c r="O117" s="124" t="str">
        <f>IF(AND('Mapa final'!$AB$42="Media",'Mapa final'!$AD$42="Menor"),CONCATENATE("R12C",'Mapa final'!$R$42),"")</f>
        <v/>
      </c>
      <c r="P117" s="51" t="str">
        <f>IF(AND('Mapa final'!$AB$40="Media",'Mapa final'!$AD$40="Moderado"),CONCATENATE("R12C",'Mapa final'!$R$40),"")</f>
        <v/>
      </c>
      <c r="Q117" s="52" t="str">
        <f>IF(AND('Mapa final'!$AB$41="Media",'Mapa final'!$AD$41="Moderado"),CONCATENATE("R12C",'Mapa final'!$R$41),"")</f>
        <v/>
      </c>
      <c r="R117" s="124" t="str">
        <f>IF(AND('Mapa final'!$AB$42="Media",'Mapa final'!$AD$42="Moderado"),CONCATENATE("R12C",'Mapa final'!$R$42),"")</f>
        <v/>
      </c>
      <c r="S117" s="44" t="str">
        <f>IF(AND('Mapa final'!$AB$40="Media",'Mapa final'!$AD$40="Mayor"),CONCATENATE("R12C",'Mapa final'!$R$40),"")</f>
        <v/>
      </c>
      <c r="T117" s="44" t="str">
        <f>IF(AND('Mapa final'!$AB$41="Media",'Mapa final'!$AD$41="Mayor"),CONCATENATE("R12C",'Mapa final'!$R$41),"")</f>
        <v/>
      </c>
      <c r="U117" s="44" t="str">
        <f>IF(AND('Mapa final'!$AB$42="Media",'Mapa final'!$AD$42="Mayor"),CONCATENATE("R12C",'Mapa final'!$R$42),"")</f>
        <v/>
      </c>
      <c r="V117" s="45" t="str">
        <f>IF(AND('Mapa final'!$AB$40="Media",'Mapa final'!$AD$40="Catastrófico"),CONCATENATE("R12C",'Mapa final'!$R$40),"")</f>
        <v/>
      </c>
      <c r="W117" s="46" t="str">
        <f>IF(AND('Mapa final'!$AB$41="Media",'Mapa final'!$AD$41="Catastrófico"),CONCATENATE("R12C",'Mapa final'!$R$41),"")</f>
        <v/>
      </c>
      <c r="X117" s="113" t="str">
        <f>IF(AND('Mapa final'!$AB$42="Media",'Mapa final'!$AD$42="Catastrófico"),CONCATENATE("R12C",'Mapa final'!$R$42),"")</f>
        <v/>
      </c>
      <c r="Y117" s="58"/>
      <c r="Z117" s="309"/>
      <c r="AA117" s="310"/>
      <c r="AB117" s="310"/>
      <c r="AC117" s="310"/>
      <c r="AD117" s="310"/>
      <c r="AE117" s="311"/>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c r="BC117" s="58"/>
      <c r="BD117" s="58"/>
      <c r="BE117" s="58"/>
      <c r="BF117" s="58"/>
      <c r="BG117" s="58"/>
      <c r="BH117" s="58"/>
      <c r="BI117" s="58"/>
    </row>
    <row r="118" spans="1:61" ht="15" customHeight="1" x14ac:dyDescent="0.25">
      <c r="A118" s="58"/>
      <c r="B118" s="298"/>
      <c r="C118" s="298"/>
      <c r="D118" s="299"/>
      <c r="E118" s="287"/>
      <c r="F118" s="288"/>
      <c r="G118" s="288"/>
      <c r="H118" s="288"/>
      <c r="I118" s="286"/>
      <c r="J118" s="51" t="str">
        <f>IF(AND('Mapa final'!$AB$43="Media",'Mapa final'!$AD$43="Leve"),CONCATENATE("R13C",'Mapa final'!$R$43),"")</f>
        <v/>
      </c>
      <c r="K118" s="52" t="str">
        <f>IF(AND('Mapa final'!$AB$44="Media",'Mapa final'!$AD$44="Leve"),CONCATENATE("R13C",'Mapa final'!$R$44),"")</f>
        <v/>
      </c>
      <c r="L118" s="124" t="str">
        <f>IF(AND('Mapa final'!$AB$45="Media",'Mapa final'!$AD$45="Leve"),CONCATENATE("R13C",'Mapa final'!$R$45),"")</f>
        <v/>
      </c>
      <c r="M118" s="51" t="str">
        <f>IF(AND('Mapa final'!$AB$43="Media",'Mapa final'!$AD$43="Menor"),CONCATENATE("R13C",'Mapa final'!$R$43),"")</f>
        <v/>
      </c>
      <c r="N118" s="52" t="str">
        <f>IF(AND('Mapa final'!$AB$44="Media",'Mapa final'!$AD$44="Menor"),CONCATENATE("R13C",'Mapa final'!$R$44),"")</f>
        <v/>
      </c>
      <c r="O118" s="124" t="str">
        <f>IF(AND('Mapa final'!$AB$45="Media",'Mapa final'!$AD$45="Menor"),CONCATENATE("R13C",'Mapa final'!$R$45),"")</f>
        <v/>
      </c>
      <c r="P118" s="51" t="str">
        <f>IF(AND('Mapa final'!$AB$43="Media",'Mapa final'!$AD$43="Moderado"),CONCATENATE("R13C",'Mapa final'!$R$43),"")</f>
        <v/>
      </c>
      <c r="Q118" s="52" t="str">
        <f>IF(AND('Mapa final'!$AB$44="Media",'Mapa final'!$AD$44="Moderado"),CONCATENATE("R13C",'Mapa final'!$R$44),"")</f>
        <v/>
      </c>
      <c r="R118" s="124" t="str">
        <f>IF(AND('Mapa final'!$AB$45="Media",'Mapa final'!$AD$45="Moderado"),CONCATENATE("R13C",'Mapa final'!$R$45),"")</f>
        <v/>
      </c>
      <c r="S118" s="44" t="str">
        <f>IF(AND('Mapa final'!$AB$43="Media",'Mapa final'!$AD$43="Mayor"),CONCATENATE("R13C",'Mapa final'!$R$43),"")</f>
        <v/>
      </c>
      <c r="T118" s="44" t="str">
        <f>IF(AND('Mapa final'!$AB$44="Media",'Mapa final'!$AD$44="Mayor"),CONCATENATE("R13C",'Mapa final'!$R$44),"")</f>
        <v/>
      </c>
      <c r="U118" s="44" t="str">
        <f>IF(AND('Mapa final'!$AB$45="Media",'Mapa final'!$AD$45="Mayor"),CONCATENATE("R13C",'Mapa final'!$R$45),"")</f>
        <v/>
      </c>
      <c r="V118" s="45" t="str">
        <f>IF(AND('Mapa final'!$AB$43="Media",'Mapa final'!$AD$43="Catastrófico"),CONCATENATE("R13C",'Mapa final'!$R$43),"")</f>
        <v/>
      </c>
      <c r="W118" s="46" t="str">
        <f>IF(AND('Mapa final'!$AB$44="Media",'Mapa final'!$AD$44="Catastrófico"),CONCATENATE("R13C",'Mapa final'!$R$44),"")</f>
        <v/>
      </c>
      <c r="X118" s="113" t="str">
        <f>IF(AND('Mapa final'!$AB$45="Media",'Mapa final'!$AD$45="Catastrófico"),CONCATENATE("R13C",'Mapa final'!$R$45),"")</f>
        <v/>
      </c>
      <c r="Y118" s="58"/>
      <c r="Z118" s="309"/>
      <c r="AA118" s="310"/>
      <c r="AB118" s="310"/>
      <c r="AC118" s="310"/>
      <c r="AD118" s="310"/>
      <c r="AE118" s="311"/>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row>
    <row r="119" spans="1:61" ht="15" customHeight="1" x14ac:dyDescent="0.25">
      <c r="A119" s="58"/>
      <c r="B119" s="298"/>
      <c r="C119" s="298"/>
      <c r="D119" s="299"/>
      <c r="E119" s="287"/>
      <c r="F119" s="288"/>
      <c r="G119" s="288"/>
      <c r="H119" s="288"/>
      <c r="I119" s="286"/>
      <c r="J119" s="51" t="str">
        <f>IF(AND('Mapa final'!$AB$46="Media",'Mapa final'!$AD$46="Leve"),CONCATENATE("R14C",'Mapa final'!$R$46),"")</f>
        <v/>
      </c>
      <c r="K119" s="52" t="str">
        <f>IF(AND('Mapa final'!$AB$47="Media",'Mapa final'!$AD$47="Leve"),CONCATENATE("R14C",'Mapa final'!$R$47),"")</f>
        <v/>
      </c>
      <c r="L119" s="124" t="str">
        <f>IF(AND('Mapa final'!$AB$48="Media",'Mapa final'!$AD$48="Leve"),CONCATENATE("R14C",'Mapa final'!$R$48),"")</f>
        <v/>
      </c>
      <c r="M119" s="51" t="str">
        <f>IF(AND('Mapa final'!$AB$46="Media",'Mapa final'!$AD$46="Menor"),CONCATENATE("R14C",'Mapa final'!$R$46),"")</f>
        <v/>
      </c>
      <c r="N119" s="52" t="str">
        <f>IF(AND('Mapa final'!$AB$47="Media",'Mapa final'!$AD$47="Menor"),CONCATENATE("R14C",'Mapa final'!$R$47),"")</f>
        <v/>
      </c>
      <c r="O119" s="124" t="str">
        <f>IF(AND('Mapa final'!$AB$48="Media",'Mapa final'!$AD$48="Menor"),CONCATENATE("R14C",'Mapa final'!$R$48),"")</f>
        <v/>
      </c>
      <c r="P119" s="51" t="str">
        <f>IF(AND('Mapa final'!$AB$46="Media",'Mapa final'!$AD$46="Moderado"),CONCATENATE("R14C",'Mapa final'!$R$46),"")</f>
        <v/>
      </c>
      <c r="Q119" s="52" t="str">
        <f>IF(AND('Mapa final'!$AB$47="Media",'Mapa final'!$AD$47="Moderado"),CONCATENATE("R14C",'Mapa final'!$R$47),"")</f>
        <v/>
      </c>
      <c r="R119" s="124" t="str">
        <f>IF(AND('Mapa final'!$AB$48="Media",'Mapa final'!$AD$48="Moderado"),CONCATENATE("R14C",'Mapa final'!$R$48),"")</f>
        <v/>
      </c>
      <c r="S119" s="44" t="str">
        <f>IF(AND('Mapa final'!$AB$46="Media",'Mapa final'!$AD$46="Mayor"),CONCATENATE("R14C",'Mapa final'!$R$46),"")</f>
        <v/>
      </c>
      <c r="T119" s="44" t="str">
        <f>IF(AND('Mapa final'!$AB$47="Media",'Mapa final'!$AD$47="Mayor"),CONCATENATE("R14C",'Mapa final'!$R$47),"")</f>
        <v/>
      </c>
      <c r="U119" s="44" t="str">
        <f>IF(AND('Mapa final'!$AB$48="Media",'Mapa final'!$AD$48="Mayor"),CONCATENATE("R14C",'Mapa final'!$R$48),"")</f>
        <v/>
      </c>
      <c r="V119" s="45" t="str">
        <f>IF(AND('Mapa final'!$AB$46="Media",'Mapa final'!$AD$46="Catastrófico"),CONCATENATE("R14C",'Mapa final'!$R$46),"")</f>
        <v/>
      </c>
      <c r="W119" s="46" t="str">
        <f>IF(AND('Mapa final'!$AB$47="Media",'Mapa final'!$AD$47="Catastrófico"),CONCATENATE("R14C",'Mapa final'!$R$47),"")</f>
        <v/>
      </c>
      <c r="X119" s="113" t="str">
        <f>IF(AND('Mapa final'!$AB$48="Media",'Mapa final'!$AD$48="Catastrófico"),CONCATENATE("R14C",'Mapa final'!$R$48),"")</f>
        <v/>
      </c>
      <c r="Y119" s="58"/>
      <c r="Z119" s="309"/>
      <c r="AA119" s="310"/>
      <c r="AB119" s="310"/>
      <c r="AC119" s="310"/>
      <c r="AD119" s="310"/>
      <c r="AE119" s="311"/>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c r="BG119" s="58"/>
      <c r="BH119" s="58"/>
      <c r="BI119" s="58"/>
    </row>
    <row r="120" spans="1:61" ht="15" customHeight="1" x14ac:dyDescent="0.25">
      <c r="A120" s="58"/>
      <c r="B120" s="298"/>
      <c r="C120" s="298"/>
      <c r="D120" s="299"/>
      <c r="E120" s="287"/>
      <c r="F120" s="288"/>
      <c r="G120" s="288"/>
      <c r="H120" s="288"/>
      <c r="I120" s="286"/>
      <c r="J120" s="51" t="str">
        <f>IF(AND('Mapa final'!$AB$49="Media",'Mapa final'!$AD$49="Leve"),CONCATENATE("R15C",'Mapa final'!$R$49),"")</f>
        <v/>
      </c>
      <c r="K120" s="52" t="str">
        <f>IF(AND('Mapa final'!$AB$50="Media",'Mapa final'!$AD$50="Leve"),CONCATENATE("R15C",'Mapa final'!$R$50),"")</f>
        <v/>
      </c>
      <c r="L120" s="124" t="str">
        <f>IF(AND('Mapa final'!$AB$51="Media",'Mapa final'!$AD$51="Leve"),CONCATENATE("R15C",'Mapa final'!$R$51),"")</f>
        <v/>
      </c>
      <c r="M120" s="51" t="str">
        <f>IF(AND('Mapa final'!$AB$49="Media",'Mapa final'!$AD$49="Menor"),CONCATENATE("R15C",'Mapa final'!$R$49),"")</f>
        <v/>
      </c>
      <c r="N120" s="52" t="str">
        <f>IF(AND('Mapa final'!$AB$50="Media",'Mapa final'!$AD$50="Menor"),CONCATENATE("R15C",'Mapa final'!$R$50),"")</f>
        <v/>
      </c>
      <c r="O120" s="124" t="str">
        <f>IF(AND('Mapa final'!$AB$51="Media",'Mapa final'!$AD$51="Menor"),CONCATENATE("R15C",'Mapa final'!$R$51),"")</f>
        <v/>
      </c>
      <c r="P120" s="51" t="str">
        <f>IF(AND('Mapa final'!$AB$49="Media",'Mapa final'!$AD$49="Moderado"),CONCATENATE("R15C",'Mapa final'!$R$49),"")</f>
        <v>R15C1</v>
      </c>
      <c r="Q120" s="52" t="str">
        <f>IF(AND('Mapa final'!$AB$50="Media",'Mapa final'!$AD$50="Moderado"),CONCATENATE("R15C",'Mapa final'!$R$50),"")</f>
        <v/>
      </c>
      <c r="R120" s="124" t="str">
        <f>IF(AND('Mapa final'!$AB$51="Media",'Mapa final'!$AD$51="Moderado"),CONCATENATE("R15C",'Mapa final'!$R$51),"")</f>
        <v/>
      </c>
      <c r="S120" s="44" t="str">
        <f>IF(AND('Mapa final'!$AB$49="Media",'Mapa final'!$AD$49="Mayor"),CONCATENATE("R15C",'Mapa final'!$R$49),"")</f>
        <v/>
      </c>
      <c r="T120" s="44" t="str">
        <f>IF(AND('Mapa final'!$AB$50="Media",'Mapa final'!$AD$50="Mayor"),CONCATENATE("R15C",'Mapa final'!$R$50),"")</f>
        <v/>
      </c>
      <c r="U120" s="44" t="str">
        <f>IF(AND('Mapa final'!$AB$51="Media",'Mapa final'!$AD$51="Mayor"),CONCATENATE("R15C",'Mapa final'!$R$51),"")</f>
        <v/>
      </c>
      <c r="V120" s="45" t="str">
        <f>IF(AND('Mapa final'!$AB$49="Media",'Mapa final'!$AD$49="Catastrófico"),CONCATENATE("R15C",'Mapa final'!$R$49),"")</f>
        <v/>
      </c>
      <c r="W120" s="46" t="str">
        <f>IF(AND('Mapa final'!$AB$50="Media",'Mapa final'!$AD$50="Catastrófico"),CONCATENATE("R15C",'Mapa final'!$R$50),"")</f>
        <v/>
      </c>
      <c r="X120" s="113" t="str">
        <f>IF(AND('Mapa final'!$AB$51="Media",'Mapa final'!$AD$51="Catastrófico"),CONCATENATE("R15C",'Mapa final'!$R$51),"")</f>
        <v/>
      </c>
      <c r="Y120" s="58"/>
      <c r="Z120" s="309"/>
      <c r="AA120" s="310"/>
      <c r="AB120" s="310"/>
      <c r="AC120" s="310"/>
      <c r="AD120" s="310"/>
      <c r="AE120" s="311"/>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row>
    <row r="121" spans="1:61" ht="15" customHeight="1" x14ac:dyDescent="0.25">
      <c r="A121" s="58"/>
      <c r="B121" s="298"/>
      <c r="C121" s="298"/>
      <c r="D121" s="299"/>
      <c r="E121" s="287"/>
      <c r="F121" s="288"/>
      <c r="G121" s="288"/>
      <c r="H121" s="288"/>
      <c r="I121" s="286"/>
      <c r="J121" s="51" t="str">
        <f>IF(AND('Mapa final'!$AB$52="Media",'Mapa final'!$AD$52="Leve"),CONCATENATE("R16C",'Mapa final'!$R$52),"")</f>
        <v/>
      </c>
      <c r="K121" s="52" t="str">
        <f>IF(AND('Mapa final'!$AB$53="Media",'Mapa final'!$AD$53="Leve"),CONCATENATE("R16C",'Mapa final'!$R$53),"")</f>
        <v/>
      </c>
      <c r="L121" s="124" t="str">
        <f>IF(AND('Mapa final'!$AB$54="Media",'Mapa final'!$AD$54="Leve"),CONCATENATE("R16C",'Mapa final'!$R$54),"")</f>
        <v/>
      </c>
      <c r="M121" s="51" t="str">
        <f>IF(AND('Mapa final'!$AB$52="Media",'Mapa final'!$AD$52="Menor"),CONCATENATE("R16C",'Mapa final'!$R$52),"")</f>
        <v>R16C1</v>
      </c>
      <c r="N121" s="52" t="str">
        <f>IF(AND('Mapa final'!$AB$53="Media",'Mapa final'!$AD$53="Menor"),CONCATENATE("R16C",'Mapa final'!$R$53),"")</f>
        <v/>
      </c>
      <c r="O121" s="124" t="str">
        <f>IF(AND('Mapa final'!$AB$54="Media",'Mapa final'!$AD$54="Menor"),CONCATENATE("R16C",'Mapa final'!$R$54),"")</f>
        <v/>
      </c>
      <c r="P121" s="51" t="str">
        <f>IF(AND('Mapa final'!$AB$52="Media",'Mapa final'!$AD$52="Moderado"),CONCATENATE("R16C",'Mapa final'!$R$52),"")</f>
        <v/>
      </c>
      <c r="Q121" s="52" t="str">
        <f>IF(AND('Mapa final'!$AB$53="Media",'Mapa final'!$AD$53="Moderado"),CONCATENATE("R16C",'Mapa final'!$R$53),"")</f>
        <v/>
      </c>
      <c r="R121" s="124" t="str">
        <f>IF(AND('Mapa final'!$AB$54="Media",'Mapa final'!$AD$54="Moderado"),CONCATENATE("R16C",'Mapa final'!$R$54),"")</f>
        <v/>
      </c>
      <c r="S121" s="44" t="str">
        <f>IF(AND('Mapa final'!$AB$52="Media",'Mapa final'!$AD$52="Mayor"),CONCATENATE("R16C",'Mapa final'!$R$52),"")</f>
        <v/>
      </c>
      <c r="T121" s="44" t="str">
        <f>IF(AND('Mapa final'!$AB$53="Media",'Mapa final'!$AD$53="Mayor"),CONCATENATE("R16C",'Mapa final'!$R$53),"")</f>
        <v/>
      </c>
      <c r="U121" s="44" t="str">
        <f>IF(AND('Mapa final'!$AB$54="Media",'Mapa final'!$AD$54="Mayor"),CONCATENATE("R16C",'Mapa final'!$R$54),"")</f>
        <v/>
      </c>
      <c r="V121" s="45" t="str">
        <f>IF(AND('Mapa final'!$AB$52="Media",'Mapa final'!$AD$52="Catastrófico"),CONCATENATE("R16C",'Mapa final'!$R$52),"")</f>
        <v/>
      </c>
      <c r="W121" s="46" t="str">
        <f>IF(AND('Mapa final'!$AB$53="Media",'Mapa final'!$AD$53="Catastrófico"),CONCATENATE("R16C",'Mapa final'!$R$53),"")</f>
        <v/>
      </c>
      <c r="X121" s="113" t="str">
        <f>IF(AND('Mapa final'!$AB$54="Media",'Mapa final'!$AD$54="Catastrófico"),CONCATENATE("R16C",'Mapa final'!$R$54),"")</f>
        <v/>
      </c>
      <c r="Y121" s="58"/>
      <c r="Z121" s="309"/>
      <c r="AA121" s="310"/>
      <c r="AB121" s="310"/>
      <c r="AC121" s="310"/>
      <c r="AD121" s="310"/>
      <c r="AE121" s="311"/>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row>
    <row r="122" spans="1:61" ht="15" customHeight="1" x14ac:dyDescent="0.25">
      <c r="A122" s="58"/>
      <c r="B122" s="298"/>
      <c r="C122" s="298"/>
      <c r="D122" s="299"/>
      <c r="E122" s="287"/>
      <c r="F122" s="288"/>
      <c r="G122" s="288"/>
      <c r="H122" s="288"/>
      <c r="I122" s="286"/>
      <c r="J122" s="51" t="str">
        <f>IF(AND('Mapa final'!$AB$55="Media",'Mapa final'!$AD$55="Leve"),CONCATENATE("R17C",'Mapa final'!$R$55),"")</f>
        <v/>
      </c>
      <c r="K122" s="52" t="str">
        <f>IF(AND('Mapa final'!$AB$56="Media",'Mapa final'!$AD$56="Leve"),CONCATENATE("R17C",'Mapa final'!$R$56),"")</f>
        <v/>
      </c>
      <c r="L122" s="124" t="str">
        <f>IF(AND('Mapa final'!$AB$57="Media",'Mapa final'!$AD$57="Leve"),CONCATENATE("R17C",'Mapa final'!$R$57),"")</f>
        <v/>
      </c>
      <c r="M122" s="51" t="str">
        <f>IF(AND('Mapa final'!$AB$55="Media",'Mapa final'!$AD$55="Menor"),CONCATENATE("R17C",'Mapa final'!$R$55),"")</f>
        <v/>
      </c>
      <c r="N122" s="52" t="str">
        <f>IF(AND('Mapa final'!$AB$56="Media",'Mapa final'!$AD$56="Menor"),CONCATENATE("R17C",'Mapa final'!$R$56),"")</f>
        <v/>
      </c>
      <c r="O122" s="124" t="str">
        <f>IF(AND('Mapa final'!$AB$57="Media",'Mapa final'!$AD$57="Menor"),CONCATENATE("R17C",'Mapa final'!$R$57),"")</f>
        <v/>
      </c>
      <c r="P122" s="51" t="str">
        <f>IF(AND('Mapa final'!$AB$55="Media",'Mapa final'!$AD$55="Moderado"),CONCATENATE("R17C",'Mapa final'!$R$55),"")</f>
        <v/>
      </c>
      <c r="Q122" s="52" t="str">
        <f>IF(AND('Mapa final'!$AB$56="Media",'Mapa final'!$AD$56="Moderado"),CONCATENATE("R17C",'Mapa final'!$R$56),"")</f>
        <v/>
      </c>
      <c r="R122" s="124" t="str">
        <f>IF(AND('Mapa final'!$AB$57="Media",'Mapa final'!$AD$57="Moderado"),CONCATENATE("R17C",'Mapa final'!$R$57),"")</f>
        <v/>
      </c>
      <c r="S122" s="44" t="str">
        <f>IF(AND('Mapa final'!$AB$55="Media",'Mapa final'!$AD$55="Mayor"),CONCATENATE("R17C",'Mapa final'!$R$55),"")</f>
        <v>R17C1</v>
      </c>
      <c r="T122" s="44" t="str">
        <f>IF(AND('Mapa final'!$AB$56="Media",'Mapa final'!$AD$56="Mayor"),CONCATENATE("R17C",'Mapa final'!$R$56),"")</f>
        <v/>
      </c>
      <c r="U122" s="44" t="str">
        <f>IF(AND('Mapa final'!$AB$57="Media",'Mapa final'!$AD$57="Mayor"),CONCATENATE("R17C",'Mapa final'!$R$57),"")</f>
        <v/>
      </c>
      <c r="V122" s="45" t="str">
        <f>IF(AND('Mapa final'!$AB$55="Media",'Mapa final'!$AD$55="Catastrófico"),CONCATENATE("R17C",'Mapa final'!$R$55),"")</f>
        <v/>
      </c>
      <c r="W122" s="46" t="str">
        <f>IF(AND('Mapa final'!$AB$56="Media",'Mapa final'!$AD$56="Catastrófico"),CONCATENATE("R17C",'Mapa final'!$R$56),"")</f>
        <v/>
      </c>
      <c r="X122" s="113" t="str">
        <f>IF(AND('Mapa final'!$AB$57="Media",'Mapa final'!$AD$57="Catastrófico"),CONCATENATE("R17C",'Mapa final'!$R$57),"")</f>
        <v/>
      </c>
      <c r="Y122" s="58"/>
      <c r="Z122" s="309"/>
      <c r="AA122" s="310"/>
      <c r="AB122" s="310"/>
      <c r="AC122" s="310"/>
      <c r="AD122" s="310"/>
      <c r="AE122" s="311"/>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row>
    <row r="123" spans="1:61" ht="15" customHeight="1" x14ac:dyDescent="0.25">
      <c r="A123" s="58"/>
      <c r="B123" s="298"/>
      <c r="C123" s="298"/>
      <c r="D123" s="299"/>
      <c r="E123" s="287"/>
      <c r="F123" s="288"/>
      <c r="G123" s="288"/>
      <c r="H123" s="288"/>
      <c r="I123" s="286"/>
      <c r="J123" s="51" t="str">
        <f>IF(AND('Mapa final'!$AB$58="Media",'Mapa final'!$AD$58="Leve"),CONCATENATE("R18C",'Mapa final'!$R$58),"")</f>
        <v/>
      </c>
      <c r="K123" s="52" t="str">
        <f>IF(AND('Mapa final'!$AB$59="Media",'Mapa final'!$AD$59="Leve"),CONCATENATE("R18C",'Mapa final'!$R$59),"")</f>
        <v/>
      </c>
      <c r="L123" s="124" t="str">
        <f>IF(AND('Mapa final'!$AB$60="Media",'Mapa final'!$AD$60="Leve"),CONCATENATE("R18C",'Mapa final'!$R$60),"")</f>
        <v/>
      </c>
      <c r="M123" s="51" t="str">
        <f>IF(AND('Mapa final'!$AB$58="Media",'Mapa final'!$AD$58="Menor"),CONCATENATE("R18C",'Mapa final'!$R$58),"")</f>
        <v/>
      </c>
      <c r="N123" s="52" t="str">
        <f>IF(AND('Mapa final'!$AB$59="Media",'Mapa final'!$AD$59="Menor"),CONCATENATE("R18C",'Mapa final'!$R$59),"")</f>
        <v/>
      </c>
      <c r="O123" s="124" t="str">
        <f>IF(AND('Mapa final'!$AB$60="Media",'Mapa final'!$AD$60="Menor"),CONCATENATE("R18C",'Mapa final'!$R$60),"")</f>
        <v/>
      </c>
      <c r="P123" s="51" t="str">
        <f>IF(AND('Mapa final'!$AB$58="Media",'Mapa final'!$AD$58="Moderado"),CONCATENATE("R18C",'Mapa final'!$R$58),"")</f>
        <v>R18C1</v>
      </c>
      <c r="Q123" s="52" t="str">
        <f>IF(AND('Mapa final'!$AB$59="Media",'Mapa final'!$AD$59="Moderado"),CONCATENATE("R18C",'Mapa final'!$R$59),"")</f>
        <v/>
      </c>
      <c r="R123" s="124" t="str">
        <f>IF(AND('Mapa final'!$AB$60="Media",'Mapa final'!$AD$60="Moderado"),CONCATENATE("R18C",'Mapa final'!$R$60),"")</f>
        <v/>
      </c>
      <c r="S123" s="44" t="str">
        <f>IF(AND('Mapa final'!$AB$58="Media",'Mapa final'!$AD$58="Mayor"),CONCATENATE("R18C",'Mapa final'!$R$58),"")</f>
        <v/>
      </c>
      <c r="T123" s="44" t="str">
        <f>IF(AND('Mapa final'!$AB$59="Media",'Mapa final'!$AD$59="Mayor"),CONCATENATE("R18C",'Mapa final'!$R$59),"")</f>
        <v/>
      </c>
      <c r="U123" s="44" t="str">
        <f>IF(AND('Mapa final'!$AB$60="Media",'Mapa final'!$AD$60="Mayor"),CONCATENATE("R18C",'Mapa final'!$R$60),"")</f>
        <v/>
      </c>
      <c r="V123" s="45" t="str">
        <f>IF(AND('Mapa final'!$AB$58="Media",'Mapa final'!$AD$58="Catastrófico"),CONCATENATE("R18C",'Mapa final'!$R$58),"")</f>
        <v/>
      </c>
      <c r="W123" s="46" t="str">
        <f>IF(AND('Mapa final'!$AB$59="Media",'Mapa final'!$AD$59="Catastrófico"),CONCATENATE("R18C",'Mapa final'!$R$59),"")</f>
        <v/>
      </c>
      <c r="X123" s="113" t="str">
        <f>IF(AND('Mapa final'!$AB$60="Media",'Mapa final'!$AD$60="Catastrófico"),CONCATENATE("R18C",'Mapa final'!$R$60),"")</f>
        <v/>
      </c>
      <c r="Y123" s="58"/>
      <c r="Z123" s="309"/>
      <c r="AA123" s="310"/>
      <c r="AB123" s="310"/>
      <c r="AC123" s="310"/>
      <c r="AD123" s="310"/>
      <c r="AE123" s="311"/>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row>
    <row r="124" spans="1:61" ht="15" customHeight="1" x14ac:dyDescent="0.25">
      <c r="A124" s="58"/>
      <c r="B124" s="298"/>
      <c r="C124" s="298"/>
      <c r="D124" s="299"/>
      <c r="E124" s="287"/>
      <c r="F124" s="288"/>
      <c r="G124" s="288"/>
      <c r="H124" s="288"/>
      <c r="I124" s="286"/>
      <c r="J124" s="51" t="str">
        <f>IF(AND('Mapa final'!$AB$61="Media",'Mapa final'!$AD$61="Leve"),CONCATENATE("R19C",'Mapa final'!$R$61),"")</f>
        <v/>
      </c>
      <c r="K124" s="52" t="str">
        <f>IF(AND('Mapa final'!$AB$62="Media",'Mapa final'!$AD$62="Leve"),CONCATENATE("R19C",'Mapa final'!$R$62),"")</f>
        <v/>
      </c>
      <c r="L124" s="124" t="str">
        <f>IF(AND('Mapa final'!$AB$63="Media",'Mapa final'!$AD$63="Leve"),CONCATENATE("R19C",'Mapa final'!$R$63),"")</f>
        <v/>
      </c>
      <c r="M124" s="51" t="str">
        <f>IF(AND('Mapa final'!$AB$61="Media",'Mapa final'!$AD$61="Menor"),CONCATENATE("R19C",'Mapa final'!$R$61),"")</f>
        <v/>
      </c>
      <c r="N124" s="52" t="str">
        <f>IF(AND('Mapa final'!$AB$62="Media",'Mapa final'!$AD$62="Menor"),CONCATENATE("R19C",'Mapa final'!$R$62),"")</f>
        <v/>
      </c>
      <c r="O124" s="124" t="str">
        <f>IF(AND('Mapa final'!$AB$63="Media",'Mapa final'!$AD$63="Menor"),CONCATENATE("R19C",'Mapa final'!$R$63),"")</f>
        <v/>
      </c>
      <c r="P124" s="51" t="str">
        <f>IF(AND('Mapa final'!$AB$61="Media",'Mapa final'!$AD$61="Moderado"),CONCATENATE("R19C",'Mapa final'!$R$61),"")</f>
        <v>R19C1</v>
      </c>
      <c r="Q124" s="52" t="str">
        <f>IF(AND('Mapa final'!$AB$62="Media",'Mapa final'!$AD$62="Moderado"),CONCATENATE("R19C",'Mapa final'!$R$62),"")</f>
        <v/>
      </c>
      <c r="R124" s="124" t="str">
        <f>IF(AND('Mapa final'!$AB$63="Media",'Mapa final'!$AD$63="Moderado"),CONCATENATE("R19C",'Mapa final'!$R$63),"")</f>
        <v/>
      </c>
      <c r="S124" s="44" t="str">
        <f>IF(AND('Mapa final'!$AB$61="Media",'Mapa final'!$AD$61="Mayor"),CONCATENATE("R19C",'Mapa final'!$R$61),"")</f>
        <v/>
      </c>
      <c r="T124" s="44" t="str">
        <f>IF(AND('Mapa final'!$AB$62="Media",'Mapa final'!$AD$62="Mayor"),CONCATENATE("R19C",'Mapa final'!$R$62),"")</f>
        <v/>
      </c>
      <c r="U124" s="44" t="str">
        <f>IF(AND('Mapa final'!$AB$63="Media",'Mapa final'!$AD$63="Mayor"),CONCATENATE("R19C",'Mapa final'!$R$63),"")</f>
        <v/>
      </c>
      <c r="V124" s="45" t="str">
        <f>IF(AND('Mapa final'!$AB$61="Media",'Mapa final'!$AD$61="Catastrófico"),CONCATENATE("R19C",'Mapa final'!$R$61),"")</f>
        <v/>
      </c>
      <c r="W124" s="46" t="str">
        <f>IF(AND('Mapa final'!$AB$62="Media",'Mapa final'!$AD$62="Catastrófico"),CONCATENATE("R19C",'Mapa final'!$R$62),"")</f>
        <v/>
      </c>
      <c r="X124" s="113" t="str">
        <f>IF(AND('Mapa final'!$AB$63="Media",'Mapa final'!$AD$63="Catastrófico"),CONCATENATE("R19C",'Mapa final'!$R$63),"")</f>
        <v/>
      </c>
      <c r="Y124" s="58"/>
      <c r="Z124" s="309"/>
      <c r="AA124" s="310"/>
      <c r="AB124" s="310"/>
      <c r="AC124" s="310"/>
      <c r="AD124" s="310"/>
      <c r="AE124" s="311"/>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row>
    <row r="125" spans="1:61" ht="15" customHeight="1" x14ac:dyDescent="0.25">
      <c r="A125" s="58"/>
      <c r="B125" s="298"/>
      <c r="C125" s="298"/>
      <c r="D125" s="299"/>
      <c r="E125" s="287"/>
      <c r="F125" s="288"/>
      <c r="G125" s="288"/>
      <c r="H125" s="288"/>
      <c r="I125" s="286"/>
      <c r="J125" s="51" t="str">
        <f>IF(AND('Mapa final'!$AB$64="Media",'Mapa final'!$AD$64="Leve"),CONCATENATE("R20C",'Mapa final'!$R$64),"")</f>
        <v/>
      </c>
      <c r="K125" s="52" t="str">
        <f>IF(AND('Mapa final'!$AB$65="Media",'Mapa final'!$AD$65="Leve"),CONCATENATE("R20C",'Mapa final'!$R$65),"")</f>
        <v/>
      </c>
      <c r="L125" s="124" t="str">
        <f>IF(AND('Mapa final'!$AB$66="Media",'Mapa final'!$AD$66="Leve"),CONCATENATE("R20C",'Mapa final'!$R$66),"")</f>
        <v/>
      </c>
      <c r="M125" s="51" t="str">
        <f>IF(AND('Mapa final'!$AB$64="Media",'Mapa final'!$AD$64="Menor"),CONCATENATE("R20C",'Mapa final'!$R$64),"")</f>
        <v/>
      </c>
      <c r="N125" s="52" t="str">
        <f>IF(AND('Mapa final'!$AB$65="Media",'Mapa final'!$AD$65="Menor"),CONCATENATE("R20C",'Mapa final'!$R$65),"")</f>
        <v/>
      </c>
      <c r="O125" s="124" t="str">
        <f>IF(AND('Mapa final'!$AB$66="Media",'Mapa final'!$AD$66="Menor"),CONCATENATE("R20C",'Mapa final'!$R$66),"")</f>
        <v/>
      </c>
      <c r="P125" s="51" t="str">
        <f>IF(AND('Mapa final'!$AB$64="Media",'Mapa final'!$AD$64="Moderado"),CONCATENATE("R20C",'Mapa final'!$R$64),"")</f>
        <v/>
      </c>
      <c r="Q125" s="52" t="str">
        <f>IF(AND('Mapa final'!$AB$65="Media",'Mapa final'!$AD$65="Moderado"),CONCATENATE("R20C",'Mapa final'!$R$65),"")</f>
        <v/>
      </c>
      <c r="R125" s="124" t="str">
        <f>IF(AND('Mapa final'!$AB$66="Media",'Mapa final'!$AD$66="Moderado"),CONCATENATE("R20C",'Mapa final'!$R$66),"")</f>
        <v/>
      </c>
      <c r="S125" s="44" t="str">
        <f>IF(AND('Mapa final'!$AB$64="Media",'Mapa final'!$AD$64="Mayor"),CONCATENATE("R20C",'Mapa final'!$R$64),"")</f>
        <v/>
      </c>
      <c r="T125" s="44" t="str">
        <f>IF(AND('Mapa final'!$AB$65="Media",'Mapa final'!$AD$65="Mayor"),CONCATENATE("R20C",'Mapa final'!$R$65),"")</f>
        <v/>
      </c>
      <c r="U125" s="44" t="str">
        <f>IF(AND('Mapa final'!$AB$66="Media",'Mapa final'!$AD$66="Mayor"),CONCATENATE("R20C",'Mapa final'!$R$66),"")</f>
        <v/>
      </c>
      <c r="V125" s="45" t="str">
        <f>IF(AND('Mapa final'!$AB$64="Media",'Mapa final'!$AD$64="Catastrófico"),CONCATENATE("R20C",'Mapa final'!$R$64),"")</f>
        <v/>
      </c>
      <c r="W125" s="46" t="str">
        <f>IF(AND('Mapa final'!$AB$65="Media",'Mapa final'!$AD$65="Catastrófico"),CONCATENATE("R20C",'Mapa final'!$R$65),"")</f>
        <v/>
      </c>
      <c r="X125" s="113" t="str">
        <f>IF(AND('Mapa final'!$AB$66="Media",'Mapa final'!$AD$66="Catastrófico"),CONCATENATE("R20C",'Mapa final'!$R$66),"")</f>
        <v/>
      </c>
      <c r="Y125" s="58"/>
      <c r="Z125" s="309"/>
      <c r="AA125" s="310"/>
      <c r="AB125" s="310"/>
      <c r="AC125" s="310"/>
      <c r="AD125" s="310"/>
      <c r="AE125" s="311"/>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58"/>
      <c r="BI125" s="58"/>
    </row>
    <row r="126" spans="1:61" ht="15" customHeight="1" x14ac:dyDescent="0.25">
      <c r="A126" s="58"/>
      <c r="B126" s="298"/>
      <c r="C126" s="298"/>
      <c r="D126" s="299"/>
      <c r="E126" s="287"/>
      <c r="F126" s="288"/>
      <c r="G126" s="288"/>
      <c r="H126" s="288"/>
      <c r="I126" s="286"/>
      <c r="J126" s="51" t="str">
        <f>IF(AND('Mapa final'!$AB$67="Media",'Mapa final'!$AD$67="Leve"),CONCATENATE("R21C",'Mapa final'!$R$67),"")</f>
        <v/>
      </c>
      <c r="K126" s="52" t="str">
        <f>IF(AND('Mapa final'!$AB$68="Media",'Mapa final'!$AD$68="Leve"),CONCATENATE("R21C",'Mapa final'!$R$68),"")</f>
        <v/>
      </c>
      <c r="L126" s="124" t="str">
        <f>IF(AND('Mapa final'!$AB$69="Media",'Mapa final'!$AD$69="Leve"),CONCATENATE("R21C",'Mapa final'!$R$69),"")</f>
        <v/>
      </c>
      <c r="M126" s="51" t="str">
        <f>IF(AND('Mapa final'!$AB$67="Media",'Mapa final'!$AD$67="Menor"),CONCATENATE("R21C",'Mapa final'!$R$67),"")</f>
        <v/>
      </c>
      <c r="N126" s="52" t="str">
        <f>IF(AND('Mapa final'!$AB$68="Media",'Mapa final'!$AD$68="Menor"),CONCATENATE("R21C",'Mapa final'!$R$68),"")</f>
        <v/>
      </c>
      <c r="O126" s="124" t="str">
        <f>IF(AND('Mapa final'!$AB$69="Media",'Mapa final'!$AD$69="Menor"),CONCATENATE("R21C",'Mapa final'!$R$69),"")</f>
        <v/>
      </c>
      <c r="P126" s="51" t="str">
        <f>IF(AND('Mapa final'!$AB$67="Media",'Mapa final'!$AD$67="Moderado"),CONCATENATE("R21C",'Mapa final'!$R$67),"")</f>
        <v/>
      </c>
      <c r="Q126" s="52" t="str">
        <f>IF(AND('Mapa final'!$AB$68="Media",'Mapa final'!$AD$68="Moderado"),CONCATENATE("R21C",'Mapa final'!$R$68),"")</f>
        <v/>
      </c>
      <c r="R126" s="124" t="str">
        <f>IF(AND('Mapa final'!$AB$69="Media",'Mapa final'!$AD$69="Moderado"),CONCATENATE("R21C",'Mapa final'!$R$69),"")</f>
        <v/>
      </c>
      <c r="S126" s="44" t="str">
        <f>IF(AND('Mapa final'!$AB$67="Media",'Mapa final'!$AD$67="Mayor"),CONCATENATE("R21C",'Mapa final'!$R$67),"")</f>
        <v/>
      </c>
      <c r="T126" s="44" t="str">
        <f>IF(AND('Mapa final'!$AB$68="Media",'Mapa final'!$AD$68="Mayor"),CONCATENATE("R21C",'Mapa final'!$R$68),"")</f>
        <v/>
      </c>
      <c r="U126" s="44" t="str">
        <f>IF(AND('Mapa final'!$AB$69="Media",'Mapa final'!$AD$69="Mayor"),CONCATENATE("R21C",'Mapa final'!$R$69),"")</f>
        <v/>
      </c>
      <c r="V126" s="45" t="str">
        <f>IF(AND('Mapa final'!$AB$67="Media",'Mapa final'!$AD$67="Catastrófico"),CONCATENATE("R21C",'Mapa final'!$R$67),"")</f>
        <v/>
      </c>
      <c r="W126" s="46" t="str">
        <f>IF(AND('Mapa final'!$AB$68="Media",'Mapa final'!$AD$68="Catastrófico"),CONCATENATE("R21C",'Mapa final'!$R$68),"")</f>
        <v/>
      </c>
      <c r="X126" s="113" t="str">
        <f>IF(AND('Mapa final'!$AB$69="Media",'Mapa final'!$AD$69="Catastrófico"),CONCATENATE("R21C",'Mapa final'!$R$69),"")</f>
        <v/>
      </c>
      <c r="Y126" s="58"/>
      <c r="Z126" s="309"/>
      <c r="AA126" s="310"/>
      <c r="AB126" s="310"/>
      <c r="AC126" s="310"/>
      <c r="AD126" s="310"/>
      <c r="AE126" s="311"/>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c r="BG126" s="58"/>
      <c r="BH126" s="58"/>
      <c r="BI126" s="58"/>
    </row>
    <row r="127" spans="1:61" ht="15" customHeight="1" x14ac:dyDescent="0.25">
      <c r="A127" s="58"/>
      <c r="B127" s="298"/>
      <c r="C127" s="298"/>
      <c r="D127" s="299"/>
      <c r="E127" s="287"/>
      <c r="F127" s="288"/>
      <c r="G127" s="288"/>
      <c r="H127" s="288"/>
      <c r="I127" s="286"/>
      <c r="J127" s="51" t="str">
        <f>IF(AND('Mapa final'!$AB$70="Media",'Mapa final'!$AD$70="Leve"),CONCATENATE("R22C",'Mapa final'!$R$70),"")</f>
        <v/>
      </c>
      <c r="K127" s="52" t="str">
        <f>IF(AND('Mapa final'!$AB$71="Media",'Mapa final'!$AD$71="Leve"),CONCATENATE("R22C",'Mapa final'!$R$71),"")</f>
        <v/>
      </c>
      <c r="L127" s="124" t="str">
        <f>IF(AND('Mapa final'!$AB$72="Media",'Mapa final'!$AD$72="Leve"),CONCATENATE("R22C",'Mapa final'!$R$72),"")</f>
        <v/>
      </c>
      <c r="M127" s="51" t="str">
        <f>IF(AND('Mapa final'!$AB$70="Media",'Mapa final'!$AD$70="Menor"),CONCATENATE("R22C",'Mapa final'!$R$70),"")</f>
        <v/>
      </c>
      <c r="N127" s="52" t="str">
        <f>IF(AND('Mapa final'!$AB$71="Media",'Mapa final'!$AD$71="Menor"),CONCATENATE("R22C",'Mapa final'!$R$71),"")</f>
        <v/>
      </c>
      <c r="O127" s="124" t="str">
        <f>IF(AND('Mapa final'!$AB$72="Media",'Mapa final'!$AD$72="Menor"),CONCATENATE("R22C",'Mapa final'!$R$72),"")</f>
        <v/>
      </c>
      <c r="P127" s="51" t="str">
        <f>IF(AND('Mapa final'!$AB$70="Media",'Mapa final'!$AD$70="Moderado"),CONCATENATE("R22C",'Mapa final'!$R$70),"")</f>
        <v/>
      </c>
      <c r="Q127" s="52" t="str">
        <f>IF(AND('Mapa final'!$AB$71="Media",'Mapa final'!$AD$71="Moderado"),CONCATENATE("R22C",'Mapa final'!$R$71),"")</f>
        <v/>
      </c>
      <c r="R127" s="124" t="str">
        <f>IF(AND('Mapa final'!$AB$72="Media",'Mapa final'!$AD$72="Moderado"),CONCATENATE("R22C",'Mapa final'!$R$72),"")</f>
        <v/>
      </c>
      <c r="S127" s="44" t="str">
        <f>IF(AND('Mapa final'!$AB$70="Media",'Mapa final'!$AD$70="Mayor"),CONCATENATE("R22C",'Mapa final'!$R$70),"")</f>
        <v/>
      </c>
      <c r="T127" s="44" t="str">
        <f>IF(AND('Mapa final'!$AB$71="Media",'Mapa final'!$AD$71="Mayor"),CONCATENATE("R22C",'Mapa final'!$R$71),"")</f>
        <v/>
      </c>
      <c r="U127" s="44" t="str">
        <f>IF(AND('Mapa final'!$AB$72="Media",'Mapa final'!$AD$72="Mayor"),CONCATENATE("R22C",'Mapa final'!$R$72),"")</f>
        <v/>
      </c>
      <c r="V127" s="45" t="str">
        <f>IF(AND('Mapa final'!$AB$70="Media",'Mapa final'!$AD$70="Catastrófico"),CONCATENATE("R22C",'Mapa final'!$R$70),"")</f>
        <v/>
      </c>
      <c r="W127" s="46" t="str">
        <f>IF(AND('Mapa final'!$AB$71="Media",'Mapa final'!$AD$71="Catastrófico"),CONCATENATE("R22C",'Mapa final'!$R$71),"")</f>
        <v/>
      </c>
      <c r="X127" s="113" t="str">
        <f>IF(AND('Mapa final'!$AB$72="Media",'Mapa final'!$AD$72="Catastrófico"),CONCATENATE("R22C",'Mapa final'!$R$72),"")</f>
        <v/>
      </c>
      <c r="Y127" s="58"/>
      <c r="Z127" s="309"/>
      <c r="AA127" s="310"/>
      <c r="AB127" s="310"/>
      <c r="AC127" s="310"/>
      <c r="AD127" s="310"/>
      <c r="AE127" s="311"/>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row>
    <row r="128" spans="1:61" ht="15" customHeight="1" x14ac:dyDescent="0.25">
      <c r="A128" s="58"/>
      <c r="B128" s="298"/>
      <c r="C128" s="298"/>
      <c r="D128" s="299"/>
      <c r="E128" s="287"/>
      <c r="F128" s="288"/>
      <c r="G128" s="288"/>
      <c r="H128" s="288"/>
      <c r="I128" s="286"/>
      <c r="J128" s="51" t="str">
        <f>IF(AND('Mapa final'!$AB$73="Media",'Mapa final'!$AD$73="Leve"),CONCATENATE("R23C",'Mapa final'!$R$73),"")</f>
        <v/>
      </c>
      <c r="K128" s="52" t="str">
        <f>IF(AND('Mapa final'!$AB$74="Media",'Mapa final'!$AD$74="Leve"),CONCATENATE("R23C",'Mapa final'!$R$74),"")</f>
        <v/>
      </c>
      <c r="L128" s="124" t="str">
        <f>IF(AND('Mapa final'!$AB$75="Media",'Mapa final'!$AD$75="Leve"),CONCATENATE("R23C",'Mapa final'!$R$75),"")</f>
        <v/>
      </c>
      <c r="M128" s="51" t="str">
        <f>IF(AND('Mapa final'!$AB$73="Media",'Mapa final'!$AD$73="Menor"),CONCATENATE("R23C",'Mapa final'!$R$73),"")</f>
        <v/>
      </c>
      <c r="N128" s="52" t="str">
        <f>IF(AND('Mapa final'!$AB$74="Media",'Mapa final'!$AD$74="Menor"),CONCATENATE("R23C",'Mapa final'!$R$74),"")</f>
        <v/>
      </c>
      <c r="O128" s="124" t="str">
        <f>IF(AND('Mapa final'!$AB$75="Media",'Mapa final'!$AD$75="Menor"),CONCATENATE("R23C",'Mapa final'!$R$75),"")</f>
        <v/>
      </c>
      <c r="P128" s="51" t="str">
        <f>IF(AND('Mapa final'!$AB$73="Media",'Mapa final'!$AD$73="Moderado"),CONCATENATE("R23C",'Mapa final'!$R$73),"")</f>
        <v/>
      </c>
      <c r="Q128" s="52" t="str">
        <f>IF(AND('Mapa final'!$AB$74="Media",'Mapa final'!$AD$74="Moderado"),CONCATENATE("R23C",'Mapa final'!$R$74),"")</f>
        <v/>
      </c>
      <c r="R128" s="124" t="str">
        <f>IF(AND('Mapa final'!$AB$75="Media",'Mapa final'!$AD$75="Moderado"),CONCATENATE("R23C",'Mapa final'!$R$75),"")</f>
        <v/>
      </c>
      <c r="S128" s="44" t="str">
        <f>IF(AND('Mapa final'!$AB$73="Media",'Mapa final'!$AD$73="Mayor"),CONCATENATE("R23C",'Mapa final'!$R$73),"")</f>
        <v/>
      </c>
      <c r="T128" s="44" t="str">
        <f>IF(AND('Mapa final'!$AB$74="Media",'Mapa final'!$AD$74="Mayor"),CONCATENATE("R23C",'Mapa final'!$R$74),"")</f>
        <v/>
      </c>
      <c r="U128" s="44" t="str">
        <f>IF(AND('Mapa final'!$AB$75="Media",'Mapa final'!$AD$75="Mayor"),CONCATENATE("R23C",'Mapa final'!$R$75),"")</f>
        <v/>
      </c>
      <c r="V128" s="45" t="str">
        <f>IF(AND('Mapa final'!$AB$73="Media",'Mapa final'!$AD$73="Catastrófico"),CONCATENATE("R23C",'Mapa final'!$R$73),"")</f>
        <v/>
      </c>
      <c r="W128" s="46" t="str">
        <f>IF(AND('Mapa final'!$AB$74="Media",'Mapa final'!$AD$74="Catastrófico"),CONCATENATE("R23C",'Mapa final'!$R$74),"")</f>
        <v/>
      </c>
      <c r="X128" s="113" t="str">
        <f>IF(AND('Mapa final'!$AB$75="Media",'Mapa final'!$AD$75="Catastrófico"),CONCATENATE("R23C",'Mapa final'!$R$75),"")</f>
        <v/>
      </c>
      <c r="Y128" s="58"/>
      <c r="Z128" s="309"/>
      <c r="AA128" s="310"/>
      <c r="AB128" s="310"/>
      <c r="AC128" s="310"/>
      <c r="AD128" s="310"/>
      <c r="AE128" s="311"/>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row>
    <row r="129" spans="1:61" ht="15" customHeight="1" x14ac:dyDescent="0.25">
      <c r="A129" s="58"/>
      <c r="B129" s="298"/>
      <c r="C129" s="298"/>
      <c r="D129" s="299"/>
      <c r="E129" s="287"/>
      <c r="F129" s="288"/>
      <c r="G129" s="288"/>
      <c r="H129" s="288"/>
      <c r="I129" s="286"/>
      <c r="J129" s="51" t="str">
        <f>IF(AND('Mapa final'!$AB$76="Media",'Mapa final'!$AD$76="Leve"),CONCATENATE("R24C",'Mapa final'!$R$76),"")</f>
        <v/>
      </c>
      <c r="K129" s="52" t="str">
        <f>IF(AND('Mapa final'!$AB$77="Media",'Mapa final'!$AD$77="Leve"),CONCATENATE("R24C",'Mapa final'!$R$77),"")</f>
        <v/>
      </c>
      <c r="L129" s="124" t="str">
        <f>IF(AND('Mapa final'!$AB$78="Media",'Mapa final'!$AD$78="Leve"),CONCATENATE("R24C",'Mapa final'!$R$78),"")</f>
        <v/>
      </c>
      <c r="M129" s="51" t="str">
        <f>IF(AND('Mapa final'!$AB$76="Media",'Mapa final'!$AD$76="Menor"),CONCATENATE("R24C",'Mapa final'!$R$76),"")</f>
        <v/>
      </c>
      <c r="N129" s="52" t="str">
        <f>IF(AND('Mapa final'!$AB$77="Media",'Mapa final'!$AD$77="Menor"),CONCATENATE("R24C",'Mapa final'!$R$77),"")</f>
        <v/>
      </c>
      <c r="O129" s="124" t="str">
        <f>IF(AND('Mapa final'!$AB$78="Media",'Mapa final'!$AD$78="Menor"),CONCATENATE("R24C",'Mapa final'!$R$78),"")</f>
        <v/>
      </c>
      <c r="P129" s="51" t="str">
        <f>IF(AND('Mapa final'!$AB$76="Media",'Mapa final'!$AD$76="Moderado"),CONCATENATE("R24C",'Mapa final'!$R$76),"")</f>
        <v/>
      </c>
      <c r="Q129" s="52" t="str">
        <f>IF(AND('Mapa final'!$AB$77="Media",'Mapa final'!$AD$77="Moderado"),CONCATENATE("R24C",'Mapa final'!$R$77),"")</f>
        <v/>
      </c>
      <c r="R129" s="124" t="str">
        <f>IF(AND('Mapa final'!$AB$78="Media",'Mapa final'!$AD$78="Moderado"),CONCATENATE("R24C",'Mapa final'!$R$78),"")</f>
        <v/>
      </c>
      <c r="S129" s="44" t="str">
        <f>IF(AND('Mapa final'!$AB$76="Media",'Mapa final'!$AD$76="Mayor"),CONCATENATE("R24C",'Mapa final'!$R$76),"")</f>
        <v/>
      </c>
      <c r="T129" s="44" t="str">
        <f>IF(AND('Mapa final'!$AB$77="Media",'Mapa final'!$AD$77="Mayor"),CONCATENATE("R24C",'Mapa final'!$R$77),"")</f>
        <v/>
      </c>
      <c r="U129" s="44" t="str">
        <f>IF(AND('Mapa final'!$AB$78="Media",'Mapa final'!$AD$78="Mayor"),CONCATENATE("R24C",'Mapa final'!$R$78),"")</f>
        <v/>
      </c>
      <c r="V129" s="45" t="str">
        <f>IF(AND('Mapa final'!$AB$76="Media",'Mapa final'!$AD$76="Catastrófico"),CONCATENATE("R24C",'Mapa final'!$R$76),"")</f>
        <v/>
      </c>
      <c r="W129" s="46" t="str">
        <f>IF(AND('Mapa final'!$AB$77="Media",'Mapa final'!$AD$77="Catastrófico"),CONCATENATE("R24C",'Mapa final'!$R$77),"")</f>
        <v/>
      </c>
      <c r="X129" s="113" t="str">
        <f>IF(AND('Mapa final'!$AB$78="Media",'Mapa final'!$AD$78="Catastrófico"),CONCATENATE("R24C",'Mapa final'!$R$78),"")</f>
        <v/>
      </c>
      <c r="Y129" s="58"/>
      <c r="Z129" s="309"/>
      <c r="AA129" s="310"/>
      <c r="AB129" s="310"/>
      <c r="AC129" s="310"/>
      <c r="AD129" s="310"/>
      <c r="AE129" s="311"/>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row>
    <row r="130" spans="1:61" ht="15" customHeight="1" x14ac:dyDescent="0.25">
      <c r="A130" s="58"/>
      <c r="B130" s="298"/>
      <c r="C130" s="298"/>
      <c r="D130" s="299"/>
      <c r="E130" s="287"/>
      <c r="F130" s="288"/>
      <c r="G130" s="288"/>
      <c r="H130" s="288"/>
      <c r="I130" s="286"/>
      <c r="J130" s="51" t="str">
        <f>IF(AND('Mapa final'!$AB$79="Media",'Mapa final'!$AD$79="Leve"),CONCATENATE("R25C",'Mapa final'!$R$79),"")</f>
        <v/>
      </c>
      <c r="K130" s="52" t="str">
        <f>IF(AND('Mapa final'!$AB$80="Media",'Mapa final'!$AD$80="Leve"),CONCATENATE("R25C",'Mapa final'!$R$80),"")</f>
        <v/>
      </c>
      <c r="L130" s="124" t="str">
        <f>IF(AND('Mapa final'!$AB$81="Media",'Mapa final'!$AD$81="Leve"),CONCATENATE("R25C",'Mapa final'!$R$81),"")</f>
        <v/>
      </c>
      <c r="M130" s="51" t="str">
        <f>IF(AND('Mapa final'!$AB$79="Media",'Mapa final'!$AD$79="Menor"),CONCATENATE("R25C",'Mapa final'!$R$79),"")</f>
        <v/>
      </c>
      <c r="N130" s="52" t="str">
        <f>IF(AND('Mapa final'!$AB$80="Media",'Mapa final'!$AD$80="Menor"),CONCATENATE("R25C",'Mapa final'!$R$80),"")</f>
        <v/>
      </c>
      <c r="O130" s="124" t="str">
        <f>IF(AND('Mapa final'!$AB$81="Media",'Mapa final'!$AD$81="Menor"),CONCATENATE("R25C",'Mapa final'!$R$81),"")</f>
        <v/>
      </c>
      <c r="P130" s="51" t="str">
        <f>IF(AND('Mapa final'!$AB$79="Media",'Mapa final'!$AD$79="Moderado"),CONCATENATE("R25C",'Mapa final'!$R$79),"")</f>
        <v/>
      </c>
      <c r="Q130" s="52" t="str">
        <f>IF(AND('Mapa final'!$AB$80="Media",'Mapa final'!$AD$80="Moderado"),CONCATENATE("R25C",'Mapa final'!$R$80),"")</f>
        <v/>
      </c>
      <c r="R130" s="124" t="str">
        <f>IF(AND('Mapa final'!$AB$81="Media",'Mapa final'!$AD$81="Moderado"),CONCATENATE("R25C",'Mapa final'!$R$81),"")</f>
        <v/>
      </c>
      <c r="S130" s="44" t="str">
        <f>IF(AND('Mapa final'!$AB$79="Media",'Mapa final'!$AD$79="Mayor"),CONCATENATE("R25C",'Mapa final'!$R$79),"")</f>
        <v/>
      </c>
      <c r="T130" s="44" t="str">
        <f>IF(AND('Mapa final'!$AB$80="Media",'Mapa final'!$AD$80="Mayor"),CONCATENATE("R25C",'Mapa final'!$R$80),"")</f>
        <v/>
      </c>
      <c r="U130" s="44" t="str">
        <f>IF(AND('Mapa final'!$AB$81="Media",'Mapa final'!$AD$81="Mayor"),CONCATENATE("R25C",'Mapa final'!$R$81),"")</f>
        <v/>
      </c>
      <c r="V130" s="45" t="str">
        <f>IF(AND('Mapa final'!$AB$79="Media",'Mapa final'!$AD$79="Catastrófico"),CONCATENATE("R25C",'Mapa final'!$R$79),"")</f>
        <v/>
      </c>
      <c r="W130" s="46" t="str">
        <f>IF(AND('Mapa final'!$AB$80="Media",'Mapa final'!$AD$80="Catastrófico"),CONCATENATE("R25C",'Mapa final'!$R$80),"")</f>
        <v/>
      </c>
      <c r="X130" s="113" t="str">
        <f>IF(AND('Mapa final'!$AB$81="Media",'Mapa final'!$AD$81="Catastrófico"),CONCATENATE("R25C",'Mapa final'!$R$81),"")</f>
        <v/>
      </c>
      <c r="Y130" s="58"/>
      <c r="Z130" s="309"/>
      <c r="AA130" s="310"/>
      <c r="AB130" s="310"/>
      <c r="AC130" s="310"/>
      <c r="AD130" s="310"/>
      <c r="AE130" s="311"/>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c r="BC130" s="58"/>
      <c r="BD130" s="58"/>
      <c r="BE130" s="58"/>
      <c r="BF130" s="58"/>
      <c r="BG130" s="58"/>
      <c r="BH130" s="58"/>
      <c r="BI130" s="58"/>
    </row>
    <row r="131" spans="1:61" ht="15" customHeight="1" x14ac:dyDescent="0.25">
      <c r="A131" s="58"/>
      <c r="B131" s="298"/>
      <c r="C131" s="298"/>
      <c r="D131" s="299"/>
      <c r="E131" s="287"/>
      <c r="F131" s="288"/>
      <c r="G131" s="288"/>
      <c r="H131" s="288"/>
      <c r="I131" s="286"/>
      <c r="J131" s="51" t="str">
        <f>IF(AND('Mapa final'!$AB$82="Media",'Mapa final'!$AD$82="Leve"),CONCATENATE("R26C",'Mapa final'!$R$82),"")</f>
        <v/>
      </c>
      <c r="K131" s="52" t="str">
        <f>IF(AND('Mapa final'!$AB$83="Media",'Mapa final'!$AD$83="Leve"),CONCATENATE("R26C",'Mapa final'!$R$83),"")</f>
        <v/>
      </c>
      <c r="L131" s="124" t="str">
        <f>IF(AND('Mapa final'!$AB$84="Media",'Mapa final'!$AD$84="Leve"),CONCATENATE("R26C",'Mapa final'!$R$84),"")</f>
        <v/>
      </c>
      <c r="M131" s="51" t="str">
        <f>IF(AND('Mapa final'!$AB$82="Media",'Mapa final'!$AD$82="Menor"),CONCATENATE("R26C",'Mapa final'!$R$82),"")</f>
        <v/>
      </c>
      <c r="N131" s="52" t="str">
        <f>IF(AND('Mapa final'!$AB$83="Media",'Mapa final'!$AD$83="Menor"),CONCATENATE("R26C",'Mapa final'!$R$83),"")</f>
        <v/>
      </c>
      <c r="O131" s="124" t="str">
        <f>IF(AND('Mapa final'!$AB$84="Media",'Mapa final'!$AD$84="Menor"),CONCATENATE("R26C",'Mapa final'!$R$84),"")</f>
        <v/>
      </c>
      <c r="P131" s="51" t="str">
        <f>IF(AND('Mapa final'!$AB$82="Media",'Mapa final'!$AD$82="Moderado"),CONCATENATE("R26C",'Mapa final'!$R$82),"")</f>
        <v/>
      </c>
      <c r="Q131" s="52" t="str">
        <f>IF(AND('Mapa final'!$AB$83="Media",'Mapa final'!$AD$83="Moderado"),CONCATENATE("R26C",'Mapa final'!$R$83),"")</f>
        <v/>
      </c>
      <c r="R131" s="124" t="str">
        <f>IF(AND('Mapa final'!$AB$84="Media",'Mapa final'!$AD$84="Moderado"),CONCATENATE("R26C",'Mapa final'!$R$84),"")</f>
        <v/>
      </c>
      <c r="S131" s="44" t="str">
        <f>IF(AND('Mapa final'!$AB$82="Media",'Mapa final'!$AD$82="Mayor"),CONCATENATE("R26C",'Mapa final'!$R$82),"")</f>
        <v/>
      </c>
      <c r="T131" s="44" t="str">
        <f>IF(AND('Mapa final'!$AB$83="Media",'Mapa final'!$AD$83="Mayor"),CONCATENATE("R26C",'Mapa final'!$R$83),"")</f>
        <v/>
      </c>
      <c r="U131" s="44" t="str">
        <f>IF(AND('Mapa final'!$AB$84="Media",'Mapa final'!$AD$84="Mayor"),CONCATENATE("R26C",'Mapa final'!$R$84),"")</f>
        <v/>
      </c>
      <c r="V131" s="45" t="str">
        <f>IF(AND('Mapa final'!$AB$82="Media",'Mapa final'!$AD$82="Catastrófico"),CONCATENATE("R26C",'Mapa final'!$R$82),"")</f>
        <v/>
      </c>
      <c r="W131" s="46" t="str">
        <f>IF(AND('Mapa final'!$AB$83="Media",'Mapa final'!$AD$83="Catastrófico"),CONCATENATE("R26C",'Mapa final'!$R$83),"")</f>
        <v/>
      </c>
      <c r="X131" s="113" t="str">
        <f>IF(AND('Mapa final'!$AB$84="Media",'Mapa final'!$AD$84="Catastrófico"),CONCATENATE("R26C",'Mapa final'!$R$84),"")</f>
        <v/>
      </c>
      <c r="Y131" s="58"/>
      <c r="Z131" s="309"/>
      <c r="AA131" s="310"/>
      <c r="AB131" s="310"/>
      <c r="AC131" s="310"/>
      <c r="AD131" s="310"/>
      <c r="AE131" s="311"/>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row>
    <row r="132" spans="1:61" ht="15" customHeight="1" x14ac:dyDescent="0.25">
      <c r="A132" s="58"/>
      <c r="B132" s="298"/>
      <c r="C132" s="298"/>
      <c r="D132" s="299"/>
      <c r="E132" s="287"/>
      <c r="F132" s="288"/>
      <c r="G132" s="288"/>
      <c r="H132" s="288"/>
      <c r="I132" s="286"/>
      <c r="J132" s="51" t="str">
        <f>IF(AND('Mapa final'!$AB$85="Media",'Mapa final'!$AD$85="Leve"),CONCATENATE("R27C",'Mapa final'!$R$85),"")</f>
        <v/>
      </c>
      <c r="K132" s="52" t="str">
        <f>IF(AND('Mapa final'!$AB$86="Media",'Mapa final'!$AD$86="Leve"),CONCATENATE("R27C",'Mapa final'!$R$86),"")</f>
        <v/>
      </c>
      <c r="L132" s="124" t="str">
        <f>IF(AND('Mapa final'!$AB$87="Media",'Mapa final'!$AD$87="Leve"),CONCATENATE("R27C",'Mapa final'!$R$87),"")</f>
        <v/>
      </c>
      <c r="M132" s="51" t="str">
        <f>IF(AND('Mapa final'!$AB$85="Media",'Mapa final'!$AD$85="Menor"),CONCATENATE("R27C",'Mapa final'!$R$85),"")</f>
        <v/>
      </c>
      <c r="N132" s="52" t="str">
        <f>IF(AND('Mapa final'!$AB$86="Media",'Mapa final'!$AD$86="Menor"),CONCATENATE("R27C",'Mapa final'!$R$86),"")</f>
        <v/>
      </c>
      <c r="O132" s="124" t="str">
        <f>IF(AND('Mapa final'!$AB$87="Media",'Mapa final'!$AD$87="Menor"),CONCATENATE("R27C",'Mapa final'!$R$87),"")</f>
        <v/>
      </c>
      <c r="P132" s="51" t="str">
        <f>IF(AND('Mapa final'!$AB$85="Media",'Mapa final'!$AD$85="Moderado"),CONCATENATE("R27C",'Mapa final'!$R$85),"")</f>
        <v/>
      </c>
      <c r="Q132" s="52" t="str">
        <f>IF(AND('Mapa final'!$AB$86="Media",'Mapa final'!$AD$86="Moderado"),CONCATENATE("R27C",'Mapa final'!$R$86),"")</f>
        <v/>
      </c>
      <c r="R132" s="124" t="str">
        <f>IF(AND('Mapa final'!$AB$87="Media",'Mapa final'!$AD$87="Moderado"),CONCATENATE("R27C",'Mapa final'!$R$87),"")</f>
        <v/>
      </c>
      <c r="S132" s="44" t="str">
        <f>IF(AND('Mapa final'!$AB$85="Media",'Mapa final'!$AD$85="Mayor"),CONCATENATE("R27C",'Mapa final'!$R$85),"")</f>
        <v/>
      </c>
      <c r="T132" s="44" t="str">
        <f>IF(AND('Mapa final'!$AB$86="Media",'Mapa final'!$AD$86="Mayor"),CONCATENATE("R27C",'Mapa final'!$R$86),"")</f>
        <v/>
      </c>
      <c r="U132" s="44" t="str">
        <f>IF(AND('Mapa final'!$AB$87="Media",'Mapa final'!$AD$87="Mayor"),CONCATENATE("R27C",'Mapa final'!$R$87),"")</f>
        <v/>
      </c>
      <c r="V132" s="45" t="str">
        <f>IF(AND('Mapa final'!$AB$85="Media",'Mapa final'!$AD$85="Catastrófico"),CONCATENATE("R27C",'Mapa final'!$R$85),"")</f>
        <v/>
      </c>
      <c r="W132" s="46" t="str">
        <f>IF(AND('Mapa final'!$AB$86="Media",'Mapa final'!$AD$86="Catastrófico"),CONCATENATE("R27C",'Mapa final'!$R$86),"")</f>
        <v/>
      </c>
      <c r="X132" s="113" t="str">
        <f>IF(AND('Mapa final'!$AB$87="Media",'Mapa final'!$AD$87="Catastrófico"),CONCATENATE("R27C",'Mapa final'!$R$87),"")</f>
        <v/>
      </c>
      <c r="Y132" s="58"/>
      <c r="Z132" s="309"/>
      <c r="AA132" s="310"/>
      <c r="AB132" s="310"/>
      <c r="AC132" s="310"/>
      <c r="AD132" s="310"/>
      <c r="AE132" s="311"/>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row>
    <row r="133" spans="1:61" ht="15" customHeight="1" x14ac:dyDescent="0.25">
      <c r="A133" s="58"/>
      <c r="B133" s="298"/>
      <c r="C133" s="298"/>
      <c r="D133" s="299"/>
      <c r="E133" s="287"/>
      <c r="F133" s="288"/>
      <c r="G133" s="288"/>
      <c r="H133" s="288"/>
      <c r="I133" s="286"/>
      <c r="J133" s="51" t="str">
        <f>IF(AND('Mapa final'!$AB$88="Media",'Mapa final'!$AD$88="Leve"),CONCATENATE("R28C",'Mapa final'!$R$88),"")</f>
        <v/>
      </c>
      <c r="K133" s="52" t="str">
        <f>IF(AND('Mapa final'!$AB$89="Media",'Mapa final'!$AD$89="Leve"),CONCATENATE("R28C",'Mapa final'!$R$89),"")</f>
        <v/>
      </c>
      <c r="L133" s="124" t="str">
        <f>IF(AND('Mapa final'!$AB$90="Media",'Mapa final'!$AD$90="Leve"),CONCATENATE("R28C",'Mapa final'!$R$90),"")</f>
        <v/>
      </c>
      <c r="M133" s="51" t="str">
        <f>IF(AND('Mapa final'!$AB$88="Media",'Mapa final'!$AD$88="Menor"),CONCATENATE("R28C",'Mapa final'!$R$88),"")</f>
        <v/>
      </c>
      <c r="N133" s="52" t="str">
        <f>IF(AND('Mapa final'!$AB$89="Media",'Mapa final'!$AD$89="Menor"),CONCATENATE("R28C",'Mapa final'!$R$89),"")</f>
        <v/>
      </c>
      <c r="O133" s="124" t="str">
        <f>IF(AND('Mapa final'!$AB$90="Media",'Mapa final'!$AD$90="Menor"),CONCATENATE("R28C",'Mapa final'!$R$90),"")</f>
        <v/>
      </c>
      <c r="P133" s="51" t="str">
        <f>IF(AND('Mapa final'!$AB$88="Media",'Mapa final'!$AD$88="Moderado"),CONCATENATE("R28C",'Mapa final'!$R$88),"")</f>
        <v/>
      </c>
      <c r="Q133" s="52" t="str">
        <f>IF(AND('Mapa final'!$AB$89="Media",'Mapa final'!$AD$89="Moderado"),CONCATENATE("R28C",'Mapa final'!$R$89),"")</f>
        <v/>
      </c>
      <c r="R133" s="124" t="str">
        <f>IF(AND('Mapa final'!$AB$90="Media",'Mapa final'!$AD$90="Moderado"),CONCATENATE("R28C",'Mapa final'!$R$90),"")</f>
        <v/>
      </c>
      <c r="S133" s="44" t="str">
        <f>IF(AND('Mapa final'!$AB$88="Media",'Mapa final'!$AD$88="Mayor"),CONCATENATE("R28C",'Mapa final'!$R$88),"")</f>
        <v/>
      </c>
      <c r="T133" s="44" t="str">
        <f>IF(AND('Mapa final'!$AB$89="Media",'Mapa final'!$AD$89="Mayor"),CONCATENATE("R28C",'Mapa final'!$R$89),"")</f>
        <v/>
      </c>
      <c r="U133" s="44" t="str">
        <f>IF(AND('Mapa final'!$AB$90="Media",'Mapa final'!$AD$90="Mayor"),CONCATENATE("R28C",'Mapa final'!$R$90),"")</f>
        <v/>
      </c>
      <c r="V133" s="45" t="str">
        <f>IF(AND('Mapa final'!$AB$88="Media",'Mapa final'!$AD$88="Catastrófico"),CONCATENATE("R28C",'Mapa final'!$R$88),"")</f>
        <v/>
      </c>
      <c r="W133" s="46" t="str">
        <f>IF(AND('Mapa final'!$AB$89="Media",'Mapa final'!$AD$89="Catastrófico"),CONCATENATE("R28C",'Mapa final'!$R$89),"")</f>
        <v/>
      </c>
      <c r="X133" s="113" t="str">
        <f>IF(AND('Mapa final'!$AB$90="Media",'Mapa final'!$AD$90="Catastrófico"),CONCATENATE("R28C",'Mapa final'!$R$90),"")</f>
        <v/>
      </c>
      <c r="Y133" s="58"/>
      <c r="Z133" s="309"/>
      <c r="AA133" s="310"/>
      <c r="AB133" s="310"/>
      <c r="AC133" s="310"/>
      <c r="AD133" s="310"/>
      <c r="AE133" s="311"/>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row>
    <row r="134" spans="1:61" ht="15" customHeight="1" x14ac:dyDescent="0.25">
      <c r="A134" s="58"/>
      <c r="B134" s="298"/>
      <c r="C134" s="298"/>
      <c r="D134" s="299"/>
      <c r="E134" s="287"/>
      <c r="F134" s="288"/>
      <c r="G134" s="288"/>
      <c r="H134" s="288"/>
      <c r="I134" s="286"/>
      <c r="J134" s="51" t="str">
        <f>IF(AND('Mapa final'!$AB$91="Media",'Mapa final'!$AD$91="Leve"),CONCATENATE("R29C",'Mapa final'!$R$91),"")</f>
        <v/>
      </c>
      <c r="K134" s="52" t="str">
        <f>IF(AND('Mapa final'!$AB$92="Media",'Mapa final'!$AD$92="Leve"),CONCATENATE("R29C",'Mapa final'!$R$92),"")</f>
        <v/>
      </c>
      <c r="L134" s="124" t="str">
        <f>IF(AND('Mapa final'!$AB$93="Media",'Mapa final'!$AD$93="Leve"),CONCATENATE("R29C",'Mapa final'!$R$93),"")</f>
        <v/>
      </c>
      <c r="M134" s="51" t="str">
        <f>IF(AND('Mapa final'!$AB$91="Media",'Mapa final'!$AD$91="Menor"),CONCATENATE("R29C",'Mapa final'!$R$91),"")</f>
        <v/>
      </c>
      <c r="N134" s="52" t="str">
        <f>IF(AND('Mapa final'!$AB$92="Media",'Mapa final'!$AD$92="Menor"),CONCATENATE("R29C",'Mapa final'!$R$92),"")</f>
        <v/>
      </c>
      <c r="O134" s="124" t="str">
        <f>IF(AND('Mapa final'!$AB$93="Media",'Mapa final'!$AD$93="Menor"),CONCATENATE("R29C",'Mapa final'!$R$93),"")</f>
        <v/>
      </c>
      <c r="P134" s="51" t="str">
        <f>IF(AND('Mapa final'!$AB$91="Media",'Mapa final'!$AD$91="Moderado"),CONCATENATE("R29C",'Mapa final'!$R$91),"")</f>
        <v/>
      </c>
      <c r="Q134" s="52" t="str">
        <f>IF(AND('Mapa final'!$AB$92="Media",'Mapa final'!$AD$92="Moderado"),CONCATENATE("R29C",'Mapa final'!$R$92),"")</f>
        <v/>
      </c>
      <c r="R134" s="124" t="str">
        <f>IF(AND('Mapa final'!$AB$93="Media",'Mapa final'!$AD$93="Moderado"),CONCATENATE("R29C",'Mapa final'!$R$93),"")</f>
        <v/>
      </c>
      <c r="S134" s="44" t="str">
        <f>IF(AND('Mapa final'!$AB$91="Media",'Mapa final'!$AD$91="Mayor"),CONCATENATE("R29C",'Mapa final'!$R$91),"")</f>
        <v/>
      </c>
      <c r="T134" s="44" t="str">
        <f>IF(AND('Mapa final'!$AB$92="Media",'Mapa final'!$AD$92="Mayor"),CONCATENATE("R29C",'Mapa final'!$R$92),"")</f>
        <v/>
      </c>
      <c r="U134" s="44" t="str">
        <f>IF(AND('Mapa final'!$AB$93="Media",'Mapa final'!$AD$93="Mayor"),CONCATENATE("R29C",'Mapa final'!$R$93),"")</f>
        <v/>
      </c>
      <c r="V134" s="45" t="str">
        <f>IF(AND('Mapa final'!$AB$91="Media",'Mapa final'!$AD$91="Catastrófico"),CONCATENATE("R29C",'Mapa final'!$R$91),"")</f>
        <v/>
      </c>
      <c r="W134" s="46" t="str">
        <f>IF(AND('Mapa final'!$AB$92="Media",'Mapa final'!$AD$92="Catastrófico"),CONCATENATE("R29C",'Mapa final'!$R$92),"")</f>
        <v/>
      </c>
      <c r="X134" s="113" t="str">
        <f>IF(AND('Mapa final'!$AB$93="Media",'Mapa final'!$AD$93="Catastrófico"),CONCATENATE("R29C",'Mapa final'!$R$93),"")</f>
        <v/>
      </c>
      <c r="Y134" s="58"/>
      <c r="Z134" s="309"/>
      <c r="AA134" s="310"/>
      <c r="AB134" s="310"/>
      <c r="AC134" s="310"/>
      <c r="AD134" s="310"/>
      <c r="AE134" s="311"/>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row>
    <row r="135" spans="1:61" ht="15" customHeight="1" x14ac:dyDescent="0.25">
      <c r="A135" s="58"/>
      <c r="B135" s="298"/>
      <c r="C135" s="298"/>
      <c r="D135" s="299"/>
      <c r="E135" s="287"/>
      <c r="F135" s="288"/>
      <c r="G135" s="288"/>
      <c r="H135" s="288"/>
      <c r="I135" s="286"/>
      <c r="J135" s="51" t="str">
        <f>IF(AND('Mapa final'!$AB$94="Media",'Mapa final'!$AD$94="Leve"),CONCATENATE("R30C",'Mapa final'!$R$94),"")</f>
        <v/>
      </c>
      <c r="K135" s="52" t="str">
        <f>IF(AND('Mapa final'!$AB$95="Media",'Mapa final'!$AD$95="Leve"),CONCATENATE("R30C",'Mapa final'!$R$95),"")</f>
        <v/>
      </c>
      <c r="L135" s="124" t="str">
        <f>IF(AND('Mapa final'!$AB$96="Media",'Mapa final'!$AD$96="Leve"),CONCATENATE("R30C",'Mapa final'!$R$96),"")</f>
        <v/>
      </c>
      <c r="M135" s="51" t="str">
        <f>IF(AND('Mapa final'!$AB$94="Media",'Mapa final'!$AD$94="Menor"),CONCATENATE("R30C",'Mapa final'!$R$94),"")</f>
        <v/>
      </c>
      <c r="N135" s="52" t="str">
        <f>IF(AND('Mapa final'!$AB$95="Media",'Mapa final'!$AD$95="Menor"),CONCATENATE("R30C",'Mapa final'!$R$95),"")</f>
        <v/>
      </c>
      <c r="O135" s="124" t="str">
        <f>IF(AND('Mapa final'!$AB$96="Media",'Mapa final'!$AD$96="Menor"),CONCATENATE("R30C",'Mapa final'!$R$96),"")</f>
        <v/>
      </c>
      <c r="P135" s="51" t="str">
        <f>IF(AND('Mapa final'!$AB$94="Media",'Mapa final'!$AD$94="Moderado"),CONCATENATE("R30C",'Mapa final'!$R$94),"")</f>
        <v/>
      </c>
      <c r="Q135" s="52" t="str">
        <f>IF(AND('Mapa final'!$AB$95="Media",'Mapa final'!$AD$95="Moderado"),CONCATENATE("R30C",'Mapa final'!$R$95),"")</f>
        <v/>
      </c>
      <c r="R135" s="124" t="str">
        <f>IF(AND('Mapa final'!$AB$96="Media",'Mapa final'!$AD$96="Moderado"),CONCATENATE("R30C",'Mapa final'!$R$96),"")</f>
        <v/>
      </c>
      <c r="S135" s="44" t="str">
        <f>IF(AND('Mapa final'!$AB$94="Media",'Mapa final'!$AD$94="Mayor"),CONCATENATE("R30C",'Mapa final'!$R$94),"")</f>
        <v>R30C1</v>
      </c>
      <c r="T135" s="44" t="str">
        <f>IF(AND('Mapa final'!$AB$95="Media",'Mapa final'!$AD$95="Mayor"),CONCATENATE("R30C",'Mapa final'!$R$95),"")</f>
        <v/>
      </c>
      <c r="U135" s="44" t="str">
        <f>IF(AND('Mapa final'!$AB$96="Media",'Mapa final'!$AD$96="Mayor"),CONCATENATE("R30C",'Mapa final'!$R$96),"")</f>
        <v/>
      </c>
      <c r="V135" s="45" t="str">
        <f>IF(AND('Mapa final'!$AB$94="Media",'Mapa final'!$AD$94="Catastrófico"),CONCATENATE("R30C",'Mapa final'!$R$94),"")</f>
        <v/>
      </c>
      <c r="W135" s="46" t="str">
        <f>IF(AND('Mapa final'!$AB$95="Media",'Mapa final'!$AD$95="Catastrófico"),CONCATENATE("R30C",'Mapa final'!$R$95),"")</f>
        <v/>
      </c>
      <c r="X135" s="113" t="str">
        <f>IF(AND('Mapa final'!$AB$96="Media",'Mapa final'!$AD$96="Catastrófico"),CONCATENATE("R30C",'Mapa final'!$R$96),"")</f>
        <v/>
      </c>
      <c r="Y135" s="58"/>
      <c r="Z135" s="309"/>
      <c r="AA135" s="310"/>
      <c r="AB135" s="310"/>
      <c r="AC135" s="310"/>
      <c r="AD135" s="310"/>
      <c r="AE135" s="311"/>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row>
    <row r="136" spans="1:61" ht="15" customHeight="1" x14ac:dyDescent="0.25">
      <c r="A136" s="58"/>
      <c r="B136" s="298"/>
      <c r="C136" s="298"/>
      <c r="D136" s="299"/>
      <c r="E136" s="287"/>
      <c r="F136" s="288"/>
      <c r="G136" s="288"/>
      <c r="H136" s="288"/>
      <c r="I136" s="286"/>
      <c r="J136" s="51" t="str">
        <f>IF(AND('Mapa final'!$AB$97="Media",'Mapa final'!$AD$97="Leve"),CONCATENATE("R31C",'Mapa final'!$R$97),"")</f>
        <v/>
      </c>
      <c r="K136" s="52" t="str">
        <f>IF(AND('Mapa final'!$AB$98="Media",'Mapa final'!$AD$98="Leve"),CONCATENATE("R31C",'Mapa final'!$R$98),"")</f>
        <v/>
      </c>
      <c r="L136" s="124" t="str">
        <f>IF(AND('Mapa final'!$AB$99="Media",'Mapa final'!$AD$99="Leve"),CONCATENATE("R31C",'Mapa final'!$R$99),"")</f>
        <v/>
      </c>
      <c r="M136" s="51" t="str">
        <f>IF(AND('Mapa final'!$AB$97="Media",'Mapa final'!$AD$97="Menor"),CONCATENATE("R31C",'Mapa final'!$R$97),"")</f>
        <v/>
      </c>
      <c r="N136" s="52" t="str">
        <f>IF(AND('Mapa final'!$AB$98="Media",'Mapa final'!$AD$98="Menor"),CONCATENATE("R31C",'Mapa final'!$R$98),"")</f>
        <v/>
      </c>
      <c r="O136" s="124" t="str">
        <f>IF(AND('Mapa final'!$AB$99="Media",'Mapa final'!$AD$99="Menor"),CONCATENATE("R31C",'Mapa final'!$R$99),"")</f>
        <v/>
      </c>
      <c r="P136" s="51" t="str">
        <f>IF(AND('Mapa final'!$AB$97="Media",'Mapa final'!$AD$97="Moderado"),CONCATENATE("R31C",'Mapa final'!$R$97),"")</f>
        <v/>
      </c>
      <c r="Q136" s="52" t="str">
        <f>IF(AND('Mapa final'!$AB$98="Media",'Mapa final'!$AD$98="Moderado"),CONCATENATE("R31C",'Mapa final'!$R$98),"")</f>
        <v/>
      </c>
      <c r="R136" s="124" t="str">
        <f>IF(AND('Mapa final'!$AB$99="Media",'Mapa final'!$AD$99="Moderado"),CONCATENATE("R31C",'Mapa final'!$R$99),"")</f>
        <v/>
      </c>
      <c r="S136" s="44" t="str">
        <f>IF(AND('Mapa final'!$AB$97="Media",'Mapa final'!$AD$97="Mayor"),CONCATENATE("R31C",'Mapa final'!$R$97),"")</f>
        <v/>
      </c>
      <c r="T136" s="44" t="str">
        <f>IF(AND('Mapa final'!$AB$98="Media",'Mapa final'!$AD$98="Mayor"),CONCATENATE("R31C",'Mapa final'!$R$98),"")</f>
        <v/>
      </c>
      <c r="U136" s="44" t="str">
        <f>IF(AND('Mapa final'!$AB$99="Media",'Mapa final'!$AD$99="Mayor"),CONCATENATE("R31C",'Mapa final'!$R$99),"")</f>
        <v/>
      </c>
      <c r="V136" s="45" t="str">
        <f>IF(AND('Mapa final'!$AB$97="Media",'Mapa final'!$AD$97="Catastrófico"),CONCATENATE("R31C",'Mapa final'!$R$97),"")</f>
        <v/>
      </c>
      <c r="W136" s="46" t="str">
        <f>IF(AND('Mapa final'!$AB$98="Media",'Mapa final'!$AD$98="Catastrófico"),CONCATENATE("R31C",'Mapa final'!$R$98),"")</f>
        <v/>
      </c>
      <c r="X136" s="113" t="str">
        <f>IF(AND('Mapa final'!$AB$99="Media",'Mapa final'!$AD$99="Catastrófico"),CONCATENATE("R31C",'Mapa final'!$R$99),"")</f>
        <v/>
      </c>
      <c r="Y136" s="58"/>
      <c r="Z136" s="309"/>
      <c r="AA136" s="310"/>
      <c r="AB136" s="310"/>
      <c r="AC136" s="310"/>
      <c r="AD136" s="310"/>
      <c r="AE136" s="311"/>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row>
    <row r="137" spans="1:61" ht="15" customHeight="1" x14ac:dyDescent="0.25">
      <c r="A137" s="58"/>
      <c r="B137" s="298"/>
      <c r="C137" s="298"/>
      <c r="D137" s="299"/>
      <c r="E137" s="287"/>
      <c r="F137" s="288"/>
      <c r="G137" s="288"/>
      <c r="H137" s="288"/>
      <c r="I137" s="286"/>
      <c r="J137" s="51" t="str">
        <f>IF(AND('Mapa final'!$AB$100="Media",'Mapa final'!$AD$100="Leve"),CONCATENATE("R32C",'Mapa final'!$R$100),"")</f>
        <v/>
      </c>
      <c r="K137" s="52" t="str">
        <f>IF(AND('Mapa final'!$AB$101="Media",'Mapa final'!$AD$101="Leve"),CONCATENATE("R32C",'Mapa final'!$R$101),"")</f>
        <v/>
      </c>
      <c r="L137" s="124" t="str">
        <f>IF(AND('Mapa final'!$AB$102="Media",'Mapa final'!$AD$102="Leve"),CONCATENATE("R32C",'Mapa final'!$R$102),"")</f>
        <v/>
      </c>
      <c r="M137" s="51" t="str">
        <f>IF(AND('Mapa final'!$AB$100="Media",'Mapa final'!$AD$100="Menor"),CONCATENATE("R32C",'Mapa final'!$R$100),"")</f>
        <v/>
      </c>
      <c r="N137" s="52" t="str">
        <f>IF(AND('Mapa final'!$AB$101="Media",'Mapa final'!$AD$101="Menor"),CONCATENATE("R32C",'Mapa final'!$R$101),"")</f>
        <v/>
      </c>
      <c r="O137" s="124" t="str">
        <f>IF(AND('Mapa final'!$AB$102="Media",'Mapa final'!$AD$102="Menor"),CONCATENATE("R32C",'Mapa final'!$R$102),"")</f>
        <v/>
      </c>
      <c r="P137" s="51" t="str">
        <f>IF(AND('Mapa final'!$AB$100="Media",'Mapa final'!$AD$100="Moderado"),CONCATENATE("R32C",'Mapa final'!$R$100),"")</f>
        <v>R32C1</v>
      </c>
      <c r="Q137" s="52" t="str">
        <f>IF(AND('Mapa final'!$AB$101="Media",'Mapa final'!$AD$101="Moderado"),CONCATENATE("R32C",'Mapa final'!$R$101),"")</f>
        <v/>
      </c>
      <c r="R137" s="124" t="str">
        <f>IF(AND('Mapa final'!$AB$102="Media",'Mapa final'!$AD$102="Moderado"),CONCATENATE("R32C",'Mapa final'!$R$102),"")</f>
        <v/>
      </c>
      <c r="S137" s="44" t="str">
        <f>IF(AND('Mapa final'!$AB$100="Media",'Mapa final'!$AD$100="Mayor"),CONCATENATE("R32C",'Mapa final'!$R$100),"")</f>
        <v/>
      </c>
      <c r="T137" s="44" t="str">
        <f>IF(AND('Mapa final'!$AB$101="Media",'Mapa final'!$AD$101="Mayor"),CONCATENATE("R32C",'Mapa final'!$R$101),"")</f>
        <v/>
      </c>
      <c r="U137" s="44" t="str">
        <f>IF(AND('Mapa final'!$AB$102="Media",'Mapa final'!$AD$102="Mayor"),CONCATENATE("R32C",'Mapa final'!$R$102),"")</f>
        <v/>
      </c>
      <c r="V137" s="45" t="str">
        <f>IF(AND('Mapa final'!$AB$100="Media",'Mapa final'!$AD$100="Catastrófico"),CONCATENATE("R32C",'Mapa final'!$R$100),"")</f>
        <v/>
      </c>
      <c r="W137" s="46" t="str">
        <f>IF(AND('Mapa final'!$AB$101="Media",'Mapa final'!$AD$101="Catastrófico"),CONCATENATE("R32C",'Mapa final'!$R$101),"")</f>
        <v/>
      </c>
      <c r="X137" s="113" t="str">
        <f>IF(AND('Mapa final'!$AB$102="Media",'Mapa final'!$AD$102="Catastrófico"),CONCATENATE("R32C",'Mapa final'!$R$102),"")</f>
        <v/>
      </c>
      <c r="Y137" s="58"/>
      <c r="Z137" s="309"/>
      <c r="AA137" s="310"/>
      <c r="AB137" s="310"/>
      <c r="AC137" s="310"/>
      <c r="AD137" s="310"/>
      <c r="AE137" s="311"/>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58"/>
      <c r="BH137" s="58"/>
      <c r="BI137" s="58"/>
    </row>
    <row r="138" spans="1:61" ht="15" customHeight="1" x14ac:dyDescent="0.25">
      <c r="A138" s="58"/>
      <c r="B138" s="298"/>
      <c r="C138" s="298"/>
      <c r="D138" s="299"/>
      <c r="E138" s="287"/>
      <c r="F138" s="288"/>
      <c r="G138" s="288"/>
      <c r="H138" s="288"/>
      <c r="I138" s="286"/>
      <c r="J138" s="51" t="str">
        <f>IF(AND('Mapa final'!$AB$103="Media",'Mapa final'!$AD$103="Leve"),CONCATENATE("R33C",'Mapa final'!$R$103),"")</f>
        <v/>
      </c>
      <c r="K138" s="52" t="str">
        <f>IF(AND('Mapa final'!$AB$104="Media",'Mapa final'!$AD$104="Leve"),CONCATENATE("R33C",'Mapa final'!$R$104),"")</f>
        <v/>
      </c>
      <c r="L138" s="124" t="str">
        <f>IF(AND('Mapa final'!$AB$105="Media",'Mapa final'!$AD$105="Leve"),CONCATENATE("R33C",'Mapa final'!$R$105),"")</f>
        <v/>
      </c>
      <c r="M138" s="51" t="str">
        <f>IF(AND('Mapa final'!$AB$103="Media",'Mapa final'!$AD$103="Menor"),CONCATENATE("R33C",'Mapa final'!$R$103),"")</f>
        <v/>
      </c>
      <c r="N138" s="52" t="str">
        <f>IF(AND('Mapa final'!$AB$104="Media",'Mapa final'!$AD$104="Menor"),CONCATENATE("R33C",'Mapa final'!$R$104),"")</f>
        <v/>
      </c>
      <c r="O138" s="124" t="str">
        <f>IF(AND('Mapa final'!$AB$105="Media",'Mapa final'!$AD$105="Menor"),CONCATENATE("R33C",'Mapa final'!$R$105),"")</f>
        <v/>
      </c>
      <c r="P138" s="51" t="str">
        <f>IF(AND('Mapa final'!$AB$103="Media",'Mapa final'!$AD$103="Moderado"),CONCATENATE("R33C",'Mapa final'!$R$103),"")</f>
        <v>R33C1</v>
      </c>
      <c r="Q138" s="52" t="str">
        <f>IF(AND('Mapa final'!$AB$104="Media",'Mapa final'!$AD$104="Moderado"),CONCATENATE("R33C",'Mapa final'!$R$104),"")</f>
        <v/>
      </c>
      <c r="R138" s="124" t="str">
        <f>IF(AND('Mapa final'!$AB$105="Media",'Mapa final'!$AD$105="Moderado"),CONCATENATE("R33C",'Mapa final'!$R$105),"")</f>
        <v/>
      </c>
      <c r="S138" s="44" t="str">
        <f>IF(AND('Mapa final'!$AB$103="Media",'Mapa final'!$AD$103="Mayor"),CONCATENATE("R33C",'Mapa final'!$R$103),"")</f>
        <v/>
      </c>
      <c r="T138" s="44" t="str">
        <f>IF(AND('Mapa final'!$AB$104="Media",'Mapa final'!$AD$104="Mayor"),CONCATENATE("R33C",'Mapa final'!$R$104),"")</f>
        <v/>
      </c>
      <c r="U138" s="44" t="str">
        <f>IF(AND('Mapa final'!$AB$105="Media",'Mapa final'!$AD$105="Mayor"),CONCATENATE("R33C",'Mapa final'!$R$105),"")</f>
        <v/>
      </c>
      <c r="V138" s="45" t="str">
        <f>IF(AND('Mapa final'!$AB$103="Media",'Mapa final'!$AD$103="Catastrófico"),CONCATENATE("R33C",'Mapa final'!$R$103),"")</f>
        <v/>
      </c>
      <c r="W138" s="46" t="str">
        <f>IF(AND('Mapa final'!$AB$104="Media",'Mapa final'!$AD$104="Catastrófico"),CONCATENATE("R33C",'Mapa final'!$R$104),"")</f>
        <v/>
      </c>
      <c r="X138" s="113" t="str">
        <f>IF(AND('Mapa final'!$AB$105="Media",'Mapa final'!$AD$105="Catastrófico"),CONCATENATE("R33C",'Mapa final'!$R$105),"")</f>
        <v/>
      </c>
      <c r="Y138" s="58"/>
      <c r="Z138" s="309"/>
      <c r="AA138" s="310"/>
      <c r="AB138" s="310"/>
      <c r="AC138" s="310"/>
      <c r="AD138" s="310"/>
      <c r="AE138" s="311"/>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c r="BC138" s="58"/>
      <c r="BD138" s="58"/>
      <c r="BE138" s="58"/>
      <c r="BF138" s="58"/>
      <c r="BG138" s="58"/>
      <c r="BH138" s="58"/>
      <c r="BI138" s="58"/>
    </row>
    <row r="139" spans="1:61" ht="15" customHeight="1" x14ac:dyDescent="0.25">
      <c r="A139" s="58"/>
      <c r="B139" s="298"/>
      <c r="C139" s="298"/>
      <c r="D139" s="299"/>
      <c r="E139" s="287"/>
      <c r="F139" s="288"/>
      <c r="G139" s="288"/>
      <c r="H139" s="288"/>
      <c r="I139" s="286"/>
      <c r="J139" s="51" t="str">
        <f>IF(AND('Mapa final'!$AB$106="Media",'Mapa final'!$AD$106="Leve"),CONCATENATE("R34C",'Mapa final'!$R$106),"")</f>
        <v/>
      </c>
      <c r="K139" s="52" t="str">
        <f>IF(AND('Mapa final'!$AB$107="Media",'Mapa final'!$AD$107="Leve"),CONCATENATE("R34C",'Mapa final'!$R$107),"")</f>
        <v/>
      </c>
      <c r="L139" s="124" t="str">
        <f>IF(AND('Mapa final'!$AB$108="Media",'Mapa final'!$AD$108="Leve"),CONCATENATE("R34C",'Mapa final'!$R$108),"")</f>
        <v/>
      </c>
      <c r="M139" s="51" t="str">
        <f>IF(AND('Mapa final'!$AB$106="Media",'Mapa final'!$AD$106="Menor"),CONCATENATE("R34C",'Mapa final'!$R$106),"")</f>
        <v/>
      </c>
      <c r="N139" s="52" t="str">
        <f>IF(AND('Mapa final'!$AB$107="Media",'Mapa final'!$AD$107="Menor"),CONCATENATE("R34C",'Mapa final'!$R$107),"")</f>
        <v/>
      </c>
      <c r="O139" s="124" t="str">
        <f>IF(AND('Mapa final'!$AB$108="Media",'Mapa final'!$AD$108="Menor"),CONCATENATE("R34C",'Mapa final'!$R$108),"")</f>
        <v/>
      </c>
      <c r="P139" s="51" t="str">
        <f>IF(AND('Mapa final'!$AB$106="Media",'Mapa final'!$AD$106="Moderado"),CONCATENATE("R34C",'Mapa final'!$R$106),"")</f>
        <v/>
      </c>
      <c r="Q139" s="52" t="str">
        <f>IF(AND('Mapa final'!$AB$107="Media",'Mapa final'!$AD$107="Moderado"),CONCATENATE("R34C",'Mapa final'!$R$107),"")</f>
        <v/>
      </c>
      <c r="R139" s="124" t="str">
        <f>IF(AND('Mapa final'!$AB$108="Media",'Mapa final'!$AD$108="Moderado"),CONCATENATE("R34C",'Mapa final'!$R$108),"")</f>
        <v/>
      </c>
      <c r="S139" s="44" t="str">
        <f>IF(AND('Mapa final'!$AB$106="Media",'Mapa final'!$AD$106="Mayor"),CONCATENATE("R34C",'Mapa final'!$R$106),"")</f>
        <v/>
      </c>
      <c r="T139" s="44" t="str">
        <f>IF(AND('Mapa final'!$AB$107="Media",'Mapa final'!$AD$107="Mayor"),CONCATENATE("R34C",'Mapa final'!$R$107),"")</f>
        <v/>
      </c>
      <c r="U139" s="44" t="str">
        <f>IF(AND('Mapa final'!$AB$108="Media",'Mapa final'!$AD$108="Mayor"),CONCATENATE("R34C",'Mapa final'!$R$108),"")</f>
        <v/>
      </c>
      <c r="V139" s="45" t="str">
        <f>IF(AND('Mapa final'!$AB$106="Media",'Mapa final'!$AD$106="Catastrófico"),CONCATENATE("R34C",'Mapa final'!$R$106),"")</f>
        <v/>
      </c>
      <c r="W139" s="46" t="str">
        <f>IF(AND('Mapa final'!$AB$107="Media",'Mapa final'!$AD$107="Catastrófico"),CONCATENATE("R34C",'Mapa final'!$R$107),"")</f>
        <v/>
      </c>
      <c r="X139" s="113" t="str">
        <f>IF(AND('Mapa final'!$AB$108="Media",'Mapa final'!$AD$108="Catastrófico"),CONCATENATE("R34C",'Mapa final'!$R$108),"")</f>
        <v/>
      </c>
      <c r="Y139" s="58"/>
      <c r="Z139" s="309"/>
      <c r="AA139" s="310"/>
      <c r="AB139" s="310"/>
      <c r="AC139" s="310"/>
      <c r="AD139" s="310"/>
      <c r="AE139" s="311"/>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c r="BC139" s="58"/>
      <c r="BD139" s="58"/>
      <c r="BE139" s="58"/>
      <c r="BF139" s="58"/>
      <c r="BG139" s="58"/>
      <c r="BH139" s="58"/>
      <c r="BI139" s="58"/>
    </row>
    <row r="140" spans="1:61" ht="15" customHeight="1" x14ac:dyDescent="0.25">
      <c r="A140" s="58"/>
      <c r="B140" s="298"/>
      <c r="C140" s="298"/>
      <c r="D140" s="299"/>
      <c r="E140" s="287"/>
      <c r="F140" s="288"/>
      <c r="G140" s="288"/>
      <c r="H140" s="288"/>
      <c r="I140" s="286"/>
      <c r="J140" s="51" t="str">
        <f>IF(AND('Mapa final'!$AB$109="Media",'Mapa final'!$AD$109="Leve"),CONCATENATE("R35C",'Mapa final'!$R$109),"")</f>
        <v/>
      </c>
      <c r="K140" s="52" t="str">
        <f>IF(AND('Mapa final'!$AB$110="Media",'Mapa final'!$AD$110="Leve"),CONCATENATE("R35C",'Mapa final'!$R$110),"")</f>
        <v/>
      </c>
      <c r="L140" s="124" t="str">
        <f>IF(AND('Mapa final'!$AB$111="Media",'Mapa final'!$AD$111="Leve"),CONCATENATE("R35C",'Mapa final'!$R$111),"")</f>
        <v/>
      </c>
      <c r="M140" s="51" t="str">
        <f>IF(AND('Mapa final'!$AB$109="Media",'Mapa final'!$AD$109="Menor"),CONCATENATE("R35C",'Mapa final'!$R$109),"")</f>
        <v/>
      </c>
      <c r="N140" s="52" t="str">
        <f>IF(AND('Mapa final'!$AB$110="Media",'Mapa final'!$AD$110="Menor"),CONCATENATE("R35C",'Mapa final'!$R$110),"")</f>
        <v/>
      </c>
      <c r="O140" s="124" t="str">
        <f>IF(AND('Mapa final'!$AB$111="Media",'Mapa final'!$AD$111="Menor"),CONCATENATE("R35C",'Mapa final'!$R$111),"")</f>
        <v/>
      </c>
      <c r="P140" s="51" t="str">
        <f>IF(AND('Mapa final'!$AB$109="Media",'Mapa final'!$AD$109="Moderado"),CONCATENATE("R35C",'Mapa final'!$R$109),"")</f>
        <v/>
      </c>
      <c r="Q140" s="52" t="str">
        <f>IF(AND('Mapa final'!$AB$110="Media",'Mapa final'!$AD$110="Moderado"),CONCATENATE("R35C",'Mapa final'!$R$110),"")</f>
        <v/>
      </c>
      <c r="R140" s="124" t="str">
        <f>IF(AND('Mapa final'!$AB$111="Media",'Mapa final'!$AD$111="Moderado"),CONCATENATE("R35C",'Mapa final'!$R$111),"")</f>
        <v/>
      </c>
      <c r="S140" s="44" t="str">
        <f>IF(AND('Mapa final'!$AB$109="Media",'Mapa final'!$AD$109="Mayor"),CONCATENATE("R35C",'Mapa final'!$R$109),"")</f>
        <v/>
      </c>
      <c r="T140" s="44" t="str">
        <f>IF(AND('Mapa final'!$AB$110="Media",'Mapa final'!$AD$110="Mayor"),CONCATENATE("R35C",'Mapa final'!$R$110),"")</f>
        <v/>
      </c>
      <c r="U140" s="44" t="str">
        <f>IF(AND('Mapa final'!$AB$111="Media",'Mapa final'!$AD$111="Mayor"),CONCATENATE("R35C",'Mapa final'!$R$111),"")</f>
        <v/>
      </c>
      <c r="V140" s="45" t="str">
        <f>IF(AND('Mapa final'!$AB$109="Media",'Mapa final'!$AD$109="Catastrófico"),CONCATENATE("R35C",'Mapa final'!$R$109),"")</f>
        <v/>
      </c>
      <c r="W140" s="46" t="str">
        <f>IF(AND('Mapa final'!$AB$110="Media",'Mapa final'!$AD$110="Catastrófico"),CONCATENATE("R35C",'Mapa final'!$R$110),"")</f>
        <v/>
      </c>
      <c r="X140" s="113" t="str">
        <f>IF(AND('Mapa final'!$AB$111="Media",'Mapa final'!$AD$111="Catastrófico"),CONCATENATE("R35C",'Mapa final'!$R$111),"")</f>
        <v/>
      </c>
      <c r="Y140" s="58"/>
      <c r="Z140" s="309"/>
      <c r="AA140" s="310"/>
      <c r="AB140" s="310"/>
      <c r="AC140" s="310"/>
      <c r="AD140" s="310"/>
      <c r="AE140" s="311"/>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c r="BC140" s="58"/>
      <c r="BD140" s="58"/>
      <c r="BE140" s="58"/>
      <c r="BF140" s="58"/>
      <c r="BG140" s="58"/>
      <c r="BH140" s="58"/>
      <c r="BI140" s="58"/>
    </row>
    <row r="141" spans="1:61" ht="15" customHeight="1" x14ac:dyDescent="0.25">
      <c r="A141" s="58"/>
      <c r="B141" s="298"/>
      <c r="C141" s="298"/>
      <c r="D141" s="299"/>
      <c r="E141" s="287"/>
      <c r="F141" s="288"/>
      <c r="G141" s="288"/>
      <c r="H141" s="288"/>
      <c r="I141" s="286"/>
      <c r="J141" s="51" t="str">
        <f>IF(AND('Mapa final'!$AB$112="Media",'Mapa final'!$AD$112="Leve"),CONCATENATE("R36C",'Mapa final'!$R$112),"")</f>
        <v/>
      </c>
      <c r="K141" s="52" t="str">
        <f>IF(AND('Mapa final'!$AB$113="Media",'Mapa final'!$AD$113="Leve"),CONCATENATE("R36C",'Mapa final'!$R$113),"")</f>
        <v/>
      </c>
      <c r="L141" s="124" t="str">
        <f>IF(AND('Mapa final'!$AB$114="Media",'Mapa final'!$AD$114="Leve"),CONCATENATE("R36C",'Mapa final'!$R$114),"")</f>
        <v/>
      </c>
      <c r="M141" s="51" t="str">
        <f>IF(AND('Mapa final'!$AB$112="Media",'Mapa final'!$AD$112="Menor"),CONCATENATE("R36C",'Mapa final'!$R$112),"")</f>
        <v/>
      </c>
      <c r="N141" s="52" t="str">
        <f>IF(AND('Mapa final'!$AB$113="Media",'Mapa final'!$AD$113="Menor"),CONCATENATE("R36C",'Mapa final'!$R$113),"")</f>
        <v/>
      </c>
      <c r="O141" s="124" t="str">
        <f>IF(AND('Mapa final'!$AB$114="Media",'Mapa final'!$AD$114="Menor"),CONCATENATE("R36C",'Mapa final'!$R$114),"")</f>
        <v/>
      </c>
      <c r="P141" s="51" t="str">
        <f>IF(AND('Mapa final'!$AB$112="Media",'Mapa final'!$AD$112="Moderado"),CONCATENATE("R36C",'Mapa final'!$R$112),"")</f>
        <v/>
      </c>
      <c r="Q141" s="52" t="str">
        <f>IF(AND('Mapa final'!$AB$113="Media",'Mapa final'!$AD$113="Moderado"),CONCATENATE("R36C",'Mapa final'!$R$113),"")</f>
        <v/>
      </c>
      <c r="R141" s="124" t="str">
        <f>IF(AND('Mapa final'!$AB$114="Media",'Mapa final'!$AD$114="Moderado"),CONCATENATE("R36C",'Mapa final'!$R$114),"")</f>
        <v/>
      </c>
      <c r="S141" s="44" t="str">
        <f>IF(AND('Mapa final'!$AB$112="Media",'Mapa final'!$AD$112="Mayor"),CONCATENATE("R36C",'Mapa final'!$R$112),"")</f>
        <v/>
      </c>
      <c r="T141" s="44" t="str">
        <f>IF(AND('Mapa final'!$AB$113="Media",'Mapa final'!$AD$113="Mayor"),CONCATENATE("R36C",'Mapa final'!$R$113),"")</f>
        <v/>
      </c>
      <c r="U141" s="44" t="str">
        <f>IF(AND('Mapa final'!$AB$114="Media",'Mapa final'!$AD$114="Mayor"),CONCATENATE("R36C",'Mapa final'!$R$114),"")</f>
        <v/>
      </c>
      <c r="V141" s="45" t="str">
        <f>IF(AND('Mapa final'!$AB$112="Media",'Mapa final'!$AD$112="Catastrófico"),CONCATENATE("R36C",'Mapa final'!$R$112),"")</f>
        <v/>
      </c>
      <c r="W141" s="46" t="str">
        <f>IF(AND('Mapa final'!$AB$113="Media",'Mapa final'!$AD$113="Catastrófico"),CONCATENATE("R36C",'Mapa final'!$R$113),"")</f>
        <v/>
      </c>
      <c r="X141" s="113" t="str">
        <f>IF(AND('Mapa final'!$AB$114="Media",'Mapa final'!$AD$114="Catastrófico"),CONCATENATE("R36C",'Mapa final'!$R$114),"")</f>
        <v/>
      </c>
      <c r="Y141" s="58"/>
      <c r="Z141" s="309"/>
      <c r="AA141" s="310"/>
      <c r="AB141" s="310"/>
      <c r="AC141" s="310"/>
      <c r="AD141" s="310"/>
      <c r="AE141" s="311"/>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c r="BC141" s="58"/>
      <c r="BD141" s="58"/>
      <c r="BE141" s="58"/>
      <c r="BF141" s="58"/>
      <c r="BG141" s="58"/>
      <c r="BH141" s="58"/>
      <c r="BI141" s="58"/>
    </row>
    <row r="142" spans="1:61" ht="15" customHeight="1" x14ac:dyDescent="0.25">
      <c r="A142" s="58"/>
      <c r="B142" s="298"/>
      <c r="C142" s="298"/>
      <c r="D142" s="299"/>
      <c r="E142" s="287"/>
      <c r="F142" s="288"/>
      <c r="G142" s="288"/>
      <c r="H142" s="288"/>
      <c r="I142" s="286"/>
      <c r="J142" s="51" t="str">
        <f>IF(AND('Mapa final'!$AB$115="Media",'Mapa final'!$AD$115="Leve"),CONCATENATE("R37C",'Mapa final'!$R$115),"")</f>
        <v/>
      </c>
      <c r="K142" s="52" t="str">
        <f>IF(AND('Mapa final'!$AB$116="Media",'Mapa final'!$AD$116="Leve"),CONCATENATE("R37C",'Mapa final'!$R$116),"")</f>
        <v/>
      </c>
      <c r="L142" s="124" t="str">
        <f>IF(AND('Mapa final'!$AB$117="Media",'Mapa final'!$AD$117="Leve"),CONCATENATE("R37C",'Mapa final'!$R$117),"")</f>
        <v/>
      </c>
      <c r="M142" s="51" t="str">
        <f>IF(AND('Mapa final'!$AB$115="Media",'Mapa final'!$AD$115="Menor"),CONCATENATE("R37C",'Mapa final'!$R$115),"")</f>
        <v/>
      </c>
      <c r="N142" s="52" t="str">
        <f>IF(AND('Mapa final'!$AB$116="Media",'Mapa final'!$AD$116="Menor"),CONCATENATE("R37C",'Mapa final'!$R$116),"")</f>
        <v/>
      </c>
      <c r="O142" s="124" t="str">
        <f>IF(AND('Mapa final'!$AB$117="Media",'Mapa final'!$AD$117="Menor"),CONCATENATE("R37C",'Mapa final'!$R$117),"")</f>
        <v/>
      </c>
      <c r="P142" s="51" t="str">
        <f>IF(AND('Mapa final'!$AB$115="Media",'Mapa final'!$AD$115="Moderado"),CONCATENATE("R37C",'Mapa final'!$R$115),"")</f>
        <v/>
      </c>
      <c r="Q142" s="52" t="str">
        <f>IF(AND('Mapa final'!$AB$116="Media",'Mapa final'!$AD$116="Moderado"),CONCATENATE("R37C",'Mapa final'!$R$116),"")</f>
        <v/>
      </c>
      <c r="R142" s="124" t="str">
        <f>IF(AND('Mapa final'!$AB$117="Media",'Mapa final'!$AD$117="Moderado"),CONCATENATE("R37C",'Mapa final'!$R$117),"")</f>
        <v/>
      </c>
      <c r="S142" s="44" t="str">
        <f>IF(AND('Mapa final'!$AB$115="Media",'Mapa final'!$AD$115="Mayor"),CONCATENATE("R37C",'Mapa final'!$R$115),"")</f>
        <v/>
      </c>
      <c r="T142" s="44" t="str">
        <f>IF(AND('Mapa final'!$AB$116="Media",'Mapa final'!$AD$116="Mayor"),CONCATENATE("R37C",'Mapa final'!$R$116),"")</f>
        <v/>
      </c>
      <c r="U142" s="44" t="str">
        <f>IF(AND('Mapa final'!$AB$117="Media",'Mapa final'!$AD$117="Mayor"),CONCATENATE("R7C",'Mapa final'!$R$117),"")</f>
        <v/>
      </c>
      <c r="V142" s="45" t="str">
        <f>IF(AND('Mapa final'!$AB$115="Media",'Mapa final'!$AD$115="Catastrófico"),CONCATENATE("R37C",'Mapa final'!$R$115),"")</f>
        <v/>
      </c>
      <c r="W142" s="46" t="str">
        <f>IF(AND('Mapa final'!$AB$116="Media",'Mapa final'!$AD$116="Catastrófico"),CONCATENATE("R37C",'Mapa final'!$R$116),"")</f>
        <v/>
      </c>
      <c r="X142" s="113" t="str">
        <f>IF(AND('Mapa final'!$AB$117="Media",'Mapa final'!$AD$117="Catastrófico"),CONCATENATE("R37C",'Mapa final'!$R$117),"")</f>
        <v/>
      </c>
      <c r="Y142" s="58"/>
      <c r="Z142" s="309"/>
      <c r="AA142" s="310"/>
      <c r="AB142" s="310"/>
      <c r="AC142" s="310"/>
      <c r="AD142" s="310"/>
      <c r="AE142" s="311"/>
      <c r="AF142" s="58"/>
      <c r="AG142" s="58"/>
      <c r="AH142" s="58"/>
      <c r="AI142" s="58"/>
      <c r="AJ142" s="58"/>
      <c r="AK142" s="58"/>
      <c r="AL142" s="58"/>
      <c r="AM142" s="58"/>
      <c r="AN142" s="58"/>
      <c r="AO142" s="58"/>
      <c r="AP142" s="58"/>
      <c r="AQ142" s="58"/>
      <c r="AR142" s="58"/>
      <c r="AS142" s="58"/>
      <c r="AT142" s="58"/>
      <c r="AU142" s="58"/>
      <c r="AV142" s="58"/>
      <c r="AW142" s="58"/>
      <c r="AX142" s="58"/>
      <c r="AY142" s="58"/>
      <c r="AZ142" s="58"/>
      <c r="BA142" s="58"/>
      <c r="BB142" s="58"/>
      <c r="BC142" s="58"/>
      <c r="BD142" s="58"/>
      <c r="BE142" s="58"/>
      <c r="BF142" s="58"/>
      <c r="BG142" s="58"/>
      <c r="BH142" s="58"/>
      <c r="BI142" s="58"/>
    </row>
    <row r="143" spans="1:61" ht="15" customHeight="1" x14ac:dyDescent="0.25">
      <c r="A143" s="58"/>
      <c r="B143" s="298"/>
      <c r="C143" s="298"/>
      <c r="D143" s="299"/>
      <c r="E143" s="287"/>
      <c r="F143" s="288"/>
      <c r="G143" s="288"/>
      <c r="H143" s="288"/>
      <c r="I143" s="286"/>
      <c r="J143" s="51" t="str">
        <f>IF(AND('Mapa final'!$AB$118="Media",'Mapa final'!$AD$118="Leve"),CONCATENATE("R38C",'Mapa final'!$R$118),"")</f>
        <v/>
      </c>
      <c r="K143" s="52" t="str">
        <f>IF(AND('Mapa final'!$AB$119="Media",'Mapa final'!$AD$119="Leve"),CONCATENATE("R38C",'Mapa final'!$R$119),"")</f>
        <v/>
      </c>
      <c r="L143" s="124" t="str">
        <f>IF(AND('Mapa final'!$AB$120="Media",'Mapa final'!$AD$120="Leve"),CONCATENATE("R38C",'Mapa final'!$R$120),"")</f>
        <v/>
      </c>
      <c r="M143" s="51" t="str">
        <f>IF(AND('Mapa final'!$AB$118="Media",'Mapa final'!$AD$118="Menor"),CONCATENATE("R38C",'Mapa final'!$R$118),"")</f>
        <v>R38C1</v>
      </c>
      <c r="N143" s="52" t="str">
        <f>IF(AND('Mapa final'!$AB$119="Media",'Mapa final'!$AD$119="Menor"),CONCATENATE("R38C",'Mapa final'!$R$119),"")</f>
        <v/>
      </c>
      <c r="O143" s="124" t="str">
        <f>IF(AND('Mapa final'!$AB$120="Media",'Mapa final'!$AD$120="Menor"),CONCATENATE("R38C",'Mapa final'!$R$120),"")</f>
        <v/>
      </c>
      <c r="P143" s="51" t="str">
        <f>IF(AND('Mapa final'!$AB$118="Media",'Mapa final'!$AD$118="Moderado"),CONCATENATE("R38C",'Mapa final'!$R$118),"")</f>
        <v/>
      </c>
      <c r="Q143" s="52" t="str">
        <f>IF(AND('Mapa final'!$AB$119="Media",'Mapa final'!$AD$119="Moderado"),CONCATENATE("R38C",'Mapa final'!$R$119),"")</f>
        <v/>
      </c>
      <c r="R143" s="124" t="str">
        <f>IF(AND('Mapa final'!$AB$120="Media",'Mapa final'!$AD$120="Moderado"),CONCATENATE("R38C",'Mapa final'!$R$120),"")</f>
        <v/>
      </c>
      <c r="S143" s="44" t="str">
        <f>IF(AND('Mapa final'!$AB$118="Media",'Mapa final'!$AD$118="Mayor"),CONCATENATE("R38C",'Mapa final'!$R$118),"")</f>
        <v/>
      </c>
      <c r="T143" s="44" t="str">
        <f>IF(AND('Mapa final'!$AB$119="Media",'Mapa final'!$AD$119="Mayor"),CONCATENATE("R38C",'Mapa final'!$R$119),"")</f>
        <v/>
      </c>
      <c r="U143" s="44" t="str">
        <f>IF(AND('Mapa final'!$AB$120="Media",'Mapa final'!$AD$120="Mayor"),CONCATENATE("R38C",'Mapa final'!$R$120),"")</f>
        <v/>
      </c>
      <c r="V143" s="45" t="str">
        <f>IF(AND('Mapa final'!$AB$118="Media",'Mapa final'!$AD$118="Catastrófico"),CONCATENATE("R38C",'Mapa final'!$R$118),"")</f>
        <v/>
      </c>
      <c r="W143" s="46" t="str">
        <f>IF(AND('Mapa final'!$AB$119="Media",'Mapa final'!$AD$119="Catastrófico"),CONCATENATE("R38C",'Mapa final'!$R$119),"")</f>
        <v/>
      </c>
      <c r="X143" s="113" t="str">
        <f>IF(AND('Mapa final'!$AB$120="Media",'Mapa final'!$AD$120="Catastrófico"),CONCATENATE("R38C",'Mapa final'!$R$120),"")</f>
        <v/>
      </c>
      <c r="Y143" s="58"/>
      <c r="Z143" s="309"/>
      <c r="AA143" s="310"/>
      <c r="AB143" s="310"/>
      <c r="AC143" s="310"/>
      <c r="AD143" s="310"/>
      <c r="AE143" s="311"/>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row>
    <row r="144" spans="1:61" ht="15" customHeight="1" x14ac:dyDescent="0.25">
      <c r="A144" s="58"/>
      <c r="B144" s="298"/>
      <c r="C144" s="298"/>
      <c r="D144" s="299"/>
      <c r="E144" s="287"/>
      <c r="F144" s="288"/>
      <c r="G144" s="288"/>
      <c r="H144" s="288"/>
      <c r="I144" s="286"/>
      <c r="J144" s="51" t="str">
        <f>IF(AND('Mapa final'!$AB$121="Media",'Mapa final'!$AD$121="Leve"),CONCATENATE("R39C",'Mapa final'!$R$121),"")</f>
        <v/>
      </c>
      <c r="K144" s="52" t="str">
        <f>IF(AND('Mapa final'!$AB$122="Media",'Mapa final'!$AD$122="Leve"),CONCATENATE("R39C",'Mapa final'!$R$122),"")</f>
        <v/>
      </c>
      <c r="L144" s="124" t="str">
        <f>IF(AND('Mapa final'!$AB$123="Media",'Mapa final'!$AD$123="Leve"),CONCATENATE("R39C",'Mapa final'!$R$123),"")</f>
        <v/>
      </c>
      <c r="M144" s="51" t="str">
        <f>IF(AND('Mapa final'!$AB$121="Media",'Mapa final'!$AD$121="Menor"),CONCATENATE("R39C",'Mapa final'!$R$121),"")</f>
        <v/>
      </c>
      <c r="N144" s="52" t="str">
        <f>IF(AND('Mapa final'!$AB$122="Media",'Mapa final'!$AD$122="Menor"),CONCATENATE("R39C",'Mapa final'!$R$122),"")</f>
        <v/>
      </c>
      <c r="O144" s="124" t="str">
        <f>IF(AND('Mapa final'!$AB$123="Media",'Mapa final'!$AD$123="Menor"),CONCATENATE("R39C",'Mapa final'!$R$123),"")</f>
        <v/>
      </c>
      <c r="P144" s="51" t="str">
        <f>IF(AND('Mapa final'!$AB$121="Media",'Mapa final'!$AD$121="Moderado"),CONCATENATE("R39C",'Mapa final'!$R$121),"")</f>
        <v/>
      </c>
      <c r="Q144" s="52" t="str">
        <f>IF(AND('Mapa final'!$AB$122="Media",'Mapa final'!$AD$122="Moderado"),CONCATENATE("R39C",'Mapa final'!$R$122),"")</f>
        <v/>
      </c>
      <c r="R144" s="124" t="str">
        <f>IF(AND('Mapa final'!$AB$123="Media",'Mapa final'!$AD$123="Moderado"),CONCATENATE("R39C",'Mapa final'!$R$123),"")</f>
        <v/>
      </c>
      <c r="S144" s="44" t="str">
        <f>IF(AND('Mapa final'!$AB$121="Media",'Mapa final'!$AD$121="Mayor"),CONCATENATE("R39C",'Mapa final'!$R$121),"")</f>
        <v/>
      </c>
      <c r="T144" s="44" t="str">
        <f>IF(AND('Mapa final'!$AB$122="Media",'Mapa final'!$AD$122="Mayor"),CONCATENATE("R39C",'Mapa final'!$R$122),"")</f>
        <v/>
      </c>
      <c r="U144" s="44" t="str">
        <f>IF(AND('Mapa final'!$AB$123="Media",'Mapa final'!$AD$123="Mayor"),CONCATENATE("R39C",'Mapa final'!$R$123),"")</f>
        <v/>
      </c>
      <c r="V144" s="45" t="str">
        <f>IF(AND('Mapa final'!$AB$121="Media",'Mapa final'!$AD$121="Catastrófico"),CONCATENATE("R39C",'Mapa final'!$R$121),"")</f>
        <v/>
      </c>
      <c r="W144" s="46" t="str">
        <f>IF(AND('Mapa final'!$AB$122="Media",'Mapa final'!$AD$122="Catastrófico"),CONCATENATE("R39C",'Mapa final'!$R$122),"")</f>
        <v/>
      </c>
      <c r="X144" s="113" t="str">
        <f>IF(AND('Mapa final'!$AB$123="Media",'Mapa final'!$AD$123="Catastrófico"),CONCATENATE("R39C",'Mapa final'!$R$123),"")</f>
        <v/>
      </c>
      <c r="Y144" s="58"/>
      <c r="Z144" s="309"/>
      <c r="AA144" s="310"/>
      <c r="AB144" s="310"/>
      <c r="AC144" s="310"/>
      <c r="AD144" s="310"/>
      <c r="AE144" s="311"/>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c r="BC144" s="58"/>
      <c r="BD144" s="58"/>
      <c r="BE144" s="58"/>
      <c r="BF144" s="58"/>
      <c r="BG144" s="58"/>
      <c r="BH144" s="58"/>
      <c r="BI144" s="58"/>
    </row>
    <row r="145" spans="1:61" ht="15" customHeight="1" x14ac:dyDescent="0.25">
      <c r="A145" s="58"/>
      <c r="B145" s="298"/>
      <c r="C145" s="298"/>
      <c r="D145" s="299"/>
      <c r="E145" s="287"/>
      <c r="F145" s="288"/>
      <c r="G145" s="288"/>
      <c r="H145" s="288"/>
      <c r="I145" s="286"/>
      <c r="J145" s="51" t="str">
        <f>IF(AND('Mapa final'!$AB$124="Media",'Mapa final'!$AD$124="Leve"),CONCATENATE("R40C",'Mapa final'!$R$124),"")</f>
        <v/>
      </c>
      <c r="K145" s="52" t="str">
        <f>IF(AND('Mapa final'!$AB$125="Media",'Mapa final'!$AD$125="Leve"),CONCATENATE("R40C",'Mapa final'!$R$125),"")</f>
        <v/>
      </c>
      <c r="L145" s="124" t="str">
        <f>IF(AND('Mapa final'!$AB$126="Media",'Mapa final'!$AD$126="Leve"),CONCATENATE("R40C",'Mapa final'!$R$126),"")</f>
        <v/>
      </c>
      <c r="M145" s="51" t="str">
        <f>IF(AND('Mapa final'!$AB$124="Media",'Mapa final'!$AD$124="Menor"),CONCATENATE("R40C",'Mapa final'!$R$124),"")</f>
        <v/>
      </c>
      <c r="N145" s="52" t="str">
        <f>IF(AND('Mapa final'!$AB$125="Media",'Mapa final'!$AD$125="Menor"),CONCATENATE("R40C",'Mapa final'!$R$125),"")</f>
        <v/>
      </c>
      <c r="O145" s="124" t="str">
        <f>IF(AND('Mapa final'!$AB$126="Media",'Mapa final'!$AD$126="Menor"),CONCATENATE("R40C",'Mapa final'!$R$126),"")</f>
        <v/>
      </c>
      <c r="P145" s="51" t="str">
        <f>IF(AND('Mapa final'!$AB$124="Media",'Mapa final'!$AD$124="Moderado"),CONCATENATE("R40C",'Mapa final'!$R$124),"")</f>
        <v>R40C1</v>
      </c>
      <c r="Q145" s="52" t="str">
        <f>IF(AND('Mapa final'!$AB$125="Media",'Mapa final'!$AD$125="Moderado"),CONCATENATE("R40C",'Mapa final'!$R$125),"")</f>
        <v/>
      </c>
      <c r="R145" s="124" t="str">
        <f>IF(AND('Mapa final'!$AB$126="Media",'Mapa final'!$AD$126="Moderado"),CONCATENATE("R40C",'Mapa final'!$R$126),"")</f>
        <v/>
      </c>
      <c r="S145" s="44" t="str">
        <f>IF(AND('Mapa final'!$AB$124="Media",'Mapa final'!$AD$124="Mayor"),CONCATENATE("R40C",'Mapa final'!$R$124),"")</f>
        <v/>
      </c>
      <c r="T145" s="44" t="str">
        <f>IF(AND('Mapa final'!$AB$125="Media",'Mapa final'!$AD$125="Mayor"),CONCATENATE("R40C",'Mapa final'!$R$125),"")</f>
        <v/>
      </c>
      <c r="U145" s="44" t="str">
        <f>IF(AND('Mapa final'!$AB$126="Media",'Mapa final'!$AD$126="Mayor"),CONCATENATE("R40C",'Mapa final'!$R$126),"")</f>
        <v/>
      </c>
      <c r="V145" s="45" t="str">
        <f>IF(AND('Mapa final'!$AB$124="Media",'Mapa final'!$AD$124="Catastrófico"),CONCATENATE("R40C",'Mapa final'!$R$124),"")</f>
        <v/>
      </c>
      <c r="W145" s="46" t="str">
        <f>IF(AND('Mapa final'!$AB$125="Media",'Mapa final'!$AD$125="Catastrófico"),CONCATENATE("R40C",'Mapa final'!$R$125),"")</f>
        <v/>
      </c>
      <c r="X145" s="113" t="str">
        <f>IF(AND('Mapa final'!$AB$126="Media",'Mapa final'!$AD$126="Catastrófico"),CONCATENATE("R40C",'Mapa final'!$R$126),"")</f>
        <v/>
      </c>
      <c r="Y145" s="58"/>
      <c r="Z145" s="309"/>
      <c r="AA145" s="310"/>
      <c r="AB145" s="310"/>
      <c r="AC145" s="310"/>
      <c r="AD145" s="310"/>
      <c r="AE145" s="311"/>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c r="BB145" s="58"/>
      <c r="BC145" s="58"/>
      <c r="BD145" s="58"/>
      <c r="BE145" s="58"/>
      <c r="BF145" s="58"/>
      <c r="BG145" s="58"/>
      <c r="BH145" s="58"/>
      <c r="BI145" s="58"/>
    </row>
    <row r="146" spans="1:61" ht="15" customHeight="1" x14ac:dyDescent="0.25">
      <c r="A146" s="58"/>
      <c r="B146" s="298"/>
      <c r="C146" s="298"/>
      <c r="D146" s="299"/>
      <c r="E146" s="287"/>
      <c r="F146" s="288"/>
      <c r="G146" s="288"/>
      <c r="H146" s="288"/>
      <c r="I146" s="286"/>
      <c r="J146" s="51" t="str">
        <f>IF(AND('Mapa final'!$AB$127="Media",'Mapa final'!$AD$127="Leve"),CONCATENATE("R41C",'Mapa final'!$R$127),"")</f>
        <v/>
      </c>
      <c r="K146" s="52" t="str">
        <f>IF(AND('Mapa final'!$AB$128="Media",'Mapa final'!$AD$128="Leve"),CONCATENATE("R41C",'Mapa final'!$R$128),"")</f>
        <v/>
      </c>
      <c r="L146" s="124" t="str">
        <f>IF(AND('Mapa final'!$AB$129="Media",'Mapa final'!$AD$129="Leve"),CONCATENATE("R41C",'Mapa final'!$R$129),"")</f>
        <v/>
      </c>
      <c r="M146" s="51" t="str">
        <f>IF(AND('Mapa final'!$AB$127="Media",'Mapa final'!$AD$127="Menor"),CONCATENATE("R41C",'Mapa final'!$R$127),"")</f>
        <v/>
      </c>
      <c r="N146" s="52" t="str">
        <f>IF(AND('Mapa final'!$AB$128="Media",'Mapa final'!$AD$128="Menor"),CONCATENATE("R41C",'Mapa final'!$R$128),"")</f>
        <v/>
      </c>
      <c r="O146" s="124" t="str">
        <f>IF(AND('Mapa final'!$AB$129="Media",'Mapa final'!$AD$129="Menor"),CONCATENATE("R41C",'Mapa final'!$R$129),"")</f>
        <v/>
      </c>
      <c r="P146" s="51" t="str">
        <f>IF(AND('Mapa final'!$AB$127="Media",'Mapa final'!$AD$127="Moderado"),CONCATENATE("R41C",'Mapa final'!$R$127),"")</f>
        <v/>
      </c>
      <c r="Q146" s="52" t="str">
        <f>IF(AND('Mapa final'!$AB$128="Media",'Mapa final'!$AD$128="Moderado"),CONCATENATE("R41C",'Mapa final'!$R$128),"")</f>
        <v/>
      </c>
      <c r="R146" s="124" t="str">
        <f>IF(AND('Mapa final'!$AB$129="Media",'Mapa final'!$AD$129="Moderado"),CONCATENATE("R41C",'Mapa final'!$R$129),"")</f>
        <v/>
      </c>
      <c r="S146" s="44" t="str">
        <f>IF(AND('Mapa final'!$AB$127="Media",'Mapa final'!$AD$127="Mayor"),CONCATENATE("R41C",'Mapa final'!$R$127),"")</f>
        <v/>
      </c>
      <c r="T146" s="44" t="str">
        <f>IF(AND('Mapa final'!$AB$128="Media",'Mapa final'!$AD$128="Mayor"),CONCATENATE("R41C",'Mapa final'!$R$128),"")</f>
        <v/>
      </c>
      <c r="U146" s="44" t="str">
        <f>IF(AND('Mapa final'!$AB$129="Media",'Mapa final'!$AD$129="Mayor"),CONCATENATE("R41C",'Mapa final'!$R$129),"")</f>
        <v/>
      </c>
      <c r="V146" s="45" t="str">
        <f>IF(AND('Mapa final'!$AB$127="Media",'Mapa final'!$AD$127="Catastrófico"),CONCATENATE("R41C",'Mapa final'!$R$127),"")</f>
        <v/>
      </c>
      <c r="W146" s="46" t="str">
        <f>IF(AND('Mapa final'!$AB$128="Media",'Mapa final'!$AD$128="Catastrófico"),CONCATENATE("R41C",'Mapa final'!$R$128),"")</f>
        <v/>
      </c>
      <c r="X146" s="113" t="str">
        <f>IF(AND('Mapa final'!$AB$129="Media",'Mapa final'!$AD$129="Catastrófico"),CONCATENATE("R41C",'Mapa final'!$R$129),"")</f>
        <v/>
      </c>
      <c r="Y146" s="58"/>
      <c r="Z146" s="309"/>
      <c r="AA146" s="310"/>
      <c r="AB146" s="310"/>
      <c r="AC146" s="310"/>
      <c r="AD146" s="310"/>
      <c r="AE146" s="311"/>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c r="BB146" s="58"/>
      <c r="BC146" s="58"/>
      <c r="BD146" s="58"/>
      <c r="BE146" s="58"/>
      <c r="BF146" s="58"/>
      <c r="BG146" s="58"/>
      <c r="BH146" s="58"/>
      <c r="BI146" s="58"/>
    </row>
    <row r="147" spans="1:61" ht="15" customHeight="1" x14ac:dyDescent="0.25">
      <c r="A147" s="58"/>
      <c r="B147" s="298"/>
      <c r="C147" s="298"/>
      <c r="D147" s="299"/>
      <c r="E147" s="287"/>
      <c r="F147" s="288"/>
      <c r="G147" s="288"/>
      <c r="H147" s="288"/>
      <c r="I147" s="286"/>
      <c r="J147" s="51" t="str">
        <f>IF(AND('Mapa final'!$AB$130="Media",'Mapa final'!$AD$130="Leve"),CONCATENATE("R42C",'Mapa final'!$R$130),"")</f>
        <v/>
      </c>
      <c r="K147" s="52" t="str">
        <f>IF(AND('Mapa final'!$AB$131="Media",'Mapa final'!$AD$131="Leve"),CONCATENATE("R42C",'Mapa final'!$R$131),"")</f>
        <v/>
      </c>
      <c r="L147" s="124" t="str">
        <f>IF(AND('Mapa final'!$AB$132="Media",'Mapa final'!$AD$132="Leve"),CONCATENATE("R42C",'Mapa final'!$R$132),"")</f>
        <v/>
      </c>
      <c r="M147" s="51" t="str">
        <f>IF(AND('Mapa final'!$AB$130="Media",'Mapa final'!$AD$130="Menor"),CONCATENATE("R42C",'Mapa final'!$R$130),"")</f>
        <v/>
      </c>
      <c r="N147" s="52" t="str">
        <f>IF(AND('Mapa final'!$AB$131="Media",'Mapa final'!$AD$131="Menor"),CONCATENATE("R42C",'Mapa final'!$R$131),"")</f>
        <v/>
      </c>
      <c r="O147" s="124" t="str">
        <f>IF(AND('Mapa final'!$AB$132="Media",'Mapa final'!$AD$132="Menor"),CONCATENATE("R42C",'Mapa final'!$R$132),"")</f>
        <v/>
      </c>
      <c r="P147" s="51" t="str">
        <f>IF(AND('Mapa final'!$AB$130="Media",'Mapa final'!$AD$130="Moderado"),CONCATENATE("R42C",'Mapa final'!$R$130),"")</f>
        <v/>
      </c>
      <c r="Q147" s="52" t="str">
        <f>IF(AND('Mapa final'!$AB$131="Media",'Mapa final'!$AD$131="Moderado"),CONCATENATE("R42C",'Mapa final'!$R$131),"")</f>
        <v/>
      </c>
      <c r="R147" s="124" t="str">
        <f>IF(AND('Mapa final'!$AB$132="Media",'Mapa final'!$AD$132="Moderado"),CONCATENATE("R42C",'Mapa final'!$R$132),"")</f>
        <v/>
      </c>
      <c r="S147" s="44" t="str">
        <f>IF(AND('Mapa final'!$AB$130="Media",'Mapa final'!$AD$130="Mayor"),CONCATENATE("R42C",'Mapa final'!$R$130),"")</f>
        <v>R42C1</v>
      </c>
      <c r="T147" s="44" t="str">
        <f>IF(AND('Mapa final'!$AB$131="Media",'Mapa final'!$AD$131="Mayor"),CONCATENATE("R42C",'Mapa final'!$R$131),"")</f>
        <v/>
      </c>
      <c r="U147" s="44" t="str">
        <f>IF(AND('Mapa final'!$AB$132="Media",'Mapa final'!$AD$132="Mayor"),CONCATENATE("R42C",'Mapa final'!$R$132),"")</f>
        <v/>
      </c>
      <c r="V147" s="45" t="str">
        <f>IF(AND('Mapa final'!$AB$130="Media",'Mapa final'!$AD$130="Catastrófico"),CONCATENATE("R42C",'Mapa final'!$R$130),"")</f>
        <v/>
      </c>
      <c r="W147" s="46" t="str">
        <f>IF(AND('Mapa final'!$AB$131="Media",'Mapa final'!$AD$131="Catastrófico"),CONCATENATE("R42C",'Mapa final'!$R$131),"")</f>
        <v/>
      </c>
      <c r="X147" s="113" t="str">
        <f>IF(AND('Mapa final'!$AB$132="Media",'Mapa final'!$AD$132="Catastrófico"),CONCATENATE("R42C",'Mapa final'!$R$132),"")</f>
        <v/>
      </c>
      <c r="Y147" s="58"/>
      <c r="Z147" s="309"/>
      <c r="AA147" s="310"/>
      <c r="AB147" s="310"/>
      <c r="AC147" s="310"/>
      <c r="AD147" s="310"/>
      <c r="AE147" s="311"/>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c r="BC147" s="58"/>
      <c r="BD147" s="58"/>
      <c r="BE147" s="58"/>
      <c r="BF147" s="58"/>
      <c r="BG147" s="58"/>
      <c r="BH147" s="58"/>
      <c r="BI147" s="58"/>
    </row>
    <row r="148" spans="1:61" ht="15" customHeight="1" x14ac:dyDescent="0.25">
      <c r="A148" s="58"/>
      <c r="B148" s="298"/>
      <c r="C148" s="298"/>
      <c r="D148" s="299"/>
      <c r="E148" s="287"/>
      <c r="F148" s="288"/>
      <c r="G148" s="288"/>
      <c r="H148" s="288"/>
      <c r="I148" s="286"/>
      <c r="J148" s="51" t="str">
        <f>IF(AND('Mapa final'!$AB$133="Media",'Mapa final'!$AD$133="Leve"),CONCATENATE("R43C",'Mapa final'!$R$133),"")</f>
        <v/>
      </c>
      <c r="K148" s="52" t="str">
        <f>IF(AND('Mapa final'!$AB$134="Media",'Mapa final'!$AD$134="Leve"),CONCATENATE("R43C",'Mapa final'!$R$134),"")</f>
        <v/>
      </c>
      <c r="L148" s="124" t="str">
        <f>IF(AND('Mapa final'!$AB$135="Media",'Mapa final'!$AD$135="Leve"),CONCATENATE("R43C",'Mapa final'!$R$135),"")</f>
        <v/>
      </c>
      <c r="M148" s="51" t="str">
        <f>IF(AND('Mapa final'!$AB$133="Media",'Mapa final'!$AD$133="Menor"),CONCATENATE("R43C",'Mapa final'!$R$133),"")</f>
        <v/>
      </c>
      <c r="N148" s="52" t="str">
        <f>IF(AND('Mapa final'!$AB$134="Media",'Mapa final'!$AD$134="Menor"),CONCATENATE("R43C",'Mapa final'!$R$134),"")</f>
        <v/>
      </c>
      <c r="O148" s="124" t="str">
        <f>IF(AND('Mapa final'!$AB$135="Media",'Mapa final'!$AD$135="Menor"),CONCATENATE("R43C",'Mapa final'!$R$135),"")</f>
        <v/>
      </c>
      <c r="P148" s="51" t="str">
        <f>IF(AND('Mapa final'!$AB$133="Media",'Mapa final'!$AD$133="Moderado"),CONCATENATE("R43C",'Mapa final'!$R$133),"")</f>
        <v>R43C1</v>
      </c>
      <c r="Q148" s="52" t="str">
        <f>IF(AND('Mapa final'!$AB$134="Media",'Mapa final'!$AD$134="Moderado"),CONCATENATE("R43C",'Mapa final'!$R$134),"")</f>
        <v/>
      </c>
      <c r="R148" s="124" t="str">
        <f>IF(AND('Mapa final'!$AB$135="Media",'Mapa final'!$AD$135="Moderado"),CONCATENATE("R43C",'Mapa final'!$R$135),"")</f>
        <v/>
      </c>
      <c r="S148" s="44" t="str">
        <f>IF(AND('Mapa final'!$AB$133="Media",'Mapa final'!$AD$133="Mayor"),CONCATENATE("R43C",'Mapa final'!$R$133),"")</f>
        <v/>
      </c>
      <c r="T148" s="44" t="str">
        <f>IF(AND('Mapa final'!$AB$134="Media",'Mapa final'!$AD$134="Mayor"),CONCATENATE("R43C",'Mapa final'!$R$134),"")</f>
        <v/>
      </c>
      <c r="U148" s="44" t="str">
        <f>IF(AND('Mapa final'!$AB$135="Media",'Mapa final'!$AD$135="Mayor"),CONCATENATE("R43C",'Mapa final'!$R$135),"")</f>
        <v/>
      </c>
      <c r="V148" s="45" t="str">
        <f>IF(AND('Mapa final'!$AB$133="Media",'Mapa final'!$AD$133="Catastrófico"),CONCATENATE("R43C",'Mapa final'!$R$133),"")</f>
        <v/>
      </c>
      <c r="W148" s="46" t="str">
        <f>IF(AND('Mapa final'!$AB$134="Media",'Mapa final'!$AD$134="Catastrófico"),CONCATENATE("R43C",'Mapa final'!$R$134),"")</f>
        <v/>
      </c>
      <c r="X148" s="113" t="str">
        <f>IF(AND('Mapa final'!$AB$135="Media",'Mapa final'!$AD$135="Catastrófico"),CONCATENATE("R43C",'Mapa final'!$R$135),"")</f>
        <v/>
      </c>
      <c r="Y148" s="58"/>
      <c r="Z148" s="309"/>
      <c r="AA148" s="310"/>
      <c r="AB148" s="310"/>
      <c r="AC148" s="310"/>
      <c r="AD148" s="310"/>
      <c r="AE148" s="311"/>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c r="BB148" s="58"/>
      <c r="BC148" s="58"/>
      <c r="BD148" s="58"/>
      <c r="BE148" s="58"/>
      <c r="BF148" s="58"/>
      <c r="BG148" s="58"/>
      <c r="BH148" s="58"/>
      <c r="BI148" s="58"/>
    </row>
    <row r="149" spans="1:61" ht="15" customHeight="1" x14ac:dyDescent="0.25">
      <c r="A149" s="58"/>
      <c r="B149" s="298"/>
      <c r="C149" s="298"/>
      <c r="D149" s="299"/>
      <c r="E149" s="287"/>
      <c r="F149" s="288"/>
      <c r="G149" s="288"/>
      <c r="H149" s="288"/>
      <c r="I149" s="286"/>
      <c r="J149" s="51" t="str">
        <f>IF(AND('Mapa final'!$AB$136="Media",'Mapa final'!$AD$136="Leve"),CONCATENATE("R44C",'Mapa final'!$R$136),"")</f>
        <v>R44C1</v>
      </c>
      <c r="K149" s="52" t="str">
        <f>IF(AND('Mapa final'!$AB$137="Media",'Mapa final'!$AD$137="Leve"),CONCATENATE("R44C",'Mapa final'!$R$137),"")</f>
        <v/>
      </c>
      <c r="L149" s="124" t="str">
        <f>IF(AND('Mapa final'!$AB$138="Media",'Mapa final'!$AD$138="Leve"),CONCATENATE("R44C",'Mapa final'!$R$138),"")</f>
        <v/>
      </c>
      <c r="M149" s="51" t="str">
        <f>IF(AND('Mapa final'!$AB$136="Media",'Mapa final'!$AD$136="Menor"),CONCATENATE("R44C",'Mapa final'!$R$136),"")</f>
        <v/>
      </c>
      <c r="N149" s="52" t="str">
        <f>IF(AND('Mapa final'!$AB$137="Media",'Mapa final'!$AD$137="Menor"),CONCATENATE("R44C",'Mapa final'!$R$137),"")</f>
        <v/>
      </c>
      <c r="O149" s="124" t="str">
        <f>IF(AND('Mapa final'!$AB$138="Media",'Mapa final'!$AD$138="Menor"),CONCATENATE("R44C",'Mapa final'!$R$138),"")</f>
        <v/>
      </c>
      <c r="P149" s="51" t="str">
        <f>IF(AND('Mapa final'!$AB$136="Media",'Mapa final'!$AD$136="Moderado"),CONCATENATE("R44C",'Mapa final'!$R$136),"")</f>
        <v/>
      </c>
      <c r="Q149" s="52" t="str">
        <f>IF(AND('Mapa final'!$AB$137="Media",'Mapa final'!$AD$137="Moderado"),CONCATENATE("R44C",'Mapa final'!$R$137),"")</f>
        <v/>
      </c>
      <c r="R149" s="124" t="str">
        <f>IF(AND('Mapa final'!$AB$138="Media",'Mapa final'!$AD$138="Moderado"),CONCATENATE("R44C",'Mapa final'!$R$138),"")</f>
        <v/>
      </c>
      <c r="S149" s="44" t="str">
        <f>IF(AND('Mapa final'!$AB$136="Media",'Mapa final'!$AD$136="Mayor"),CONCATENATE("R44C",'Mapa final'!$R$136),"")</f>
        <v/>
      </c>
      <c r="T149" s="44" t="str">
        <f>IF(AND('Mapa final'!$AB$137="Media",'Mapa final'!$AD$137="Mayor"),CONCATENATE("R44C",'Mapa final'!$R$137),"")</f>
        <v/>
      </c>
      <c r="U149" s="44" t="str">
        <f>IF(AND('Mapa final'!$AB$138="Media",'Mapa final'!$AD$138="Mayor"),CONCATENATE("R44C",'Mapa final'!$R$138),"")</f>
        <v/>
      </c>
      <c r="V149" s="45" t="str">
        <f>IF(AND('Mapa final'!$AB$136="Media",'Mapa final'!$AD$136="Catastrófico"),CONCATENATE("R44C",'Mapa final'!$R$136),"")</f>
        <v/>
      </c>
      <c r="W149" s="46" t="str">
        <f>IF(AND('Mapa final'!$AB$137="Media",'Mapa final'!$AD$137="Catastrófico"),CONCATENATE("R44C",'Mapa final'!$R$137),"")</f>
        <v/>
      </c>
      <c r="X149" s="113" t="str">
        <f>IF(AND('Mapa final'!$AB$138="Media",'Mapa final'!$AD$138="Catastrófico"),CONCATENATE("R44C",'Mapa final'!$R$138),"")</f>
        <v/>
      </c>
      <c r="Y149" s="58"/>
      <c r="Z149" s="309"/>
      <c r="AA149" s="310"/>
      <c r="AB149" s="310"/>
      <c r="AC149" s="310"/>
      <c r="AD149" s="310"/>
      <c r="AE149" s="311"/>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c r="BB149" s="58"/>
      <c r="BC149" s="58"/>
      <c r="BD149" s="58"/>
      <c r="BE149" s="58"/>
      <c r="BF149" s="58"/>
      <c r="BG149" s="58"/>
      <c r="BH149" s="58"/>
      <c r="BI149" s="58"/>
    </row>
    <row r="150" spans="1:61" ht="15" customHeight="1" x14ac:dyDescent="0.25">
      <c r="A150" s="58"/>
      <c r="B150" s="298"/>
      <c r="C150" s="298"/>
      <c r="D150" s="299"/>
      <c r="E150" s="287"/>
      <c r="F150" s="288"/>
      <c r="G150" s="288"/>
      <c r="H150" s="288"/>
      <c r="I150" s="286"/>
      <c r="J150" s="51" t="str">
        <f>IF(AND('Mapa final'!$AB$139="Media",'Mapa final'!$AD$139="Leve"),CONCATENATE("R45C",'Mapa final'!$R$139),"")</f>
        <v/>
      </c>
      <c r="K150" s="52" t="str">
        <f>IF(AND('Mapa final'!$AB$140="Media",'Mapa final'!$AD$140="Leve"),CONCATENATE("R45C",'Mapa final'!$R$140),"")</f>
        <v/>
      </c>
      <c r="L150" s="124" t="str">
        <f>IF(AND('Mapa final'!$AB$141="Media",'Mapa final'!$AD$141="Leve"),CONCATENATE("R45C",'Mapa final'!$R$141),"")</f>
        <v/>
      </c>
      <c r="M150" s="51" t="str">
        <f>IF(AND('Mapa final'!$AB$139="Media",'Mapa final'!$AD$139="Menor"),CONCATENATE("R45C",'Mapa final'!$R$139),"")</f>
        <v/>
      </c>
      <c r="N150" s="52" t="str">
        <f>IF(AND('Mapa final'!$AB$140="Media",'Mapa final'!$AD$140="Menor"),CONCATENATE("R45C",'Mapa final'!$R$140),"")</f>
        <v/>
      </c>
      <c r="O150" s="124" t="str">
        <f>IF(AND('Mapa final'!$AB$141="Media",'Mapa final'!$AD$141="Menor"),CONCATENATE("R45C",'Mapa final'!$R$141),"")</f>
        <v/>
      </c>
      <c r="P150" s="51" t="str">
        <f>IF(AND('Mapa final'!$AB$139="Media",'Mapa final'!$AD$139="Moderado"),CONCATENATE("R45C",'Mapa final'!$R$139),"")</f>
        <v/>
      </c>
      <c r="Q150" s="52" t="str">
        <f>IF(AND('Mapa final'!$AB$140="Media",'Mapa final'!$AD$140="Moderado"),CONCATENATE("R45C",'Mapa final'!$R$140),"")</f>
        <v/>
      </c>
      <c r="R150" s="124" t="str">
        <f>IF(AND('Mapa final'!$AB$141="Media",'Mapa final'!$AD$141="Moderado"),CONCATENATE("R45C",'Mapa final'!$R$141),"")</f>
        <v/>
      </c>
      <c r="S150" s="44" t="str">
        <f>IF(AND('Mapa final'!$AB$139="Media",'Mapa final'!$AD$139="Mayor"),CONCATENATE("R45C",'Mapa final'!$R$139),"")</f>
        <v/>
      </c>
      <c r="T150" s="44" t="str">
        <f>IF(AND('Mapa final'!$AB$140="Media",'Mapa final'!$AD$140="Mayor"),CONCATENATE("R45C",'Mapa final'!$R$140),"")</f>
        <v/>
      </c>
      <c r="U150" s="44" t="str">
        <f>IF(AND('Mapa final'!$AB$141="Media",'Mapa final'!$AD$141="Mayor"),CONCATENATE("R45C",'Mapa final'!$R$141),"")</f>
        <v/>
      </c>
      <c r="V150" s="45" t="str">
        <f>IF(AND('Mapa final'!$AB$139="Media",'Mapa final'!$AD$139="Catastrófico"),CONCATENATE("R45C",'Mapa final'!$R$139),"")</f>
        <v/>
      </c>
      <c r="W150" s="46" t="str">
        <f>IF(AND('Mapa final'!$AB$140="Media",'Mapa final'!$AD$140="Catastrófico"),CONCATENATE("R45C",'Mapa final'!$R$140),"")</f>
        <v/>
      </c>
      <c r="X150" s="113" t="str">
        <f>IF(AND('Mapa final'!$AB$141="Media",'Mapa final'!$AD$141="Catastrófico"),CONCATENATE("R45C",'Mapa final'!$R$141),"")</f>
        <v/>
      </c>
      <c r="Y150" s="58"/>
      <c r="Z150" s="309"/>
      <c r="AA150" s="310"/>
      <c r="AB150" s="310"/>
      <c r="AC150" s="310"/>
      <c r="AD150" s="310"/>
      <c r="AE150" s="311"/>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row>
    <row r="151" spans="1:61" ht="15" customHeight="1" x14ac:dyDescent="0.25">
      <c r="A151" s="58"/>
      <c r="B151" s="298"/>
      <c r="C151" s="298"/>
      <c r="D151" s="299"/>
      <c r="E151" s="287"/>
      <c r="F151" s="288"/>
      <c r="G151" s="288"/>
      <c r="H151" s="288"/>
      <c r="I151" s="286"/>
      <c r="J151" s="51" t="str">
        <f>IF(AND('Mapa final'!$AB$142="Media",'Mapa final'!$AD$142="Leve"),CONCATENATE("R46C",'Mapa final'!$R$142),"")</f>
        <v/>
      </c>
      <c r="K151" s="52" t="str">
        <f>IF(AND('Mapa final'!$AB$143="Media",'Mapa final'!$AD$143="Leve"),CONCATENATE("R46C",'Mapa final'!$R$143),"")</f>
        <v/>
      </c>
      <c r="L151" s="124" t="str">
        <f>IF(AND('Mapa final'!$AB$144="Media",'Mapa final'!$AD$144="Leve"),CONCATENATE("R46C",'Mapa final'!$R$144),"")</f>
        <v/>
      </c>
      <c r="M151" s="51" t="str">
        <f>IF(AND('Mapa final'!$AB$142="Media",'Mapa final'!$AD$142="Menor"),CONCATENATE("R46C",'Mapa final'!$R$142),"")</f>
        <v/>
      </c>
      <c r="N151" s="52" t="str">
        <f>IF(AND('Mapa final'!$AB$143="Media",'Mapa final'!$AD$143="Menor"),CONCATENATE("R46C",'Mapa final'!$R$143),"")</f>
        <v/>
      </c>
      <c r="O151" s="124" t="str">
        <f>IF(AND('Mapa final'!$AB$144="Media",'Mapa final'!$AD$144="Menor"),CONCATENATE("R46C",'Mapa final'!$R$144),"")</f>
        <v/>
      </c>
      <c r="P151" s="51" t="str">
        <f>IF(AND('Mapa final'!$AB$142="Media",'Mapa final'!$AD$142="Moderado"),CONCATENATE("R46C",'Mapa final'!$R$142),"")</f>
        <v/>
      </c>
      <c r="Q151" s="52" t="str">
        <f>IF(AND('Mapa final'!$AB$143="Media",'Mapa final'!$AD$143="Moderado"),CONCATENATE("R46C",'Mapa final'!$R$143),"")</f>
        <v/>
      </c>
      <c r="R151" s="124" t="str">
        <f>IF(AND('Mapa final'!$AB$144="Media",'Mapa final'!$AD$144="Moderado"),CONCATENATE("R46C",'Mapa final'!$R$144),"")</f>
        <v/>
      </c>
      <c r="S151" s="44" t="str">
        <f>IF(AND('Mapa final'!$AB$142="Media",'Mapa final'!$AD$142="Mayor"),CONCATENATE("R46C",'Mapa final'!$R$142),"")</f>
        <v/>
      </c>
      <c r="T151" s="44" t="str">
        <f>IF(AND('Mapa final'!$AB$143="Media",'Mapa final'!$AD$143="Mayor"),CONCATENATE("R46C",'Mapa final'!$R$143),"")</f>
        <v/>
      </c>
      <c r="U151" s="44" t="str">
        <f>IF(AND('Mapa final'!$AB$144="Media",'Mapa final'!$AD$144="Mayor"),CONCATENATE("R46C",'Mapa final'!$R$144),"")</f>
        <v/>
      </c>
      <c r="V151" s="45" t="str">
        <f>IF(AND('Mapa final'!$AB$142="Media",'Mapa final'!$AD$142="Catastrófico"),CONCATENATE("R46C",'Mapa final'!$R$142),"")</f>
        <v/>
      </c>
      <c r="W151" s="46" t="str">
        <f>IF(AND('Mapa final'!$AB$143="Media",'Mapa final'!$AD$143="Catastrófico"),CONCATENATE("R46C",'Mapa final'!$R$143),"")</f>
        <v/>
      </c>
      <c r="X151" s="113" t="str">
        <f>IF(AND('Mapa final'!$AB$144="Media",'Mapa final'!$AD$144="Catastrófico"),CONCATENATE("R46C",'Mapa final'!$R$144),"")</f>
        <v/>
      </c>
      <c r="Y151" s="58"/>
      <c r="Z151" s="309"/>
      <c r="AA151" s="310"/>
      <c r="AB151" s="310"/>
      <c r="AC151" s="310"/>
      <c r="AD151" s="310"/>
      <c r="AE151" s="311"/>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row>
    <row r="152" spans="1:61" ht="15" customHeight="1" x14ac:dyDescent="0.25">
      <c r="A152" s="58"/>
      <c r="B152" s="298"/>
      <c r="C152" s="298"/>
      <c r="D152" s="299"/>
      <c r="E152" s="287"/>
      <c r="F152" s="288"/>
      <c r="G152" s="288"/>
      <c r="H152" s="288"/>
      <c r="I152" s="286"/>
      <c r="J152" s="51" t="str">
        <f>IF(AND('Mapa final'!$AB$145="Media",'Mapa final'!$AD$145="Leve"),CONCATENATE("R47C",'Mapa final'!$R$145),"")</f>
        <v/>
      </c>
      <c r="K152" s="52" t="str">
        <f>IF(AND('Mapa final'!$AB$146="Media",'Mapa final'!$AD$146="Leve"),CONCATENATE("R47C",'Mapa final'!$R$146),"")</f>
        <v/>
      </c>
      <c r="L152" s="124" t="str">
        <f>IF(AND('Mapa final'!$AB$147="Media",'Mapa final'!$AD$147="Leve"),CONCATENATE("R47C",'Mapa final'!$R$147),"")</f>
        <v/>
      </c>
      <c r="M152" s="51" t="str">
        <f>IF(AND('Mapa final'!$AB$145="Media",'Mapa final'!$AD$145="Menor"),CONCATENATE("R47C",'Mapa final'!$R$145),"")</f>
        <v/>
      </c>
      <c r="N152" s="52" t="str">
        <f>IF(AND('Mapa final'!$AB$146="Media",'Mapa final'!$AD$146="Menor"),CONCATENATE("R47C",'Mapa final'!$R$146),"")</f>
        <v/>
      </c>
      <c r="O152" s="124" t="str">
        <f>IF(AND('Mapa final'!$AB$147="Media",'Mapa final'!$AD$147="Menor"),CONCATENATE("R47C",'Mapa final'!$R$147),"")</f>
        <v/>
      </c>
      <c r="P152" s="51" t="str">
        <f>IF(AND('Mapa final'!$AB$145="Media",'Mapa final'!$AD$145="Moderado"),CONCATENATE("R47C",'Mapa final'!$R$145),"")</f>
        <v/>
      </c>
      <c r="Q152" s="52" t="str">
        <f>IF(AND('Mapa final'!$AB$146="Media",'Mapa final'!$AD$146="Moderado"),CONCATENATE("R47C",'Mapa final'!$R$146),"")</f>
        <v/>
      </c>
      <c r="R152" s="124" t="str">
        <f>IF(AND('Mapa final'!$AB$147="Media",'Mapa final'!$AD$147="Moderado"),CONCATENATE("R47C",'Mapa final'!$R$147),"")</f>
        <v/>
      </c>
      <c r="S152" s="44" t="str">
        <f>IF(AND('Mapa final'!$AB$145="Media",'Mapa final'!$AD$145="Mayor"),CONCATENATE("R47C",'Mapa final'!$R$145),"")</f>
        <v/>
      </c>
      <c r="T152" s="44" t="str">
        <f>IF(AND('Mapa final'!$AB$146="Media",'Mapa final'!$AD$146="Mayor"),CONCATENATE("R47C",'Mapa final'!$R$146),"")</f>
        <v/>
      </c>
      <c r="U152" s="44" t="str">
        <f>IF(AND('Mapa final'!$AB$147="Media",'Mapa final'!$AD$147="Mayor"),CONCATENATE("R47C",'Mapa final'!$R$147),"")</f>
        <v/>
      </c>
      <c r="V152" s="45" t="str">
        <f>IF(AND('Mapa final'!$AB$145="Media",'Mapa final'!$AD$145="Catastrófico"),CONCATENATE("R47C",'Mapa final'!$R$145),"")</f>
        <v/>
      </c>
      <c r="W152" s="46" t="str">
        <f>IF(AND('Mapa final'!$AB$146="Media",'Mapa final'!$AD$146="Catastrófico"),CONCATENATE("R47C",'Mapa final'!$R$146),"")</f>
        <v/>
      </c>
      <c r="X152" s="113" t="str">
        <f>IF(AND('Mapa final'!$AB$147="Media",'Mapa final'!$AD$147="Catastrófico"),CONCATENATE("R47C",'Mapa final'!$R$147),"")</f>
        <v/>
      </c>
      <c r="Y152" s="58"/>
      <c r="Z152" s="309"/>
      <c r="AA152" s="310"/>
      <c r="AB152" s="310"/>
      <c r="AC152" s="310"/>
      <c r="AD152" s="310"/>
      <c r="AE152" s="311"/>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row>
    <row r="153" spans="1:61" ht="15" customHeight="1" x14ac:dyDescent="0.25">
      <c r="A153" s="58"/>
      <c r="B153" s="298"/>
      <c r="C153" s="298"/>
      <c r="D153" s="299"/>
      <c r="E153" s="287"/>
      <c r="F153" s="288"/>
      <c r="G153" s="288"/>
      <c r="H153" s="288"/>
      <c r="I153" s="286"/>
      <c r="J153" s="51" t="str">
        <f>IF(AND('Mapa final'!$AB$148="Media",'Mapa final'!$AD$148="Leve"),CONCATENATE("R48C",'Mapa final'!$R$148),"")</f>
        <v/>
      </c>
      <c r="K153" s="52" t="str">
        <f>IF(AND('Mapa final'!$AB$149="Media",'Mapa final'!$AD$149="Leve"),CONCATENATE("R48C",'Mapa final'!$R$149),"")</f>
        <v/>
      </c>
      <c r="L153" s="124" t="str">
        <f>IF(AND('Mapa final'!$AB$150="Media",'Mapa final'!$AD$150="Leve"),CONCATENATE("R48C",'Mapa final'!$R$150),"")</f>
        <v/>
      </c>
      <c r="M153" s="51" t="str">
        <f>IF(AND('Mapa final'!$AB$148="Media",'Mapa final'!$AD$148="Menor"),CONCATENATE("R48C",'Mapa final'!$R$148),"")</f>
        <v/>
      </c>
      <c r="N153" s="52" t="str">
        <f>IF(AND('Mapa final'!$AB$149="Media",'Mapa final'!$AD$149="Menor"),CONCATENATE("R48C",'Mapa final'!$R$149),"")</f>
        <v/>
      </c>
      <c r="O153" s="124" t="str">
        <f>IF(AND('Mapa final'!$AB$150="Media",'Mapa final'!$AD$150="Menor"),CONCATENATE("R48C",'Mapa final'!$R$150),"")</f>
        <v/>
      </c>
      <c r="P153" s="51" t="str">
        <f>IF(AND('Mapa final'!$AB$148="Media",'Mapa final'!$AD$148="Moderado"),CONCATENATE("R48C",'Mapa final'!$R$148),"")</f>
        <v/>
      </c>
      <c r="Q153" s="52" t="str">
        <f>IF(AND('Mapa final'!$AB$149="Media",'Mapa final'!$AD$149="Moderado"),CONCATENATE("R48C",'Mapa final'!$R$149),"")</f>
        <v/>
      </c>
      <c r="R153" s="124" t="str">
        <f>IF(AND('Mapa final'!$AB$150="Media",'Mapa final'!$AD$150="Moderado"),CONCATENATE("R48C",'Mapa final'!$R$150),"")</f>
        <v/>
      </c>
      <c r="S153" s="44" t="str">
        <f>IF(AND('Mapa final'!$AB$148="Media",'Mapa final'!$AD$148="Mayor"),CONCATENATE("R48C",'Mapa final'!$R$148),"")</f>
        <v/>
      </c>
      <c r="T153" s="44" t="str">
        <f>IF(AND('Mapa final'!$AB$149="Media",'Mapa final'!$AD$149="Mayor"),CONCATENATE("R48C",'Mapa final'!$R$149),"")</f>
        <v/>
      </c>
      <c r="U153" s="44" t="str">
        <f>IF(AND('Mapa final'!$AB$150="Media",'Mapa final'!$AD$150="Mayor"),CONCATENATE("R48C",'Mapa final'!$R$150),"")</f>
        <v/>
      </c>
      <c r="V153" s="45" t="str">
        <f>IF(AND('Mapa final'!$AB$148="Media",'Mapa final'!$AD$148="Catastrófico"),CONCATENATE("R48C",'Mapa final'!$R$148),"")</f>
        <v/>
      </c>
      <c r="W153" s="46" t="str">
        <f>IF(AND('Mapa final'!$AB$149="Media",'Mapa final'!$AD$149="Catastrófico"),CONCATENATE("R48C",'Mapa final'!$R$149),"")</f>
        <v/>
      </c>
      <c r="X153" s="113" t="str">
        <f>IF(AND('Mapa final'!$AB$150="Media",'Mapa final'!$AD$150="Catastrófico"),CONCATENATE("R48C",'Mapa final'!$R$150),"")</f>
        <v/>
      </c>
      <c r="Y153" s="58"/>
      <c r="Z153" s="309"/>
      <c r="AA153" s="310"/>
      <c r="AB153" s="310"/>
      <c r="AC153" s="310"/>
      <c r="AD153" s="310"/>
      <c r="AE153" s="311"/>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c r="BC153" s="58"/>
      <c r="BD153" s="58"/>
      <c r="BE153" s="58"/>
      <c r="BF153" s="58"/>
      <c r="BG153" s="58"/>
      <c r="BH153" s="58"/>
      <c r="BI153" s="58"/>
    </row>
    <row r="154" spans="1:61" ht="15" customHeight="1" x14ac:dyDescent="0.25">
      <c r="A154" s="58"/>
      <c r="B154" s="298"/>
      <c r="C154" s="298"/>
      <c r="D154" s="299"/>
      <c r="E154" s="287"/>
      <c r="F154" s="288"/>
      <c r="G154" s="288"/>
      <c r="H154" s="288"/>
      <c r="I154" s="286"/>
      <c r="J154" s="51" t="str">
        <f>IF(AND('Mapa final'!$AB$151="Media",'Mapa final'!$AD$151="Leve"),CONCATENATE("R49C",'Mapa final'!$R$151),"")</f>
        <v/>
      </c>
      <c r="K154" s="52" t="str">
        <f>IF(AND('Mapa final'!$AB$152="Media",'Mapa final'!$AD$152="Leve"),CONCATENATE("R49C",'Mapa final'!$R$152),"")</f>
        <v/>
      </c>
      <c r="L154" s="124" t="str">
        <f>IF(AND('Mapa final'!$AB$153="Media",'Mapa final'!$AD$153="Leve"),CONCATENATE("R49C",'Mapa final'!$R$153),"")</f>
        <v/>
      </c>
      <c r="M154" s="51" t="str">
        <f>IF(AND('Mapa final'!$AB$151="Media",'Mapa final'!$AD$151="Menor"),CONCATENATE("R49C",'Mapa final'!$R$151),"")</f>
        <v/>
      </c>
      <c r="N154" s="52" t="str">
        <f>IF(AND('Mapa final'!$AB$152="Media",'Mapa final'!$AD$152="Menor"),CONCATENATE("R49C",'Mapa final'!$R$152),"")</f>
        <v/>
      </c>
      <c r="O154" s="124" t="str">
        <f>IF(AND('Mapa final'!$AB$153="Media",'Mapa final'!$AD$153="Menor"),CONCATENATE("R49C",'Mapa final'!$R$153),"")</f>
        <v/>
      </c>
      <c r="P154" s="51" t="str">
        <f>IF(AND('Mapa final'!$AB$151="Media",'Mapa final'!$AD$151="Moderado"),CONCATENATE("R49C",'Mapa final'!$R$151),"")</f>
        <v/>
      </c>
      <c r="Q154" s="52" t="str">
        <f>IF(AND('Mapa final'!$AB$152="Media",'Mapa final'!$AD$152="Moderado"),CONCATENATE("R49C",'Mapa final'!$R$152),"")</f>
        <v/>
      </c>
      <c r="R154" s="124" t="str">
        <f>IF(AND('Mapa final'!$AB$153="Media",'Mapa final'!$AD$153="Moderado"),CONCATENATE("R49C",'Mapa final'!$R$153),"")</f>
        <v/>
      </c>
      <c r="S154" s="44" t="str">
        <f>IF(AND('Mapa final'!$AB$151="Media",'Mapa final'!$AD$151="Mayor"),CONCATENATE("R49C",'Mapa final'!$R$151),"")</f>
        <v/>
      </c>
      <c r="T154" s="44" t="str">
        <f>IF(AND('Mapa final'!$AB$152="Media",'Mapa final'!$AD$152="Mayor"),CONCATENATE("R49C",'Mapa final'!$R$152),"")</f>
        <v/>
      </c>
      <c r="U154" s="44" t="str">
        <f>IF(AND('Mapa final'!$AB$153="Media",'Mapa final'!$AD$153="Mayor"),CONCATENATE("R49C",'Mapa final'!$R$153),"")</f>
        <v/>
      </c>
      <c r="V154" s="45" t="str">
        <f>IF(AND('Mapa final'!$AB$151="Media",'Mapa final'!$AD$151="Catastrófico"),CONCATENATE("R49C",'Mapa final'!$R$151),"")</f>
        <v/>
      </c>
      <c r="W154" s="46" t="str">
        <f>IF(AND('Mapa final'!$AB$152="Media",'Mapa final'!$AD$152="Catastrófico"),CONCATENATE("R49C",'Mapa final'!$R$152),"")</f>
        <v/>
      </c>
      <c r="X154" s="113" t="str">
        <f>IF(AND('Mapa final'!$AB$153="Media",'Mapa final'!$AD$153="Catastrófico"),CONCATENATE("R49C",'Mapa final'!$R$153),"")</f>
        <v/>
      </c>
      <c r="Y154" s="58"/>
      <c r="Z154" s="309"/>
      <c r="AA154" s="310"/>
      <c r="AB154" s="310"/>
      <c r="AC154" s="310"/>
      <c r="AD154" s="310"/>
      <c r="AE154" s="311"/>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8"/>
      <c r="BD154" s="58"/>
      <c r="BE154" s="58"/>
      <c r="BF154" s="58"/>
      <c r="BG154" s="58"/>
      <c r="BH154" s="58"/>
      <c r="BI154" s="58"/>
    </row>
    <row r="155" spans="1:61" ht="15" customHeight="1" thickBot="1" x14ac:dyDescent="0.3">
      <c r="A155" s="58"/>
      <c r="B155" s="298"/>
      <c r="C155" s="298"/>
      <c r="D155" s="299"/>
      <c r="E155" s="287"/>
      <c r="F155" s="288"/>
      <c r="G155" s="288"/>
      <c r="H155" s="288"/>
      <c r="I155" s="286"/>
      <c r="J155" s="51" t="str">
        <f>IF(AND('Mapa final'!$AB$154="Media",'Mapa final'!$AD$154="Leve"),CONCATENATE("R50C",'Mapa final'!$R$154),"")</f>
        <v/>
      </c>
      <c r="K155" s="52" t="str">
        <f>IF(AND('Mapa final'!$AB$155="Media",'Mapa final'!$AD$155="Leve"),CONCATENATE("R50C",'Mapa final'!$R$155),"")</f>
        <v/>
      </c>
      <c r="L155" s="124" t="str">
        <f>IF(AND('Mapa final'!$AB$156="Media",'Mapa final'!$AD$156="Leve"),CONCATENATE("R50C",'Mapa final'!$R$156),"")</f>
        <v/>
      </c>
      <c r="M155" s="51" t="str">
        <f>IF(AND('Mapa final'!$AB$154="Media",'Mapa final'!$AD$154="Menor"),CONCATENATE("R50C",'Mapa final'!$R$154),"")</f>
        <v/>
      </c>
      <c r="N155" s="52" t="str">
        <f>IF(AND('Mapa final'!$AB$155="Media",'Mapa final'!$AD$155="Menor"),CONCATENATE("R50C",'Mapa final'!$R$155),"")</f>
        <v/>
      </c>
      <c r="O155" s="124" t="str">
        <f>IF(AND('Mapa final'!$AB$156="Media",'Mapa final'!$AD$156="Menor"),CONCATENATE("R50C",'Mapa final'!$R$156),"")</f>
        <v/>
      </c>
      <c r="P155" s="51" t="str">
        <f>IF(AND('Mapa final'!$AB$154="Media",'Mapa final'!$AD$154="Moderado"),CONCATENATE("R50C",'Mapa final'!$R$154),"")</f>
        <v/>
      </c>
      <c r="Q155" s="52" t="str">
        <f>IF(AND('Mapa final'!$AB$155="Media",'Mapa final'!$AD$155="Moderado"),CONCATENATE("R50C",'Mapa final'!$R$155),"")</f>
        <v/>
      </c>
      <c r="R155" s="124" t="str">
        <f>IF(AND('Mapa final'!$AB$156="Media",'Mapa final'!$AD$156="Moderado"),CONCATENATE("R50C",'Mapa final'!$R$156),"")</f>
        <v/>
      </c>
      <c r="S155" s="44" t="str">
        <f>IF(AND('Mapa final'!$AB$154="Media",'Mapa final'!$AD$154="Mayor"),CONCATENATE("R50C",'Mapa final'!$R$154),"")</f>
        <v/>
      </c>
      <c r="T155" s="44" t="str">
        <f>IF(AND('Mapa final'!$AB$155="Media",'Mapa final'!$AD$155="Mayor"),CONCATENATE("R50C",'Mapa final'!$R$155),"")</f>
        <v/>
      </c>
      <c r="U155" s="44" t="str">
        <f>IF(AND('Mapa final'!$AB$156="Media",'Mapa final'!$AD$156="Mayor"),CONCATENATE("R50C",'Mapa final'!$R$156),"")</f>
        <v/>
      </c>
      <c r="V155" s="45" t="str">
        <f>IF(AND('Mapa final'!$AB$154="Media",'Mapa final'!$AD$154="Catastrófico"),CONCATENATE("R50C",'Mapa final'!$R$154),"")</f>
        <v/>
      </c>
      <c r="W155" s="46" t="str">
        <f>IF(AND('Mapa final'!$AB$155="Media",'Mapa final'!$AD$155="Catastrófico"),CONCATENATE("R50C",'Mapa final'!$R$155),"")</f>
        <v/>
      </c>
      <c r="X155" s="113" t="str">
        <f>IF(AND('Mapa final'!$AB$156="Media",'Mapa final'!$AD$156="Catastrófico"),CONCATENATE("R50C",'Mapa final'!$R$156),"")</f>
        <v/>
      </c>
      <c r="Y155" s="58"/>
      <c r="Z155" s="309"/>
      <c r="AA155" s="310"/>
      <c r="AB155" s="310"/>
      <c r="AC155" s="310"/>
      <c r="AD155" s="310"/>
      <c r="AE155" s="311"/>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8"/>
      <c r="BD155" s="58"/>
      <c r="BE155" s="58"/>
      <c r="BF155" s="58"/>
      <c r="BG155" s="58"/>
      <c r="BH155" s="58"/>
      <c r="BI155" s="58"/>
    </row>
    <row r="156" spans="1:61" ht="15" customHeight="1" x14ac:dyDescent="0.25">
      <c r="A156" s="58"/>
      <c r="B156" s="298"/>
      <c r="C156" s="298"/>
      <c r="D156" s="299"/>
      <c r="E156" s="283" t="s">
        <v>105</v>
      </c>
      <c r="F156" s="284"/>
      <c r="G156" s="284"/>
      <c r="H156" s="284"/>
      <c r="I156" s="284"/>
      <c r="J156" s="126" t="str">
        <f>IF(AND('Mapa final'!$AB$7="Baja",'Mapa final'!$AD$7="Leve"),CONCATENATE("R1C",'Mapa final'!$R$7),"")</f>
        <v/>
      </c>
      <c r="K156" s="55" t="str">
        <f>IF(AND('Mapa final'!$AB$8="Baja",'Mapa final'!$AD$8="Leve"),CONCATENATE("R1C",'Mapa final'!$R$8),"")</f>
        <v/>
      </c>
      <c r="L156" s="127" t="str">
        <f>IF(AND('Mapa final'!$AB$9="Baja",'Mapa final'!$AD$9="Leve"),CONCATENATE("R1C",'Mapa final'!$R$9),"")</f>
        <v/>
      </c>
      <c r="M156" s="49" t="str">
        <f>IF(AND('Mapa final'!$AB$7="Baja",'Mapa final'!$AD$7="Menor"),CONCATENATE("R1C",'Mapa final'!$R$7),"")</f>
        <v/>
      </c>
      <c r="N156" s="50" t="str">
        <f>IF(AND('Mapa final'!$AB$8="Baja",'Mapa final'!$AD$8="Menor"),CONCATENATE("R1C",'Mapa final'!$R$8),"")</f>
        <v/>
      </c>
      <c r="O156" s="123" t="str">
        <f>IF(AND('Mapa final'!$AB$9="Baja",'Mapa final'!$AD$9="Menor"),CONCATENATE("R1C",'Mapa final'!$R$9),"")</f>
        <v/>
      </c>
      <c r="P156" s="49" t="str">
        <f>IF(AND('Mapa final'!$AB$7="Baja",'Mapa final'!$AD$7="Moderado"),CONCATENATE("R1C",'Mapa final'!$R$7),"")</f>
        <v>R1C1</v>
      </c>
      <c r="Q156" s="50" t="str">
        <f>IF(AND('Mapa final'!$AB$8="Baja",'Mapa final'!$AD$8="Moderado"),CONCATENATE("R1C",'Mapa final'!$R$8),"")</f>
        <v/>
      </c>
      <c r="R156" s="123" t="str">
        <f>IF(AND('Mapa final'!$AB$9="Baja",'Mapa final'!$AD$9="Moderado"),CONCATENATE("R1C",'Mapa final'!$R$9),"")</f>
        <v/>
      </c>
      <c r="S156" s="115" t="str">
        <f>IF(AND('Mapa final'!$AB$7="Baja",'Mapa final'!$AD$7="Mayor"),CONCATENATE("R1C",'Mapa final'!$R$7),"")</f>
        <v/>
      </c>
      <c r="T156" s="116" t="str">
        <f>IF(AND('Mapa final'!$AB$8="Baja",'Mapa final'!$AD$8="Mayor"),CONCATENATE("R1C",'Mapa final'!$R$8),"")</f>
        <v/>
      </c>
      <c r="U156" s="117" t="str">
        <f>IF(AND('Mapa final'!$AB$9="Baja",'Mapa final'!$AD$9="Mayor"),CONCATENATE("R1C",'Mapa final'!$R$9),"")</f>
        <v/>
      </c>
      <c r="V156" s="42" t="str">
        <f>IF(AND('Mapa final'!$AB$7="Baja",'Mapa final'!$AD$7="Catastrófico"),CONCATENATE("R1C",'Mapa final'!$R$7),"")</f>
        <v/>
      </c>
      <c r="W156" s="43" t="str">
        <f>IF(AND('Mapa final'!$AB$8="Baja",'Mapa final'!$AD$8="Catastrófico"),CONCATENATE("R1C",'Mapa final'!$R$8),"")</f>
        <v/>
      </c>
      <c r="X156" s="112" t="str">
        <f>IF(AND('Mapa final'!$AB$9="Baja",'Mapa final'!$AD$9="Catastrófico"),CONCATENATE("R1C",'Mapa final'!$R$9),"")</f>
        <v/>
      </c>
      <c r="Y156" s="58"/>
      <c r="Z156" s="300" t="s">
        <v>76</v>
      </c>
      <c r="AA156" s="301"/>
      <c r="AB156" s="301"/>
      <c r="AC156" s="301"/>
      <c r="AD156" s="301"/>
      <c r="AE156" s="302"/>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row>
    <row r="157" spans="1:61" ht="15" customHeight="1" x14ac:dyDescent="0.25">
      <c r="A157" s="58"/>
      <c r="B157" s="298"/>
      <c r="C157" s="298"/>
      <c r="D157" s="299"/>
      <c r="E157" s="285"/>
      <c r="F157" s="286"/>
      <c r="G157" s="286"/>
      <c r="H157" s="286"/>
      <c r="I157" s="286"/>
      <c r="J157" s="128" t="str">
        <f>IF(AND('Mapa final'!$AB$10="Baja",'Mapa final'!$AD$10="Leve"),CONCATENATE("R2C",'Mapa final'!$R$10),"")</f>
        <v/>
      </c>
      <c r="K157" s="56" t="str">
        <f>IF(AND('Mapa final'!$AB$11="Baja",'Mapa final'!$AD$11="Leve"),CONCATENATE("R2C",'Mapa final'!$R$11),"")</f>
        <v/>
      </c>
      <c r="L157" s="129" t="str">
        <f>IF(AND('Mapa final'!$AB$12="Baja",'Mapa final'!$AD$12="Leve"),CONCATENATE("R2C",'Mapa final'!$R$12),"")</f>
        <v/>
      </c>
      <c r="M157" s="51" t="str">
        <f>IF(AND('Mapa final'!$AB$10="Baja",'Mapa final'!$AD$10="Menor"),CONCATENATE("R2C",'Mapa final'!$R$10),"")</f>
        <v/>
      </c>
      <c r="N157" s="52" t="str">
        <f>IF(AND('Mapa final'!$AB$11="Baja",'Mapa final'!$AD$11="Menor"),CONCATENATE("R2C",'Mapa final'!$R$11),"")</f>
        <v/>
      </c>
      <c r="O157" s="124" t="str">
        <f>IF(AND('Mapa final'!$AB$12="Baja",'Mapa final'!$AD$12="Menor"),CONCATENATE("R2C",'Mapa final'!$R$12),"")</f>
        <v/>
      </c>
      <c r="P157" s="51" t="str">
        <f>IF(AND('Mapa final'!$AB$10="Baja",'Mapa final'!$AD$10="Moderado"),CONCATENATE("R2C",'Mapa final'!$R$10),"")</f>
        <v>R2C1</v>
      </c>
      <c r="Q157" s="52" t="str">
        <f>IF(AND('Mapa final'!$AB$11="Baja",'Mapa final'!$AD$11="Moderado"),CONCATENATE("R2C",'Mapa final'!$R$11),"")</f>
        <v/>
      </c>
      <c r="R157" s="124" t="str">
        <f>IF(AND('Mapa final'!$AB$12="Baja",'Mapa final'!$AD$12="Moderado"),CONCATENATE("R2C",'Mapa final'!$R$12),"")</f>
        <v/>
      </c>
      <c r="S157" s="118" t="str">
        <f>IF(AND('Mapa final'!$AB$10="Baja",'Mapa final'!$AD$10="Mayor"),CONCATENATE("R2C",'Mapa final'!$R$10),"")</f>
        <v/>
      </c>
      <c r="T157" s="44" t="str">
        <f>IF(AND('Mapa final'!$AB$11="Baja",'Mapa final'!$AD$11="Mayor"),CONCATENATE("R2C",'Mapa final'!$R$11),"")</f>
        <v/>
      </c>
      <c r="U157" s="119" t="str">
        <f>IF(AND('Mapa final'!$AB$12="Baja",'Mapa final'!$AD$12="Mayor"),CONCATENATE("R2C",'Mapa final'!$R$12),"")</f>
        <v/>
      </c>
      <c r="V157" s="45" t="str">
        <f>IF(AND('Mapa final'!$AB$10="Baja",'Mapa final'!$AD$10="Catastrófico"),CONCATENATE("R2C",'Mapa final'!$R$10),"")</f>
        <v/>
      </c>
      <c r="W157" s="46" t="str">
        <f>IF(AND('Mapa final'!$AB$11="Baja",'Mapa final'!$AD$11="Catastrófico"),CONCATENATE("R2C",'Mapa final'!$R$11),"")</f>
        <v/>
      </c>
      <c r="X157" s="113" t="str">
        <f>IF(AND('Mapa final'!$AB$12="Baja",'Mapa final'!$AD$12="Catastrófico"),CONCATENATE("R2C",'Mapa final'!$R$12),"")</f>
        <v/>
      </c>
      <c r="Y157" s="58"/>
      <c r="Z157" s="303"/>
      <c r="AA157" s="304"/>
      <c r="AB157" s="304"/>
      <c r="AC157" s="304"/>
      <c r="AD157" s="304"/>
      <c r="AE157" s="305"/>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58"/>
      <c r="BC157" s="58"/>
      <c r="BD157" s="58"/>
      <c r="BE157" s="58"/>
      <c r="BF157" s="58"/>
      <c r="BG157" s="58"/>
      <c r="BH157" s="58"/>
      <c r="BI157" s="58"/>
    </row>
    <row r="158" spans="1:61" ht="15" customHeight="1" x14ac:dyDescent="0.25">
      <c r="A158" s="58"/>
      <c r="B158" s="298"/>
      <c r="C158" s="298"/>
      <c r="D158" s="299"/>
      <c r="E158" s="285"/>
      <c r="F158" s="286"/>
      <c r="G158" s="286"/>
      <c r="H158" s="286"/>
      <c r="I158" s="286"/>
      <c r="J158" s="128" t="str">
        <f>IF(AND('Mapa final'!$AB$13="Baja",'Mapa final'!$AD$13="Leve"),CONCATENATE("R3C",'Mapa final'!$R$13),"")</f>
        <v/>
      </c>
      <c r="K158" s="56" t="str">
        <f>IF(AND('Mapa final'!$AB$14="Baja",'Mapa final'!$AD$14="Leve"),CONCATENATE("R3C",'Mapa final'!$R$14),"")</f>
        <v/>
      </c>
      <c r="L158" s="129" t="str">
        <f>IF(AND('Mapa final'!$AB$15="Baja",'Mapa final'!$AD$15="Leve"),CONCATENATE("R3C",'Mapa final'!$R$15),"")</f>
        <v/>
      </c>
      <c r="M158" s="51" t="str">
        <f>IF(AND('Mapa final'!$AB$13="Baja",'Mapa final'!$AD$13="Menor"),CONCATENATE("R3C",'Mapa final'!$R$13),"")</f>
        <v/>
      </c>
      <c r="N158" s="52" t="str">
        <f>IF(AND('Mapa final'!$AB$14="Baja",'Mapa final'!$AD$14="Menor"),CONCATENATE("R3C",'Mapa final'!$R$14),"")</f>
        <v/>
      </c>
      <c r="O158" s="124" t="str">
        <f>IF(AND('Mapa final'!$AB$15="Baja",'Mapa final'!$AD$15="Menor"),CONCATENATE("R3C",'Mapa final'!$R$15),"")</f>
        <v/>
      </c>
      <c r="P158" s="51" t="str">
        <f>IF(AND('Mapa final'!$AB$13="Baja",'Mapa final'!$AD$13="Moderado"),CONCATENATE("R3C",'Mapa final'!$R$13),"")</f>
        <v/>
      </c>
      <c r="Q158" s="52" t="str">
        <f>IF(AND('Mapa final'!$AB$14="Baja",'Mapa final'!$AD$14="Moderado"),CONCATENATE("R3C",'Mapa final'!$R$14),"")</f>
        <v/>
      </c>
      <c r="R158" s="124" t="str">
        <f>IF(AND('Mapa final'!$AB$15="Baja",'Mapa final'!$AD$15="Moderado"),CONCATENATE("R3C",'Mapa final'!$R$15),"")</f>
        <v/>
      </c>
      <c r="S158" s="118" t="str">
        <f>IF(AND('Mapa final'!$AB$13="Baja",'Mapa final'!$AD$13="Mayor"),CONCATENATE("R3C",'Mapa final'!$R$13),"")</f>
        <v/>
      </c>
      <c r="T158" s="44" t="str">
        <f>IF(AND('Mapa final'!$AB$14="Baja",'Mapa final'!$AD$14="Mayor"),CONCATENATE("R3C",'Mapa final'!$R$14),"")</f>
        <v/>
      </c>
      <c r="U158" s="119" t="str">
        <f>IF(AND('Mapa final'!$AB$15="Baja",'Mapa final'!$AD$15="Mayor"),CONCATENATE("R3C",'Mapa final'!$R$15),"")</f>
        <v/>
      </c>
      <c r="V158" s="45" t="str">
        <f>IF(AND('Mapa final'!$AB$13="Baja",'Mapa final'!$AD$13="Catastrófico"),CONCATENATE("R3C",'Mapa final'!$R$13),"")</f>
        <v/>
      </c>
      <c r="W158" s="46" t="str">
        <f>IF(AND('Mapa final'!$AB$14="Baja",'Mapa final'!$AD$14="Catastrófico"),CONCATENATE("R3C",'Mapa final'!$R$14),"")</f>
        <v/>
      </c>
      <c r="X158" s="113" t="str">
        <f>IF(AND('Mapa final'!$AB$15="Baja",'Mapa final'!$AD$15="Catastrófico"),CONCATENATE("R3C",'Mapa final'!$R$15),"")</f>
        <v/>
      </c>
      <c r="Y158" s="58"/>
      <c r="Z158" s="303"/>
      <c r="AA158" s="304"/>
      <c r="AB158" s="304"/>
      <c r="AC158" s="304"/>
      <c r="AD158" s="304"/>
      <c r="AE158" s="305"/>
      <c r="AF158" s="58"/>
      <c r="AG158" s="58"/>
      <c r="AH158" s="58"/>
      <c r="AI158" s="58"/>
      <c r="AJ158" s="58"/>
      <c r="AK158" s="58"/>
      <c r="AL158" s="58"/>
      <c r="AM158" s="58"/>
      <c r="AN158" s="58"/>
      <c r="AO158" s="58"/>
      <c r="AP158" s="58"/>
      <c r="AQ158" s="58"/>
      <c r="AR158" s="58"/>
      <c r="AS158" s="58"/>
      <c r="AT158" s="58"/>
      <c r="AU158" s="58"/>
      <c r="AV158" s="58"/>
      <c r="AW158" s="58"/>
      <c r="AX158" s="58"/>
      <c r="AY158" s="58"/>
      <c r="AZ158" s="58"/>
      <c r="BA158" s="58"/>
      <c r="BB158" s="58"/>
      <c r="BC158" s="58"/>
      <c r="BD158" s="58"/>
      <c r="BE158" s="58"/>
      <c r="BF158" s="58"/>
      <c r="BG158" s="58"/>
      <c r="BH158" s="58"/>
      <c r="BI158" s="58"/>
    </row>
    <row r="159" spans="1:61" ht="15" customHeight="1" x14ac:dyDescent="0.25">
      <c r="A159" s="58"/>
      <c r="B159" s="298"/>
      <c r="C159" s="298"/>
      <c r="D159" s="299"/>
      <c r="E159" s="285"/>
      <c r="F159" s="286"/>
      <c r="G159" s="286"/>
      <c r="H159" s="286"/>
      <c r="I159" s="286"/>
      <c r="J159" s="128" t="str">
        <f>IF(AND('Mapa final'!$AB$16="Baja",'Mapa final'!$AD$16="Leve"),CONCATENATE("R4C",'Mapa final'!$R$16),"")</f>
        <v/>
      </c>
      <c r="K159" s="56" t="str">
        <f>IF(AND('Mapa final'!$AB$17="Baja",'Mapa final'!$AD$17="Leve"),CONCATENATE("R4C",'Mapa final'!$R$17),"")</f>
        <v/>
      </c>
      <c r="L159" s="129" t="str">
        <f>IF(AND('Mapa final'!$AB$18="Baja",'Mapa final'!$AD$18="Leve"),CONCATENATE("R4C",'Mapa final'!$R$18),"")</f>
        <v/>
      </c>
      <c r="M159" s="51" t="str">
        <f>IF(AND('Mapa final'!$AB$16="Baja",'Mapa final'!$AD$16="Menor"),CONCATENATE("R4C",'Mapa final'!$R$16),"")</f>
        <v/>
      </c>
      <c r="N159" s="52" t="str">
        <f>IF(AND('Mapa final'!$AB$17="Baja",'Mapa final'!$AD$17="Menor"),CONCATENATE("R4C",'Mapa final'!$R$17),"")</f>
        <v/>
      </c>
      <c r="O159" s="124" t="str">
        <f>IF(AND('Mapa final'!$AB$18="Baja",'Mapa final'!$AD$18="Menor"),CONCATENATE("R4C",'Mapa final'!$R$18),"")</f>
        <v/>
      </c>
      <c r="P159" s="51" t="str">
        <f>IF(AND('Mapa final'!$AB$16="Baja",'Mapa final'!$AD$16="Moderado"),CONCATENATE("R4C",'Mapa final'!$R$16),"")</f>
        <v/>
      </c>
      <c r="Q159" s="52" t="str">
        <f>IF(AND('Mapa final'!$AB$17="Baja",'Mapa final'!$AD$17="Moderado"),CONCATENATE("R4C",'Mapa final'!$R$17),"")</f>
        <v/>
      </c>
      <c r="R159" s="124" t="str">
        <f>IF(AND('Mapa final'!$AB$18="Baja",'Mapa final'!$AD$18="Moderado"),CONCATENATE("R4C",'Mapa final'!$R$18),"")</f>
        <v/>
      </c>
      <c r="S159" s="118" t="str">
        <f>IF(AND('Mapa final'!$AB$16="Baja",'Mapa final'!$AD$16="Mayor"),CONCATENATE("R4C",'Mapa final'!$R$16),"")</f>
        <v/>
      </c>
      <c r="T159" s="44" t="str">
        <f>IF(AND('Mapa final'!$AB$17="Baja",'Mapa final'!$AD$17="Mayor"),CONCATENATE("R4C",'Mapa final'!$R$17),"")</f>
        <v/>
      </c>
      <c r="U159" s="119" t="str">
        <f>IF(AND('Mapa final'!$AB$18="Baja",'Mapa final'!$AD$18="Mayor"),CONCATENATE("R4C",'Mapa final'!$R$18),"")</f>
        <v/>
      </c>
      <c r="V159" s="45" t="str">
        <f>IF(AND('Mapa final'!$AB$16="Baja",'Mapa final'!$AD$16="Catastrófico"),CONCATENATE("R4C",'Mapa final'!$R$16),"")</f>
        <v/>
      </c>
      <c r="W159" s="46" t="str">
        <f>IF(AND('Mapa final'!$AB$17="Baja",'Mapa final'!$AD$17="Catastrófico"),CONCATENATE("R4C",'Mapa final'!$R$17),"")</f>
        <v/>
      </c>
      <c r="X159" s="113" t="str">
        <f>IF(AND('Mapa final'!$AB$18="Baja",'Mapa final'!$AD$18="Catastrófico"),CONCATENATE("R4C",'Mapa final'!$R$18),"")</f>
        <v/>
      </c>
      <c r="Y159" s="58"/>
      <c r="Z159" s="303"/>
      <c r="AA159" s="304"/>
      <c r="AB159" s="304"/>
      <c r="AC159" s="304"/>
      <c r="AD159" s="304"/>
      <c r="AE159" s="305"/>
      <c r="AF159" s="58"/>
      <c r="AG159" s="58"/>
      <c r="AH159" s="58"/>
      <c r="AI159" s="58"/>
      <c r="AJ159" s="58"/>
      <c r="AK159" s="58"/>
      <c r="AL159" s="58"/>
      <c r="AM159" s="58"/>
      <c r="AN159" s="58"/>
      <c r="AO159" s="58"/>
      <c r="AP159" s="58"/>
      <c r="AQ159" s="58"/>
      <c r="AR159" s="58"/>
      <c r="AS159" s="58"/>
      <c r="AT159" s="58"/>
      <c r="AU159" s="58"/>
      <c r="AV159" s="58"/>
      <c r="AW159" s="58"/>
      <c r="AX159" s="58"/>
      <c r="AY159" s="58"/>
      <c r="AZ159" s="58"/>
      <c r="BA159" s="58"/>
      <c r="BB159" s="58"/>
      <c r="BC159" s="58"/>
      <c r="BD159" s="58"/>
      <c r="BE159" s="58"/>
      <c r="BF159" s="58"/>
      <c r="BG159" s="58"/>
      <c r="BH159" s="58"/>
      <c r="BI159" s="58"/>
    </row>
    <row r="160" spans="1:61" ht="15" customHeight="1" x14ac:dyDescent="0.25">
      <c r="A160" s="58"/>
      <c r="B160" s="298"/>
      <c r="C160" s="298"/>
      <c r="D160" s="299"/>
      <c r="E160" s="285"/>
      <c r="F160" s="286"/>
      <c r="G160" s="286"/>
      <c r="H160" s="286"/>
      <c r="I160" s="286"/>
      <c r="J160" s="128" t="str">
        <f>IF(AND('Mapa final'!$AB$19="Baja",'Mapa final'!$AD$19="Leve"),CONCATENATE("R5C",'Mapa final'!$R$19),"")</f>
        <v/>
      </c>
      <c r="K160" s="56" t="str">
        <f>IF(AND('Mapa final'!$AB$20="Baja",'Mapa final'!$AD$20="Leve"),CONCATENATE("R5C",'Mapa final'!$R$20),"")</f>
        <v/>
      </c>
      <c r="L160" s="129" t="str">
        <f>IF(AND('Mapa final'!$AB$21="Baja",'Mapa final'!$AD$21="Leve"),CONCATENATE("R5C",'Mapa final'!$R$21),"")</f>
        <v/>
      </c>
      <c r="M160" s="51" t="str">
        <f>IF(AND('Mapa final'!$AB$19="Baja",'Mapa final'!$AD$19="Menor"),CONCATENATE("R5C",'Mapa final'!$R$19),"")</f>
        <v/>
      </c>
      <c r="N160" s="52" t="str">
        <f>IF(AND('Mapa final'!$AB$20="Baja",'Mapa final'!$AD$20="Menor"),CONCATENATE("R5C",'Mapa final'!$R$20),"")</f>
        <v/>
      </c>
      <c r="O160" s="124" t="str">
        <f>IF(AND('Mapa final'!$AB$21="Baja",'Mapa final'!$AD$21="Menor"),CONCATENATE("R5C",'Mapa final'!$R$21),"")</f>
        <v/>
      </c>
      <c r="P160" s="51" t="str">
        <f>IF(AND('Mapa final'!$AB$19="Baja",'Mapa final'!$AD$19="Moderado"),CONCATENATE("R5C",'Mapa final'!$R$19),"")</f>
        <v/>
      </c>
      <c r="Q160" s="52" t="str">
        <f>IF(AND('Mapa final'!$AB$20="Baja",'Mapa final'!$AD$20="Moderado"),CONCATENATE("R5C",'Mapa final'!$R$20),"")</f>
        <v/>
      </c>
      <c r="R160" s="124" t="str">
        <f>IF(AND('Mapa final'!$AB$21="Baja",'Mapa final'!$AD$21="Moderado"),CONCATENATE("R5C",'Mapa final'!$R$21),"")</f>
        <v/>
      </c>
      <c r="S160" s="118" t="str">
        <f>IF(AND('Mapa final'!$AB$19="Baja",'Mapa final'!$AD$19="Mayor"),CONCATENATE("R5C",'Mapa final'!$R$19),"")</f>
        <v/>
      </c>
      <c r="T160" s="44" t="str">
        <f>IF(AND('Mapa final'!$AB$20="Baja",'Mapa final'!$AD$20="Mayor"),CONCATENATE("R5C",'Mapa final'!$R$20),"")</f>
        <v/>
      </c>
      <c r="U160" s="119" t="str">
        <f>IF(AND('Mapa final'!$AB$21="Baja",'Mapa final'!$AD$21="Mayor"),CONCATENATE("R5C",'Mapa final'!$R$21),"")</f>
        <v/>
      </c>
      <c r="V160" s="45" t="str">
        <f>IF(AND('Mapa final'!$AB$19="Baja",'Mapa final'!$AD$19="Catastrófico"),CONCATENATE("R5C",'Mapa final'!$R$19),"")</f>
        <v/>
      </c>
      <c r="W160" s="46" t="str">
        <f>IF(AND('Mapa final'!$AB$20="Baja",'Mapa final'!$AD$20="Catastrófico"),CONCATENATE("R5C",'Mapa final'!$R$20),"")</f>
        <v/>
      </c>
      <c r="X160" s="113" t="str">
        <f>IF(AND('Mapa final'!$AB$21="Baja",'Mapa final'!$AD$21="Catastrófico"),CONCATENATE("R5C",'Mapa final'!$R$21),"")</f>
        <v/>
      </c>
      <c r="Y160" s="58"/>
      <c r="Z160" s="303"/>
      <c r="AA160" s="304"/>
      <c r="AB160" s="304"/>
      <c r="AC160" s="304"/>
      <c r="AD160" s="304"/>
      <c r="AE160" s="305"/>
      <c r="AF160" s="58"/>
      <c r="AG160" s="58"/>
      <c r="AH160" s="58"/>
      <c r="AI160" s="58"/>
      <c r="AJ160" s="58"/>
      <c r="AK160" s="58"/>
      <c r="AL160" s="58"/>
      <c r="AM160" s="58"/>
      <c r="AN160" s="58"/>
      <c r="AO160" s="58"/>
      <c r="AP160" s="58"/>
      <c r="AQ160" s="58"/>
      <c r="AR160" s="58"/>
      <c r="AS160" s="58"/>
      <c r="AT160" s="58"/>
      <c r="AU160" s="58"/>
      <c r="AV160" s="58"/>
      <c r="AW160" s="58"/>
      <c r="AX160" s="58"/>
      <c r="AY160" s="58"/>
      <c r="AZ160" s="58"/>
      <c r="BA160" s="58"/>
      <c r="BB160" s="58"/>
      <c r="BC160" s="58"/>
      <c r="BD160" s="58"/>
      <c r="BE160" s="58"/>
      <c r="BF160" s="58"/>
      <c r="BG160" s="58"/>
      <c r="BH160" s="58"/>
      <c r="BI160" s="58"/>
    </row>
    <row r="161" spans="1:61" ht="15" customHeight="1" x14ac:dyDescent="0.25">
      <c r="A161" s="58"/>
      <c r="B161" s="298"/>
      <c r="C161" s="298"/>
      <c r="D161" s="299"/>
      <c r="E161" s="285"/>
      <c r="F161" s="286"/>
      <c r="G161" s="286"/>
      <c r="H161" s="286"/>
      <c r="I161" s="286"/>
      <c r="J161" s="128" t="str">
        <f>IF(AND('Mapa final'!$AB$22="Baja",'Mapa final'!$AD$22="Leve"),CONCATENATE("R6C",'Mapa final'!$R$22),"")</f>
        <v/>
      </c>
      <c r="K161" s="56" t="str">
        <f>IF(AND('Mapa final'!$AB$23="Baja",'Mapa final'!$AD$23="Leve"),CONCATENATE("R6C",'Mapa final'!$R$23),"")</f>
        <v/>
      </c>
      <c r="L161" s="129" t="str">
        <f>IF(AND('Mapa final'!$AB$24="Baja",'Mapa final'!$AD$24="Leve"),CONCATENATE("R6C",'Mapa final'!$R$24),"")</f>
        <v/>
      </c>
      <c r="M161" s="51" t="str">
        <f>IF(AND('Mapa final'!$AB$22="Baja",'Mapa final'!$AD$22="Menor"),CONCATENATE("R6C",'Mapa final'!$R$22),"")</f>
        <v/>
      </c>
      <c r="N161" s="52" t="str">
        <f>IF(AND('Mapa final'!$AB$23="Baja",'Mapa final'!$AD$23="Menor"),CONCATENATE("R6C",'Mapa final'!$R$23),"")</f>
        <v/>
      </c>
      <c r="O161" s="124" t="str">
        <f>IF(AND('Mapa final'!$AB$24="Baja",'Mapa final'!$AD$24="Menor"),CONCATENATE("R6C",'Mapa final'!$R$24),"")</f>
        <v/>
      </c>
      <c r="P161" s="51" t="str">
        <f>IF(AND('Mapa final'!$AB$22="Baja",'Mapa final'!$AD$22="Moderado"),CONCATENATE("R6C",'Mapa final'!$R$22),"")</f>
        <v/>
      </c>
      <c r="Q161" s="52" t="str">
        <f>IF(AND('Mapa final'!$AB$23="Baja",'Mapa final'!$AD$23="Moderado"),CONCATENATE("R6C",'Mapa final'!$R$23),"")</f>
        <v/>
      </c>
      <c r="R161" s="124" t="str">
        <f>IF(AND('Mapa final'!$AB$24="Baja",'Mapa final'!$AD$24="Moderado"),CONCATENATE("R6C",'Mapa final'!$R$24),"")</f>
        <v/>
      </c>
      <c r="S161" s="118" t="str">
        <f>IF(AND('Mapa final'!$AB$22="Baja",'Mapa final'!$AD$22="Mayor"),CONCATENATE("R6C",'Mapa final'!$R$22),"")</f>
        <v/>
      </c>
      <c r="T161" s="44" t="str">
        <f>IF(AND('Mapa final'!$AB$23="Baja",'Mapa final'!$AD$23="Mayor"),CONCATENATE("R6C",'Mapa final'!$R$23),"")</f>
        <v/>
      </c>
      <c r="U161" s="119" t="str">
        <f>IF(AND('Mapa final'!$AB$24="Baja",'Mapa final'!$AD$24="Mayor"),CONCATENATE("R6C",'Mapa final'!$R$24),"")</f>
        <v/>
      </c>
      <c r="V161" s="45" t="str">
        <f>IF(AND('Mapa final'!$AB$22="Baja",'Mapa final'!$AD$22="Catastrófico"),CONCATENATE("R6C",'Mapa final'!$R$22),"")</f>
        <v/>
      </c>
      <c r="W161" s="46" t="str">
        <f>IF(AND('Mapa final'!$AB$23="Baja",'Mapa final'!$AD$23="Catastrófico"),CONCATENATE("R6C",'Mapa final'!$R$23),"")</f>
        <v/>
      </c>
      <c r="X161" s="113" t="str">
        <f>IF(AND('Mapa final'!$AB$24="Baja",'Mapa final'!$AD$24="Catastrófico"),CONCATENATE("R6C",'Mapa final'!$R$24),"")</f>
        <v/>
      </c>
      <c r="Y161" s="58"/>
      <c r="Z161" s="303"/>
      <c r="AA161" s="304"/>
      <c r="AB161" s="304"/>
      <c r="AC161" s="304"/>
      <c r="AD161" s="304"/>
      <c r="AE161" s="305"/>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8"/>
    </row>
    <row r="162" spans="1:61" ht="15" customHeight="1" x14ac:dyDescent="0.25">
      <c r="A162" s="58"/>
      <c r="B162" s="298"/>
      <c r="C162" s="298"/>
      <c r="D162" s="299"/>
      <c r="E162" s="285"/>
      <c r="F162" s="286"/>
      <c r="G162" s="286"/>
      <c r="H162" s="286"/>
      <c r="I162" s="286"/>
      <c r="J162" s="128" t="str">
        <f>IF(AND('Mapa final'!$AB$25="Baja",'Mapa final'!$AD$25="Leve"),CONCATENATE("R7C",'Mapa final'!$R$25),"")</f>
        <v/>
      </c>
      <c r="K162" s="56" t="str">
        <f>IF(AND('Mapa final'!$AB$26="Baja",'Mapa final'!$AD$26="Leve"),CONCATENATE("R7C",'Mapa final'!$R$26),"")</f>
        <v/>
      </c>
      <c r="L162" s="129" t="str">
        <f>IF(AND('Mapa final'!$AB$27="Baja",'Mapa final'!$AD$27="Leve"),CONCATENATE("R7C",'Mapa final'!$R$27),"")</f>
        <v/>
      </c>
      <c r="M162" s="51" t="str">
        <f>IF(AND('Mapa final'!$AB$25="Baja",'Mapa final'!$AD$25="Menor"),CONCATENATE("R7C",'Mapa final'!$R$25),"")</f>
        <v/>
      </c>
      <c r="N162" s="52" t="str">
        <f>IF(AND('Mapa final'!$AB$26="Baja",'Mapa final'!$AD$26="Menor"),CONCATENATE("R7C",'Mapa final'!$R$26),"")</f>
        <v/>
      </c>
      <c r="O162" s="124" t="str">
        <f>IF(AND('Mapa final'!$AB$27="Baja",'Mapa final'!$AD$27="Menor"),CONCATENATE("R7C",'Mapa final'!$R$27),"")</f>
        <v/>
      </c>
      <c r="P162" s="51" t="str">
        <f>IF(AND('Mapa final'!$AB$25="Baja",'Mapa final'!$AD$25="Moderado"),CONCATENATE("R7C",'Mapa final'!$R$25),"")</f>
        <v/>
      </c>
      <c r="Q162" s="52" t="str">
        <f>IF(AND('Mapa final'!$AB$26="Baja",'Mapa final'!$AD$26="Moderado"),CONCATENATE("R7C",'Mapa final'!$R$26),"")</f>
        <v/>
      </c>
      <c r="R162" s="124" t="str">
        <f>IF(AND('Mapa final'!$AB$27="Baja",'Mapa final'!$AD$27="Moderado"),CONCATENATE("R7C",'Mapa final'!$R$27),"")</f>
        <v/>
      </c>
      <c r="S162" s="118" t="str">
        <f>IF(AND('Mapa final'!$AB$25="Baja",'Mapa final'!$AD$25="Mayor"),CONCATENATE("R7C",'Mapa final'!$R$25),"")</f>
        <v/>
      </c>
      <c r="T162" s="44" t="str">
        <f>IF(AND('Mapa final'!$AB$26="Baja",'Mapa final'!$AD$26="Mayor"),CONCATENATE("R7C",'Mapa final'!$R$26),"")</f>
        <v/>
      </c>
      <c r="U162" s="119" t="str">
        <f>IF(AND('Mapa final'!$AB$27="Baja",'Mapa final'!$AD$27="Mayor"),CONCATENATE("R7C",'Mapa final'!$R$27),"")</f>
        <v/>
      </c>
      <c r="V162" s="45" t="str">
        <f>IF(AND('Mapa final'!$AB$25="Baja",'Mapa final'!$AD$25="Catastrófico"),CONCATENATE("R7C",'Mapa final'!$R$25),"")</f>
        <v/>
      </c>
      <c r="W162" s="46" t="str">
        <f>IF(AND('Mapa final'!$AB$26="Baja",'Mapa final'!$AD$26="Catastrófico"),CONCATENATE("R7C",'Mapa final'!$R$26),"")</f>
        <v/>
      </c>
      <c r="X162" s="113" t="str">
        <f>IF(AND('Mapa final'!$AB$27="Baja",'Mapa final'!$AD$27="Catastrófico"),CONCATENATE("R7C",'Mapa final'!$R$27),"")</f>
        <v/>
      </c>
      <c r="Y162" s="58"/>
      <c r="Z162" s="303"/>
      <c r="AA162" s="304"/>
      <c r="AB162" s="304"/>
      <c r="AC162" s="304"/>
      <c r="AD162" s="304"/>
      <c r="AE162" s="305"/>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c r="BC162" s="58"/>
      <c r="BD162" s="58"/>
      <c r="BE162" s="58"/>
      <c r="BF162" s="58"/>
      <c r="BG162" s="58"/>
      <c r="BH162" s="58"/>
      <c r="BI162" s="58"/>
    </row>
    <row r="163" spans="1:61" ht="15" customHeight="1" x14ac:dyDescent="0.25">
      <c r="A163" s="58"/>
      <c r="B163" s="298"/>
      <c r="C163" s="298"/>
      <c r="D163" s="299"/>
      <c r="E163" s="285"/>
      <c r="F163" s="286"/>
      <c r="G163" s="286"/>
      <c r="H163" s="286"/>
      <c r="I163" s="286"/>
      <c r="J163" s="128" t="str">
        <f>IF(AND('Mapa final'!$AB$28="Baja",'Mapa final'!$AD$28="Leve"),CONCATENATE("R8C",'Mapa final'!$R$28),"")</f>
        <v/>
      </c>
      <c r="K163" s="56" t="str">
        <f>IF(AND('Mapa final'!$AB$29="Baja",'Mapa final'!$AD$29="Leve"),CONCATENATE("R8C",'Mapa final'!$R$29),"")</f>
        <v/>
      </c>
      <c r="L163" s="129" t="str">
        <f>IF(AND('Mapa final'!$AB$30="Baja",'Mapa final'!$AD$30="Leve"),CONCATENATE("R8C",'Mapa final'!$R$30),"")</f>
        <v/>
      </c>
      <c r="M163" s="51" t="str">
        <f>IF(AND('Mapa final'!$AB$28="Baja",'Mapa final'!$AD$28="Menor"),CONCATENATE("R8C",'Mapa final'!$R$28),"")</f>
        <v/>
      </c>
      <c r="N163" s="52" t="str">
        <f>IF(AND('Mapa final'!$AB$29="Baja",'Mapa final'!$AD$29="Menor"),CONCATENATE("R8C",'Mapa final'!$R$29),"")</f>
        <v/>
      </c>
      <c r="O163" s="124" t="str">
        <f>IF(AND('Mapa final'!$AB$30="Baja",'Mapa final'!$AD$30="Menor"),CONCATENATE("R8C",'Mapa final'!$R$30),"")</f>
        <v/>
      </c>
      <c r="P163" s="51" t="str">
        <f>IF(AND('Mapa final'!$AB$28="Baja",'Mapa final'!$AD$28="Moderado"),CONCATENATE("R8C",'Mapa final'!$R$28),"")</f>
        <v/>
      </c>
      <c r="Q163" s="52" t="str">
        <f>IF(AND('Mapa final'!$AB$29="Baja",'Mapa final'!$AD$29="Moderado"),CONCATENATE("R8C",'Mapa final'!$R$29),"")</f>
        <v/>
      </c>
      <c r="R163" s="124" t="str">
        <f>IF(AND('Mapa final'!$AB$30="Baja",'Mapa final'!$AD$30="Moderado"),CONCATENATE("R8C",'Mapa final'!$R$30),"")</f>
        <v/>
      </c>
      <c r="S163" s="118" t="str">
        <f>IF(AND('Mapa final'!$AB$28="Baja",'Mapa final'!$AD$28="Mayor"),CONCATENATE("R8C",'Mapa final'!$R$28),"")</f>
        <v/>
      </c>
      <c r="T163" s="44" t="str">
        <f>IF(AND('Mapa final'!$AB$29="Baja",'Mapa final'!$AD$29="Mayor"),CONCATENATE("R8C",'Mapa final'!$R$29),"")</f>
        <v/>
      </c>
      <c r="U163" s="119" t="str">
        <f>IF(AND('Mapa final'!$AB$30="Baja",'Mapa final'!$AD$30="Mayor"),CONCATENATE("R8C",'Mapa final'!$R$30),"")</f>
        <v/>
      </c>
      <c r="V163" s="45" t="str">
        <f>IF(AND('Mapa final'!$AB$28="Baja",'Mapa final'!$AD$28="Catastrófico"),CONCATENATE("R8C",'Mapa final'!$R$28),"")</f>
        <v/>
      </c>
      <c r="W163" s="46" t="str">
        <f>IF(AND('Mapa final'!$AB$29="Baja",'Mapa final'!$AD$29="Catastrófico"),CONCATENATE("R8C",'Mapa final'!$R$29),"")</f>
        <v/>
      </c>
      <c r="X163" s="113" t="str">
        <f>IF(AND('Mapa final'!$AB$30="Baja",'Mapa final'!$AD$30="Catastrófico"),CONCATENATE("R8C",'Mapa final'!$R$30),"")</f>
        <v/>
      </c>
      <c r="Y163" s="58"/>
      <c r="Z163" s="303"/>
      <c r="AA163" s="304"/>
      <c r="AB163" s="304"/>
      <c r="AC163" s="304"/>
      <c r="AD163" s="304"/>
      <c r="AE163" s="305"/>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c r="BC163" s="58"/>
      <c r="BD163" s="58"/>
      <c r="BE163" s="58"/>
      <c r="BF163" s="58"/>
      <c r="BG163" s="58"/>
      <c r="BH163" s="58"/>
      <c r="BI163" s="58"/>
    </row>
    <row r="164" spans="1:61" ht="15" customHeight="1" x14ac:dyDescent="0.25">
      <c r="A164" s="58"/>
      <c r="B164" s="298"/>
      <c r="C164" s="298"/>
      <c r="D164" s="299"/>
      <c r="E164" s="285"/>
      <c r="F164" s="286"/>
      <c r="G164" s="286"/>
      <c r="H164" s="286"/>
      <c r="I164" s="286"/>
      <c r="J164" s="128" t="str">
        <f>IF(AND('Mapa final'!$AB$31="Baja",'Mapa final'!$AD$31="Leve"),CONCATENATE("R9C",'Mapa final'!$R$31),"")</f>
        <v/>
      </c>
      <c r="K164" s="56" t="str">
        <f>IF(AND('Mapa final'!$AB$32="Baja",'Mapa final'!$AD$32="Leve"),CONCATENATE("R9C",'Mapa final'!$R$32),"")</f>
        <v/>
      </c>
      <c r="L164" s="129" t="str">
        <f>IF(AND('Mapa final'!$AB$33="Baja",'Mapa final'!$AD$33="Leve"),CONCATENATE("R9C",'Mapa final'!$R$33),"")</f>
        <v/>
      </c>
      <c r="M164" s="51" t="str">
        <f>IF(AND('Mapa final'!$AB$31="Baja",'Mapa final'!$AD$31="Menor"),CONCATENATE("R9C",'Mapa final'!$R$31),"")</f>
        <v/>
      </c>
      <c r="N164" s="52" t="str">
        <f>IF(AND('Mapa final'!$AB$32="Baja",'Mapa final'!$AD$32="Menor"),CONCATENATE("R9C",'Mapa final'!$R$32),"")</f>
        <v/>
      </c>
      <c r="O164" s="124" t="str">
        <f>IF(AND('Mapa final'!$AB$33="Baja",'Mapa final'!$AD$33="Menor"),CONCATENATE("R9C",'Mapa final'!$R$33),"")</f>
        <v/>
      </c>
      <c r="P164" s="51" t="str">
        <f>IF(AND('Mapa final'!$AB$31="Baja",'Mapa final'!$AD$31="Moderado"),CONCATENATE("R9C",'Mapa final'!$R$31),"")</f>
        <v/>
      </c>
      <c r="Q164" s="52" t="str">
        <f>IF(AND('Mapa final'!$AB$32="Baja",'Mapa final'!$AD$32="Moderado"),CONCATENATE("R9C",'Mapa final'!$R$32),"")</f>
        <v/>
      </c>
      <c r="R164" s="124" t="str">
        <f>IF(AND('Mapa final'!$AB$33="Baja",'Mapa final'!$AD$33="Moderado"),CONCATENATE("R9C",'Mapa final'!$R$33),"")</f>
        <v/>
      </c>
      <c r="S164" s="118" t="str">
        <f>IF(AND('Mapa final'!$AB$31="Baja",'Mapa final'!$AD$31="Mayor"),CONCATENATE("R9C",'Mapa final'!$R$31),"")</f>
        <v/>
      </c>
      <c r="T164" s="44" t="str">
        <f>IF(AND('Mapa final'!$AB$32="Baja",'Mapa final'!$AD$32="Mayor"),CONCATENATE("R9C",'Mapa final'!$R$32),"")</f>
        <v>R9C2</v>
      </c>
      <c r="U164" s="119" t="str">
        <f>IF(AND('Mapa final'!$AB$33="Baja",'Mapa final'!$AD$33="Mayor"),CONCATENATE("R9C",'Mapa final'!$R$33),"")</f>
        <v/>
      </c>
      <c r="V164" s="45" t="str">
        <f>IF(AND('Mapa final'!$AB$31="Baja",'Mapa final'!$AD$31="Catastrófico"),CONCATENATE("R9C",'Mapa final'!$R$31),"")</f>
        <v/>
      </c>
      <c r="W164" s="46" t="str">
        <f>IF(AND('Mapa final'!$AB$32="Baja",'Mapa final'!$AD$32="Catastrófico"),CONCATENATE("R9C",'Mapa final'!$R$32),"")</f>
        <v/>
      </c>
      <c r="X164" s="113" t="str">
        <f>IF(AND('Mapa final'!$AB$33="Baja",'Mapa final'!$AD$33="Catastrófico"),CONCATENATE("R9C",'Mapa final'!$R$33),"")</f>
        <v/>
      </c>
      <c r="Y164" s="58"/>
      <c r="Z164" s="303"/>
      <c r="AA164" s="304"/>
      <c r="AB164" s="304"/>
      <c r="AC164" s="304"/>
      <c r="AD164" s="304"/>
      <c r="AE164" s="305"/>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c r="BC164" s="58"/>
      <c r="BD164" s="58"/>
      <c r="BE164" s="58"/>
      <c r="BF164" s="58"/>
      <c r="BG164" s="58"/>
      <c r="BH164" s="58"/>
      <c r="BI164" s="58"/>
    </row>
    <row r="165" spans="1:61" ht="15" customHeight="1" x14ac:dyDescent="0.25">
      <c r="A165" s="58"/>
      <c r="B165" s="298"/>
      <c r="C165" s="298"/>
      <c r="D165" s="299"/>
      <c r="E165" s="285"/>
      <c r="F165" s="286"/>
      <c r="G165" s="286"/>
      <c r="H165" s="286"/>
      <c r="I165" s="286"/>
      <c r="J165" s="128" t="str">
        <f>IF(AND('Mapa final'!$AB$34="Baja",'Mapa final'!$AD$34="Leve"),CONCATENATE("R10C",'Mapa final'!$R$34),"")</f>
        <v/>
      </c>
      <c r="K165" s="56" t="str">
        <f>IF(AND('Mapa final'!$AB$35="Baja",'Mapa final'!$AD$35="Leve"),CONCATENATE("R10C",'Mapa final'!$R$35),"")</f>
        <v/>
      </c>
      <c r="L165" s="129" t="str">
        <f>IF(AND('Mapa final'!$AB$36="Baja",'Mapa final'!$AD$36="Leve"),CONCATENATE("R10C",'Mapa final'!$R$36),"")</f>
        <v/>
      </c>
      <c r="M165" s="51" t="str">
        <f>IF(AND('Mapa final'!$AB$34="Baja",'Mapa final'!$AD$34="Menor"),CONCATENATE("R10C",'Mapa final'!$R$34),"")</f>
        <v/>
      </c>
      <c r="N165" s="52" t="str">
        <f>IF(AND('Mapa final'!$AB$35="Baja",'Mapa final'!$AD$35="Menor"),CONCATENATE("R10C",'Mapa final'!$R$35),"")</f>
        <v/>
      </c>
      <c r="O165" s="124" t="str">
        <f>IF(AND('Mapa final'!$AB$36="Baja",'Mapa final'!$AD$36="Menor"),CONCATENATE("R10C",'Mapa final'!$R$36),"")</f>
        <v/>
      </c>
      <c r="P165" s="51" t="str">
        <f>IF(AND('Mapa final'!$AB$34="Baja",'Mapa final'!$AD$34="Moderado"),CONCATENATE("R10C",'Mapa final'!$R$34),"")</f>
        <v/>
      </c>
      <c r="Q165" s="52" t="str">
        <f>IF(AND('Mapa final'!$AB$35="Baja",'Mapa final'!$AD$35="Moderado"),CONCATENATE("R10C",'Mapa final'!$R$35),"")</f>
        <v>R10C2</v>
      </c>
      <c r="R165" s="124" t="str">
        <f>IF(AND('Mapa final'!$AB$36="Baja",'Mapa final'!$AD$36="Moderado"),CONCATENATE("R10C",'Mapa final'!$R$36),"")</f>
        <v>R10C3</v>
      </c>
      <c r="S165" s="118" t="str">
        <f>IF(AND('Mapa final'!$AB$34="Baja",'Mapa final'!$AD$34="Mayor"),CONCATENATE("R10C",'Mapa final'!$R$34),"")</f>
        <v/>
      </c>
      <c r="T165" s="44" t="str">
        <f>IF(AND('Mapa final'!$AB$35="Baja",'Mapa final'!$AD$35="Mayor"),CONCATENATE("R10C",'Mapa final'!$R$35),"")</f>
        <v/>
      </c>
      <c r="U165" s="119" t="str">
        <f>IF(AND('Mapa final'!$AB$36="Baja",'Mapa final'!$AD$36="Mayor"),CONCATENATE("R10C",'Mapa final'!$R$36),"")</f>
        <v/>
      </c>
      <c r="V165" s="45" t="str">
        <f>IF(AND('Mapa final'!$AB$34="Baja",'Mapa final'!$AD$34="Catastrófico"),CONCATENATE("R10C",'Mapa final'!$R$34),"")</f>
        <v/>
      </c>
      <c r="W165" s="46" t="str">
        <f>IF(AND('Mapa final'!$AB$35="Baja",'Mapa final'!$AD$35="Catastrófico"),CONCATENATE("R10C",'Mapa final'!$R$35),"")</f>
        <v/>
      </c>
      <c r="X165" s="113" t="str">
        <f>IF(AND('Mapa final'!$AB$36="Baja",'Mapa final'!$AD$36="Catastrófico"),CONCATENATE("R10C",'Mapa final'!$R$36),"")</f>
        <v/>
      </c>
      <c r="Y165" s="58"/>
      <c r="Z165" s="303"/>
      <c r="AA165" s="304"/>
      <c r="AB165" s="304"/>
      <c r="AC165" s="304"/>
      <c r="AD165" s="304"/>
      <c r="AE165" s="305"/>
      <c r="AF165" s="58"/>
      <c r="AG165" s="58"/>
      <c r="AH165" s="58"/>
      <c r="AI165" s="58"/>
      <c r="AJ165" s="58"/>
      <c r="AK165" s="58"/>
      <c r="AL165" s="58"/>
      <c r="AM165" s="58"/>
      <c r="AN165" s="58"/>
      <c r="AO165" s="58"/>
      <c r="AP165" s="58"/>
      <c r="AQ165" s="58"/>
      <c r="AR165" s="58"/>
      <c r="AS165" s="58"/>
      <c r="AT165" s="58"/>
      <c r="AU165" s="58"/>
      <c r="AV165" s="58"/>
      <c r="AW165" s="58"/>
      <c r="AX165" s="58"/>
      <c r="AY165" s="58"/>
      <c r="AZ165" s="58"/>
      <c r="BA165" s="58"/>
      <c r="BB165" s="58"/>
      <c r="BC165" s="58"/>
      <c r="BD165" s="58"/>
      <c r="BE165" s="58"/>
      <c r="BF165" s="58"/>
      <c r="BG165" s="58"/>
      <c r="BH165" s="58"/>
      <c r="BI165" s="58"/>
    </row>
    <row r="166" spans="1:61" ht="15" customHeight="1" x14ac:dyDescent="0.25">
      <c r="A166" s="58"/>
      <c r="B166" s="298"/>
      <c r="C166" s="298"/>
      <c r="D166" s="299"/>
      <c r="E166" s="285"/>
      <c r="F166" s="286"/>
      <c r="G166" s="286"/>
      <c r="H166" s="286"/>
      <c r="I166" s="286"/>
      <c r="J166" s="128" t="str">
        <f>IF(AND('Mapa final'!$AB$37="Baja",'Mapa final'!$AD$37="Leve"),CONCATENATE("R11C",'Mapa final'!$R$37),"")</f>
        <v/>
      </c>
      <c r="K166" s="56" t="str">
        <f>IF(AND('Mapa final'!$AB$38="Baja",'Mapa final'!$AD$38="Leve"),CONCATENATE("R11C",'Mapa final'!$R$38),"")</f>
        <v/>
      </c>
      <c r="L166" s="129" t="str">
        <f>IF(AND('Mapa final'!$AB$39="Baja",'Mapa final'!$AD$39="Leve"),CONCATENATE("R11C",'Mapa final'!$R$39),"")</f>
        <v/>
      </c>
      <c r="M166" s="51" t="str">
        <f>IF(AND('Mapa final'!$AB$37="Baja",'Mapa final'!$AD$37="Menor"),CONCATENATE("R11C",'Mapa final'!$R$37),"")</f>
        <v/>
      </c>
      <c r="N166" s="52" t="str">
        <f>IF(AND('Mapa final'!$AB$38="Baja",'Mapa final'!$AD$38="Menor"),CONCATENATE("R11C",'Mapa final'!$R$38),"")</f>
        <v/>
      </c>
      <c r="O166" s="124" t="str">
        <f>IF(AND('Mapa final'!$AB$39="Baja",'Mapa final'!$AD$39="Menor"),CONCATENATE("R11C",'Mapa final'!$R$39),"")</f>
        <v/>
      </c>
      <c r="P166" s="51" t="str">
        <f>IF(AND('Mapa final'!$AB$37="Baja",'Mapa final'!$AD$37="Moderado"),CONCATENATE("R11C",'Mapa final'!$R$37),"")</f>
        <v/>
      </c>
      <c r="Q166" s="52" t="str">
        <f>IF(AND('Mapa final'!$AB$38="Baja",'Mapa final'!$AD$38="Moderado"),CONCATENATE("R11C",'Mapa final'!$R$38),"")</f>
        <v/>
      </c>
      <c r="R166" s="124" t="str">
        <f>IF(AND('Mapa final'!$AB$39="Baja",'Mapa final'!$AD$39="Moderado"),CONCATENATE("R11C",'Mapa final'!$R$39),"")</f>
        <v/>
      </c>
      <c r="S166" s="118" t="str">
        <f>IF(AND('Mapa final'!$AB$37="Baja",'Mapa final'!$AD$37="Mayor"),CONCATENATE("R11C",'Mapa final'!$R$37),"")</f>
        <v>R11C1</v>
      </c>
      <c r="T166" s="44" t="str">
        <f>IF(AND('Mapa final'!$AB$38="Baja",'Mapa final'!$AD$38="Mayor"),CONCATENATE("R11C",'Mapa final'!$R$38),"")</f>
        <v/>
      </c>
      <c r="U166" s="119" t="str">
        <f>IF(AND('Mapa final'!$AB$39="Baja",'Mapa final'!$AD$39="Mayor"),CONCATENATE("R11C",'Mapa final'!$R$39),"")</f>
        <v/>
      </c>
      <c r="V166" s="45" t="str">
        <f>IF(AND('Mapa final'!$AB$37="Baja",'Mapa final'!$AD$37="Catastrófico"),CONCATENATE("R11C",'Mapa final'!$R$37),"")</f>
        <v/>
      </c>
      <c r="W166" s="46" t="str">
        <f>IF(AND('Mapa final'!$AB$38="Baja",'Mapa final'!$AD$38="Catastrófico"),CONCATENATE("R11C",'Mapa final'!$R$38),"")</f>
        <v/>
      </c>
      <c r="X166" s="113" t="str">
        <f>IF(AND('Mapa final'!$AB$39="Baja",'Mapa final'!$AD$39="Catastrófico"),CONCATENATE("R11C",'Mapa final'!$R$39),"")</f>
        <v/>
      </c>
      <c r="Y166" s="58"/>
      <c r="Z166" s="303"/>
      <c r="AA166" s="304"/>
      <c r="AB166" s="304"/>
      <c r="AC166" s="304"/>
      <c r="AD166" s="304"/>
      <c r="AE166" s="305"/>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c r="BB166" s="58"/>
      <c r="BC166" s="58"/>
      <c r="BD166" s="58"/>
      <c r="BE166" s="58"/>
      <c r="BF166" s="58"/>
      <c r="BG166" s="58"/>
      <c r="BH166" s="58"/>
      <c r="BI166" s="58"/>
    </row>
    <row r="167" spans="1:61" ht="15" customHeight="1" x14ac:dyDescent="0.25">
      <c r="A167" s="58"/>
      <c r="B167" s="298"/>
      <c r="C167" s="298"/>
      <c r="D167" s="299"/>
      <c r="E167" s="285"/>
      <c r="F167" s="286"/>
      <c r="G167" s="286"/>
      <c r="H167" s="286"/>
      <c r="I167" s="286"/>
      <c r="J167" s="128" t="str">
        <f>IF(AND('Mapa final'!$AB$40="Baja",'Mapa final'!$AD$40="Leve"),CONCATENATE("R12C",'Mapa final'!$R$40),"")</f>
        <v/>
      </c>
      <c r="K167" s="56" t="str">
        <f>IF(AND('Mapa final'!$AB$41="Baja",'Mapa final'!$AD$41="Leve"),CONCATENATE("R12C",'Mapa final'!$R$41),"")</f>
        <v/>
      </c>
      <c r="L167" s="129" t="str">
        <f>IF(AND('Mapa final'!$AB$42="Baja",'Mapa final'!$AD$42="Leve"),CONCATENATE("R12C",'Mapa final'!$R$42),"")</f>
        <v/>
      </c>
      <c r="M167" s="51" t="str">
        <f>IF(AND('Mapa final'!$AB$40="Baja",'Mapa final'!$AD$40="Menor"),CONCATENATE("R12C",'Mapa final'!$R$40),"")</f>
        <v/>
      </c>
      <c r="N167" s="52" t="str">
        <f>IF(AND('Mapa final'!$AB$41="Baja",'Mapa final'!$AD$41="Menor"),CONCATENATE("R12C",'Mapa final'!$R$41),"")</f>
        <v/>
      </c>
      <c r="O167" s="124" t="str">
        <f>IF(AND('Mapa final'!$AB$42="Baja",'Mapa final'!$AD$42="Menor"),CONCATENATE("R12C",'Mapa final'!$R$42),"")</f>
        <v/>
      </c>
      <c r="P167" s="51" t="str">
        <f>IF(AND('Mapa final'!$AB$40="Baja",'Mapa final'!$AD$40="Moderado"),CONCATENATE("R12C",'Mapa final'!$R$40),"")</f>
        <v>R12C1</v>
      </c>
      <c r="Q167" s="52" t="str">
        <f>IF(AND('Mapa final'!$AB$41="Baja",'Mapa final'!$AD$41="Moderado"),CONCATENATE("R12C",'Mapa final'!$R$41),"")</f>
        <v/>
      </c>
      <c r="R167" s="124" t="str">
        <f>IF(AND('Mapa final'!$AB$42="Baja",'Mapa final'!$AD$42="Moderado"),CONCATENATE("R12C",'Mapa final'!$R$42),"")</f>
        <v/>
      </c>
      <c r="S167" s="118" t="str">
        <f>IF(AND('Mapa final'!$AB$40="Baja",'Mapa final'!$AD$40="Mayor"),CONCATENATE("R12C",'Mapa final'!$R$40),"")</f>
        <v/>
      </c>
      <c r="T167" s="44" t="str">
        <f>IF(AND('Mapa final'!$AB$41="Baja",'Mapa final'!$AD$41="Mayor"),CONCATENATE("R12C",'Mapa final'!$R$41),"")</f>
        <v/>
      </c>
      <c r="U167" s="119" t="str">
        <f>IF(AND('Mapa final'!$AB$42="Baja",'Mapa final'!$AD$42="Mayor"),CONCATENATE("R12C",'Mapa final'!$R$42),"")</f>
        <v/>
      </c>
      <c r="V167" s="45" t="str">
        <f>IF(AND('Mapa final'!$AB$40="Baja",'Mapa final'!$AD$40="Catastrófico"),CONCATENATE("R12C",'Mapa final'!$R$40),"")</f>
        <v/>
      </c>
      <c r="W167" s="46" t="str">
        <f>IF(AND('Mapa final'!$AB$41="Baja",'Mapa final'!$AD$41="Catastrófico"),CONCATENATE("R12C",'Mapa final'!$R$41),"")</f>
        <v/>
      </c>
      <c r="X167" s="113" t="str">
        <f>IF(AND('Mapa final'!$AB$42="Baja",'Mapa final'!$AD$42="Catastrófico"),CONCATENATE("R12C",'Mapa final'!$R$42),"")</f>
        <v/>
      </c>
      <c r="Y167" s="58"/>
      <c r="Z167" s="303"/>
      <c r="AA167" s="304"/>
      <c r="AB167" s="304"/>
      <c r="AC167" s="304"/>
      <c r="AD167" s="304"/>
      <c r="AE167" s="305"/>
      <c r="AF167" s="58"/>
      <c r="AG167" s="58"/>
      <c r="AH167" s="58"/>
      <c r="AI167" s="58"/>
      <c r="AJ167" s="58"/>
      <c r="AK167" s="58"/>
      <c r="AL167" s="58"/>
      <c r="AM167" s="58"/>
      <c r="AN167" s="58"/>
      <c r="AO167" s="58"/>
      <c r="AP167" s="58"/>
      <c r="AQ167" s="58"/>
      <c r="AR167" s="58"/>
      <c r="AS167" s="58"/>
      <c r="AT167" s="58"/>
      <c r="AU167" s="58"/>
      <c r="AV167" s="58"/>
      <c r="AW167" s="58"/>
      <c r="AX167" s="58"/>
      <c r="AY167" s="58"/>
      <c r="AZ167" s="58"/>
      <c r="BA167" s="58"/>
      <c r="BB167" s="58"/>
      <c r="BC167" s="58"/>
      <c r="BD167" s="58"/>
      <c r="BE167" s="58"/>
      <c r="BF167" s="58"/>
      <c r="BG167" s="58"/>
      <c r="BH167" s="58"/>
      <c r="BI167" s="58"/>
    </row>
    <row r="168" spans="1:61" ht="15" customHeight="1" x14ac:dyDescent="0.25">
      <c r="A168" s="58"/>
      <c r="B168" s="298"/>
      <c r="C168" s="298"/>
      <c r="D168" s="299"/>
      <c r="E168" s="285"/>
      <c r="F168" s="286"/>
      <c r="G168" s="286"/>
      <c r="H168" s="286"/>
      <c r="I168" s="286"/>
      <c r="J168" s="128" t="str">
        <f>IF(AND('Mapa final'!$AB$43="Baja",'Mapa final'!$AD$43="Leve"),CONCATENATE("R13C",'Mapa final'!$R$43),"")</f>
        <v/>
      </c>
      <c r="K168" s="56" t="str">
        <f>IF(AND('Mapa final'!$AB$44="Baja",'Mapa final'!$AD$44="Leve"),CONCATENATE("R13C",'Mapa final'!$R$44),"")</f>
        <v/>
      </c>
      <c r="L168" s="129" t="str">
        <f>IF(AND('Mapa final'!$AB$45="Baja",'Mapa final'!$AD$45="Leve"),CONCATENATE("R13C",'Mapa final'!$R$45),"")</f>
        <v/>
      </c>
      <c r="M168" s="51" t="str">
        <f>IF(AND('Mapa final'!$AB$43="Baja",'Mapa final'!$AD$43="Menor"),CONCATENATE("R13C",'Mapa final'!$R$43),"")</f>
        <v/>
      </c>
      <c r="N168" s="52" t="str">
        <f>IF(AND('Mapa final'!$AB$44="Baja",'Mapa final'!$AD$44="Menor"),CONCATENATE("R13C",'Mapa final'!$R$44),"")</f>
        <v/>
      </c>
      <c r="O168" s="124" t="str">
        <f>IF(AND('Mapa final'!$AB$45="Baja",'Mapa final'!$AD$45="Menor"),CONCATENATE("R13C",'Mapa final'!$R$45),"")</f>
        <v/>
      </c>
      <c r="P168" s="51" t="str">
        <f>IF(AND('Mapa final'!$AB$43="Baja",'Mapa final'!$AD$43="Moderado"),CONCATENATE("R13C",'Mapa final'!$R$43),"")</f>
        <v/>
      </c>
      <c r="Q168" s="52" t="str">
        <f>IF(AND('Mapa final'!$AB$44="Baja",'Mapa final'!$AD$44="Moderado"),CONCATENATE("R13C",'Mapa final'!$R$44),"")</f>
        <v/>
      </c>
      <c r="R168" s="124" t="str">
        <f>IF(AND('Mapa final'!$AB$45="Baja",'Mapa final'!$AD$45="Moderado"),CONCATENATE("R13C",'Mapa final'!$R$45),"")</f>
        <v/>
      </c>
      <c r="S168" s="118" t="str">
        <f>IF(AND('Mapa final'!$AB$43="Baja",'Mapa final'!$AD$43="Mayor"),CONCATENATE("R13C",'Mapa final'!$R$43),"")</f>
        <v/>
      </c>
      <c r="T168" s="44" t="str">
        <f>IF(AND('Mapa final'!$AB$44="Baja",'Mapa final'!$AD$44="Mayor"),CONCATENATE("R13C",'Mapa final'!$R$44),"")</f>
        <v/>
      </c>
      <c r="U168" s="119" t="str">
        <f>IF(AND('Mapa final'!$AB$45="Baja",'Mapa final'!$AD$45="Mayor"),CONCATENATE("R13C",'Mapa final'!$R$45),"")</f>
        <v/>
      </c>
      <c r="V168" s="45" t="str">
        <f>IF(AND('Mapa final'!$AB$43="Baja",'Mapa final'!$AD$43="Catastrófico"),CONCATENATE("R13C",'Mapa final'!$R$43),"")</f>
        <v/>
      </c>
      <c r="W168" s="46" t="str">
        <f>IF(AND('Mapa final'!$AB$44="Baja",'Mapa final'!$AD$44="Catastrófico"),CONCATENATE("R13C",'Mapa final'!$R$44),"")</f>
        <v/>
      </c>
      <c r="X168" s="113" t="str">
        <f>IF(AND('Mapa final'!$AB$45="Baja",'Mapa final'!$AD$45="Catastrófico"),CONCATENATE("R13C",'Mapa final'!$R$45),"")</f>
        <v/>
      </c>
      <c r="Y168" s="58"/>
      <c r="Z168" s="303"/>
      <c r="AA168" s="304"/>
      <c r="AB168" s="304"/>
      <c r="AC168" s="304"/>
      <c r="AD168" s="304"/>
      <c r="AE168" s="305"/>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row>
    <row r="169" spans="1:61" ht="15" customHeight="1" x14ac:dyDescent="0.25">
      <c r="A169" s="58"/>
      <c r="B169" s="298"/>
      <c r="C169" s="298"/>
      <c r="D169" s="299"/>
      <c r="E169" s="285"/>
      <c r="F169" s="286"/>
      <c r="G169" s="286"/>
      <c r="H169" s="286"/>
      <c r="I169" s="286"/>
      <c r="J169" s="128" t="str">
        <f>IF(AND('Mapa final'!$AB$46="Baja",'Mapa final'!$AD$46="Leve"),CONCATENATE("R14C",'Mapa final'!$R$46),"")</f>
        <v/>
      </c>
      <c r="K169" s="56" t="str">
        <f>IF(AND('Mapa final'!$AB$47="Baja",'Mapa final'!$AD$47="Leve"),CONCATENATE("R14C",'Mapa final'!$R$47),"")</f>
        <v/>
      </c>
      <c r="L169" s="129" t="str">
        <f>IF(AND('Mapa final'!$AB$48="Baja",'Mapa final'!$AD$48="Leve"),CONCATENATE("R14C",'Mapa final'!$R$48),"")</f>
        <v/>
      </c>
      <c r="M169" s="51" t="str">
        <f>IF(AND('Mapa final'!$AB$46="Baja",'Mapa final'!$AD$46="Menor"),CONCATENATE("R14C",'Mapa final'!$R$46),"")</f>
        <v/>
      </c>
      <c r="N169" s="52" t="str">
        <f>IF(AND('Mapa final'!$AB$47="Baja",'Mapa final'!$AD$47="Menor"),CONCATENATE("R14C",'Mapa final'!$R$47),"")</f>
        <v/>
      </c>
      <c r="O169" s="124" t="str">
        <f>IF(AND('Mapa final'!$AB$48="Baja",'Mapa final'!$AD$48="Menor"),CONCATENATE("R14C",'Mapa final'!$R$48),"")</f>
        <v/>
      </c>
      <c r="P169" s="51" t="str">
        <f>IF(AND('Mapa final'!$AB$46="Baja",'Mapa final'!$AD$46="Moderado"),CONCATENATE("R14C",'Mapa final'!$R$46),"")</f>
        <v>R14C1</v>
      </c>
      <c r="Q169" s="52" t="str">
        <f>IF(AND('Mapa final'!$AB$47="Baja",'Mapa final'!$AD$47="Moderado"),CONCATENATE("R14C",'Mapa final'!$R$47),"")</f>
        <v/>
      </c>
      <c r="R169" s="124" t="str">
        <f>IF(AND('Mapa final'!$AB$48="Baja",'Mapa final'!$AD$48="Moderado"),CONCATENATE("R14C",'Mapa final'!$R$48),"")</f>
        <v/>
      </c>
      <c r="S169" s="118" t="str">
        <f>IF(AND('Mapa final'!$AB$46="Baja",'Mapa final'!$AD$46="Mayor"),CONCATENATE("R14C",'Mapa final'!$R$46),"")</f>
        <v/>
      </c>
      <c r="T169" s="44" t="str">
        <f>IF(AND('Mapa final'!$AB$47="Baja",'Mapa final'!$AD$47="Mayor"),CONCATENATE("R14C",'Mapa final'!$R$47),"")</f>
        <v/>
      </c>
      <c r="U169" s="119" t="str">
        <f>IF(AND('Mapa final'!$AB$48="Baja",'Mapa final'!$AD$48="Mayor"),CONCATENATE("R14C",'Mapa final'!$R$48),"")</f>
        <v/>
      </c>
      <c r="V169" s="45" t="str">
        <f>IF(AND('Mapa final'!$AB$46="Baja",'Mapa final'!$AD$46="Catastrófico"),CONCATENATE("R14C",'Mapa final'!$R$46),"")</f>
        <v/>
      </c>
      <c r="W169" s="46" t="str">
        <f>IF(AND('Mapa final'!$AB$47="Baja",'Mapa final'!$AD$47="Catastrófico"),CONCATENATE("R14C",'Mapa final'!$R$47),"")</f>
        <v/>
      </c>
      <c r="X169" s="113" t="str">
        <f>IF(AND('Mapa final'!$AB$48="Baja",'Mapa final'!$AD$48="Catastrófico"),CONCATENATE("R14C",'Mapa final'!$R$48),"")</f>
        <v/>
      </c>
      <c r="Y169" s="58"/>
      <c r="Z169" s="303"/>
      <c r="AA169" s="304"/>
      <c r="AB169" s="304"/>
      <c r="AC169" s="304"/>
      <c r="AD169" s="304"/>
      <c r="AE169" s="305"/>
      <c r="AF169" s="58"/>
      <c r="AG169" s="58"/>
      <c r="AH169" s="58"/>
      <c r="AI169" s="58"/>
      <c r="AJ169" s="58"/>
      <c r="AK169" s="58"/>
      <c r="AL169" s="58"/>
      <c r="AM169" s="58"/>
      <c r="AN169" s="58"/>
      <c r="AO169" s="58"/>
      <c r="AP169" s="58"/>
      <c r="AQ169" s="58"/>
      <c r="AR169" s="58"/>
      <c r="AS169" s="58"/>
      <c r="AT169" s="58"/>
      <c r="AU169" s="58"/>
      <c r="AV169" s="58"/>
      <c r="AW169" s="58"/>
      <c r="AX169" s="58"/>
      <c r="AY169" s="58"/>
      <c r="AZ169" s="58"/>
      <c r="BA169" s="58"/>
      <c r="BB169" s="58"/>
      <c r="BC169" s="58"/>
      <c r="BD169" s="58"/>
      <c r="BE169" s="58"/>
      <c r="BF169" s="58"/>
      <c r="BG169" s="58"/>
      <c r="BH169" s="58"/>
      <c r="BI169" s="58"/>
    </row>
    <row r="170" spans="1:61" ht="15" customHeight="1" x14ac:dyDescent="0.25">
      <c r="A170" s="58"/>
      <c r="B170" s="298"/>
      <c r="C170" s="298"/>
      <c r="D170" s="299"/>
      <c r="E170" s="285"/>
      <c r="F170" s="286"/>
      <c r="G170" s="286"/>
      <c r="H170" s="286"/>
      <c r="I170" s="286"/>
      <c r="J170" s="128" t="str">
        <f>IF(AND('Mapa final'!$AB$49="Baja",'Mapa final'!$AD$49="Leve"),CONCATENATE("R15C",'Mapa final'!$R$49),"")</f>
        <v/>
      </c>
      <c r="K170" s="56" t="str">
        <f>IF(AND('Mapa final'!$AB$50="Baja",'Mapa final'!$AD$50="Leve"),CONCATENATE("R15C",'Mapa final'!$R$50),"")</f>
        <v/>
      </c>
      <c r="L170" s="129" t="str">
        <f>IF(AND('Mapa final'!$AB$51="Baja",'Mapa final'!$AD$51="Leve"),CONCATENATE("R15C",'Mapa final'!$R$51),"")</f>
        <v/>
      </c>
      <c r="M170" s="51" t="str">
        <f>IF(AND('Mapa final'!$AB$49="Baja",'Mapa final'!$AD$49="Menor"),CONCATENATE("R15C",'Mapa final'!$R$49),"")</f>
        <v/>
      </c>
      <c r="N170" s="52" t="str">
        <f>IF(AND('Mapa final'!$AB$50="Baja",'Mapa final'!$AD$50="Menor"),CONCATENATE("R15C",'Mapa final'!$R$50),"")</f>
        <v/>
      </c>
      <c r="O170" s="124" t="str">
        <f>IF(AND('Mapa final'!$AB$51="Baja",'Mapa final'!$AD$51="Menor"),CONCATENATE("R15C",'Mapa final'!$R$51),"")</f>
        <v/>
      </c>
      <c r="P170" s="51" t="str">
        <f>IF(AND('Mapa final'!$AB$49="Baja",'Mapa final'!$AD$49="Moderado"),CONCATENATE("R15C",'Mapa final'!$R$49),"")</f>
        <v/>
      </c>
      <c r="Q170" s="52" t="str">
        <f>IF(AND('Mapa final'!$AB$50="Baja",'Mapa final'!$AD$50="Moderado"),CONCATENATE("R15C",'Mapa final'!$R$50),"")</f>
        <v/>
      </c>
      <c r="R170" s="124" t="str">
        <f>IF(AND('Mapa final'!$AB$51="Baja",'Mapa final'!$AD$51="Moderado"),CONCATENATE("R15C",'Mapa final'!$R$51),"")</f>
        <v/>
      </c>
      <c r="S170" s="118" t="str">
        <f>IF(AND('Mapa final'!$AB$49="Baja",'Mapa final'!$AD$49="Mayor"),CONCATENATE("R15C",'Mapa final'!$R$49),"")</f>
        <v/>
      </c>
      <c r="T170" s="44" t="str">
        <f>IF(AND('Mapa final'!$AB$50="Baja",'Mapa final'!$AD$50="Mayor"),CONCATENATE("R15C",'Mapa final'!$R$50),"")</f>
        <v/>
      </c>
      <c r="U170" s="119" t="str">
        <f>IF(AND('Mapa final'!$AB$51="Baja",'Mapa final'!$AD$51="Mayor"),CONCATENATE("R15C",'Mapa final'!$R$51),"")</f>
        <v/>
      </c>
      <c r="V170" s="45" t="str">
        <f>IF(AND('Mapa final'!$AB$49="Baja",'Mapa final'!$AD$49="Catastrófico"),CONCATENATE("R15C",'Mapa final'!$R$49),"")</f>
        <v/>
      </c>
      <c r="W170" s="46" t="str">
        <f>IF(AND('Mapa final'!$AB$50="Baja",'Mapa final'!$AD$50="Catastrófico"),CONCATENATE("R15C",'Mapa final'!$R$50),"")</f>
        <v/>
      </c>
      <c r="X170" s="113" t="str">
        <f>IF(AND('Mapa final'!$AB$51="Baja",'Mapa final'!$AD$51="Catastrófico"),CONCATENATE("R15C",'Mapa final'!$R$51),"")</f>
        <v/>
      </c>
      <c r="Y170" s="58"/>
      <c r="Z170" s="303"/>
      <c r="AA170" s="304"/>
      <c r="AB170" s="304"/>
      <c r="AC170" s="304"/>
      <c r="AD170" s="304"/>
      <c r="AE170" s="305"/>
      <c r="AF170" s="58"/>
      <c r="AG170" s="58"/>
      <c r="AH170" s="58"/>
      <c r="AI170" s="58"/>
      <c r="AJ170" s="58"/>
      <c r="AK170" s="58"/>
      <c r="AL170" s="58"/>
      <c r="AM170" s="58"/>
      <c r="AN170" s="58"/>
      <c r="AO170" s="58"/>
      <c r="AP170" s="58"/>
      <c r="AQ170" s="58"/>
      <c r="AR170" s="58"/>
      <c r="AS170" s="58"/>
      <c r="AT170" s="58"/>
      <c r="AU170" s="58"/>
      <c r="AV170" s="58"/>
      <c r="AW170" s="58"/>
      <c r="AX170" s="58"/>
      <c r="AY170" s="58"/>
      <c r="AZ170" s="58"/>
      <c r="BA170" s="58"/>
      <c r="BB170" s="58"/>
      <c r="BC170" s="58"/>
      <c r="BD170" s="58"/>
      <c r="BE170" s="58"/>
      <c r="BF170" s="58"/>
      <c r="BG170" s="58"/>
      <c r="BH170" s="58"/>
      <c r="BI170" s="58"/>
    </row>
    <row r="171" spans="1:61" ht="15" customHeight="1" x14ac:dyDescent="0.25">
      <c r="A171" s="58"/>
      <c r="B171" s="298"/>
      <c r="C171" s="298"/>
      <c r="D171" s="299"/>
      <c r="E171" s="285"/>
      <c r="F171" s="286"/>
      <c r="G171" s="286"/>
      <c r="H171" s="286"/>
      <c r="I171" s="286"/>
      <c r="J171" s="128" t="str">
        <f>IF(AND('Mapa final'!$AB$52="Baja",'Mapa final'!$AD$52="Leve"),CONCATENATE("R16C",'Mapa final'!$R$52),"")</f>
        <v/>
      </c>
      <c r="K171" s="56" t="str">
        <f>IF(AND('Mapa final'!$AB$53="Baja",'Mapa final'!$AD$53="Leve"),CONCATENATE("R16C",'Mapa final'!$R$53),"")</f>
        <v/>
      </c>
      <c r="L171" s="129" t="str">
        <f>IF(AND('Mapa final'!$AB$54="Baja",'Mapa final'!$AD$54="Leve"),CONCATENATE("R16C",'Mapa final'!$R$54),"")</f>
        <v/>
      </c>
      <c r="M171" s="51" t="str">
        <f>IF(AND('Mapa final'!$AB$52="Baja",'Mapa final'!$AD$52="Menor"),CONCATENATE("R16C",'Mapa final'!$R$52),"")</f>
        <v/>
      </c>
      <c r="N171" s="52" t="str">
        <f>IF(AND('Mapa final'!$AB$53="Baja",'Mapa final'!$AD$53="Menor"),CONCATENATE("R16C",'Mapa final'!$R$53),"")</f>
        <v/>
      </c>
      <c r="O171" s="124" t="str">
        <f>IF(AND('Mapa final'!$AB$54="Baja",'Mapa final'!$AD$54="Menor"),CONCATENATE("R16C",'Mapa final'!$R$54),"")</f>
        <v/>
      </c>
      <c r="P171" s="51" t="str">
        <f>IF(AND('Mapa final'!$AB$52="Baja",'Mapa final'!$AD$52="Moderado"),CONCATENATE("R16C",'Mapa final'!$R$52),"")</f>
        <v/>
      </c>
      <c r="Q171" s="52" t="str">
        <f>IF(AND('Mapa final'!$AB$53="Baja",'Mapa final'!$AD$53="Moderado"),CONCATENATE("R16C",'Mapa final'!$R$53),"")</f>
        <v/>
      </c>
      <c r="R171" s="124" t="str">
        <f>IF(AND('Mapa final'!$AB$54="Baja",'Mapa final'!$AD$54="Moderado"),CONCATENATE("R16C",'Mapa final'!$R$54),"")</f>
        <v/>
      </c>
      <c r="S171" s="118" t="str">
        <f>IF(AND('Mapa final'!$AB$52="Baja",'Mapa final'!$AD$52="Mayor"),CONCATENATE("R16C",'Mapa final'!$R$52),"")</f>
        <v/>
      </c>
      <c r="T171" s="44" t="str">
        <f>IF(AND('Mapa final'!$AB$53="Baja",'Mapa final'!$AD$53="Mayor"),CONCATENATE("R16C",'Mapa final'!$R$53),"")</f>
        <v/>
      </c>
      <c r="U171" s="119" t="str">
        <f>IF(AND('Mapa final'!$AB$54="Baja",'Mapa final'!$AD$54="Mayor"),CONCATENATE("R16C",'Mapa final'!$R$54),"")</f>
        <v/>
      </c>
      <c r="V171" s="45" t="str">
        <f>IF(AND('Mapa final'!$AB$52="Baja",'Mapa final'!$AD$52="Catastrófico"),CONCATENATE("R16C",'Mapa final'!$R$52),"")</f>
        <v/>
      </c>
      <c r="W171" s="46" t="str">
        <f>IF(AND('Mapa final'!$AB$53="Baja",'Mapa final'!$AD$53="Catastrófico"),CONCATENATE("R16C",'Mapa final'!$R$53),"")</f>
        <v/>
      </c>
      <c r="X171" s="113" t="str">
        <f>IF(AND('Mapa final'!$AB$54="Baja",'Mapa final'!$AD$54="Catastrófico"),CONCATENATE("R16C",'Mapa final'!$R$54),"")</f>
        <v/>
      </c>
      <c r="Y171" s="58"/>
      <c r="Z171" s="303"/>
      <c r="AA171" s="304"/>
      <c r="AB171" s="304"/>
      <c r="AC171" s="304"/>
      <c r="AD171" s="304"/>
      <c r="AE171" s="305"/>
      <c r="AF171" s="58"/>
      <c r="AG171" s="58"/>
      <c r="AH171" s="58"/>
      <c r="AI171" s="58"/>
      <c r="AJ171" s="58"/>
      <c r="AK171" s="58"/>
      <c r="AL171" s="58"/>
      <c r="AM171" s="58"/>
      <c r="AN171" s="58"/>
      <c r="AO171" s="58"/>
      <c r="AP171" s="58"/>
      <c r="AQ171" s="58"/>
      <c r="AR171" s="58"/>
      <c r="AS171" s="58"/>
      <c r="AT171" s="58"/>
      <c r="AU171" s="58"/>
      <c r="AV171" s="58"/>
      <c r="AW171" s="58"/>
      <c r="AX171" s="58"/>
      <c r="AY171" s="58"/>
      <c r="AZ171" s="58"/>
      <c r="BA171" s="58"/>
      <c r="BB171" s="58"/>
      <c r="BC171" s="58"/>
      <c r="BD171" s="58"/>
      <c r="BE171" s="58"/>
      <c r="BF171" s="58"/>
      <c r="BG171" s="58"/>
      <c r="BH171" s="58"/>
      <c r="BI171" s="58"/>
    </row>
    <row r="172" spans="1:61" ht="15" customHeight="1" x14ac:dyDescent="0.25">
      <c r="A172" s="58"/>
      <c r="B172" s="298"/>
      <c r="C172" s="298"/>
      <c r="D172" s="299"/>
      <c r="E172" s="285"/>
      <c r="F172" s="286"/>
      <c r="G172" s="286"/>
      <c r="H172" s="286"/>
      <c r="I172" s="286"/>
      <c r="J172" s="128" t="str">
        <f>IF(AND('Mapa final'!$AB$55="Baja",'Mapa final'!$AD$55="Leve"),CONCATENATE("R17C",'Mapa final'!$R$55),"")</f>
        <v/>
      </c>
      <c r="K172" s="56" t="str">
        <f>IF(AND('Mapa final'!$AB$56="Baja",'Mapa final'!$AD$56="Leve"),CONCATENATE("R17C",'Mapa final'!$R$56),"")</f>
        <v/>
      </c>
      <c r="L172" s="129" t="str">
        <f>IF(AND('Mapa final'!$AB$57="Baja",'Mapa final'!$AD$57="Leve"),CONCATENATE("R17C",'Mapa final'!$R$57),"")</f>
        <v/>
      </c>
      <c r="M172" s="51" t="str">
        <f>IF(AND('Mapa final'!$AB$55="Baja",'Mapa final'!$AD$55="Menor"),CONCATENATE("R17C",'Mapa final'!$R$55),"")</f>
        <v/>
      </c>
      <c r="N172" s="52" t="str">
        <f>IF(AND('Mapa final'!$AB$56="Baja",'Mapa final'!$AD$56="Menor"),CONCATENATE("R17C",'Mapa final'!$R$56),"")</f>
        <v/>
      </c>
      <c r="O172" s="124" t="str">
        <f>IF(AND('Mapa final'!$AB$57="Baja",'Mapa final'!$AD$57="Menor"),CONCATENATE("R17C",'Mapa final'!$R$57),"")</f>
        <v/>
      </c>
      <c r="P172" s="51" t="str">
        <f>IF(AND('Mapa final'!$AB$55="Baja",'Mapa final'!$AD$55="Moderado"),CONCATENATE("R17C",'Mapa final'!$R$55),"")</f>
        <v/>
      </c>
      <c r="Q172" s="52" t="str">
        <f>IF(AND('Mapa final'!$AB$56="Baja",'Mapa final'!$AD$56="Moderado"),CONCATENATE("R17C",'Mapa final'!$R$56),"")</f>
        <v/>
      </c>
      <c r="R172" s="124" t="str">
        <f>IF(AND('Mapa final'!$AB$57="Baja",'Mapa final'!$AD$57="Moderado"),CONCATENATE("R17C",'Mapa final'!$R$57),"")</f>
        <v/>
      </c>
      <c r="S172" s="118" t="str">
        <f>IF(AND('Mapa final'!$AB$55="Baja",'Mapa final'!$AD$55="Mayor"),CONCATENATE("R17C",'Mapa final'!$R$55),"")</f>
        <v/>
      </c>
      <c r="T172" s="44" t="str">
        <f>IF(AND('Mapa final'!$AB$56="Baja",'Mapa final'!$AD$56="Mayor"),CONCATENATE("R17C",'Mapa final'!$R$56),"")</f>
        <v/>
      </c>
      <c r="U172" s="119" t="str">
        <f>IF(AND('Mapa final'!$AB$57="Baja",'Mapa final'!$AD$57="Mayor"),CONCATENATE("R17C",'Mapa final'!$R$57),"")</f>
        <v/>
      </c>
      <c r="V172" s="45" t="str">
        <f>IF(AND('Mapa final'!$AB$55="Baja",'Mapa final'!$AD$55="Catastrófico"),CONCATENATE("R17C",'Mapa final'!$R$55),"")</f>
        <v/>
      </c>
      <c r="W172" s="46" t="str">
        <f>IF(AND('Mapa final'!$AB$56="Baja",'Mapa final'!$AD$56="Catastrófico"),CONCATENATE("R17C",'Mapa final'!$R$56),"")</f>
        <v/>
      </c>
      <c r="X172" s="113" t="str">
        <f>IF(AND('Mapa final'!$AB$57="Baja",'Mapa final'!$AD$57="Catastrófico"),CONCATENATE("R17C",'Mapa final'!$R$57),"")</f>
        <v/>
      </c>
      <c r="Y172" s="58"/>
      <c r="Z172" s="303"/>
      <c r="AA172" s="304"/>
      <c r="AB172" s="304"/>
      <c r="AC172" s="304"/>
      <c r="AD172" s="304"/>
      <c r="AE172" s="305"/>
      <c r="AF172" s="58"/>
      <c r="AG172" s="58"/>
      <c r="AH172" s="58"/>
      <c r="AI172" s="58"/>
      <c r="AJ172" s="58"/>
      <c r="AK172" s="58"/>
      <c r="AL172" s="58"/>
      <c r="AM172" s="58"/>
      <c r="AN172" s="58"/>
      <c r="AO172" s="58"/>
      <c r="AP172" s="58"/>
      <c r="AQ172" s="58"/>
      <c r="AR172" s="58"/>
      <c r="AS172" s="58"/>
      <c r="AT172" s="58"/>
      <c r="AU172" s="58"/>
      <c r="AV172" s="58"/>
      <c r="AW172" s="58"/>
      <c r="AX172" s="58"/>
      <c r="AY172" s="58"/>
      <c r="AZ172" s="58"/>
      <c r="BA172" s="58"/>
      <c r="BB172" s="58"/>
      <c r="BC172" s="58"/>
      <c r="BD172" s="58"/>
      <c r="BE172" s="58"/>
      <c r="BF172" s="58"/>
      <c r="BG172" s="58"/>
      <c r="BH172" s="58"/>
      <c r="BI172" s="58"/>
    </row>
    <row r="173" spans="1:61" ht="15" customHeight="1" x14ac:dyDescent="0.25">
      <c r="A173" s="58"/>
      <c r="B173" s="298"/>
      <c r="C173" s="298"/>
      <c r="D173" s="299"/>
      <c r="E173" s="285"/>
      <c r="F173" s="286"/>
      <c r="G173" s="286"/>
      <c r="H173" s="286"/>
      <c r="I173" s="286"/>
      <c r="J173" s="128" t="str">
        <f>IF(AND('Mapa final'!$AB$58="Baja",'Mapa final'!$AD$58="Leve"),CONCATENATE("R18C",'Mapa final'!$R$58),"")</f>
        <v/>
      </c>
      <c r="K173" s="56" t="str">
        <f>IF(AND('Mapa final'!$AB$59="Baja",'Mapa final'!$AD$59="Leve"),CONCATENATE("R18C",'Mapa final'!$R$59),"")</f>
        <v/>
      </c>
      <c r="L173" s="129" t="str">
        <f>IF(AND('Mapa final'!$AB$60="Baja",'Mapa final'!$AD$60="Leve"),CONCATENATE("R18C",'Mapa final'!$R$60),"")</f>
        <v/>
      </c>
      <c r="M173" s="51" t="str">
        <f>IF(AND('Mapa final'!$AB$58="Baja",'Mapa final'!$AD$58="Menor"),CONCATENATE("R18C",'Mapa final'!$R$58),"")</f>
        <v/>
      </c>
      <c r="N173" s="52" t="str">
        <f>IF(AND('Mapa final'!$AB$59="Baja",'Mapa final'!$AD$59="Menor"),CONCATENATE("R18C",'Mapa final'!$R$59),"")</f>
        <v/>
      </c>
      <c r="O173" s="124" t="str">
        <f>IF(AND('Mapa final'!$AB$60="Baja",'Mapa final'!$AD$60="Menor"),CONCATENATE("R18C",'Mapa final'!$R$60),"")</f>
        <v/>
      </c>
      <c r="P173" s="51" t="str">
        <f>IF(AND('Mapa final'!$AB$58="Baja",'Mapa final'!$AD$58="Moderado"),CONCATENATE("R18C",'Mapa final'!$R$58),"")</f>
        <v/>
      </c>
      <c r="Q173" s="52" t="str">
        <f>IF(AND('Mapa final'!$AB$59="Baja",'Mapa final'!$AD$59="Moderado"),CONCATENATE("R18C",'Mapa final'!$R$59),"")</f>
        <v>R18C2</v>
      </c>
      <c r="R173" s="124" t="str">
        <f>IF(AND('Mapa final'!$AB$60="Baja",'Mapa final'!$AD$60="Moderado"),CONCATENATE("R18C",'Mapa final'!$R$60),"")</f>
        <v/>
      </c>
      <c r="S173" s="118" t="str">
        <f>IF(AND('Mapa final'!$AB$58="Baja",'Mapa final'!$AD$58="Mayor"),CONCATENATE("R18C",'Mapa final'!$R$58),"")</f>
        <v/>
      </c>
      <c r="T173" s="44" t="str">
        <f>IF(AND('Mapa final'!$AB$59="Baja",'Mapa final'!$AD$59="Mayor"),CONCATENATE("R18C",'Mapa final'!$R$59),"")</f>
        <v/>
      </c>
      <c r="U173" s="119" t="str">
        <f>IF(AND('Mapa final'!$AB$60="Baja",'Mapa final'!$AD$60="Mayor"),CONCATENATE("R18C",'Mapa final'!$R$60),"")</f>
        <v/>
      </c>
      <c r="V173" s="45" t="str">
        <f>IF(AND('Mapa final'!$AB$58="Baja",'Mapa final'!$AD$58="Catastrófico"),CONCATENATE("R18C",'Mapa final'!$R$58),"")</f>
        <v/>
      </c>
      <c r="W173" s="46" t="str">
        <f>IF(AND('Mapa final'!$AB$59="Baja",'Mapa final'!$AD$59="Catastrófico"),CONCATENATE("R18C",'Mapa final'!$R$59),"")</f>
        <v/>
      </c>
      <c r="X173" s="113" t="str">
        <f>IF(AND('Mapa final'!$AB$60="Baja",'Mapa final'!$AD$60="Catastrófico"),CONCATENATE("R18C",'Mapa final'!$R$60),"")</f>
        <v/>
      </c>
      <c r="Y173" s="58"/>
      <c r="Z173" s="303"/>
      <c r="AA173" s="304"/>
      <c r="AB173" s="304"/>
      <c r="AC173" s="304"/>
      <c r="AD173" s="304"/>
      <c r="AE173" s="305"/>
      <c r="AF173" s="58"/>
      <c r="AG173" s="58"/>
      <c r="AH173" s="58"/>
      <c r="AI173" s="58"/>
      <c r="AJ173" s="58"/>
      <c r="AK173" s="58"/>
      <c r="AL173" s="58"/>
      <c r="AM173" s="58"/>
      <c r="AN173" s="58"/>
      <c r="AO173" s="58"/>
      <c r="AP173" s="58"/>
      <c r="AQ173" s="58"/>
      <c r="AR173" s="58"/>
      <c r="AS173" s="58"/>
      <c r="AT173" s="58"/>
      <c r="AU173" s="58"/>
      <c r="AV173" s="58"/>
      <c r="AW173" s="58"/>
      <c r="AX173" s="58"/>
      <c r="AY173" s="58"/>
      <c r="AZ173" s="58"/>
      <c r="BA173" s="58"/>
      <c r="BB173" s="58"/>
      <c r="BC173" s="58"/>
      <c r="BD173" s="58"/>
      <c r="BE173" s="58"/>
      <c r="BF173" s="58"/>
      <c r="BG173" s="58"/>
      <c r="BH173" s="58"/>
      <c r="BI173" s="58"/>
    </row>
    <row r="174" spans="1:61" ht="15" customHeight="1" x14ac:dyDescent="0.25">
      <c r="A174" s="58"/>
      <c r="B174" s="298"/>
      <c r="C174" s="298"/>
      <c r="D174" s="299"/>
      <c r="E174" s="285"/>
      <c r="F174" s="286"/>
      <c r="G174" s="286"/>
      <c r="H174" s="286"/>
      <c r="I174" s="286"/>
      <c r="J174" s="128" t="str">
        <f>IF(AND('Mapa final'!$AB$61="Baja",'Mapa final'!$AD$61="Leve"),CONCATENATE("R19C",'Mapa final'!$R$61),"")</f>
        <v/>
      </c>
      <c r="K174" s="56" t="str">
        <f>IF(AND('Mapa final'!$AB$62="Baja",'Mapa final'!$AD$62="Leve"),CONCATENATE("R19C",'Mapa final'!$R$62),"")</f>
        <v/>
      </c>
      <c r="L174" s="129" t="str">
        <f>IF(AND('Mapa final'!$AB$63="Baja",'Mapa final'!$AD$63="Leve"),CONCATENATE("R19C",'Mapa final'!$R$63),"")</f>
        <v/>
      </c>
      <c r="M174" s="51" t="str">
        <f>IF(AND('Mapa final'!$AB$61="Baja",'Mapa final'!$AD$61="Menor"),CONCATENATE("R19C",'Mapa final'!$R$61),"")</f>
        <v/>
      </c>
      <c r="N174" s="52" t="str">
        <f>IF(AND('Mapa final'!$AB$62="Baja",'Mapa final'!$AD$62="Menor"),CONCATENATE("R19C",'Mapa final'!$R$62),"")</f>
        <v/>
      </c>
      <c r="O174" s="124" t="str">
        <f>IF(AND('Mapa final'!$AB$63="Baja",'Mapa final'!$AD$63="Menor"),CONCATENATE("R19C",'Mapa final'!$R$63),"")</f>
        <v/>
      </c>
      <c r="P174" s="51" t="str">
        <f>IF(AND('Mapa final'!$AB$61="Baja",'Mapa final'!$AD$61="Moderado"),CONCATENATE("R19C",'Mapa final'!$R$61),"")</f>
        <v/>
      </c>
      <c r="Q174" s="52" t="str">
        <f>IF(AND('Mapa final'!$AB$62="Baja",'Mapa final'!$AD$62="Moderado"),CONCATENATE("R19C",'Mapa final'!$R$62),"")</f>
        <v/>
      </c>
      <c r="R174" s="124" t="str">
        <f>IF(AND('Mapa final'!$AB$63="Baja",'Mapa final'!$AD$63="Moderado"),CONCATENATE("R19C",'Mapa final'!$R$63),"")</f>
        <v/>
      </c>
      <c r="S174" s="118" t="str">
        <f>IF(AND('Mapa final'!$AB$61="Baja",'Mapa final'!$AD$61="Mayor"),CONCATENATE("R19C",'Mapa final'!$R$61),"")</f>
        <v/>
      </c>
      <c r="T174" s="44" t="str">
        <f>IF(AND('Mapa final'!$AB$62="Baja",'Mapa final'!$AD$62="Mayor"),CONCATENATE("R19C",'Mapa final'!$R$62),"")</f>
        <v/>
      </c>
      <c r="U174" s="119" t="str">
        <f>IF(AND('Mapa final'!$AB$63="Baja",'Mapa final'!$AD$63="Mayor"),CONCATENATE("R19C",'Mapa final'!$R$63),"")</f>
        <v/>
      </c>
      <c r="V174" s="45" t="str">
        <f>IF(AND('Mapa final'!$AB$61="Baja",'Mapa final'!$AD$61="Catastrófico"),CONCATENATE("R19C",'Mapa final'!$R$61),"")</f>
        <v/>
      </c>
      <c r="W174" s="46" t="str">
        <f>IF(AND('Mapa final'!$AB$62="Baja",'Mapa final'!$AD$62="Catastrófico"),CONCATENATE("R19C",'Mapa final'!$R$62),"")</f>
        <v/>
      </c>
      <c r="X174" s="113" t="str">
        <f>IF(AND('Mapa final'!$AB$63="Baja",'Mapa final'!$AD$63="Catastrófico"),CONCATENATE("R19C",'Mapa final'!$R$63),"")</f>
        <v/>
      </c>
      <c r="Y174" s="58"/>
      <c r="Z174" s="303"/>
      <c r="AA174" s="304"/>
      <c r="AB174" s="304"/>
      <c r="AC174" s="304"/>
      <c r="AD174" s="304"/>
      <c r="AE174" s="305"/>
      <c r="AF174" s="58"/>
      <c r="AG174" s="58"/>
      <c r="AH174" s="58"/>
      <c r="AI174" s="58"/>
      <c r="AJ174" s="58"/>
      <c r="AK174" s="58"/>
      <c r="AL174" s="58"/>
      <c r="AM174" s="58"/>
      <c r="AN174" s="58"/>
      <c r="AO174" s="58"/>
      <c r="AP174" s="58"/>
      <c r="AQ174" s="58"/>
      <c r="AR174" s="58"/>
      <c r="AS174" s="58"/>
      <c r="AT174" s="58"/>
      <c r="AU174" s="58"/>
      <c r="AV174" s="58"/>
      <c r="AW174" s="58"/>
      <c r="AX174" s="58"/>
      <c r="AY174" s="58"/>
      <c r="AZ174" s="58"/>
      <c r="BA174" s="58"/>
      <c r="BB174" s="58"/>
      <c r="BC174" s="58"/>
      <c r="BD174" s="58"/>
      <c r="BE174" s="58"/>
      <c r="BF174" s="58"/>
      <c r="BG174" s="58"/>
      <c r="BH174" s="58"/>
      <c r="BI174" s="58"/>
    </row>
    <row r="175" spans="1:61" ht="15" customHeight="1" x14ac:dyDescent="0.25">
      <c r="A175" s="58"/>
      <c r="B175" s="298"/>
      <c r="C175" s="298"/>
      <c r="D175" s="299"/>
      <c r="E175" s="285"/>
      <c r="F175" s="286"/>
      <c r="G175" s="286"/>
      <c r="H175" s="286"/>
      <c r="I175" s="286"/>
      <c r="J175" s="128" t="str">
        <f>IF(AND('Mapa final'!$AB$64="Baja",'Mapa final'!$AD$64="Leve"),CONCATENATE("R20C",'Mapa final'!$R$64),"")</f>
        <v/>
      </c>
      <c r="K175" s="56" t="str">
        <f>IF(AND('Mapa final'!$AB$65="Baja",'Mapa final'!$AD$65="Leve"),CONCATENATE("R20C",'Mapa final'!$R$65),"")</f>
        <v/>
      </c>
      <c r="L175" s="129" t="str">
        <f>IF(AND('Mapa final'!$AB$66="Baja",'Mapa final'!$AD$66="Leve"),CONCATENATE("R20C",'Mapa final'!$R$66),"")</f>
        <v/>
      </c>
      <c r="M175" s="51" t="str">
        <f>IF(AND('Mapa final'!$AB$64="Baja",'Mapa final'!$AD$64="Menor"),CONCATENATE("R20C",'Mapa final'!$R$64),"")</f>
        <v/>
      </c>
      <c r="N175" s="52" t="str">
        <f>IF(AND('Mapa final'!$AB$65="Baja",'Mapa final'!$AD$65="Menor"),CONCATENATE("R20C",'Mapa final'!$R$65),"")</f>
        <v/>
      </c>
      <c r="O175" s="124" t="str">
        <f>IF(AND('Mapa final'!$AB$66="Baja",'Mapa final'!$AD$66="Menor"),CONCATENATE("R20C",'Mapa final'!$R$66),"")</f>
        <v/>
      </c>
      <c r="P175" s="51" t="str">
        <f>IF(AND('Mapa final'!$AB$64="Baja",'Mapa final'!$AD$64="Moderado"),CONCATENATE("R20C",'Mapa final'!$R$64),"")</f>
        <v/>
      </c>
      <c r="Q175" s="52" t="str">
        <f>IF(AND('Mapa final'!$AB$65="Baja",'Mapa final'!$AD$65="Moderado"),CONCATENATE("R20C",'Mapa final'!$R$65),"")</f>
        <v/>
      </c>
      <c r="R175" s="124" t="str">
        <f>IF(AND('Mapa final'!$AB$66="Baja",'Mapa final'!$AD$66="Moderado"),CONCATENATE("R20C",'Mapa final'!$R$66),"")</f>
        <v/>
      </c>
      <c r="S175" s="118" t="str">
        <f>IF(AND('Mapa final'!$AB$64="Baja",'Mapa final'!$AD$64="Mayor"),CONCATENATE("R20C",'Mapa final'!$R$64),"")</f>
        <v>R20C1</v>
      </c>
      <c r="T175" s="44" t="str">
        <f>IF(AND('Mapa final'!$AB$65="Baja",'Mapa final'!$AD$65="Mayor"),CONCATENATE("R20C",'Mapa final'!$R$65),"")</f>
        <v/>
      </c>
      <c r="U175" s="119" t="str">
        <f>IF(AND('Mapa final'!$AB$66="Baja",'Mapa final'!$AD$66="Mayor"),CONCATENATE("R20C",'Mapa final'!$R$66),"")</f>
        <v/>
      </c>
      <c r="V175" s="45" t="str">
        <f>IF(AND('Mapa final'!$AB$64="Baja",'Mapa final'!$AD$64="Catastrófico"),CONCATENATE("R20C",'Mapa final'!$R$64),"")</f>
        <v/>
      </c>
      <c r="W175" s="46" t="str">
        <f>IF(AND('Mapa final'!$AB$65="Baja",'Mapa final'!$AD$65="Catastrófico"),CONCATENATE("R20C",'Mapa final'!$R$65),"")</f>
        <v/>
      </c>
      <c r="X175" s="113" t="str">
        <f>IF(AND('Mapa final'!$AB$66="Baja",'Mapa final'!$AD$66="Catastrófico"),CONCATENATE("R20C",'Mapa final'!$R$66),"")</f>
        <v/>
      </c>
      <c r="Y175" s="58"/>
      <c r="Z175" s="303"/>
      <c r="AA175" s="304"/>
      <c r="AB175" s="304"/>
      <c r="AC175" s="304"/>
      <c r="AD175" s="304"/>
      <c r="AE175" s="305"/>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c r="BC175" s="58"/>
      <c r="BD175" s="58"/>
      <c r="BE175" s="58"/>
      <c r="BF175" s="58"/>
      <c r="BG175" s="58"/>
      <c r="BH175" s="58"/>
      <c r="BI175" s="58"/>
    </row>
    <row r="176" spans="1:61" ht="15" customHeight="1" x14ac:dyDescent="0.25">
      <c r="A176" s="58"/>
      <c r="B176" s="298"/>
      <c r="C176" s="298"/>
      <c r="D176" s="299"/>
      <c r="E176" s="285"/>
      <c r="F176" s="286"/>
      <c r="G176" s="286"/>
      <c r="H176" s="286"/>
      <c r="I176" s="286"/>
      <c r="J176" s="128" t="str">
        <f>IF(AND('Mapa final'!$AB$67="Baja",'Mapa final'!$AD$67="Leve"),CONCATENATE("R21C",'Mapa final'!$R$67),"")</f>
        <v>R21C1</v>
      </c>
      <c r="K176" s="56" t="str">
        <f>IF(AND('Mapa final'!$AB$68="Baja",'Mapa final'!$AD$68="Leve"),CONCATENATE("R21C",'Mapa final'!$R$68),"")</f>
        <v/>
      </c>
      <c r="L176" s="129" t="str">
        <f>IF(AND('Mapa final'!$AB$69="Baja",'Mapa final'!$AD$69="Leve"),CONCATENATE("R21C",'Mapa final'!$R$69),"")</f>
        <v/>
      </c>
      <c r="M176" s="51" t="str">
        <f>IF(AND('Mapa final'!$AB$67="Baja",'Mapa final'!$AD$67="Menor"),CONCATENATE("R21C",'Mapa final'!$R$67),"")</f>
        <v/>
      </c>
      <c r="N176" s="52" t="str">
        <f>IF(AND('Mapa final'!$AB$68="Baja",'Mapa final'!$AD$68="Menor"),CONCATENATE("R21C",'Mapa final'!$R$68),"")</f>
        <v/>
      </c>
      <c r="O176" s="124" t="str">
        <f>IF(AND('Mapa final'!$AB$69="Baja",'Mapa final'!$AD$69="Menor"),CONCATENATE("R21C",'Mapa final'!$R$69),"")</f>
        <v/>
      </c>
      <c r="P176" s="51" t="str">
        <f>IF(AND('Mapa final'!$AB$67="Baja",'Mapa final'!$AD$67="Moderado"),CONCATENATE("R21C",'Mapa final'!$R$67),"")</f>
        <v/>
      </c>
      <c r="Q176" s="52" t="str">
        <f>IF(AND('Mapa final'!$AB$68="Baja",'Mapa final'!$AD$68="Moderado"),CONCATENATE("R21C",'Mapa final'!$R$68),"")</f>
        <v/>
      </c>
      <c r="R176" s="124" t="str">
        <f>IF(AND('Mapa final'!$AB$69="Baja",'Mapa final'!$AD$69="Moderado"),CONCATENATE("R21C",'Mapa final'!$R$69),"")</f>
        <v/>
      </c>
      <c r="S176" s="118" t="str">
        <f>IF(AND('Mapa final'!$AB$67="Baja",'Mapa final'!$AD$67="Mayor"),CONCATENATE("R21C",'Mapa final'!$R$67),"")</f>
        <v/>
      </c>
      <c r="T176" s="44" t="str">
        <f>IF(AND('Mapa final'!$AB$68="Baja",'Mapa final'!$AD$68="Mayor"),CONCATENATE("R21C",'Mapa final'!$R$68),"")</f>
        <v/>
      </c>
      <c r="U176" s="119" t="str">
        <f>IF(AND('Mapa final'!$AB$69="Baja",'Mapa final'!$AD$69="Mayor"),CONCATENATE("R21C",'Mapa final'!$R$69),"")</f>
        <v/>
      </c>
      <c r="V176" s="45" t="str">
        <f>IF(AND('Mapa final'!$AB$67="Baja",'Mapa final'!$AD$67="Catastrófico"),CONCATENATE("R21C",'Mapa final'!$R$67),"")</f>
        <v/>
      </c>
      <c r="W176" s="46" t="str">
        <f>IF(AND('Mapa final'!$AB$68="Baja",'Mapa final'!$AD$68="Catastrófico"),CONCATENATE("R21C",'Mapa final'!$R$68),"")</f>
        <v/>
      </c>
      <c r="X176" s="113" t="str">
        <f>IF(AND('Mapa final'!$AB$69="Baja",'Mapa final'!$AD$69="Catastrófico"),CONCATENATE("R21C",'Mapa final'!$R$69),"")</f>
        <v/>
      </c>
      <c r="Y176" s="58"/>
      <c r="Z176" s="303"/>
      <c r="AA176" s="304"/>
      <c r="AB176" s="304"/>
      <c r="AC176" s="304"/>
      <c r="AD176" s="304"/>
      <c r="AE176" s="305"/>
      <c r="AF176" s="58"/>
      <c r="AG176" s="58"/>
      <c r="AH176" s="58"/>
      <c r="AI176" s="58"/>
      <c r="AJ176" s="58"/>
      <c r="AK176" s="58"/>
      <c r="AL176" s="58"/>
      <c r="AM176" s="58"/>
      <c r="AN176" s="58"/>
      <c r="AO176" s="58"/>
      <c r="AP176" s="58"/>
      <c r="AQ176" s="58"/>
      <c r="AR176" s="58"/>
      <c r="AS176" s="58"/>
      <c r="AT176" s="58"/>
      <c r="AU176" s="58"/>
      <c r="AV176" s="58"/>
      <c r="AW176" s="58"/>
      <c r="AX176" s="58"/>
      <c r="AY176" s="58"/>
      <c r="AZ176" s="58"/>
      <c r="BA176" s="58"/>
      <c r="BB176" s="58"/>
      <c r="BC176" s="58"/>
      <c r="BD176" s="58"/>
      <c r="BE176" s="58"/>
      <c r="BF176" s="58"/>
      <c r="BG176" s="58"/>
      <c r="BH176" s="58"/>
      <c r="BI176" s="58"/>
    </row>
    <row r="177" spans="1:61" ht="15" customHeight="1" x14ac:dyDescent="0.25">
      <c r="A177" s="58"/>
      <c r="B177" s="298"/>
      <c r="C177" s="298"/>
      <c r="D177" s="299"/>
      <c r="E177" s="285"/>
      <c r="F177" s="286"/>
      <c r="G177" s="286"/>
      <c r="H177" s="286"/>
      <c r="I177" s="286"/>
      <c r="J177" s="128" t="str">
        <f>IF(AND('Mapa final'!$AB$70="Baja",'Mapa final'!$AD$70="Leve"),CONCATENATE("R22C",'Mapa final'!$R$70),"")</f>
        <v/>
      </c>
      <c r="K177" s="56" t="str">
        <f>IF(AND('Mapa final'!$AB$71="Baja",'Mapa final'!$AD$71="Leve"),CONCATENATE("R22C",'Mapa final'!$R$71),"")</f>
        <v/>
      </c>
      <c r="L177" s="129" t="str">
        <f>IF(AND('Mapa final'!$AB$72="Baja",'Mapa final'!$AD$72="Leve"),CONCATENATE("R22C",'Mapa final'!$R$72),"")</f>
        <v/>
      </c>
      <c r="M177" s="51" t="str">
        <f>IF(AND('Mapa final'!$AB$70="Baja",'Mapa final'!$AD$70="Menor"),CONCATENATE("R22C",'Mapa final'!$R$70),"")</f>
        <v>R22C1</v>
      </c>
      <c r="N177" s="52" t="str">
        <f>IF(AND('Mapa final'!$AB$71="Baja",'Mapa final'!$AD$71="Menor"),CONCATENATE("R22C",'Mapa final'!$R$71),"")</f>
        <v/>
      </c>
      <c r="O177" s="124" t="str">
        <f>IF(AND('Mapa final'!$AB$72="Baja",'Mapa final'!$AD$72="Menor"),CONCATENATE("R22C",'Mapa final'!$R$72),"")</f>
        <v/>
      </c>
      <c r="P177" s="51" t="str">
        <f>IF(AND('Mapa final'!$AB$70="Baja",'Mapa final'!$AD$70="Moderado"),CONCATENATE("R22C",'Mapa final'!$R$70),"")</f>
        <v/>
      </c>
      <c r="Q177" s="52" t="str">
        <f>IF(AND('Mapa final'!$AB$71="Baja",'Mapa final'!$AD$71="Moderado"),CONCATENATE("R22C",'Mapa final'!$R$71),"")</f>
        <v/>
      </c>
      <c r="R177" s="124" t="str">
        <f>IF(AND('Mapa final'!$AB$72="Baja",'Mapa final'!$AD$72="Moderado"),CONCATENATE("R22C",'Mapa final'!$R$72),"")</f>
        <v/>
      </c>
      <c r="S177" s="118" t="str">
        <f>IF(AND('Mapa final'!$AB$70="Baja",'Mapa final'!$AD$70="Mayor"),CONCATENATE("R22C",'Mapa final'!$R$70),"")</f>
        <v/>
      </c>
      <c r="T177" s="44" t="str">
        <f>IF(AND('Mapa final'!$AB$71="Baja",'Mapa final'!$AD$71="Mayor"),CONCATENATE("R22C",'Mapa final'!$R$71),"")</f>
        <v/>
      </c>
      <c r="U177" s="119" t="str">
        <f>IF(AND('Mapa final'!$AB$72="Baja",'Mapa final'!$AD$72="Mayor"),CONCATENATE("R22C",'Mapa final'!$R$72),"")</f>
        <v/>
      </c>
      <c r="V177" s="45" t="str">
        <f>IF(AND('Mapa final'!$AB$70="Baja",'Mapa final'!$AD$70="Catastrófico"),CONCATENATE("R22C",'Mapa final'!$R$70),"")</f>
        <v/>
      </c>
      <c r="W177" s="46" t="str">
        <f>IF(AND('Mapa final'!$AB$71="Baja",'Mapa final'!$AD$71="Catastrófico"),CONCATENATE("R22C",'Mapa final'!$R$71),"")</f>
        <v/>
      </c>
      <c r="X177" s="113" t="str">
        <f>IF(AND('Mapa final'!$AB$72="Baja",'Mapa final'!$AD$72="Catastrófico"),CONCATENATE("R22C",'Mapa final'!$R$72),"")</f>
        <v/>
      </c>
      <c r="Y177" s="58"/>
      <c r="Z177" s="303"/>
      <c r="AA177" s="304"/>
      <c r="AB177" s="304"/>
      <c r="AC177" s="304"/>
      <c r="AD177" s="304"/>
      <c r="AE177" s="305"/>
      <c r="AF177" s="58"/>
      <c r="AG177" s="58"/>
      <c r="AH177" s="58"/>
      <c r="AI177" s="58"/>
      <c r="AJ177" s="58"/>
      <c r="AK177" s="58"/>
      <c r="AL177" s="58"/>
      <c r="AM177" s="58"/>
      <c r="AN177" s="58"/>
      <c r="AO177" s="58"/>
      <c r="AP177" s="58"/>
      <c r="AQ177" s="58"/>
      <c r="AR177" s="58"/>
      <c r="AS177" s="58"/>
      <c r="AT177" s="58"/>
      <c r="AU177" s="58"/>
      <c r="AV177" s="58"/>
      <c r="AW177" s="58"/>
      <c r="AX177" s="58"/>
      <c r="AY177" s="58"/>
      <c r="AZ177" s="58"/>
      <c r="BA177" s="58"/>
      <c r="BB177" s="58"/>
      <c r="BC177" s="58"/>
      <c r="BD177" s="58"/>
      <c r="BE177" s="58"/>
      <c r="BF177" s="58"/>
      <c r="BG177" s="58"/>
      <c r="BH177" s="58"/>
      <c r="BI177" s="58"/>
    </row>
    <row r="178" spans="1:61" ht="15" customHeight="1" x14ac:dyDescent="0.25">
      <c r="A178" s="58"/>
      <c r="B178" s="298"/>
      <c r="C178" s="298"/>
      <c r="D178" s="299"/>
      <c r="E178" s="285"/>
      <c r="F178" s="286"/>
      <c r="G178" s="286"/>
      <c r="H178" s="286"/>
      <c r="I178" s="286"/>
      <c r="J178" s="128" t="str">
        <f>IF(AND('Mapa final'!$AB$73="Baja",'Mapa final'!$AD$73="Leve"),CONCATENATE("R23C",'Mapa final'!$R$73),"")</f>
        <v/>
      </c>
      <c r="K178" s="56" t="str">
        <f>IF(AND('Mapa final'!$AB$74="Baja",'Mapa final'!$AD$74="Leve"),CONCATENATE("R23C",'Mapa final'!$R$74),"")</f>
        <v/>
      </c>
      <c r="L178" s="129" t="str">
        <f>IF(AND('Mapa final'!$AB$75="Baja",'Mapa final'!$AD$75="Leve"),CONCATENATE("R23C",'Mapa final'!$R$75),"")</f>
        <v/>
      </c>
      <c r="M178" s="51" t="str">
        <f>IF(AND('Mapa final'!$AB$73="Baja",'Mapa final'!$AD$73="Menor"),CONCATENATE("R23C",'Mapa final'!$R$73),"")</f>
        <v/>
      </c>
      <c r="N178" s="52" t="str">
        <f>IF(AND('Mapa final'!$AB$74="Baja",'Mapa final'!$AD$74="Menor"),CONCATENATE("R23C",'Mapa final'!$R$74),"")</f>
        <v/>
      </c>
      <c r="O178" s="124" t="str">
        <f>IF(AND('Mapa final'!$AB$75="Baja",'Mapa final'!$AD$75="Menor"),CONCATENATE("R23C",'Mapa final'!$R$75),"")</f>
        <v/>
      </c>
      <c r="P178" s="51" t="str">
        <f>IF(AND('Mapa final'!$AB$73="Baja",'Mapa final'!$AD$73="Moderado"),CONCATENATE("R23C",'Mapa final'!$R$73),"")</f>
        <v/>
      </c>
      <c r="Q178" s="52" t="str">
        <f>IF(AND('Mapa final'!$AB$74="Baja",'Mapa final'!$AD$74="Moderado"),CONCATENATE("R23C",'Mapa final'!$R$74),"")</f>
        <v/>
      </c>
      <c r="R178" s="124" t="str">
        <f>IF(AND('Mapa final'!$AB$75="Baja",'Mapa final'!$AD$75="Moderado"),CONCATENATE("R23C",'Mapa final'!$R$75),"")</f>
        <v/>
      </c>
      <c r="S178" s="118" t="str">
        <f>IF(AND('Mapa final'!$AB$73="Baja",'Mapa final'!$AD$73="Mayor"),CONCATENATE("R23C",'Mapa final'!$R$73),"")</f>
        <v>R23C1</v>
      </c>
      <c r="T178" s="44" t="str">
        <f>IF(AND('Mapa final'!$AB$74="Baja",'Mapa final'!$AD$74="Mayor"),CONCATENATE("R23C",'Mapa final'!$R$74),"")</f>
        <v>R23C2</v>
      </c>
      <c r="U178" s="119" t="str">
        <f>IF(AND('Mapa final'!$AB$75="Baja",'Mapa final'!$AD$75="Mayor"),CONCATENATE("R23C",'Mapa final'!$R$75),"")</f>
        <v/>
      </c>
      <c r="V178" s="45" t="str">
        <f>IF(AND('Mapa final'!$AB$73="Baja",'Mapa final'!$AD$73="Catastrófico"),CONCATENATE("R23C",'Mapa final'!$R$73),"")</f>
        <v/>
      </c>
      <c r="W178" s="46" t="str">
        <f>IF(AND('Mapa final'!$AB$74="Baja",'Mapa final'!$AD$74="Catastrófico"),CONCATENATE("R23C",'Mapa final'!$R$74),"")</f>
        <v/>
      </c>
      <c r="X178" s="113" t="str">
        <f>IF(AND('Mapa final'!$AB$75="Baja",'Mapa final'!$AD$75="Catastrófico"),CONCATENATE("R23C",'Mapa final'!$R$75),"")</f>
        <v/>
      </c>
      <c r="Y178" s="58"/>
      <c r="Z178" s="303"/>
      <c r="AA178" s="304"/>
      <c r="AB178" s="304"/>
      <c r="AC178" s="304"/>
      <c r="AD178" s="304"/>
      <c r="AE178" s="305"/>
      <c r="AF178" s="58"/>
      <c r="AG178" s="58"/>
      <c r="AH178" s="58"/>
      <c r="AI178" s="58"/>
      <c r="AJ178" s="58"/>
      <c r="AK178" s="58"/>
      <c r="AL178" s="58"/>
      <c r="AM178" s="58"/>
      <c r="AN178" s="58"/>
      <c r="AO178" s="58"/>
      <c r="AP178" s="58"/>
      <c r="AQ178" s="58"/>
      <c r="AR178" s="58"/>
      <c r="AS178" s="58"/>
      <c r="AT178" s="58"/>
      <c r="AU178" s="58"/>
      <c r="AV178" s="58"/>
      <c r="AW178" s="58"/>
      <c r="AX178" s="58"/>
      <c r="AY178" s="58"/>
      <c r="AZ178" s="58"/>
      <c r="BA178" s="58"/>
      <c r="BB178" s="58"/>
      <c r="BC178" s="58"/>
      <c r="BD178" s="58"/>
      <c r="BE178" s="58"/>
      <c r="BF178" s="58"/>
      <c r="BG178" s="58"/>
      <c r="BH178" s="58"/>
      <c r="BI178" s="58"/>
    </row>
    <row r="179" spans="1:61" ht="15" customHeight="1" x14ac:dyDescent="0.25">
      <c r="A179" s="58"/>
      <c r="B179" s="298"/>
      <c r="C179" s="298"/>
      <c r="D179" s="299"/>
      <c r="E179" s="285"/>
      <c r="F179" s="286"/>
      <c r="G179" s="286"/>
      <c r="H179" s="286"/>
      <c r="I179" s="286"/>
      <c r="J179" s="128" t="str">
        <f>IF(AND('Mapa final'!$AB$76="Baja",'Mapa final'!$AD$76="Leve"),CONCATENATE("R24C",'Mapa final'!$R$76),"")</f>
        <v/>
      </c>
      <c r="K179" s="56" t="str">
        <f>IF(AND('Mapa final'!$AB$77="Baja",'Mapa final'!$AD$77="Leve"),CONCATENATE("R24C",'Mapa final'!$R$77),"")</f>
        <v/>
      </c>
      <c r="L179" s="129" t="str">
        <f>IF(AND('Mapa final'!$AB$78="Baja",'Mapa final'!$AD$78="Leve"),CONCATENATE("R24C",'Mapa final'!$R$78),"")</f>
        <v/>
      </c>
      <c r="M179" s="51" t="str">
        <f>IF(AND('Mapa final'!$AB$76="Baja",'Mapa final'!$AD$76="Menor"),CONCATENATE("R24C",'Mapa final'!$R$76),"")</f>
        <v/>
      </c>
      <c r="N179" s="52" t="str">
        <f>IF(AND('Mapa final'!$AB$77="Baja",'Mapa final'!$AD$77="Menor"),CONCATENATE("R24C",'Mapa final'!$R$77),"")</f>
        <v/>
      </c>
      <c r="O179" s="124" t="str">
        <f>IF(AND('Mapa final'!$AB$78="Baja",'Mapa final'!$AD$78="Menor"),CONCATENATE("R24C",'Mapa final'!$R$78),"")</f>
        <v/>
      </c>
      <c r="P179" s="51" t="str">
        <f>IF(AND('Mapa final'!$AB$76="Baja",'Mapa final'!$AD$76="Moderado"),CONCATENATE("R24C",'Mapa final'!$R$76),"")</f>
        <v>R24C1</v>
      </c>
      <c r="Q179" s="52" t="str">
        <f>IF(AND('Mapa final'!$AB$77="Baja",'Mapa final'!$AD$77="Moderado"),CONCATENATE("R24C",'Mapa final'!$R$77),"")</f>
        <v/>
      </c>
      <c r="R179" s="124" t="str">
        <f>IF(AND('Mapa final'!$AB$78="Baja",'Mapa final'!$AD$78="Moderado"),CONCATENATE("R24C",'Mapa final'!$R$78),"")</f>
        <v/>
      </c>
      <c r="S179" s="118" t="str">
        <f>IF(AND('Mapa final'!$AB$76="Baja",'Mapa final'!$AD$76="Mayor"),CONCATENATE("R24C",'Mapa final'!$R$76),"")</f>
        <v/>
      </c>
      <c r="T179" s="44" t="str">
        <f>IF(AND('Mapa final'!$AB$77="Baja",'Mapa final'!$AD$77="Mayor"),CONCATENATE("R24C",'Mapa final'!$R$77),"")</f>
        <v/>
      </c>
      <c r="U179" s="119" t="str">
        <f>IF(AND('Mapa final'!$AB$78="Baja",'Mapa final'!$AD$78="Mayor"),CONCATENATE("R24C",'Mapa final'!$R$78),"")</f>
        <v/>
      </c>
      <c r="V179" s="45" t="str">
        <f>IF(AND('Mapa final'!$AB$76="Baja",'Mapa final'!$AD$76="Catastrófico"),CONCATENATE("R24C",'Mapa final'!$R$76),"")</f>
        <v/>
      </c>
      <c r="W179" s="46" t="str">
        <f>IF(AND('Mapa final'!$AB$77="Baja",'Mapa final'!$AD$77="Catastrófico"),CONCATENATE("R24C",'Mapa final'!$R$77),"")</f>
        <v/>
      </c>
      <c r="X179" s="113" t="str">
        <f>IF(AND('Mapa final'!$AB$78="Baja",'Mapa final'!$AD$78="Catastrófico"),CONCATENATE("R24C",'Mapa final'!$R$78),"")</f>
        <v/>
      </c>
      <c r="Y179" s="58"/>
      <c r="Z179" s="303"/>
      <c r="AA179" s="304"/>
      <c r="AB179" s="304"/>
      <c r="AC179" s="304"/>
      <c r="AD179" s="304"/>
      <c r="AE179" s="305"/>
      <c r="AF179" s="58"/>
      <c r="AG179" s="58"/>
      <c r="AH179" s="58"/>
      <c r="AI179" s="58"/>
      <c r="AJ179" s="58"/>
      <c r="AK179" s="58"/>
      <c r="AL179" s="58"/>
      <c r="AM179" s="58"/>
      <c r="AN179" s="58"/>
      <c r="AO179" s="58"/>
      <c r="AP179" s="58"/>
      <c r="AQ179" s="58"/>
      <c r="AR179" s="58"/>
      <c r="AS179" s="58"/>
      <c r="AT179" s="58"/>
      <c r="AU179" s="58"/>
      <c r="AV179" s="58"/>
      <c r="AW179" s="58"/>
      <c r="AX179" s="58"/>
      <c r="AY179" s="58"/>
      <c r="AZ179" s="58"/>
      <c r="BA179" s="58"/>
      <c r="BB179" s="58"/>
      <c r="BC179" s="58"/>
      <c r="BD179" s="58"/>
      <c r="BE179" s="58"/>
      <c r="BF179" s="58"/>
      <c r="BG179" s="58"/>
      <c r="BH179" s="58"/>
      <c r="BI179" s="58"/>
    </row>
    <row r="180" spans="1:61" ht="15" customHeight="1" x14ac:dyDescent="0.25">
      <c r="A180" s="58"/>
      <c r="B180" s="298"/>
      <c r="C180" s="298"/>
      <c r="D180" s="299"/>
      <c r="E180" s="285"/>
      <c r="F180" s="286"/>
      <c r="G180" s="286"/>
      <c r="H180" s="286"/>
      <c r="I180" s="286"/>
      <c r="J180" s="128" t="str">
        <f>IF(AND('Mapa final'!$AB$79="Baja",'Mapa final'!$AD$79="Leve"),CONCATENATE("R25C",'Mapa final'!$R$79),"")</f>
        <v/>
      </c>
      <c r="K180" s="56" t="str">
        <f>IF(AND('Mapa final'!$AB$80="Baja",'Mapa final'!$AD$80="Leve"),CONCATENATE("R25C",'Mapa final'!$R$80),"")</f>
        <v/>
      </c>
      <c r="L180" s="129" t="str">
        <f>IF(AND('Mapa final'!$AB$81="Baja",'Mapa final'!$AD$81="Leve"),CONCATENATE("R25C",'Mapa final'!$R$81),"")</f>
        <v/>
      </c>
      <c r="M180" s="51" t="str">
        <f>IF(AND('Mapa final'!$AB$79="Baja",'Mapa final'!$AD$79="Menor"),CONCATENATE("R25C",'Mapa final'!$R$79),"")</f>
        <v/>
      </c>
      <c r="N180" s="52" t="str">
        <f>IF(AND('Mapa final'!$AB$80="Baja",'Mapa final'!$AD$80="Menor"),CONCATENATE("R25C",'Mapa final'!$R$80),"")</f>
        <v/>
      </c>
      <c r="O180" s="124" t="str">
        <f>IF(AND('Mapa final'!$AB$81="Baja",'Mapa final'!$AD$81="Menor"),CONCATENATE("R25C",'Mapa final'!$R$81),"")</f>
        <v/>
      </c>
      <c r="P180" s="51" t="str">
        <f>IF(AND('Mapa final'!$AB$79="Baja",'Mapa final'!$AD$79="Moderado"),CONCATENATE("R25C",'Mapa final'!$R$79),"")</f>
        <v>R25C1</v>
      </c>
      <c r="Q180" s="52" t="str">
        <f>IF(AND('Mapa final'!$AB$80="Baja",'Mapa final'!$AD$80="Moderado"),CONCATENATE("R25C",'Mapa final'!$R$80),"")</f>
        <v/>
      </c>
      <c r="R180" s="124" t="str">
        <f>IF(AND('Mapa final'!$AB$81="Baja",'Mapa final'!$AD$81="Moderado"),CONCATENATE("R25C",'Mapa final'!$R$81),"")</f>
        <v/>
      </c>
      <c r="S180" s="118" t="str">
        <f>IF(AND('Mapa final'!$AB$79="Baja",'Mapa final'!$AD$79="Mayor"),CONCATENATE("R25C",'Mapa final'!$R$79),"")</f>
        <v/>
      </c>
      <c r="T180" s="44" t="str">
        <f>IF(AND('Mapa final'!$AB$80="Baja",'Mapa final'!$AD$80="Mayor"),CONCATENATE("R25C",'Mapa final'!$R$80),"")</f>
        <v/>
      </c>
      <c r="U180" s="119" t="str">
        <f>IF(AND('Mapa final'!$AB$81="Baja",'Mapa final'!$AD$81="Mayor"),CONCATENATE("R25C",'Mapa final'!$R$81),"")</f>
        <v/>
      </c>
      <c r="V180" s="45" t="str">
        <f>IF(AND('Mapa final'!$AB$79="Baja",'Mapa final'!$AD$79="Catastrófico"),CONCATENATE("R25C",'Mapa final'!$R$79),"")</f>
        <v/>
      </c>
      <c r="W180" s="46" t="str">
        <f>IF(AND('Mapa final'!$AB$80="Baja",'Mapa final'!$AD$80="Catastrófico"),CONCATENATE("R25C",'Mapa final'!$R$80),"")</f>
        <v/>
      </c>
      <c r="X180" s="113" t="str">
        <f>IF(AND('Mapa final'!$AB$81="Baja",'Mapa final'!$AD$81="Catastrófico"),CONCATENATE("R25C",'Mapa final'!$R$81),"")</f>
        <v/>
      </c>
      <c r="Y180" s="58"/>
      <c r="Z180" s="303"/>
      <c r="AA180" s="304"/>
      <c r="AB180" s="304"/>
      <c r="AC180" s="304"/>
      <c r="AD180" s="304"/>
      <c r="AE180" s="305"/>
      <c r="AF180" s="58"/>
      <c r="AG180" s="58"/>
      <c r="AH180" s="58"/>
      <c r="AI180" s="58"/>
      <c r="AJ180" s="58"/>
      <c r="AK180" s="58"/>
      <c r="AL180" s="58"/>
      <c r="AM180" s="58"/>
      <c r="AN180" s="58"/>
      <c r="AO180" s="58"/>
      <c r="AP180" s="58"/>
      <c r="AQ180" s="58"/>
      <c r="AR180" s="58"/>
      <c r="AS180" s="58"/>
      <c r="AT180" s="58"/>
      <c r="AU180" s="58"/>
      <c r="AV180" s="58"/>
      <c r="AW180" s="58"/>
      <c r="AX180" s="58"/>
      <c r="AY180" s="58"/>
      <c r="AZ180" s="58"/>
      <c r="BA180" s="58"/>
      <c r="BB180" s="58"/>
      <c r="BC180" s="58"/>
      <c r="BD180" s="58"/>
      <c r="BE180" s="58"/>
      <c r="BF180" s="58"/>
      <c r="BG180" s="58"/>
      <c r="BH180" s="58"/>
      <c r="BI180" s="58"/>
    </row>
    <row r="181" spans="1:61" ht="15" customHeight="1" x14ac:dyDescent="0.25">
      <c r="A181" s="58"/>
      <c r="B181" s="298"/>
      <c r="C181" s="298"/>
      <c r="D181" s="299"/>
      <c r="E181" s="285"/>
      <c r="F181" s="286"/>
      <c r="G181" s="286"/>
      <c r="H181" s="286"/>
      <c r="I181" s="286"/>
      <c r="J181" s="128" t="str">
        <f>IF(AND('Mapa final'!$AB$82="Baja",'Mapa final'!$AD$82="Leve"),CONCATENATE("R26C",'Mapa final'!$R$82),"")</f>
        <v/>
      </c>
      <c r="K181" s="56" t="str">
        <f>IF(AND('Mapa final'!$AB$83="Baja",'Mapa final'!$AD$83="Leve"),CONCATENATE("R26C",'Mapa final'!$R$83),"")</f>
        <v/>
      </c>
      <c r="L181" s="129" t="str">
        <f>IF(AND('Mapa final'!$AB$84="Baja",'Mapa final'!$AD$84="Leve"),CONCATENATE("R26C",'Mapa final'!$R$84),"")</f>
        <v/>
      </c>
      <c r="M181" s="51" t="str">
        <f>IF(AND('Mapa final'!$AB$82="Baja",'Mapa final'!$AD$82="Menor"),CONCATENATE("R26C",'Mapa final'!$R$82),"")</f>
        <v/>
      </c>
      <c r="N181" s="52" t="str">
        <f>IF(AND('Mapa final'!$AB$83="Baja",'Mapa final'!$AD$83="Menor"),CONCATENATE("R26C",'Mapa final'!$R$83),"")</f>
        <v/>
      </c>
      <c r="O181" s="124" t="str">
        <f>IF(AND('Mapa final'!$AB$84="Baja",'Mapa final'!$AD$84="Menor"),CONCATENATE("R26C",'Mapa final'!$R$84),"")</f>
        <v/>
      </c>
      <c r="P181" s="51" t="str">
        <f>IF(AND('Mapa final'!$AB$82="Baja",'Mapa final'!$AD$82="Moderado"),CONCATENATE("R26C",'Mapa final'!$R$82),"")</f>
        <v/>
      </c>
      <c r="Q181" s="52" t="str">
        <f>IF(AND('Mapa final'!$AB$83="Baja",'Mapa final'!$AD$83="Moderado"),CONCATENATE("R26C",'Mapa final'!$R$83),"")</f>
        <v/>
      </c>
      <c r="R181" s="124" t="str">
        <f>IF(AND('Mapa final'!$AB$84="Baja",'Mapa final'!$AD$84="Moderado"),CONCATENATE("R26C",'Mapa final'!$R$84),"")</f>
        <v/>
      </c>
      <c r="S181" s="118" t="str">
        <f>IF(AND('Mapa final'!$AB$82="Baja",'Mapa final'!$AD$82="Mayor"),CONCATENATE("R26C",'Mapa final'!$R$82),"")</f>
        <v/>
      </c>
      <c r="T181" s="44" t="str">
        <f>IF(AND('Mapa final'!$AB$83="Baja",'Mapa final'!$AD$83="Mayor"),CONCATENATE("R26C",'Mapa final'!$R$83),"")</f>
        <v/>
      </c>
      <c r="U181" s="119" t="str">
        <f>IF(AND('Mapa final'!$AB$84="Baja",'Mapa final'!$AD$84="Mayor"),CONCATENATE("R26C",'Mapa final'!$R$84),"")</f>
        <v/>
      </c>
      <c r="V181" s="45" t="str">
        <f>IF(AND('Mapa final'!$AB$82="Baja",'Mapa final'!$AD$82="Catastrófico"),CONCATENATE("R26C",'Mapa final'!$R$82),"")</f>
        <v/>
      </c>
      <c r="W181" s="46" t="str">
        <f>IF(AND('Mapa final'!$AB$83="Baja",'Mapa final'!$AD$83="Catastrófico"),CONCATENATE("R26C",'Mapa final'!$R$83),"")</f>
        <v/>
      </c>
      <c r="X181" s="113" t="str">
        <f>IF(AND('Mapa final'!$AB$84="Baja",'Mapa final'!$AD$84="Catastrófico"),CONCATENATE("R26C",'Mapa final'!$R$84),"")</f>
        <v/>
      </c>
      <c r="Y181" s="58"/>
      <c r="Z181" s="303"/>
      <c r="AA181" s="304"/>
      <c r="AB181" s="304"/>
      <c r="AC181" s="304"/>
      <c r="AD181" s="304"/>
      <c r="AE181" s="305"/>
      <c r="AF181" s="58"/>
      <c r="AG181" s="58"/>
      <c r="AH181" s="58"/>
      <c r="AI181" s="58"/>
      <c r="AJ181" s="58"/>
      <c r="AK181" s="58"/>
      <c r="AL181" s="58"/>
      <c r="AM181" s="58"/>
      <c r="AN181" s="58"/>
      <c r="AO181" s="58"/>
      <c r="AP181" s="58"/>
      <c r="AQ181" s="58"/>
      <c r="AR181" s="58"/>
      <c r="AS181" s="58"/>
      <c r="AT181" s="58"/>
      <c r="AU181" s="58"/>
      <c r="AV181" s="58"/>
      <c r="AW181" s="58"/>
      <c r="AX181" s="58"/>
      <c r="AY181" s="58"/>
      <c r="AZ181" s="58"/>
      <c r="BA181" s="58"/>
      <c r="BB181" s="58"/>
      <c r="BC181" s="58"/>
      <c r="BD181" s="58"/>
      <c r="BE181" s="58"/>
      <c r="BF181" s="58"/>
      <c r="BG181" s="58"/>
      <c r="BH181" s="58"/>
      <c r="BI181" s="58"/>
    </row>
    <row r="182" spans="1:61" ht="15" customHeight="1" x14ac:dyDescent="0.25">
      <c r="A182" s="58"/>
      <c r="B182" s="298"/>
      <c r="C182" s="298"/>
      <c r="D182" s="299"/>
      <c r="E182" s="285"/>
      <c r="F182" s="286"/>
      <c r="G182" s="286"/>
      <c r="H182" s="286"/>
      <c r="I182" s="286"/>
      <c r="J182" s="128" t="str">
        <f>IF(AND('Mapa final'!$AB$85="Baja",'Mapa final'!$AD$85="Leve"),CONCATENATE("R27C",'Mapa final'!$R$85),"")</f>
        <v/>
      </c>
      <c r="K182" s="56" t="str">
        <f>IF(AND('Mapa final'!$AB$86="Baja",'Mapa final'!$AD$86="Leve"),CONCATENATE("R27C",'Mapa final'!$R$86),"")</f>
        <v/>
      </c>
      <c r="L182" s="129" t="str">
        <f>IF(AND('Mapa final'!$AB$87="Baja",'Mapa final'!$AD$87="Leve"),CONCATENATE("R27C",'Mapa final'!$R$87),"")</f>
        <v/>
      </c>
      <c r="M182" s="51" t="str">
        <f>IF(AND('Mapa final'!$AB$85="Baja",'Mapa final'!$AD$85="Menor"),CONCATENATE("R27C",'Mapa final'!$R$85),"")</f>
        <v/>
      </c>
      <c r="N182" s="52" t="str">
        <f>IF(AND('Mapa final'!$AB$86="Baja",'Mapa final'!$AD$86="Menor"),CONCATENATE("R27C",'Mapa final'!$R$86),"")</f>
        <v/>
      </c>
      <c r="O182" s="124" t="str">
        <f>IF(AND('Mapa final'!$AB$87="Baja",'Mapa final'!$AD$87="Menor"),CONCATENATE("R27C",'Mapa final'!$R$87),"")</f>
        <v/>
      </c>
      <c r="P182" s="51" t="str">
        <f>IF(AND('Mapa final'!$AB$85="Baja",'Mapa final'!$AD$85="Moderado"),CONCATENATE("R27C",'Mapa final'!$R$85),"")</f>
        <v>R27C1</v>
      </c>
      <c r="Q182" s="52" t="str">
        <f>IF(AND('Mapa final'!$AB$86="Baja",'Mapa final'!$AD$86="Moderado"),CONCATENATE("R27C",'Mapa final'!$R$86),"")</f>
        <v/>
      </c>
      <c r="R182" s="124" t="str">
        <f>IF(AND('Mapa final'!$AB$87="Baja",'Mapa final'!$AD$87="Moderado"),CONCATENATE("R27C",'Mapa final'!$R$87),"")</f>
        <v/>
      </c>
      <c r="S182" s="118" t="str">
        <f>IF(AND('Mapa final'!$AB$85="Baja",'Mapa final'!$AD$85="Mayor"),CONCATENATE("R27C",'Mapa final'!$R$85),"")</f>
        <v/>
      </c>
      <c r="T182" s="44" t="str">
        <f>IF(AND('Mapa final'!$AB$86="Baja",'Mapa final'!$AD$86="Mayor"),CONCATENATE("R27C",'Mapa final'!$R$86),"")</f>
        <v/>
      </c>
      <c r="U182" s="119" t="str">
        <f>IF(AND('Mapa final'!$AB$87="Baja",'Mapa final'!$AD$87="Mayor"),CONCATENATE("R27C",'Mapa final'!$R$87),"")</f>
        <v/>
      </c>
      <c r="V182" s="45" t="str">
        <f>IF(AND('Mapa final'!$AB$85="Baja",'Mapa final'!$AD$85="Catastrófico"),CONCATENATE("R27C",'Mapa final'!$R$85),"")</f>
        <v/>
      </c>
      <c r="W182" s="46" t="str">
        <f>IF(AND('Mapa final'!$AB$86="Baja",'Mapa final'!$AD$86="Catastrófico"),CONCATENATE("R27C",'Mapa final'!$R$86),"")</f>
        <v/>
      </c>
      <c r="X182" s="113" t="str">
        <f>IF(AND('Mapa final'!$AB$87="Baja",'Mapa final'!$AD$87="Catastrófico"),CONCATENATE("R27C",'Mapa final'!$R$87),"")</f>
        <v/>
      </c>
      <c r="Y182" s="58"/>
      <c r="Z182" s="303"/>
      <c r="AA182" s="304"/>
      <c r="AB182" s="304"/>
      <c r="AC182" s="304"/>
      <c r="AD182" s="304"/>
      <c r="AE182" s="305"/>
      <c r="AF182" s="58"/>
      <c r="AG182" s="58"/>
      <c r="AH182" s="58"/>
      <c r="AI182" s="58"/>
      <c r="AJ182" s="58"/>
      <c r="AK182" s="58"/>
      <c r="AL182" s="58"/>
      <c r="AM182" s="58"/>
      <c r="AN182" s="58"/>
      <c r="AO182" s="58"/>
      <c r="AP182" s="58"/>
      <c r="AQ182" s="58"/>
      <c r="AR182" s="58"/>
      <c r="AS182" s="58"/>
      <c r="AT182" s="58"/>
      <c r="AU182" s="58"/>
      <c r="AV182" s="58"/>
      <c r="AW182" s="58"/>
      <c r="AX182" s="58"/>
      <c r="AY182" s="58"/>
      <c r="AZ182" s="58"/>
      <c r="BA182" s="58"/>
      <c r="BB182" s="58"/>
      <c r="BC182" s="58"/>
      <c r="BD182" s="58"/>
      <c r="BE182" s="58"/>
      <c r="BF182" s="58"/>
      <c r="BG182" s="58"/>
      <c r="BH182" s="58"/>
      <c r="BI182" s="58"/>
    </row>
    <row r="183" spans="1:61" ht="15" customHeight="1" x14ac:dyDescent="0.25">
      <c r="A183" s="58"/>
      <c r="B183" s="298"/>
      <c r="C183" s="298"/>
      <c r="D183" s="299"/>
      <c r="E183" s="285"/>
      <c r="F183" s="286"/>
      <c r="G183" s="286"/>
      <c r="H183" s="286"/>
      <c r="I183" s="286"/>
      <c r="J183" s="128" t="str">
        <f>IF(AND('Mapa final'!$AB$88="Baja",'Mapa final'!$AD$88="Leve"),CONCATENATE("R28C",'Mapa final'!$R$88),"")</f>
        <v/>
      </c>
      <c r="K183" s="56" t="str">
        <f>IF(AND('Mapa final'!$AB$89="Baja",'Mapa final'!$AD$89="Leve"),CONCATENATE("R28C",'Mapa final'!$R$89),"")</f>
        <v/>
      </c>
      <c r="L183" s="129" t="str">
        <f>IF(AND('Mapa final'!$AB$90="Baja",'Mapa final'!$AD$90="Leve"),CONCATENATE("R28C",'Mapa final'!$R$90),"")</f>
        <v/>
      </c>
      <c r="M183" s="51" t="str">
        <f>IF(AND('Mapa final'!$AB$88="Baja",'Mapa final'!$AD$88="Menor"),CONCATENATE("R28C",'Mapa final'!$R$88),"")</f>
        <v/>
      </c>
      <c r="N183" s="52" t="str">
        <f>IF(AND('Mapa final'!$AB$89="Baja",'Mapa final'!$AD$89="Menor"),CONCATENATE("R28C",'Mapa final'!$R$89),"")</f>
        <v/>
      </c>
      <c r="O183" s="124" t="str">
        <f>IF(AND('Mapa final'!$AB$90="Baja",'Mapa final'!$AD$90="Menor"),CONCATENATE("R28C",'Mapa final'!$R$90),"")</f>
        <v/>
      </c>
      <c r="P183" s="51" t="str">
        <f>IF(AND('Mapa final'!$AB$88="Baja",'Mapa final'!$AD$88="Moderado"),CONCATENATE("R28C",'Mapa final'!$R$88),"")</f>
        <v/>
      </c>
      <c r="Q183" s="52" t="str">
        <f>IF(AND('Mapa final'!$AB$89="Baja",'Mapa final'!$AD$89="Moderado"),CONCATENATE("R28C",'Mapa final'!$R$89),"")</f>
        <v/>
      </c>
      <c r="R183" s="124" t="str">
        <f>IF(AND('Mapa final'!$AB$90="Baja",'Mapa final'!$AD$90="Moderado"),CONCATENATE("R28C",'Mapa final'!$R$90),"")</f>
        <v/>
      </c>
      <c r="S183" s="118" t="str">
        <f>IF(AND('Mapa final'!$AB$88="Baja",'Mapa final'!$AD$88="Mayor"),CONCATENATE("R28C",'Mapa final'!$R$88),"")</f>
        <v>R28C1</v>
      </c>
      <c r="T183" s="44" t="str">
        <f>IF(AND('Mapa final'!$AB$89="Baja",'Mapa final'!$AD$89="Mayor"),CONCATENATE("R28C",'Mapa final'!$R$89),"")</f>
        <v/>
      </c>
      <c r="U183" s="119" t="str">
        <f>IF(AND('Mapa final'!$AB$90="Baja",'Mapa final'!$AD$90="Mayor"),CONCATENATE("R28C",'Mapa final'!$R$90),"")</f>
        <v/>
      </c>
      <c r="V183" s="45" t="str">
        <f>IF(AND('Mapa final'!$AB$88="Baja",'Mapa final'!$AD$88="Catastrófico"),CONCATENATE("R28C",'Mapa final'!$R$88),"")</f>
        <v/>
      </c>
      <c r="W183" s="46" t="str">
        <f>IF(AND('Mapa final'!$AB$89="Baja",'Mapa final'!$AD$89="Catastrófico"),CONCATENATE("R28C",'Mapa final'!$R$89),"")</f>
        <v/>
      </c>
      <c r="X183" s="113" t="str">
        <f>IF(AND('Mapa final'!$AB$90="Baja",'Mapa final'!$AD$90="Catastrófico"),CONCATENATE("R28C",'Mapa final'!$R$90),"")</f>
        <v/>
      </c>
      <c r="Y183" s="58"/>
      <c r="Z183" s="303"/>
      <c r="AA183" s="304"/>
      <c r="AB183" s="304"/>
      <c r="AC183" s="304"/>
      <c r="AD183" s="304"/>
      <c r="AE183" s="305"/>
      <c r="AF183" s="58"/>
      <c r="AG183" s="58"/>
      <c r="AH183" s="58"/>
      <c r="AI183" s="58"/>
      <c r="AJ183" s="58"/>
      <c r="AK183" s="58"/>
      <c r="AL183" s="58"/>
      <c r="AM183" s="58"/>
      <c r="AN183" s="58"/>
      <c r="AO183" s="58"/>
      <c r="AP183" s="58"/>
      <c r="AQ183" s="58"/>
      <c r="AR183" s="58"/>
      <c r="AS183" s="58"/>
      <c r="AT183" s="58"/>
      <c r="AU183" s="58"/>
      <c r="AV183" s="58"/>
      <c r="AW183" s="58"/>
      <c r="AX183" s="58"/>
      <c r="AY183" s="58"/>
      <c r="AZ183" s="58"/>
      <c r="BA183" s="58"/>
      <c r="BB183" s="58"/>
      <c r="BC183" s="58"/>
      <c r="BD183" s="58"/>
      <c r="BE183" s="58"/>
      <c r="BF183" s="58"/>
      <c r="BG183" s="58"/>
      <c r="BH183" s="58"/>
      <c r="BI183" s="58"/>
    </row>
    <row r="184" spans="1:61" ht="15" customHeight="1" x14ac:dyDescent="0.25">
      <c r="A184" s="58"/>
      <c r="B184" s="298"/>
      <c r="C184" s="298"/>
      <c r="D184" s="299"/>
      <c r="E184" s="287"/>
      <c r="F184" s="288"/>
      <c r="G184" s="288"/>
      <c r="H184" s="288"/>
      <c r="I184" s="286"/>
      <c r="J184" s="128" t="str">
        <f>IF(AND('Mapa final'!$AB$91="Baja",'Mapa final'!$AD$91="Leve"),CONCATENATE("R29C",'Mapa final'!$R$91),"")</f>
        <v/>
      </c>
      <c r="K184" s="56" t="str">
        <f>IF(AND('Mapa final'!$AB$92="Baja",'Mapa final'!$AD$92="Leve"),CONCATENATE("R29C",'Mapa final'!$R$92),"")</f>
        <v/>
      </c>
      <c r="L184" s="129" t="str">
        <f>IF(AND('Mapa final'!$AB$93="Baja",'Mapa final'!$AD$93="Leve"),CONCATENATE("R29C",'Mapa final'!$R$93),"")</f>
        <v/>
      </c>
      <c r="M184" s="51" t="str">
        <f>IF(AND('Mapa final'!$AB$91="Baja",'Mapa final'!$AD$91="Menor"),CONCATENATE("R29C",'Mapa final'!$R$91),"")</f>
        <v/>
      </c>
      <c r="N184" s="52" t="str">
        <f>IF(AND('Mapa final'!$AB$92="Baja",'Mapa final'!$AD$92="Menor"),CONCATENATE("R29C",'Mapa final'!$R$92),"")</f>
        <v/>
      </c>
      <c r="O184" s="124" t="str">
        <f>IF(AND('Mapa final'!$AB$93="Baja",'Mapa final'!$AD$93="Menor"),CONCATENATE("R29C",'Mapa final'!$R$93),"")</f>
        <v/>
      </c>
      <c r="P184" s="51" t="str">
        <f>IF(AND('Mapa final'!$AB$91="Baja",'Mapa final'!$AD$91="Moderado"),CONCATENATE("R29C",'Mapa final'!$R$91),"")</f>
        <v/>
      </c>
      <c r="Q184" s="52" t="str">
        <f>IF(AND('Mapa final'!$AB$92="Baja",'Mapa final'!$AD$92="Moderado"),CONCATENATE("R29C",'Mapa final'!$R$92),"")</f>
        <v/>
      </c>
      <c r="R184" s="124" t="str">
        <f>IF(AND('Mapa final'!$AB$93="Baja",'Mapa final'!$AD$93="Moderado"),CONCATENATE("R29C",'Mapa final'!$R$93),"")</f>
        <v/>
      </c>
      <c r="S184" s="118" t="str">
        <f>IF(AND('Mapa final'!$AB$91="Baja",'Mapa final'!$AD$91="Mayor"),CONCATENATE("R29C",'Mapa final'!$R$91),"")</f>
        <v>R29C1</v>
      </c>
      <c r="T184" s="44" t="str">
        <f>IF(AND('Mapa final'!$AB$92="Baja",'Mapa final'!$AD$92="Mayor"),CONCATENATE("R29C",'Mapa final'!$R$92),"")</f>
        <v/>
      </c>
      <c r="U184" s="119" t="str">
        <f>IF(AND('Mapa final'!$AB$93="Baja",'Mapa final'!$AD$93="Mayor"),CONCATENATE("R29C",'Mapa final'!$R$93),"")</f>
        <v/>
      </c>
      <c r="V184" s="45" t="str">
        <f>IF(AND('Mapa final'!$AB$91="Baja",'Mapa final'!$AD$91="Catastrófico"),CONCATENATE("R29C",'Mapa final'!$R$91),"")</f>
        <v/>
      </c>
      <c r="W184" s="46" t="str">
        <f>IF(AND('Mapa final'!$AB$92="Baja",'Mapa final'!$AD$92="Catastrófico"),CONCATENATE("R29C",'Mapa final'!$R$92),"")</f>
        <v/>
      </c>
      <c r="X184" s="113" t="str">
        <f>IF(AND('Mapa final'!$AB$93="Baja",'Mapa final'!$AD$93="Catastrófico"),CONCATENATE("R29C",'Mapa final'!$R$93),"")</f>
        <v/>
      </c>
      <c r="Y184" s="58"/>
      <c r="Z184" s="303"/>
      <c r="AA184" s="304"/>
      <c r="AB184" s="304"/>
      <c r="AC184" s="304"/>
      <c r="AD184" s="304"/>
      <c r="AE184" s="305"/>
      <c r="AF184" s="58"/>
      <c r="AG184" s="58"/>
      <c r="AH184" s="58"/>
      <c r="AI184" s="58"/>
      <c r="AJ184" s="58"/>
      <c r="AK184" s="58"/>
      <c r="AL184" s="58"/>
      <c r="AM184" s="58"/>
      <c r="AN184" s="58"/>
      <c r="AO184" s="58"/>
      <c r="AP184" s="58"/>
      <c r="AQ184" s="58"/>
      <c r="AR184" s="58"/>
      <c r="AS184" s="58"/>
      <c r="AT184" s="58"/>
      <c r="AU184" s="58"/>
      <c r="AV184" s="58"/>
      <c r="AW184" s="58"/>
      <c r="AX184" s="58"/>
      <c r="AY184" s="58"/>
      <c r="AZ184" s="58"/>
      <c r="BA184" s="58"/>
      <c r="BB184" s="58"/>
      <c r="BC184" s="58"/>
      <c r="BD184" s="58"/>
      <c r="BE184" s="58"/>
      <c r="BF184" s="58"/>
      <c r="BG184" s="58"/>
      <c r="BH184" s="58"/>
      <c r="BI184" s="58"/>
    </row>
    <row r="185" spans="1:61" ht="15" customHeight="1" x14ac:dyDescent="0.25">
      <c r="A185" s="58"/>
      <c r="B185" s="298"/>
      <c r="C185" s="298"/>
      <c r="D185" s="299"/>
      <c r="E185" s="287"/>
      <c r="F185" s="288"/>
      <c r="G185" s="288"/>
      <c r="H185" s="288"/>
      <c r="I185" s="286"/>
      <c r="J185" s="128" t="str">
        <f>IF(AND('Mapa final'!$AB$94="Baja",'Mapa final'!$AD$94="Leve"),CONCATENATE("R30C",'Mapa final'!$R$94),"")</f>
        <v/>
      </c>
      <c r="K185" s="56" t="str">
        <f>IF(AND('Mapa final'!$AB$95="Baja",'Mapa final'!$AD$95="Leve"),CONCATENATE("R30C",'Mapa final'!$R$95),"")</f>
        <v/>
      </c>
      <c r="L185" s="129" t="str">
        <f>IF(AND('Mapa final'!$AB$96="Baja",'Mapa final'!$AD$96="Leve"),CONCATENATE("R30C",'Mapa final'!$R$96),"")</f>
        <v/>
      </c>
      <c r="M185" s="51" t="str">
        <f>IF(AND('Mapa final'!$AB$94="Baja",'Mapa final'!$AD$94="Menor"),CONCATENATE("R30C",'Mapa final'!$R$94),"")</f>
        <v/>
      </c>
      <c r="N185" s="52" t="str">
        <f>IF(AND('Mapa final'!$AB$95="Baja",'Mapa final'!$AD$95="Menor"),CONCATENATE("R30C",'Mapa final'!$R$95),"")</f>
        <v/>
      </c>
      <c r="O185" s="124" t="str">
        <f>IF(AND('Mapa final'!$AB$96="Baja",'Mapa final'!$AD$96="Menor"),CONCATENATE("R30C",'Mapa final'!$R$96),"")</f>
        <v/>
      </c>
      <c r="P185" s="51" t="str">
        <f>IF(AND('Mapa final'!$AB$94="Baja",'Mapa final'!$AD$94="Moderado"),CONCATENATE("R30C",'Mapa final'!$R$94),"")</f>
        <v/>
      </c>
      <c r="Q185" s="52" t="str">
        <f>IF(AND('Mapa final'!$AB$95="Baja",'Mapa final'!$AD$95="Moderado"),CONCATENATE("R30C",'Mapa final'!$R$95),"")</f>
        <v/>
      </c>
      <c r="R185" s="124" t="str">
        <f>IF(AND('Mapa final'!$AB$96="Baja",'Mapa final'!$AD$96="Moderado"),CONCATENATE("R30C",'Mapa final'!$R$96),"")</f>
        <v/>
      </c>
      <c r="S185" s="118" t="str">
        <f>IF(AND('Mapa final'!$AB$94="Baja",'Mapa final'!$AD$94="Mayor"),CONCATENATE("R30C",'Mapa final'!$R$94),"")</f>
        <v/>
      </c>
      <c r="T185" s="44" t="str">
        <f>IF(AND('Mapa final'!$AB$95="Baja",'Mapa final'!$AD$95="Mayor"),CONCATENATE("R30C",'Mapa final'!$R$95),"")</f>
        <v>R30C2</v>
      </c>
      <c r="U185" s="119" t="str">
        <f>IF(AND('Mapa final'!$AB$96="Baja",'Mapa final'!$AD$96="Mayor"),CONCATENATE("R30C",'Mapa final'!$R$96),"")</f>
        <v/>
      </c>
      <c r="V185" s="45" t="str">
        <f>IF(AND('Mapa final'!$AB$94="Baja",'Mapa final'!$AD$94="Catastrófico"),CONCATENATE("R30C",'Mapa final'!$R$94),"")</f>
        <v/>
      </c>
      <c r="W185" s="46" t="str">
        <f>IF(AND('Mapa final'!$AB$95="Baja",'Mapa final'!$AD$95="Catastrófico"),CONCATENATE("R30C",'Mapa final'!$R$95),"")</f>
        <v/>
      </c>
      <c r="X185" s="113" t="str">
        <f>IF(AND('Mapa final'!$AB$96="Baja",'Mapa final'!$AD$96="Catastrófico"),CONCATENATE("R30C",'Mapa final'!$R$96),"")</f>
        <v/>
      </c>
      <c r="Y185" s="58"/>
      <c r="Z185" s="303"/>
      <c r="AA185" s="304"/>
      <c r="AB185" s="304"/>
      <c r="AC185" s="304"/>
      <c r="AD185" s="304"/>
      <c r="AE185" s="305"/>
      <c r="AF185" s="58"/>
      <c r="AG185" s="58"/>
      <c r="AH185" s="58"/>
      <c r="AI185" s="58"/>
      <c r="AJ185" s="58"/>
      <c r="AK185" s="58"/>
      <c r="AL185" s="58"/>
      <c r="AM185" s="58"/>
      <c r="AN185" s="58"/>
      <c r="AO185" s="58"/>
      <c r="AP185" s="58"/>
      <c r="AQ185" s="58"/>
      <c r="AR185" s="58"/>
      <c r="AS185" s="58"/>
      <c r="AT185" s="58"/>
      <c r="AU185" s="58"/>
      <c r="AV185" s="58"/>
      <c r="AW185" s="58"/>
      <c r="AX185" s="58"/>
      <c r="AY185" s="58"/>
      <c r="AZ185" s="58"/>
      <c r="BA185" s="58"/>
      <c r="BB185" s="58"/>
      <c r="BC185" s="58"/>
      <c r="BD185" s="58"/>
      <c r="BE185" s="58"/>
      <c r="BF185" s="58"/>
      <c r="BG185" s="58"/>
      <c r="BH185" s="58"/>
      <c r="BI185" s="58"/>
    </row>
    <row r="186" spans="1:61" ht="15" customHeight="1" x14ac:dyDescent="0.25">
      <c r="A186" s="58"/>
      <c r="B186" s="298"/>
      <c r="C186" s="298"/>
      <c r="D186" s="299"/>
      <c r="E186" s="287"/>
      <c r="F186" s="288"/>
      <c r="G186" s="288"/>
      <c r="H186" s="288"/>
      <c r="I186" s="286"/>
      <c r="J186" s="128" t="str">
        <f>IF(AND('Mapa final'!$AB$97="Baja",'Mapa final'!$AD$97="Leve"),CONCATENATE("R31C",'Mapa final'!$R$97),"")</f>
        <v/>
      </c>
      <c r="K186" s="56" t="str">
        <f>IF(AND('Mapa final'!$AB$98="Baja",'Mapa final'!$AD$98="Leve"),CONCATENATE("R31C",'Mapa final'!$R$98),"")</f>
        <v/>
      </c>
      <c r="L186" s="129" t="str">
        <f>IF(AND('Mapa final'!$AB$99="Baja",'Mapa final'!$AD$99="Leve"),CONCATENATE("R31C",'Mapa final'!$R$99),"")</f>
        <v/>
      </c>
      <c r="M186" s="51" t="str">
        <f>IF(AND('Mapa final'!$AB$97="Baja",'Mapa final'!$AD$97="Menor"),CONCATENATE("R31C",'Mapa final'!$R$97),"")</f>
        <v/>
      </c>
      <c r="N186" s="52" t="str">
        <f>IF(AND('Mapa final'!$AB$98="Baja",'Mapa final'!$AD$98="Menor"),CONCATENATE("R31C",'Mapa final'!$R$98),"")</f>
        <v/>
      </c>
      <c r="O186" s="124" t="str">
        <f>IF(AND('Mapa final'!$AB$99="Baja",'Mapa final'!$AD$99="Menor"),CONCATENATE("R31C",'Mapa final'!$R$99),"")</f>
        <v/>
      </c>
      <c r="P186" s="51" t="str">
        <f>IF(AND('Mapa final'!$AB$97="Baja",'Mapa final'!$AD$97="Moderado"),CONCATENATE("R31C",'Mapa final'!$R$97),"")</f>
        <v>R31C1</v>
      </c>
      <c r="Q186" s="52" t="str">
        <f>IF(AND('Mapa final'!$AB$98="Baja",'Mapa final'!$AD$98="Moderado"),CONCATENATE("R31C",'Mapa final'!$R$98),"")</f>
        <v/>
      </c>
      <c r="R186" s="124" t="str">
        <f>IF(AND('Mapa final'!$AB$99="Baja",'Mapa final'!$AD$99="Moderado"),CONCATENATE("R31C",'Mapa final'!$R$99),"")</f>
        <v/>
      </c>
      <c r="S186" s="118" t="str">
        <f>IF(AND('Mapa final'!$AB$97="Baja",'Mapa final'!$AD$97="Mayor"),CONCATENATE("R31C",'Mapa final'!$R$97),"")</f>
        <v/>
      </c>
      <c r="T186" s="44" t="str">
        <f>IF(AND('Mapa final'!$AB$98="Baja",'Mapa final'!$AD$98="Mayor"),CONCATENATE("R31C",'Mapa final'!$R$98),"")</f>
        <v/>
      </c>
      <c r="U186" s="119" t="str">
        <f>IF(AND('Mapa final'!$AB$99="Baja",'Mapa final'!$AD$99="Mayor"),CONCATENATE("R31C",'Mapa final'!$R$99),"")</f>
        <v/>
      </c>
      <c r="V186" s="45" t="str">
        <f>IF(AND('Mapa final'!$AB$97="Baja",'Mapa final'!$AD$97="Catastrófico"),CONCATENATE("R31C",'Mapa final'!$R$97),"")</f>
        <v/>
      </c>
      <c r="W186" s="46" t="str">
        <f>IF(AND('Mapa final'!$AB$98="Baja",'Mapa final'!$AD$98="Catastrófico"),CONCATENATE("R31C",'Mapa final'!$R$98),"")</f>
        <v/>
      </c>
      <c r="X186" s="113" t="str">
        <f>IF(AND('Mapa final'!$AB$99="Baja",'Mapa final'!$AD$99="Catastrófico"),CONCATENATE("R31C",'Mapa final'!$R$99),"")</f>
        <v/>
      </c>
      <c r="Y186" s="58"/>
      <c r="Z186" s="303"/>
      <c r="AA186" s="304"/>
      <c r="AB186" s="304"/>
      <c r="AC186" s="304"/>
      <c r="AD186" s="304"/>
      <c r="AE186" s="305"/>
      <c r="AF186" s="58"/>
      <c r="AG186" s="58"/>
      <c r="AH186" s="58"/>
      <c r="AI186" s="58"/>
      <c r="AJ186" s="58"/>
      <c r="AK186" s="58"/>
      <c r="AL186" s="58"/>
      <c r="AM186" s="58"/>
      <c r="AN186" s="58"/>
      <c r="AO186" s="58"/>
      <c r="AP186" s="58"/>
      <c r="AQ186" s="58"/>
      <c r="AR186" s="58"/>
      <c r="AS186" s="58"/>
      <c r="AT186" s="58"/>
      <c r="AU186" s="58"/>
      <c r="AV186" s="58"/>
      <c r="AW186" s="58"/>
      <c r="AX186" s="58"/>
      <c r="AY186" s="58"/>
      <c r="AZ186" s="58"/>
      <c r="BA186" s="58"/>
      <c r="BB186" s="58"/>
      <c r="BC186" s="58"/>
      <c r="BD186" s="58"/>
      <c r="BE186" s="58"/>
      <c r="BF186" s="58"/>
      <c r="BG186" s="58"/>
      <c r="BH186" s="58"/>
      <c r="BI186" s="58"/>
    </row>
    <row r="187" spans="1:61" ht="15" customHeight="1" x14ac:dyDescent="0.25">
      <c r="A187" s="58"/>
      <c r="B187" s="298"/>
      <c r="C187" s="298"/>
      <c r="D187" s="299"/>
      <c r="E187" s="287"/>
      <c r="F187" s="288"/>
      <c r="G187" s="288"/>
      <c r="H187" s="288"/>
      <c r="I187" s="286"/>
      <c r="J187" s="128" t="str">
        <f>IF(AND('Mapa final'!$AB$100="Baja",'Mapa final'!$AD$100="Leve"),CONCATENATE("R32C",'Mapa final'!$R$100),"")</f>
        <v/>
      </c>
      <c r="K187" s="56" t="str">
        <f>IF(AND('Mapa final'!$AB$101="Baja",'Mapa final'!$AD$101="Leve"),CONCATENATE("R32C",'Mapa final'!$R$101),"")</f>
        <v/>
      </c>
      <c r="L187" s="129" t="str">
        <f>IF(AND('Mapa final'!$AB$102="Baja",'Mapa final'!$AD$102="Leve"),CONCATENATE("R32C",'Mapa final'!$R$102),"")</f>
        <v/>
      </c>
      <c r="M187" s="51" t="str">
        <f>IF(AND('Mapa final'!$AB$100="Baja",'Mapa final'!$AD$100="Menor"),CONCATENATE("R32C",'Mapa final'!$R$100),"")</f>
        <v/>
      </c>
      <c r="N187" s="52" t="str">
        <f>IF(AND('Mapa final'!$AB$101="Baja",'Mapa final'!$AD$101="Menor"),CONCATENATE("R32C",'Mapa final'!$R$101),"")</f>
        <v/>
      </c>
      <c r="O187" s="124" t="str">
        <f>IF(AND('Mapa final'!$AB$102="Baja",'Mapa final'!$AD$102="Menor"),CONCATENATE("R32C",'Mapa final'!$R$102),"")</f>
        <v/>
      </c>
      <c r="P187" s="51" t="str">
        <f>IF(AND('Mapa final'!$AB$100="Baja",'Mapa final'!$AD$100="Moderado"),CONCATENATE("R32C",'Mapa final'!$R$100),"")</f>
        <v/>
      </c>
      <c r="Q187" s="52" t="str">
        <f>IF(AND('Mapa final'!$AB$101="Baja",'Mapa final'!$AD$101="Moderado"),CONCATENATE("R32C",'Mapa final'!$R$101),"")</f>
        <v>R32C2</v>
      </c>
      <c r="R187" s="124" t="str">
        <f>IF(AND('Mapa final'!$AB$102="Baja",'Mapa final'!$AD$102="Moderado"),CONCATENATE("R32C",'Mapa final'!$R$102),"")</f>
        <v/>
      </c>
      <c r="S187" s="118" t="str">
        <f>IF(AND('Mapa final'!$AB$100="Baja",'Mapa final'!$AD$100="Mayor"),CONCATENATE("R32C",'Mapa final'!$R$100),"")</f>
        <v/>
      </c>
      <c r="T187" s="44" t="str">
        <f>IF(AND('Mapa final'!$AB$101="Baja",'Mapa final'!$AD$101="Mayor"),CONCATENATE("R32C",'Mapa final'!$R$101),"")</f>
        <v/>
      </c>
      <c r="U187" s="119" t="str">
        <f>IF(AND('Mapa final'!$AB$102="Baja",'Mapa final'!$AD$102="Mayor"),CONCATENATE("R32C",'Mapa final'!$R$102),"")</f>
        <v/>
      </c>
      <c r="V187" s="45" t="str">
        <f>IF(AND('Mapa final'!$AB$100="Baja",'Mapa final'!$AD$100="Catastrófico"),CONCATENATE("R32C",'Mapa final'!$R$100),"")</f>
        <v/>
      </c>
      <c r="W187" s="46" t="str">
        <f>IF(AND('Mapa final'!$AB$101="Baja",'Mapa final'!$AD$101="Catastrófico"),CONCATENATE("R32C",'Mapa final'!$R$101),"")</f>
        <v/>
      </c>
      <c r="X187" s="113" t="str">
        <f>IF(AND('Mapa final'!$AB$102="Baja",'Mapa final'!$AD$102="Catastrófico"),CONCATENATE("R32C",'Mapa final'!$R$102),"")</f>
        <v/>
      </c>
      <c r="Y187" s="58"/>
      <c r="Z187" s="303"/>
      <c r="AA187" s="304"/>
      <c r="AB187" s="304"/>
      <c r="AC187" s="304"/>
      <c r="AD187" s="304"/>
      <c r="AE187" s="305"/>
      <c r="AF187" s="58"/>
      <c r="AG187" s="58"/>
      <c r="AH187" s="58"/>
      <c r="AI187" s="58"/>
      <c r="AJ187" s="58"/>
      <c r="AK187" s="58"/>
      <c r="AL187" s="58"/>
      <c r="AM187" s="58"/>
      <c r="AN187" s="58"/>
      <c r="AO187" s="58"/>
      <c r="AP187" s="58"/>
      <c r="AQ187" s="58"/>
      <c r="AR187" s="58"/>
      <c r="AS187" s="58"/>
      <c r="AT187" s="58"/>
      <c r="AU187" s="58"/>
      <c r="AV187" s="58"/>
      <c r="AW187" s="58"/>
      <c r="AX187" s="58"/>
      <c r="AY187" s="58"/>
      <c r="AZ187" s="58"/>
      <c r="BA187" s="58"/>
      <c r="BB187" s="58"/>
      <c r="BC187" s="58"/>
      <c r="BD187" s="58"/>
      <c r="BE187" s="58"/>
      <c r="BF187" s="58"/>
      <c r="BG187" s="58"/>
      <c r="BH187" s="58"/>
      <c r="BI187" s="58"/>
    </row>
    <row r="188" spans="1:61" ht="15" customHeight="1" x14ac:dyDescent="0.25">
      <c r="A188" s="58"/>
      <c r="B188" s="298"/>
      <c r="C188" s="298"/>
      <c r="D188" s="299"/>
      <c r="E188" s="287"/>
      <c r="F188" s="288"/>
      <c r="G188" s="288"/>
      <c r="H188" s="288"/>
      <c r="I188" s="286"/>
      <c r="J188" s="128" t="str">
        <f>IF(AND('Mapa final'!$AB$103="Baja",'Mapa final'!$AD$103="Leve"),CONCATENATE("R33C",'Mapa final'!$R$103),"")</f>
        <v/>
      </c>
      <c r="K188" s="56" t="str">
        <f>IF(AND('Mapa final'!$AB$104="Baja",'Mapa final'!$AD$104="Leve"),CONCATENATE("R33C",'Mapa final'!$R$104),"")</f>
        <v/>
      </c>
      <c r="L188" s="129" t="str">
        <f>IF(AND('Mapa final'!$AB$105="Baja",'Mapa final'!$AD$105="Leve"),CONCATENATE("R33C",'Mapa final'!$R$105),"")</f>
        <v/>
      </c>
      <c r="M188" s="51" t="str">
        <f>IF(AND('Mapa final'!$AB$103="Baja",'Mapa final'!$AD$103="Menor"),CONCATENATE("R33C",'Mapa final'!$R$103),"")</f>
        <v/>
      </c>
      <c r="N188" s="52" t="str">
        <f>IF(AND('Mapa final'!$AB$104="Baja",'Mapa final'!$AD$104="Menor"),CONCATENATE("R33C",'Mapa final'!$R$104),"")</f>
        <v/>
      </c>
      <c r="O188" s="124" t="str">
        <f>IF(AND('Mapa final'!$AB$105="Baja",'Mapa final'!$AD$105="Menor"),CONCATENATE("R33C",'Mapa final'!$R$105),"")</f>
        <v/>
      </c>
      <c r="P188" s="51" t="str">
        <f>IF(AND('Mapa final'!$AB$103="Baja",'Mapa final'!$AD$103="Moderado"),CONCATENATE("R33C",'Mapa final'!$R$103),"")</f>
        <v/>
      </c>
      <c r="Q188" s="52" t="str">
        <f>IF(AND('Mapa final'!$AB$104="Baja",'Mapa final'!$AD$104="Moderado"),CONCATENATE("R33C",'Mapa final'!$R$104),"")</f>
        <v>R33C2</v>
      </c>
      <c r="R188" s="124" t="str">
        <f>IF(AND('Mapa final'!$AB$105="Baja",'Mapa final'!$AD$105="Moderado"),CONCATENATE("R33C",'Mapa final'!$R$105),"")</f>
        <v/>
      </c>
      <c r="S188" s="118" t="str">
        <f>IF(AND('Mapa final'!$AB$103="Baja",'Mapa final'!$AD$103="Mayor"),CONCATENATE("R33C",'Mapa final'!$R$103),"")</f>
        <v/>
      </c>
      <c r="T188" s="44" t="str">
        <f>IF(AND('Mapa final'!$AB$104="Baja",'Mapa final'!$AD$104="Mayor"),CONCATENATE("R33C",'Mapa final'!$R$104),"")</f>
        <v/>
      </c>
      <c r="U188" s="119" t="str">
        <f>IF(AND('Mapa final'!$AB$105="Baja",'Mapa final'!$AD$105="Mayor"),CONCATENATE("R33C",'Mapa final'!$R$105),"")</f>
        <v/>
      </c>
      <c r="V188" s="45" t="str">
        <f>IF(AND('Mapa final'!$AB$103="Baja",'Mapa final'!$AD$103="Catastrófico"),CONCATENATE("R33C",'Mapa final'!$R$103),"")</f>
        <v/>
      </c>
      <c r="W188" s="46" t="str">
        <f>IF(AND('Mapa final'!$AB$104="Baja",'Mapa final'!$AD$104="Catastrófico"),CONCATENATE("R33C",'Mapa final'!$R$104),"")</f>
        <v/>
      </c>
      <c r="X188" s="113" t="str">
        <f>IF(AND('Mapa final'!$AB$105="Baja",'Mapa final'!$AD$105="Catastrófico"),CONCATENATE("R33C",'Mapa final'!$R$105),"")</f>
        <v/>
      </c>
      <c r="Y188" s="58"/>
      <c r="Z188" s="303"/>
      <c r="AA188" s="304"/>
      <c r="AB188" s="304"/>
      <c r="AC188" s="304"/>
      <c r="AD188" s="304"/>
      <c r="AE188" s="305"/>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row>
    <row r="189" spans="1:61" ht="15" customHeight="1" x14ac:dyDescent="0.25">
      <c r="A189" s="58"/>
      <c r="B189" s="298"/>
      <c r="C189" s="298"/>
      <c r="D189" s="299"/>
      <c r="E189" s="287"/>
      <c r="F189" s="288"/>
      <c r="G189" s="288"/>
      <c r="H189" s="288"/>
      <c r="I189" s="286"/>
      <c r="J189" s="128" t="str">
        <f>IF(AND('Mapa final'!$AB$106="Baja",'Mapa final'!$AD$106="Leve"),CONCATENATE("R34C",'Mapa final'!$R$106),"")</f>
        <v/>
      </c>
      <c r="K189" s="56" t="str">
        <f>IF(AND('Mapa final'!$AB$107="Baja",'Mapa final'!$AD$107="Leve"),CONCATENATE("R34C",'Mapa final'!$R$107),"")</f>
        <v/>
      </c>
      <c r="L189" s="129" t="str">
        <f>IF(AND('Mapa final'!$AB$108="Baja",'Mapa final'!$AD$108="Leve"),CONCATENATE("R34C",'Mapa final'!$R$108),"")</f>
        <v/>
      </c>
      <c r="M189" s="51" t="str">
        <f>IF(AND('Mapa final'!$AB$106="Baja",'Mapa final'!$AD$106="Menor"),CONCATENATE("R34C",'Mapa final'!$R$106),"")</f>
        <v/>
      </c>
      <c r="N189" s="52" t="str">
        <f>IF(AND('Mapa final'!$AB$107="Baja",'Mapa final'!$AD$107="Menor"),CONCATENATE("R34C",'Mapa final'!$R$107),"")</f>
        <v/>
      </c>
      <c r="O189" s="124" t="str">
        <f>IF(AND('Mapa final'!$AB$108="Baja",'Mapa final'!$AD$108="Menor"),CONCATENATE("R34C",'Mapa final'!$R$108),"")</f>
        <v/>
      </c>
      <c r="P189" s="51" t="str">
        <f>IF(AND('Mapa final'!$AB$106="Baja",'Mapa final'!$AD$106="Moderado"),CONCATENATE("R34C",'Mapa final'!$R$106),"")</f>
        <v>R34C1</v>
      </c>
      <c r="Q189" s="52" t="str">
        <f>IF(AND('Mapa final'!$AB$107="Baja",'Mapa final'!$AD$107="Moderado"),CONCATENATE("R34C",'Mapa final'!$R$107),"")</f>
        <v>R34C2</v>
      </c>
      <c r="R189" s="124" t="str">
        <f>IF(AND('Mapa final'!$AB$108="Baja",'Mapa final'!$AD$108="Moderado"),CONCATENATE("R34C",'Mapa final'!$R$108),"")</f>
        <v/>
      </c>
      <c r="S189" s="118" t="str">
        <f>IF(AND('Mapa final'!$AB$106="Baja",'Mapa final'!$AD$106="Mayor"),CONCATENATE("R34C",'Mapa final'!$R$106),"")</f>
        <v/>
      </c>
      <c r="T189" s="44" t="str">
        <f>IF(AND('Mapa final'!$AB$107="Baja",'Mapa final'!$AD$107="Mayor"),CONCATENATE("R34C",'Mapa final'!$R$107),"")</f>
        <v/>
      </c>
      <c r="U189" s="119" t="str">
        <f>IF(AND('Mapa final'!$AB$108="Baja",'Mapa final'!$AD$108="Mayor"),CONCATENATE("R34C",'Mapa final'!$R$108),"")</f>
        <v/>
      </c>
      <c r="V189" s="45" t="str">
        <f>IF(AND('Mapa final'!$AB$106="Baja",'Mapa final'!$AD$106="Catastrófico"),CONCATENATE("R34C",'Mapa final'!$R$106),"")</f>
        <v/>
      </c>
      <c r="W189" s="46" t="str">
        <f>IF(AND('Mapa final'!$AB$107="Baja",'Mapa final'!$AD$107="Catastrófico"),CONCATENATE("R34C",'Mapa final'!$R$107),"")</f>
        <v/>
      </c>
      <c r="X189" s="113" t="str">
        <f>IF(AND('Mapa final'!$AB$108="Baja",'Mapa final'!$AD$108="Catastrófico"),CONCATENATE("R34C",'Mapa final'!$R$108),"")</f>
        <v/>
      </c>
      <c r="Y189" s="58"/>
      <c r="Z189" s="303"/>
      <c r="AA189" s="304"/>
      <c r="AB189" s="304"/>
      <c r="AC189" s="304"/>
      <c r="AD189" s="304"/>
      <c r="AE189" s="305"/>
      <c r="AF189" s="58"/>
      <c r="AG189" s="58"/>
      <c r="AH189" s="58"/>
      <c r="AI189" s="58"/>
      <c r="AJ189" s="58"/>
      <c r="AK189" s="58"/>
      <c r="AL189" s="58"/>
      <c r="AM189" s="58"/>
      <c r="AN189" s="58"/>
      <c r="AO189" s="58"/>
      <c r="AP189" s="58"/>
      <c r="AQ189" s="58"/>
      <c r="AR189" s="58"/>
      <c r="AS189" s="58"/>
      <c r="AT189" s="58"/>
      <c r="AU189" s="58"/>
      <c r="AV189" s="58"/>
      <c r="AW189" s="58"/>
      <c r="AX189" s="58"/>
      <c r="AY189" s="58"/>
      <c r="AZ189" s="58"/>
      <c r="BA189" s="58"/>
      <c r="BB189" s="58"/>
      <c r="BC189" s="58"/>
      <c r="BD189" s="58"/>
      <c r="BE189" s="58"/>
      <c r="BF189" s="58"/>
      <c r="BG189" s="58"/>
      <c r="BH189" s="58"/>
      <c r="BI189" s="58"/>
    </row>
    <row r="190" spans="1:61" ht="15" customHeight="1" x14ac:dyDescent="0.25">
      <c r="A190" s="58"/>
      <c r="B190" s="298"/>
      <c r="C190" s="298"/>
      <c r="D190" s="299"/>
      <c r="E190" s="287"/>
      <c r="F190" s="288"/>
      <c r="G190" s="288"/>
      <c r="H190" s="288"/>
      <c r="I190" s="286"/>
      <c r="J190" s="128" t="str">
        <f>IF(AND('Mapa final'!$AB$109="Baja",'Mapa final'!$AD$109="Leve"),CONCATENATE("R35C",'Mapa final'!$R$109),"")</f>
        <v/>
      </c>
      <c r="K190" s="56" t="str">
        <f>IF(AND('Mapa final'!$AB$110="Baja",'Mapa final'!$AD$110="Leve"),CONCATENATE("R35C",'Mapa final'!$R$110),"")</f>
        <v/>
      </c>
      <c r="L190" s="129" t="str">
        <f>IF(AND('Mapa final'!$AB$111="Baja",'Mapa final'!$AD$111="Leve"),CONCATENATE("R35C",'Mapa final'!$R$111),"")</f>
        <v/>
      </c>
      <c r="M190" s="51" t="str">
        <f>IF(AND('Mapa final'!$AB$109="Baja",'Mapa final'!$AD$109="Menor"),CONCATENATE("R35C",'Mapa final'!$R$109),"")</f>
        <v/>
      </c>
      <c r="N190" s="52" t="str">
        <f>IF(AND('Mapa final'!$AB$110="Baja",'Mapa final'!$AD$110="Menor"),CONCATENATE("R35C",'Mapa final'!$R$110),"")</f>
        <v/>
      </c>
      <c r="O190" s="124" t="str">
        <f>IF(AND('Mapa final'!$AB$111="Baja",'Mapa final'!$AD$111="Menor"),CONCATENATE("R35C",'Mapa final'!$R$111),"")</f>
        <v/>
      </c>
      <c r="P190" s="51" t="str">
        <f>IF(AND('Mapa final'!$AB$109="Baja",'Mapa final'!$AD$109="Moderado"),CONCATENATE("R35C",'Mapa final'!$R$109),"")</f>
        <v/>
      </c>
      <c r="Q190" s="52" t="str">
        <f>IF(AND('Mapa final'!$AB$110="Baja",'Mapa final'!$AD$110="Moderado"),CONCATENATE("R35C",'Mapa final'!$R$110),"")</f>
        <v/>
      </c>
      <c r="R190" s="124" t="str">
        <f>IF(AND('Mapa final'!$AB$111="Baja",'Mapa final'!$AD$111="Moderado"),CONCATENATE("R35C",'Mapa final'!$R$111),"")</f>
        <v/>
      </c>
      <c r="S190" s="118" t="str">
        <f>IF(AND('Mapa final'!$AB$109="Baja",'Mapa final'!$AD$109="Mayor"),CONCATENATE("R35C",'Mapa final'!$R$109),"")</f>
        <v>R35C1</v>
      </c>
      <c r="T190" s="44" t="str">
        <f>IF(AND('Mapa final'!$AB$110="Baja",'Mapa final'!$AD$110="Mayor"),CONCATENATE("R35C",'Mapa final'!$R$110),"")</f>
        <v>R35C2</v>
      </c>
      <c r="U190" s="119" t="str">
        <f>IF(AND('Mapa final'!$AB$111="Baja",'Mapa final'!$AD$111="Mayor"),CONCATENATE("R35C",'Mapa final'!$R$111),"")</f>
        <v/>
      </c>
      <c r="V190" s="45" t="str">
        <f>IF(AND('Mapa final'!$AB$109="Baja",'Mapa final'!$AD$109="Catastrófico"),CONCATENATE("R35C",'Mapa final'!$R$109),"")</f>
        <v/>
      </c>
      <c r="W190" s="46" t="str">
        <f>IF(AND('Mapa final'!$AB$110="Baja",'Mapa final'!$AD$110="Catastrófico"),CONCATENATE("R35C",'Mapa final'!$R$110),"")</f>
        <v/>
      </c>
      <c r="X190" s="113" t="str">
        <f>IF(AND('Mapa final'!$AB$111="Baja",'Mapa final'!$AD$111="Catastrófico"),CONCATENATE("R35C",'Mapa final'!$R$111),"")</f>
        <v/>
      </c>
      <c r="Y190" s="58"/>
      <c r="Z190" s="303"/>
      <c r="AA190" s="304"/>
      <c r="AB190" s="304"/>
      <c r="AC190" s="304"/>
      <c r="AD190" s="304"/>
      <c r="AE190" s="305"/>
      <c r="AF190" s="58"/>
      <c r="AG190" s="58"/>
      <c r="AH190" s="58"/>
      <c r="AI190" s="58"/>
      <c r="AJ190" s="58"/>
      <c r="AK190" s="58"/>
      <c r="AL190" s="58"/>
      <c r="AM190" s="58"/>
      <c r="AN190" s="58"/>
      <c r="AO190" s="58"/>
      <c r="AP190" s="58"/>
      <c r="AQ190" s="58"/>
      <c r="AR190" s="58"/>
      <c r="AS190" s="58"/>
      <c r="AT190" s="58"/>
      <c r="AU190" s="58"/>
      <c r="AV190" s="58"/>
      <c r="AW190" s="58"/>
      <c r="AX190" s="58"/>
      <c r="AY190" s="58"/>
      <c r="AZ190" s="58"/>
      <c r="BA190" s="58"/>
      <c r="BB190" s="58"/>
      <c r="BC190" s="58"/>
      <c r="BD190" s="58"/>
      <c r="BE190" s="58"/>
      <c r="BF190" s="58"/>
      <c r="BG190" s="58"/>
      <c r="BH190" s="58"/>
      <c r="BI190" s="58"/>
    </row>
    <row r="191" spans="1:61" ht="15" customHeight="1" x14ac:dyDescent="0.25">
      <c r="A191" s="58"/>
      <c r="B191" s="298"/>
      <c r="C191" s="298"/>
      <c r="D191" s="299"/>
      <c r="E191" s="287"/>
      <c r="F191" s="288"/>
      <c r="G191" s="288"/>
      <c r="H191" s="288"/>
      <c r="I191" s="286"/>
      <c r="J191" s="128" t="str">
        <f>IF(AND('Mapa final'!$AB$112="Baja",'Mapa final'!$AD$112="Leve"),CONCATENATE("R36C",'Mapa final'!$R$112),"")</f>
        <v/>
      </c>
      <c r="K191" s="56" t="str">
        <f>IF(AND('Mapa final'!$AB$113="Baja",'Mapa final'!$AD$113="Leve"),CONCATENATE("R36C",'Mapa final'!$R$113),"")</f>
        <v/>
      </c>
      <c r="L191" s="129" t="str">
        <f>IF(AND('Mapa final'!$AB$114="Baja",'Mapa final'!$AD$114="Leve"),CONCATENATE("R36C",'Mapa final'!$R$114),"")</f>
        <v/>
      </c>
      <c r="M191" s="51" t="str">
        <f>IF(AND('Mapa final'!$AB$112="Baja",'Mapa final'!$AD$112="Menor"),CONCATENATE("R36C",'Mapa final'!$R$112),"")</f>
        <v>R36C1</v>
      </c>
      <c r="N191" s="52" t="str">
        <f>IF(AND('Mapa final'!$AB$113="Baja",'Mapa final'!$AD$113="Menor"),CONCATENATE("R36C",'Mapa final'!$R$113),"")</f>
        <v>R36C2</v>
      </c>
      <c r="O191" s="124" t="str">
        <f>IF(AND('Mapa final'!$AB$114="Baja",'Mapa final'!$AD$114="Menor"),CONCATENATE("R36C",'Mapa final'!$R$114),"")</f>
        <v/>
      </c>
      <c r="P191" s="51" t="str">
        <f>IF(AND('Mapa final'!$AB$112="Baja",'Mapa final'!$AD$112="Moderado"),CONCATENATE("R36C",'Mapa final'!$R$112),"")</f>
        <v/>
      </c>
      <c r="Q191" s="52" t="str">
        <f>IF(AND('Mapa final'!$AB$113="Baja",'Mapa final'!$AD$113="Moderado"),CONCATENATE("R36C",'Mapa final'!$R$113),"")</f>
        <v/>
      </c>
      <c r="R191" s="124" t="str">
        <f>IF(AND('Mapa final'!$AB$114="Baja",'Mapa final'!$AD$114="Moderado"),CONCATENATE("R36C",'Mapa final'!$R$114),"")</f>
        <v/>
      </c>
      <c r="S191" s="118" t="str">
        <f>IF(AND('Mapa final'!$AB$112="Baja",'Mapa final'!$AD$112="Mayor"),CONCATENATE("R36C",'Mapa final'!$R$112),"")</f>
        <v/>
      </c>
      <c r="T191" s="44" t="str">
        <f>IF(AND('Mapa final'!$AB$113="Baja",'Mapa final'!$AD$113="Mayor"),CONCATENATE("R36C",'Mapa final'!$R$113),"")</f>
        <v/>
      </c>
      <c r="U191" s="119" t="str">
        <f>IF(AND('Mapa final'!$AB$114="Baja",'Mapa final'!$AD$114="Mayor"),CONCATENATE("R36C",'Mapa final'!$R$114),"")</f>
        <v/>
      </c>
      <c r="V191" s="45" t="str">
        <f>IF(AND('Mapa final'!$AB$112="Baja",'Mapa final'!$AD$112="Catastrófico"),CONCATENATE("R36C",'Mapa final'!$R$112),"")</f>
        <v/>
      </c>
      <c r="W191" s="46" t="str">
        <f>IF(AND('Mapa final'!$AB$113="Baja",'Mapa final'!$AD$113="Catastrófico"),CONCATENATE("R36C",'Mapa final'!$R$113),"")</f>
        <v/>
      </c>
      <c r="X191" s="113" t="str">
        <f>IF(AND('Mapa final'!$AB$114="Baja",'Mapa final'!$AD$114="Catastrófico"),CONCATENATE("R36C",'Mapa final'!$R$114),"")</f>
        <v/>
      </c>
      <c r="Y191" s="58"/>
      <c r="Z191" s="303"/>
      <c r="AA191" s="304"/>
      <c r="AB191" s="304"/>
      <c r="AC191" s="304"/>
      <c r="AD191" s="304"/>
      <c r="AE191" s="305"/>
      <c r="AF191" s="58"/>
      <c r="AG191" s="58"/>
      <c r="AH191" s="58"/>
      <c r="AI191" s="58"/>
      <c r="AJ191" s="58"/>
      <c r="AK191" s="58"/>
      <c r="AL191" s="58"/>
      <c r="AM191" s="58"/>
      <c r="AN191" s="58"/>
      <c r="AO191" s="58"/>
      <c r="AP191" s="58"/>
      <c r="AQ191" s="58"/>
      <c r="AR191" s="58"/>
      <c r="AS191" s="58"/>
      <c r="AT191" s="58"/>
      <c r="AU191" s="58"/>
      <c r="AV191" s="58"/>
      <c r="AW191" s="58"/>
      <c r="AX191" s="58"/>
      <c r="AY191" s="58"/>
      <c r="AZ191" s="58"/>
      <c r="BA191" s="58"/>
      <c r="BB191" s="58"/>
      <c r="BC191" s="58"/>
      <c r="BD191" s="58"/>
      <c r="BE191" s="58"/>
      <c r="BF191" s="58"/>
      <c r="BG191" s="58"/>
      <c r="BH191" s="58"/>
      <c r="BI191" s="58"/>
    </row>
    <row r="192" spans="1:61" ht="15" customHeight="1" x14ac:dyDescent="0.25">
      <c r="A192" s="58"/>
      <c r="B192" s="298"/>
      <c r="C192" s="298"/>
      <c r="D192" s="299"/>
      <c r="E192" s="287"/>
      <c r="F192" s="288"/>
      <c r="G192" s="288"/>
      <c r="H192" s="288"/>
      <c r="I192" s="286"/>
      <c r="J192" s="128" t="str">
        <f>IF(AND('Mapa final'!$AB$115="Baja",'Mapa final'!$AD$115="Leve"),CONCATENATE("R37C",'Mapa final'!$R$115),"")</f>
        <v/>
      </c>
      <c r="K192" s="56" t="str">
        <f>IF(AND('Mapa final'!$AB$116="Baja",'Mapa final'!$AD$116="Leve"),CONCATENATE("R37C",'Mapa final'!$R$116),"")</f>
        <v/>
      </c>
      <c r="L192" s="129" t="str">
        <f>IF(AND('Mapa final'!$AB$117="Baja",'Mapa final'!$AD$117="Leve"),CONCATENATE("R37C",'Mapa final'!$R$117),"")</f>
        <v/>
      </c>
      <c r="M192" s="51" t="str">
        <f>IF(AND('Mapa final'!$AB$115="Baja",'Mapa final'!$AD$115="Menor"),CONCATENATE("R37C",'Mapa final'!$R$115),"")</f>
        <v>R37C1</v>
      </c>
      <c r="N192" s="52" t="str">
        <f>IF(AND('Mapa final'!$AB$116="Baja",'Mapa final'!$AD$116="Menor"),CONCATENATE("R37C",'Mapa final'!$R$116),"")</f>
        <v/>
      </c>
      <c r="O192" s="124" t="str">
        <f>IF(AND('Mapa final'!$AB$117="Baja",'Mapa final'!$AD$117="Menor"),CONCATENATE("R37C",'Mapa final'!$R$117),"")</f>
        <v/>
      </c>
      <c r="P192" s="51" t="str">
        <f>IF(AND('Mapa final'!$AB$115="Baja",'Mapa final'!$AD$115="Moderado"),CONCATENATE("R37C",'Mapa final'!$R$115),"")</f>
        <v/>
      </c>
      <c r="Q192" s="52" t="str">
        <f>IF(AND('Mapa final'!$AB$116="Baja",'Mapa final'!$AD$116="Moderado"),CONCATENATE("R37C",'Mapa final'!$R$116),"")</f>
        <v/>
      </c>
      <c r="R192" s="124" t="str">
        <f>IF(AND('Mapa final'!$AB$117="Baja",'Mapa final'!$AD$117="Moderado"),CONCATENATE("R37C",'Mapa final'!$R$117),"")</f>
        <v/>
      </c>
      <c r="S192" s="118" t="str">
        <f>IF(AND('Mapa final'!$AB$115="Baja",'Mapa final'!$AD$115="Mayor"),CONCATENATE("R37C",'Mapa final'!$R$115),"")</f>
        <v/>
      </c>
      <c r="T192" s="44" t="str">
        <f>IF(AND('Mapa final'!$AB$116="Baja",'Mapa final'!$AD$116="Mayor"),CONCATENATE("R37C",'Mapa final'!$R$116),"")</f>
        <v/>
      </c>
      <c r="U192" s="119" t="str">
        <f>IF(AND('Mapa final'!$AB$117="Baja",'Mapa final'!$AD$117="Mayor"),CONCATENATE("R37C",'Mapa final'!$R$117),"")</f>
        <v/>
      </c>
      <c r="V192" s="45" t="str">
        <f>IF(AND('Mapa final'!$AB$115="Baja",'Mapa final'!$AD$115="Catastrófico"),CONCATENATE("R37C",'Mapa final'!$R$115),"")</f>
        <v/>
      </c>
      <c r="W192" s="46" t="str">
        <f>IF(AND('Mapa final'!$AB$116="Baja",'Mapa final'!$AD$116="Catastrófico"),CONCATENATE("R37C",'Mapa final'!$R$116),"")</f>
        <v/>
      </c>
      <c r="X192" s="113" t="str">
        <f>IF(AND('Mapa final'!$AB$117="Baja",'Mapa final'!$AD$117="Catastrófico"),CONCATENATE("R37C",'Mapa final'!$R$117),"")</f>
        <v/>
      </c>
      <c r="Y192" s="58"/>
      <c r="Z192" s="303"/>
      <c r="AA192" s="304"/>
      <c r="AB192" s="304"/>
      <c r="AC192" s="304"/>
      <c r="AD192" s="304"/>
      <c r="AE192" s="305"/>
      <c r="AF192" s="58"/>
      <c r="AG192" s="58"/>
      <c r="AH192" s="58"/>
      <c r="AI192" s="58"/>
      <c r="AJ192" s="58"/>
      <c r="AK192" s="58"/>
      <c r="AL192" s="58"/>
      <c r="AM192" s="58"/>
      <c r="AN192" s="58"/>
      <c r="AO192" s="58"/>
      <c r="AP192" s="58"/>
      <c r="AQ192" s="58"/>
      <c r="AR192" s="58"/>
      <c r="AS192" s="58"/>
      <c r="AT192" s="58"/>
      <c r="AU192" s="58"/>
      <c r="AV192" s="58"/>
      <c r="AW192" s="58"/>
      <c r="AX192" s="58"/>
      <c r="AY192" s="58"/>
      <c r="AZ192" s="58"/>
      <c r="BA192" s="58"/>
      <c r="BB192" s="58"/>
      <c r="BC192" s="58"/>
      <c r="BD192" s="58"/>
      <c r="BE192" s="58"/>
      <c r="BF192" s="58"/>
      <c r="BG192" s="58"/>
      <c r="BH192" s="58"/>
      <c r="BI192" s="58"/>
    </row>
    <row r="193" spans="1:65" ht="15" customHeight="1" x14ac:dyDescent="0.25">
      <c r="A193" s="58"/>
      <c r="B193" s="298"/>
      <c r="C193" s="298"/>
      <c r="D193" s="299"/>
      <c r="E193" s="287"/>
      <c r="F193" s="288"/>
      <c r="G193" s="288"/>
      <c r="H193" s="288"/>
      <c r="I193" s="286"/>
      <c r="J193" s="128" t="str">
        <f>IF(AND('Mapa final'!$AB$118="Baja",'Mapa final'!$AD$118="Leve"),CONCATENATE("R38C",'Mapa final'!$R$118),"")</f>
        <v/>
      </c>
      <c r="K193" s="56" t="str">
        <f>IF(AND('Mapa final'!$AB$119="Baja",'Mapa final'!$AD$119="Leve"),CONCATENATE("R38C",'Mapa final'!$R$119),"")</f>
        <v/>
      </c>
      <c r="L193" s="129" t="str">
        <f>IF(AND('Mapa final'!$AB$120="Baja",'Mapa final'!$AD$120="Leve"),CONCATENATE("R38C",'Mapa final'!$R$120),"")</f>
        <v/>
      </c>
      <c r="M193" s="51" t="str">
        <f>IF(AND('Mapa final'!$AB$118="Baja",'Mapa final'!$AD$118="Menor"),CONCATENATE("R38C",'Mapa final'!$R$118),"")</f>
        <v/>
      </c>
      <c r="N193" s="52" t="str">
        <f>IF(AND('Mapa final'!$AB$119="Baja",'Mapa final'!$AD$119="Menor"),CONCATENATE("R38C",'Mapa final'!$R$119),"")</f>
        <v>R38C2</v>
      </c>
      <c r="O193" s="124" t="str">
        <f>IF(AND('Mapa final'!$AB$120="Baja",'Mapa final'!$AD$120="Menor"),CONCATENATE("R38C",'Mapa final'!$R$120),"")</f>
        <v>R38C3</v>
      </c>
      <c r="P193" s="51" t="str">
        <f>IF(AND('Mapa final'!$AB$118="Baja",'Mapa final'!$AD$118="Moderado"),CONCATENATE("R38C",'Mapa final'!$R$118),"")</f>
        <v/>
      </c>
      <c r="Q193" s="52" t="str">
        <f>IF(AND('Mapa final'!$AB$119="Baja",'Mapa final'!$AD$119="Moderado"),CONCATENATE("R38C",'Mapa final'!$R$119),"")</f>
        <v/>
      </c>
      <c r="R193" s="124" t="str">
        <f>IF(AND('Mapa final'!$AB$120="Baja",'Mapa final'!$AD$120="Moderado"),CONCATENATE("R38C",'Mapa final'!$R$120),"")</f>
        <v/>
      </c>
      <c r="S193" s="118" t="str">
        <f>IF(AND('Mapa final'!$AB$118="Baja",'Mapa final'!$AD$118="Mayor"),CONCATENATE("R38C",'Mapa final'!$R$118),"")</f>
        <v/>
      </c>
      <c r="T193" s="44" t="str">
        <f>IF(AND('Mapa final'!$AB$119="Baja",'Mapa final'!$AD$119="Mayor"),CONCATENATE("R38C",'Mapa final'!$R$119),"")</f>
        <v/>
      </c>
      <c r="U193" s="119" t="str">
        <f>IF(AND('Mapa final'!$AB$120="Baja",'Mapa final'!$AD$120="Mayor"),CONCATENATE("R38C",'Mapa final'!$R$120),"")</f>
        <v/>
      </c>
      <c r="V193" s="45" t="str">
        <f>IF(AND('Mapa final'!$AB$118="Baja",'Mapa final'!$AD$118="Catastrófico"),CONCATENATE("R38C",'Mapa final'!$R$118),"")</f>
        <v/>
      </c>
      <c r="W193" s="46" t="str">
        <f>IF(AND('Mapa final'!$AB$119="Baja",'Mapa final'!$AD$119="Catastrófico"),CONCATENATE("R38C",'Mapa final'!$R$119),"")</f>
        <v/>
      </c>
      <c r="X193" s="113" t="str">
        <f>IF(AND('Mapa final'!$AB$120="Baja",'Mapa final'!$AD$120="Catastrófico"),CONCATENATE("R38C",'Mapa final'!$R$120),"")</f>
        <v/>
      </c>
      <c r="Y193" s="58"/>
      <c r="Z193" s="303"/>
      <c r="AA193" s="304"/>
      <c r="AB193" s="304"/>
      <c r="AC193" s="304"/>
      <c r="AD193" s="304"/>
      <c r="AE193" s="305"/>
      <c r="AF193" s="58"/>
      <c r="AG193" s="58"/>
      <c r="AH193" s="58"/>
      <c r="AI193" s="58"/>
      <c r="AJ193" s="58"/>
      <c r="AK193" s="58"/>
      <c r="AL193" s="58"/>
      <c r="AM193" s="58"/>
      <c r="AN193" s="58"/>
      <c r="AO193" s="58"/>
      <c r="AP193" s="58"/>
      <c r="AQ193" s="58"/>
      <c r="AR193" s="58"/>
      <c r="AS193" s="58"/>
      <c r="AT193" s="58"/>
      <c r="AU193" s="58"/>
      <c r="AV193" s="58"/>
      <c r="AW193" s="58"/>
      <c r="AX193" s="58"/>
      <c r="AY193" s="58"/>
      <c r="AZ193" s="58"/>
      <c r="BA193" s="58"/>
      <c r="BB193" s="58"/>
      <c r="BC193" s="58"/>
      <c r="BD193" s="58"/>
      <c r="BE193" s="58"/>
      <c r="BF193" s="58"/>
      <c r="BG193" s="58"/>
      <c r="BH193" s="58"/>
      <c r="BI193" s="58"/>
    </row>
    <row r="194" spans="1:65" ht="15" customHeight="1" x14ac:dyDescent="0.25">
      <c r="A194" s="58"/>
      <c r="B194" s="298"/>
      <c r="C194" s="298"/>
      <c r="D194" s="299"/>
      <c r="E194" s="287"/>
      <c r="F194" s="288"/>
      <c r="G194" s="288"/>
      <c r="H194" s="288"/>
      <c r="I194" s="286"/>
      <c r="J194" s="128" t="str">
        <f>IF(AND('Mapa final'!$AB$121="Baja",'Mapa final'!$AD$121="Leve"),CONCATENATE("R39C",'Mapa final'!$R$121),"")</f>
        <v/>
      </c>
      <c r="K194" s="56" t="str">
        <f>IF(AND('Mapa final'!$AB$122="Baja",'Mapa final'!$AD$122="Leve"),CONCATENATE("R39C",'Mapa final'!$R$122),"")</f>
        <v>R39C2</v>
      </c>
      <c r="L194" s="129" t="str">
        <f>IF(AND('Mapa final'!$AB$123="Baja",'Mapa final'!$AD$123="Leve"),CONCATENATE("R39C",'Mapa final'!$R$123),"")</f>
        <v/>
      </c>
      <c r="M194" s="51" t="str">
        <f>IF(AND('Mapa final'!$AB$121="Baja",'Mapa final'!$AD$121="Menor"),CONCATENATE("R39C",'Mapa final'!$R$121),"")</f>
        <v/>
      </c>
      <c r="N194" s="52" t="str">
        <f>IF(AND('Mapa final'!$AB$122="Baja",'Mapa final'!$AD$122="Menor"),CONCATENATE("R39C",'Mapa final'!$R$122),"")</f>
        <v/>
      </c>
      <c r="O194" s="124" t="str">
        <f>IF(AND('Mapa final'!$AB$123="Baja",'Mapa final'!$AD$123="Menor"),CONCATENATE("R39C",'Mapa final'!$R$123),"")</f>
        <v/>
      </c>
      <c r="P194" s="51" t="str">
        <f>IF(AND('Mapa final'!$AB$121="Baja",'Mapa final'!$AD$121="Moderado"),CONCATENATE("R39C",'Mapa final'!$R$121),"")</f>
        <v>R39C1</v>
      </c>
      <c r="Q194" s="52" t="str">
        <f>IF(AND('Mapa final'!$AB$122="Baja",'Mapa final'!$AD$122="Moderado"),CONCATENATE("R39C",'Mapa final'!$R$122),"")</f>
        <v/>
      </c>
      <c r="R194" s="124" t="str">
        <f>IF(AND('Mapa final'!$AB$123="Baja",'Mapa final'!$AD$123="Moderado"),CONCATENATE("R39C",'Mapa final'!$R$123),"")</f>
        <v/>
      </c>
      <c r="S194" s="118" t="str">
        <f>IF(AND('Mapa final'!$AB$121="Baja",'Mapa final'!$AD$121="Mayor"),CONCATENATE("R39C",'Mapa final'!$R$121),"")</f>
        <v/>
      </c>
      <c r="T194" s="44" t="str">
        <f>IF(AND('Mapa final'!$AB$122="Baja",'Mapa final'!$AD$122="Mayor"),CONCATENATE("R39C",'Mapa final'!$R$122),"")</f>
        <v/>
      </c>
      <c r="U194" s="119" t="str">
        <f>IF(AND('Mapa final'!$AB$123="Baja",'Mapa final'!$AD$123="Mayor"),CONCATENATE("R39C",'Mapa final'!$R$123),"")</f>
        <v/>
      </c>
      <c r="V194" s="45" t="str">
        <f>IF(AND('Mapa final'!$AB$121="Baja",'Mapa final'!$AD$121="Catastrófico"),CONCATENATE("R39C",'Mapa final'!$R$121),"")</f>
        <v/>
      </c>
      <c r="W194" s="46" t="str">
        <f>IF(AND('Mapa final'!$AB$122="Baja",'Mapa final'!$AD$122="Catastrófico"),CONCATENATE("R39C",'Mapa final'!$R$122),"")</f>
        <v/>
      </c>
      <c r="X194" s="113" t="str">
        <f>IF(AND('Mapa final'!$AB$123="Baja",'Mapa final'!$AD$123="Catastrófico"),CONCATENATE("R39C",'Mapa final'!$R$123),"")</f>
        <v/>
      </c>
      <c r="Y194" s="58"/>
      <c r="Z194" s="303"/>
      <c r="AA194" s="304"/>
      <c r="AB194" s="304"/>
      <c r="AC194" s="304"/>
      <c r="AD194" s="304"/>
      <c r="AE194" s="305"/>
      <c r="AF194" s="58"/>
      <c r="AG194" s="58"/>
      <c r="AH194" s="58"/>
      <c r="AI194" s="58"/>
      <c r="AJ194" s="58"/>
      <c r="AK194" s="58"/>
      <c r="AL194" s="58"/>
      <c r="AM194" s="58"/>
      <c r="AN194" s="58"/>
      <c r="AO194" s="58"/>
      <c r="AP194" s="58"/>
      <c r="AQ194" s="58"/>
      <c r="AR194" s="58"/>
      <c r="AS194" s="58"/>
      <c r="AT194" s="58"/>
      <c r="AU194" s="58"/>
      <c r="AV194" s="58"/>
      <c r="AW194" s="58"/>
      <c r="AX194" s="58"/>
      <c r="AY194" s="58"/>
      <c r="AZ194" s="58"/>
      <c r="BA194" s="58"/>
      <c r="BB194" s="58"/>
      <c r="BC194" s="58"/>
      <c r="BD194" s="58"/>
      <c r="BE194" s="58"/>
      <c r="BF194" s="58"/>
      <c r="BG194" s="58"/>
      <c r="BH194" s="58"/>
      <c r="BI194" s="58"/>
    </row>
    <row r="195" spans="1:65" ht="15" customHeight="1" x14ac:dyDescent="0.25">
      <c r="A195" s="58"/>
      <c r="B195" s="298"/>
      <c r="C195" s="298"/>
      <c r="D195" s="299"/>
      <c r="E195" s="287"/>
      <c r="F195" s="288"/>
      <c r="G195" s="288"/>
      <c r="H195" s="288"/>
      <c r="I195" s="286"/>
      <c r="J195" s="128" t="str">
        <f>IF(AND('Mapa final'!$AB$124="Baja",'Mapa final'!$AD$124="Leve"),CONCATENATE("R40C",'Mapa final'!$R$124),"")</f>
        <v/>
      </c>
      <c r="K195" s="56" t="str">
        <f>IF(AND('Mapa final'!$AB$125="Baja",'Mapa final'!$AD$125="Leve"),CONCATENATE("R40C",'Mapa final'!$R$125),"")</f>
        <v/>
      </c>
      <c r="L195" s="129" t="str">
        <f>IF(AND('Mapa final'!$AB$126="Baja",'Mapa final'!$AD$126="Leve"),CONCATENATE("R40C",'Mapa final'!$R$126),"")</f>
        <v/>
      </c>
      <c r="M195" s="51" t="str">
        <f>IF(AND('Mapa final'!$AB$124="Baja",'Mapa final'!$AD$124="Menor"),CONCATENATE("R40C",'Mapa final'!$R$124),"")</f>
        <v/>
      </c>
      <c r="N195" s="52" t="str">
        <f>IF(AND('Mapa final'!$AB$125="Baja",'Mapa final'!$AD$125="Menor"),CONCATENATE("R40C",'Mapa final'!$R$125),"")</f>
        <v/>
      </c>
      <c r="O195" s="124" t="str">
        <f>IF(AND('Mapa final'!$AB$126="Baja",'Mapa final'!$AD$126="Menor"),CONCATENATE("R40C",'Mapa final'!$R$126),"")</f>
        <v/>
      </c>
      <c r="P195" s="51" t="str">
        <f>IF(AND('Mapa final'!$AB$124="Baja",'Mapa final'!$AD$124="Moderado"),CONCATENATE("R40C",'Mapa final'!$R$124),"")</f>
        <v/>
      </c>
      <c r="Q195" s="52" t="str">
        <f>IF(AND('Mapa final'!$AB$125="Baja",'Mapa final'!$AD$125="Moderado"),CONCATENATE("R40C",'Mapa final'!$R$125),"")</f>
        <v/>
      </c>
      <c r="R195" s="124" t="str">
        <f>IF(AND('Mapa final'!$AB$126="Baja",'Mapa final'!$AD$126="Moderado"),CONCATENATE("R40C",'Mapa final'!$R$126),"")</f>
        <v/>
      </c>
      <c r="S195" s="118" t="str">
        <f>IF(AND('Mapa final'!$AB$124="Baja",'Mapa final'!$AD$124="Mayor"),CONCATENATE("R40C",'Mapa final'!$R$124),"")</f>
        <v/>
      </c>
      <c r="T195" s="44" t="str">
        <f>IF(AND('Mapa final'!$AB$125="Baja",'Mapa final'!$AD$125="Mayor"),CONCATENATE("R40C",'Mapa final'!$R$125),"")</f>
        <v/>
      </c>
      <c r="U195" s="119" t="str">
        <f>IF(AND('Mapa final'!$AB$126="Baja",'Mapa final'!$AD$126="Mayor"),CONCATENATE("R40C",'Mapa final'!$R$126),"")</f>
        <v/>
      </c>
      <c r="V195" s="45" t="str">
        <f>IF(AND('Mapa final'!$AB$124="Baja",'Mapa final'!$AD$124="Catastrófico"),CONCATENATE("R40C",'Mapa final'!$R$124),"")</f>
        <v/>
      </c>
      <c r="W195" s="46" t="str">
        <f>IF(AND('Mapa final'!$AB$125="Baja",'Mapa final'!$AD$125="Catastrófico"),CONCATENATE("R40C",'Mapa final'!$R$125),"")</f>
        <v/>
      </c>
      <c r="X195" s="113" t="str">
        <f>IF(AND('Mapa final'!$AB$126="Baja",'Mapa final'!$AD$126="Catastrófico"),CONCATENATE("R40C",'Mapa final'!$R$126),"")</f>
        <v/>
      </c>
      <c r="Y195" s="58"/>
      <c r="Z195" s="303"/>
      <c r="AA195" s="304"/>
      <c r="AB195" s="304"/>
      <c r="AC195" s="304"/>
      <c r="AD195" s="304"/>
      <c r="AE195" s="305"/>
      <c r="AF195" s="58"/>
      <c r="AG195" s="58"/>
      <c r="AH195" s="58"/>
      <c r="AI195" s="58"/>
      <c r="AJ195" s="58"/>
      <c r="AK195" s="58"/>
      <c r="AL195" s="58"/>
      <c r="AM195" s="58"/>
      <c r="AN195" s="58"/>
      <c r="AO195" s="58"/>
      <c r="AP195" s="58"/>
      <c r="AQ195" s="58"/>
      <c r="AR195" s="58"/>
      <c r="AS195" s="58"/>
      <c r="AT195" s="58"/>
      <c r="AU195" s="58"/>
      <c r="AV195" s="58"/>
      <c r="AW195" s="58"/>
      <c r="AX195" s="58"/>
      <c r="AY195" s="58"/>
      <c r="AZ195" s="58"/>
      <c r="BA195" s="58"/>
      <c r="BB195" s="58"/>
      <c r="BC195" s="58"/>
      <c r="BD195" s="58"/>
      <c r="BE195" s="58"/>
      <c r="BF195" s="58"/>
      <c r="BG195" s="58"/>
      <c r="BH195" s="58"/>
      <c r="BI195" s="58"/>
    </row>
    <row r="196" spans="1:65" ht="15" customHeight="1" x14ac:dyDescent="0.25">
      <c r="A196" s="58"/>
      <c r="B196" s="298"/>
      <c r="C196" s="298"/>
      <c r="D196" s="299"/>
      <c r="E196" s="287"/>
      <c r="F196" s="288"/>
      <c r="G196" s="288"/>
      <c r="H196" s="288"/>
      <c r="I196" s="286"/>
      <c r="J196" s="128" t="str">
        <f>IF(AND('Mapa final'!$AB$127="Baja",'Mapa final'!$AD$127="Leve"),CONCATENATE("R41C",'Mapa final'!$R$127),"")</f>
        <v/>
      </c>
      <c r="K196" s="56" t="str">
        <f>IF(AND('Mapa final'!$AB$128="Baja",'Mapa final'!$AD$128="Leve"),CONCATENATE("R41C",'Mapa final'!$R$128),"")</f>
        <v/>
      </c>
      <c r="L196" s="129" t="str">
        <f>IF(AND('Mapa final'!$AB$129="Baja",'Mapa final'!$AD$129="Leve"),CONCATENATE("R41C",'Mapa final'!$R$129),"")</f>
        <v/>
      </c>
      <c r="M196" s="51" t="str">
        <f>IF(AND('Mapa final'!$AB$127="Baja",'Mapa final'!$AD$127="Menor"),CONCATENATE("R41C",'Mapa final'!$R$127),"")</f>
        <v/>
      </c>
      <c r="N196" s="52" t="str">
        <f>IF(AND('Mapa final'!$AB$128="Baja",'Mapa final'!$AD$128="Menor"),CONCATENATE("R41C",'Mapa final'!$R$128),"")</f>
        <v/>
      </c>
      <c r="O196" s="124" t="str">
        <f>IF(AND('Mapa final'!$AB$129="Baja",'Mapa final'!$AD$129="Menor"),CONCATENATE("R41C",'Mapa final'!$R$129),"")</f>
        <v/>
      </c>
      <c r="P196" s="51" t="str">
        <f>IF(AND('Mapa final'!$AB$127="Baja",'Mapa final'!$AD$127="Moderado"),CONCATENATE("R41C",'Mapa final'!$R$127),"")</f>
        <v>R41C1</v>
      </c>
      <c r="Q196" s="52" t="str">
        <f>IF(AND('Mapa final'!$AB$128="Baja",'Mapa final'!$AD$128="Moderado"),CONCATENATE("R41C",'Mapa final'!$R$128),"")</f>
        <v/>
      </c>
      <c r="R196" s="124" t="str">
        <f>IF(AND('Mapa final'!$AB$129="Baja",'Mapa final'!$AD$129="Moderado"),CONCATENATE("R41C",'Mapa final'!$R$129),"")</f>
        <v/>
      </c>
      <c r="S196" s="118" t="str">
        <f>IF(AND('Mapa final'!$AB$127="Baja",'Mapa final'!$AD$127="Mayor"),CONCATENATE("R41C",'Mapa final'!$R$127),"")</f>
        <v/>
      </c>
      <c r="T196" s="44" t="str">
        <f>IF(AND('Mapa final'!$AB$128="Baja",'Mapa final'!$AD$128="Mayor"),CONCATENATE("R41C",'Mapa final'!$R$128),"")</f>
        <v/>
      </c>
      <c r="U196" s="119" t="str">
        <f>IF(AND('Mapa final'!$AB$129="Baja",'Mapa final'!$AD$129="Mayor"),CONCATENATE("R41C",'Mapa final'!$R$129),"")</f>
        <v/>
      </c>
      <c r="V196" s="45" t="str">
        <f>IF(AND('Mapa final'!$AB$127="Baja",'Mapa final'!$AD$127="Catastrófico"),CONCATENATE("R41C",'Mapa final'!$R$127),"")</f>
        <v/>
      </c>
      <c r="W196" s="46" t="str">
        <f>IF(AND('Mapa final'!$AB$128="Baja",'Mapa final'!$AD$128="Catastrófico"),CONCATENATE("R41C",'Mapa final'!$R$128),"")</f>
        <v/>
      </c>
      <c r="X196" s="113" t="str">
        <f>IF(AND('Mapa final'!$AB$129="Baja",'Mapa final'!$AD$129="Catastrófico"),CONCATENATE("R41C",'Mapa final'!$R$129),"")</f>
        <v/>
      </c>
      <c r="Y196" s="58"/>
      <c r="Z196" s="303"/>
      <c r="AA196" s="304"/>
      <c r="AB196" s="304"/>
      <c r="AC196" s="304"/>
      <c r="AD196" s="304"/>
      <c r="AE196" s="305"/>
      <c r="AF196" s="58"/>
      <c r="AG196" s="58"/>
      <c r="AH196" s="58"/>
      <c r="AI196" s="58"/>
      <c r="AJ196" s="58"/>
      <c r="AK196" s="58"/>
      <c r="AL196" s="58"/>
      <c r="AM196" s="58"/>
      <c r="AN196" s="58"/>
      <c r="AO196" s="58"/>
      <c r="AP196" s="58"/>
      <c r="AQ196" s="58"/>
      <c r="AR196" s="58"/>
      <c r="AS196" s="58"/>
      <c r="AT196" s="58"/>
      <c r="AU196" s="58"/>
      <c r="AV196" s="58"/>
      <c r="AW196" s="58"/>
      <c r="AX196" s="58"/>
      <c r="AY196" s="58"/>
      <c r="AZ196" s="58"/>
      <c r="BA196" s="58"/>
      <c r="BB196" s="58"/>
      <c r="BC196" s="58"/>
      <c r="BD196" s="58"/>
      <c r="BE196" s="58"/>
      <c r="BF196" s="58"/>
      <c r="BG196" s="58"/>
      <c r="BH196" s="58"/>
      <c r="BI196" s="58"/>
    </row>
    <row r="197" spans="1:65" ht="15" customHeight="1" x14ac:dyDescent="0.25">
      <c r="A197" s="58"/>
      <c r="B197" s="298"/>
      <c r="C197" s="298"/>
      <c r="D197" s="299"/>
      <c r="E197" s="287"/>
      <c r="F197" s="288"/>
      <c r="G197" s="288"/>
      <c r="H197" s="288"/>
      <c r="I197" s="286"/>
      <c r="J197" s="128" t="str">
        <f>IF(AND('Mapa final'!$AB$130="Baja",'Mapa final'!$AD$130="Leve"),CONCATENATE("R42C",'Mapa final'!$R$130),"")</f>
        <v/>
      </c>
      <c r="K197" s="56" t="str">
        <f>IF(AND('Mapa final'!$AB$131="Baja",'Mapa final'!$AD$131="Leve"),CONCATENATE("R42C",'Mapa final'!$R$131),"")</f>
        <v/>
      </c>
      <c r="L197" s="129" t="str">
        <f>IF(AND('Mapa final'!$AB$132="Baja",'Mapa final'!$AD$132="Leve"),CONCATENATE("R22C",'Mapa final'!$R$132),"")</f>
        <v/>
      </c>
      <c r="M197" s="51" t="str">
        <f>IF(AND('Mapa final'!$AB$130="Baja",'Mapa final'!$AD$130="Menor"),CONCATENATE("R42C",'Mapa final'!$R$130),"")</f>
        <v/>
      </c>
      <c r="N197" s="52" t="str">
        <f>IF(AND('Mapa final'!$AB$131="Baja",'Mapa final'!$AD$131="Menor"),CONCATENATE("R42C",'Mapa final'!$R$131),"")</f>
        <v/>
      </c>
      <c r="O197" s="124" t="str">
        <f>IF(AND('Mapa final'!$AB$132="Baja",'Mapa final'!$AD$132="Menor"),CONCATENATE("R42C",'Mapa final'!$R$132),"")</f>
        <v/>
      </c>
      <c r="P197" s="51" t="str">
        <f>IF(AND('Mapa final'!$AB$130="Baja",'Mapa final'!$AD$130="Moderado"),CONCATENATE("R42C",'Mapa final'!$R$130),"")</f>
        <v/>
      </c>
      <c r="Q197" s="52" t="str">
        <f>IF(AND('Mapa final'!$AB$131="Baja",'Mapa final'!$AD$131="Moderado"),CONCATENATE("R42C",'Mapa final'!$R$131),"")</f>
        <v/>
      </c>
      <c r="R197" s="124" t="str">
        <f>IF(AND('Mapa final'!$AB$132="Baja",'Mapa final'!$AD$132="Moderado"),CONCATENATE("R42C",'Mapa final'!$R$132),"")</f>
        <v/>
      </c>
      <c r="S197" s="118" t="str">
        <f>IF(AND('Mapa final'!$AB$130="Baja",'Mapa final'!$AD$130="Mayor"),CONCATENATE("R42C",'Mapa final'!$R$130),"")</f>
        <v/>
      </c>
      <c r="T197" s="44" t="str">
        <f>IF(AND('Mapa final'!$AB$131="Baja",'Mapa final'!$AD$131="Mayor"),CONCATENATE("R42C",'Mapa final'!$R$131),"")</f>
        <v>R42C2</v>
      </c>
      <c r="U197" s="119" t="str">
        <f>IF(AND('Mapa final'!$AB$132="Baja",'Mapa final'!$AD$132="Mayor"),CONCATENATE("R42C",'Mapa final'!$R$132),"")</f>
        <v/>
      </c>
      <c r="V197" s="45" t="str">
        <f>IF(AND('Mapa final'!$AB$130="Baja",'Mapa final'!$AD$130="Catastrófico"),CONCATENATE("R42C",'Mapa final'!$R$130),"")</f>
        <v/>
      </c>
      <c r="W197" s="46" t="str">
        <f>IF(AND('Mapa final'!$AB$131="Baja",'Mapa final'!$AD$131="Catastrófico"),CONCATENATE("R42C",'Mapa final'!$R$131),"")</f>
        <v/>
      </c>
      <c r="X197" s="113" t="str">
        <f>IF(AND('Mapa final'!$AB$132="Baja",'Mapa final'!$AD$132="Catastrófico"),CONCATENATE("R42C",'Mapa final'!$R$132),"")</f>
        <v/>
      </c>
      <c r="Y197" s="58"/>
      <c r="Z197" s="303"/>
      <c r="AA197" s="304"/>
      <c r="AB197" s="304"/>
      <c r="AC197" s="304"/>
      <c r="AD197" s="304"/>
      <c r="AE197" s="305"/>
      <c r="AF197" s="58"/>
      <c r="AG197" s="58"/>
      <c r="AH197" s="58"/>
      <c r="AI197" s="58"/>
      <c r="AJ197" s="58"/>
      <c r="AK197" s="58"/>
      <c r="AL197" s="58"/>
      <c r="AM197" s="58"/>
      <c r="AN197" s="58"/>
      <c r="AO197" s="58"/>
      <c r="AP197" s="58"/>
      <c r="AQ197" s="58"/>
      <c r="AR197" s="58"/>
      <c r="AS197" s="58"/>
      <c r="AT197" s="58"/>
      <c r="AU197" s="58"/>
      <c r="AV197" s="58"/>
      <c r="AW197" s="58"/>
      <c r="AX197" s="58"/>
      <c r="AY197" s="58"/>
      <c r="AZ197" s="58"/>
      <c r="BA197" s="58"/>
      <c r="BB197" s="58"/>
      <c r="BC197" s="58"/>
      <c r="BD197" s="58"/>
      <c r="BE197" s="58"/>
      <c r="BF197" s="58"/>
      <c r="BG197" s="58"/>
      <c r="BH197" s="58"/>
      <c r="BI197" s="58"/>
    </row>
    <row r="198" spans="1:65" ht="15" customHeight="1" x14ac:dyDescent="0.25">
      <c r="A198" s="58"/>
      <c r="B198" s="298"/>
      <c r="C198" s="298"/>
      <c r="D198" s="299"/>
      <c r="E198" s="287"/>
      <c r="F198" s="288"/>
      <c r="G198" s="288"/>
      <c r="H198" s="288"/>
      <c r="I198" s="286"/>
      <c r="J198" s="128" t="str">
        <f>IF(AND('Mapa final'!$AB$133="Baja",'Mapa final'!$AD$133="Leve"),CONCATENATE("R43C",'Mapa final'!$R$133),"")</f>
        <v/>
      </c>
      <c r="K198" s="56" t="str">
        <f>IF(AND('Mapa final'!$AB$134="Baja",'Mapa final'!$AD$134="Leve"),CONCATENATE("R43C",'Mapa final'!$R$134),"")</f>
        <v/>
      </c>
      <c r="L198" s="129" t="str">
        <f>IF(AND('Mapa final'!$AB$135="Baja",'Mapa final'!$AD$135="Leve"),CONCATENATE("R43C",'Mapa final'!$R$135),"")</f>
        <v/>
      </c>
      <c r="M198" s="51" t="str">
        <f>IF(AND('Mapa final'!$AB$133="Baja",'Mapa final'!$AD$133="Menor"),CONCATENATE("R43C",'Mapa final'!$R$133),"")</f>
        <v/>
      </c>
      <c r="N198" s="52" t="str">
        <f>IF(AND('Mapa final'!$AB$134="Baja",'Mapa final'!$AD$134="Menor"),CONCATENATE("R43C",'Mapa final'!$R$134),"")</f>
        <v/>
      </c>
      <c r="O198" s="124" t="str">
        <f>IF(AND('Mapa final'!$AB$135="Baja",'Mapa final'!$AD$135="Menor"),CONCATENATE("R43C",'Mapa final'!$R$135),"")</f>
        <v/>
      </c>
      <c r="P198" s="51" t="str">
        <f>IF(AND('Mapa final'!$AB$133="Baja",'Mapa final'!$AD$133="Moderado"),CONCATENATE("R43C",'Mapa final'!$R$133),"")</f>
        <v/>
      </c>
      <c r="Q198" s="52" t="str">
        <f>IF(AND('Mapa final'!$AB$134="Baja",'Mapa final'!$AD$134="Moderado"),CONCATENATE("R43C",'Mapa final'!$R$134),"")</f>
        <v>R43C2</v>
      </c>
      <c r="R198" s="124" t="str">
        <f>IF(AND('Mapa final'!$AB$135="Baja",'Mapa final'!$AD$135="Moderado"),CONCATENATE("R43C",'Mapa final'!$R$135),"")</f>
        <v>R43C3</v>
      </c>
      <c r="S198" s="118" t="str">
        <f>IF(AND('Mapa final'!$AB$133="Baja",'Mapa final'!$AD$133="Mayor"),CONCATENATE("R43C",'Mapa final'!$R$133),"")</f>
        <v/>
      </c>
      <c r="T198" s="44" t="str">
        <f>IF(AND('Mapa final'!$AB$134="Baja",'Mapa final'!$AD$134="Mayor"),CONCATENATE("R43C",'Mapa final'!$R$134),"")</f>
        <v/>
      </c>
      <c r="U198" s="119" t="str">
        <f>IF(AND('Mapa final'!$AB$135="Baja",'Mapa final'!$AD$135="Mayor"),CONCATENATE("R43C",'Mapa final'!$R$135),"")</f>
        <v/>
      </c>
      <c r="V198" s="45" t="str">
        <f>IF(AND('Mapa final'!$AB$133="Baja",'Mapa final'!$AD$133="Catastrófico"),CONCATENATE("R43C",'Mapa final'!$R$133),"")</f>
        <v/>
      </c>
      <c r="W198" s="46" t="str">
        <f>IF(AND('Mapa final'!$AB$134="Baja",'Mapa final'!$AD$134="Catastrófico"),CONCATENATE("R43C",'Mapa final'!$R$134),"")</f>
        <v/>
      </c>
      <c r="X198" s="113" t="str">
        <f>IF(AND('Mapa final'!$AB$135="Baja",'Mapa final'!$AD$135="Catastrófico"),CONCATENATE("R43C",'Mapa final'!$R$135),"")</f>
        <v/>
      </c>
      <c r="Y198" s="58"/>
      <c r="Z198" s="303"/>
      <c r="AA198" s="304"/>
      <c r="AB198" s="304"/>
      <c r="AC198" s="304"/>
      <c r="AD198" s="304"/>
      <c r="AE198" s="305"/>
      <c r="AF198" s="58"/>
      <c r="AG198" s="58"/>
      <c r="AH198" s="58"/>
      <c r="AI198" s="58"/>
      <c r="AJ198" s="58"/>
      <c r="AK198" s="58"/>
      <c r="AL198" s="58"/>
      <c r="AM198" s="58"/>
      <c r="AN198" s="58"/>
      <c r="AO198" s="58"/>
      <c r="AP198" s="58"/>
      <c r="AQ198" s="58"/>
      <c r="AR198" s="58"/>
      <c r="AS198" s="58"/>
      <c r="AT198" s="58"/>
      <c r="AU198" s="58"/>
      <c r="AV198" s="58"/>
      <c r="AW198" s="58"/>
      <c r="AX198" s="58"/>
      <c r="AY198" s="58"/>
      <c r="AZ198" s="58"/>
      <c r="BA198" s="58"/>
      <c r="BB198" s="58"/>
      <c r="BC198" s="58"/>
      <c r="BD198" s="58"/>
      <c r="BE198" s="58"/>
      <c r="BF198" s="58"/>
      <c r="BG198" s="58"/>
      <c r="BH198" s="58"/>
      <c r="BI198" s="58"/>
    </row>
    <row r="199" spans="1:65" ht="15" customHeight="1" x14ac:dyDescent="0.25">
      <c r="A199" s="58"/>
      <c r="B199" s="298"/>
      <c r="C199" s="298"/>
      <c r="D199" s="299"/>
      <c r="E199" s="287"/>
      <c r="F199" s="288"/>
      <c r="G199" s="288"/>
      <c r="H199" s="288"/>
      <c r="I199" s="286"/>
      <c r="J199" s="128" t="str">
        <f>IF(AND('Mapa final'!$AB$136="Baja",'Mapa final'!$AD$136="Leve"),CONCATENATE("R44C",'Mapa final'!$R$136),"")</f>
        <v/>
      </c>
      <c r="K199" s="56" t="str">
        <f>IF(AND('Mapa final'!$AB$137="Baja",'Mapa final'!$AD$137="Leve"),CONCATENATE("R44C",'Mapa final'!$R$137),"")</f>
        <v>R44C2</v>
      </c>
      <c r="L199" s="129" t="str">
        <f>IF(AND('Mapa final'!$AB$138="Baja",'Mapa final'!$AD$138="Leve"),CONCATENATE("R44C",'Mapa final'!$R$138),"")</f>
        <v>R44C3</v>
      </c>
      <c r="M199" s="51" t="str">
        <f>IF(AND('Mapa final'!$AB$136="Baja",'Mapa final'!$AD$136="Menor"),CONCATENATE("R44C",'Mapa final'!$R$136),"")</f>
        <v/>
      </c>
      <c r="N199" s="52" t="str">
        <f>IF(AND('Mapa final'!$AB$137="Baja",'Mapa final'!$AD$137="Menor"),CONCATENATE("R44C",'Mapa final'!$R$137),"")</f>
        <v/>
      </c>
      <c r="O199" s="124" t="str">
        <f>IF(AND('Mapa final'!$AB$138="Baja",'Mapa final'!$AD$138="Menor"),CONCATENATE("R44C",'Mapa final'!$R$138),"")</f>
        <v/>
      </c>
      <c r="P199" s="51" t="str">
        <f>IF(AND('Mapa final'!$AB$136="Baja",'Mapa final'!$AD$136="Moderado"),CONCATENATE("R44C",'Mapa final'!$R$136),"")</f>
        <v/>
      </c>
      <c r="Q199" s="52" t="str">
        <f>IF(AND('Mapa final'!$AB$137="Baja",'Mapa final'!$AD$137="Moderado"),CONCATENATE("R44C",'Mapa final'!$R$137),"")</f>
        <v/>
      </c>
      <c r="R199" s="124" t="str">
        <f>IF(AND('Mapa final'!$AB$138="Baja",'Mapa final'!$AD$138="Moderado"),CONCATENATE("R44C",'Mapa final'!$R$138),"")</f>
        <v/>
      </c>
      <c r="S199" s="118" t="str">
        <f>IF(AND('Mapa final'!$AB$136="Baja",'Mapa final'!$AD$136="Mayor"),CONCATENATE("R44C",'Mapa final'!$R$136),"")</f>
        <v/>
      </c>
      <c r="T199" s="44" t="str">
        <f>IF(AND('Mapa final'!$AB$137="Baja",'Mapa final'!$AD$137="Mayor"),CONCATENATE("R44C",'Mapa final'!$R$137),"")</f>
        <v/>
      </c>
      <c r="U199" s="119" t="str">
        <f>IF(AND('Mapa final'!$AB$138="Baja",'Mapa final'!$AD$138="Mayor"),CONCATENATE("R44C",'Mapa final'!$R$138),"")</f>
        <v/>
      </c>
      <c r="V199" s="45" t="str">
        <f>IF(AND('Mapa final'!$AB$136="Baja",'Mapa final'!$AD$136="Catastrófico"),CONCATENATE("R44C",'Mapa final'!$R$136),"")</f>
        <v/>
      </c>
      <c r="W199" s="46" t="str">
        <f>IF(AND('Mapa final'!$AB$137="Baja",'Mapa final'!$AD$137="Catastrófico"),CONCATENATE("R44C",'Mapa final'!$R$137),"")</f>
        <v/>
      </c>
      <c r="X199" s="113" t="str">
        <f>IF(AND('Mapa final'!$AB$138="Baja",'Mapa final'!$AD$138="Catastrófico"),CONCATENATE("R44C",'Mapa final'!$R$138),"")</f>
        <v/>
      </c>
      <c r="Y199" s="58"/>
      <c r="Z199" s="303"/>
      <c r="AA199" s="304"/>
      <c r="AB199" s="304"/>
      <c r="AC199" s="304"/>
      <c r="AD199" s="304"/>
      <c r="AE199" s="305"/>
      <c r="AF199" s="58"/>
      <c r="AG199" s="58"/>
      <c r="AH199" s="58"/>
      <c r="AI199" s="58"/>
      <c r="AJ199" s="58"/>
      <c r="AK199" s="58"/>
      <c r="AL199" s="58"/>
      <c r="AM199" s="58"/>
      <c r="AN199" s="58"/>
      <c r="AO199" s="58"/>
      <c r="AP199" s="58"/>
      <c r="AQ199" s="58"/>
      <c r="AR199" s="58"/>
      <c r="AS199" s="58"/>
      <c r="AT199" s="58"/>
      <c r="AU199" s="58"/>
      <c r="AV199" s="58"/>
      <c r="AW199" s="58"/>
      <c r="AX199" s="58"/>
      <c r="AY199" s="58"/>
      <c r="AZ199" s="58"/>
      <c r="BA199" s="58"/>
      <c r="BB199" s="58"/>
      <c r="BC199" s="58"/>
      <c r="BD199" s="58"/>
      <c r="BE199" s="58"/>
      <c r="BF199" s="58"/>
      <c r="BG199" s="58"/>
      <c r="BH199" s="58"/>
      <c r="BI199" s="58"/>
    </row>
    <row r="200" spans="1:65" ht="15" customHeight="1" x14ac:dyDescent="0.25">
      <c r="A200" s="58"/>
      <c r="B200" s="298"/>
      <c r="C200" s="298"/>
      <c r="D200" s="299"/>
      <c r="E200" s="287"/>
      <c r="F200" s="288"/>
      <c r="G200" s="288"/>
      <c r="H200" s="288"/>
      <c r="I200" s="286"/>
      <c r="J200" s="128" t="str">
        <f>IF(AND('Mapa final'!$AB$139="Baja",'Mapa final'!$AD$139="Leve"),CONCATENATE("R45C",'Mapa final'!$R$139),"")</f>
        <v/>
      </c>
      <c r="K200" s="56" t="str">
        <f>IF(AND('Mapa final'!$AB$140="Baja",'Mapa final'!$AD$140="Leve"),CONCATENATE("R45C",'Mapa final'!$R$140),"")</f>
        <v/>
      </c>
      <c r="L200" s="129" t="str">
        <f>IF(AND('Mapa final'!$AB$141="Baja",'Mapa final'!$AD$141="Leve"),CONCATENATE("R45C",'Mapa final'!$R$141),"")</f>
        <v/>
      </c>
      <c r="M200" s="51" t="str">
        <f>IF(AND('Mapa final'!$AB$139="Baja",'Mapa final'!$AD$139="Menor"),CONCATENATE("R45C",'Mapa final'!$R$139),"")</f>
        <v/>
      </c>
      <c r="N200" s="52" t="str">
        <f>IF(AND('Mapa final'!$AB$140="Baja",'Mapa final'!$AD$140="Menor"),CONCATENATE("R45C",'Mapa final'!$R$140),"")</f>
        <v/>
      </c>
      <c r="O200" s="124" t="str">
        <f>IF(AND('Mapa final'!$AB$141="Baja",'Mapa final'!$AD$141="Menor"),CONCATENATE("R45C",'Mapa final'!$R$141),"")</f>
        <v/>
      </c>
      <c r="P200" s="51" t="str">
        <f>IF(AND('Mapa final'!$AB$139="Baja",'Mapa final'!$AD$139="Moderado"),CONCATENATE("R45C",'Mapa final'!$R$139),"")</f>
        <v/>
      </c>
      <c r="Q200" s="52" t="str">
        <f>IF(AND('Mapa final'!$AB$140="Baja",'Mapa final'!$AD$140="Moderado"),CONCATENATE("R45C",'Mapa final'!$R$140),"")</f>
        <v/>
      </c>
      <c r="R200" s="124" t="str">
        <f>IF(AND('Mapa final'!$AB$141="Baja",'Mapa final'!$AD$141="Moderado"),CONCATENATE("R45C",'Mapa final'!$R$141),"")</f>
        <v/>
      </c>
      <c r="S200" s="118" t="str">
        <f>IF(AND('Mapa final'!$AB$139="Baja",'Mapa final'!$AD$139="Mayor"),CONCATENATE("R45C",'Mapa final'!$R$139),"")</f>
        <v/>
      </c>
      <c r="T200" s="44" t="str">
        <f>IF(AND('Mapa final'!$AB$140="Baja",'Mapa final'!$AD$140="Mayor"),CONCATENATE("R45C",'Mapa final'!$R$140),"")</f>
        <v/>
      </c>
      <c r="U200" s="119" t="str">
        <f>IF(AND('Mapa final'!$AB$141="Baja",'Mapa final'!$AD$141="Mayor"),CONCATENATE("R45C",'Mapa final'!$R$141),"")</f>
        <v/>
      </c>
      <c r="V200" s="45" t="str">
        <f>IF(AND('Mapa final'!$AB$139="Baja",'Mapa final'!$AD$139="Catastrófico"),CONCATENATE("R45C",'Mapa final'!$R$139),"")</f>
        <v/>
      </c>
      <c r="W200" s="46" t="str">
        <f>IF(AND('Mapa final'!$AB$140="Baja",'Mapa final'!$AD$140="Catastrófico"),CONCATENATE("R45C",'Mapa final'!$R$140),"")</f>
        <v/>
      </c>
      <c r="X200" s="113" t="str">
        <f>IF(AND('Mapa final'!$AB$141="Baja",'Mapa final'!$AD$141="Catastrófico"),CONCATENATE("R45C",'Mapa final'!$R$141),"")</f>
        <v/>
      </c>
      <c r="Y200" s="58"/>
      <c r="Z200" s="303"/>
      <c r="AA200" s="304"/>
      <c r="AB200" s="304"/>
      <c r="AC200" s="304"/>
      <c r="AD200" s="304"/>
      <c r="AE200" s="305"/>
      <c r="AF200" s="58"/>
      <c r="AG200" s="58"/>
      <c r="AH200" s="58"/>
      <c r="AI200" s="58"/>
      <c r="AJ200" s="58"/>
      <c r="AK200" s="58"/>
      <c r="AL200" s="58"/>
      <c r="AM200" s="58"/>
      <c r="AN200" s="58"/>
      <c r="AO200" s="58"/>
      <c r="AP200" s="58"/>
      <c r="AQ200" s="58"/>
      <c r="AR200" s="58"/>
      <c r="AS200" s="58"/>
      <c r="AT200" s="58"/>
      <c r="AU200" s="58"/>
      <c r="AV200" s="58"/>
      <c r="AW200" s="58"/>
      <c r="AX200" s="58"/>
      <c r="AY200" s="58"/>
      <c r="AZ200" s="58"/>
      <c r="BA200" s="58"/>
      <c r="BB200" s="58"/>
      <c r="BC200" s="58"/>
      <c r="BD200" s="58"/>
      <c r="BE200" s="58"/>
      <c r="BF200" s="58"/>
      <c r="BG200" s="58"/>
      <c r="BH200" s="58"/>
      <c r="BI200" s="58"/>
    </row>
    <row r="201" spans="1:65" ht="15" customHeight="1" x14ac:dyDescent="0.25">
      <c r="A201" s="58"/>
      <c r="B201" s="298"/>
      <c r="C201" s="298"/>
      <c r="D201" s="299"/>
      <c r="E201" s="287"/>
      <c r="F201" s="288"/>
      <c r="G201" s="288"/>
      <c r="H201" s="288"/>
      <c r="I201" s="286"/>
      <c r="J201" s="128" t="str">
        <f>IF(AND('Mapa final'!$AB$142="Baja",'Mapa final'!$AD$142="Leve"),CONCATENATE("R46C",'Mapa final'!$R$142),"")</f>
        <v/>
      </c>
      <c r="K201" s="56" t="str">
        <f>IF(AND('Mapa final'!$AB$143="Baja",'Mapa final'!$AD$143="Leve"),CONCATENATE("R46C",'Mapa final'!$R$143),"")</f>
        <v/>
      </c>
      <c r="L201" s="129" t="str">
        <f>IF(AND('Mapa final'!$AB$144="Baja",'Mapa final'!$AD$144="Leve"),CONCATENATE("R46C",'Mapa final'!$R$144),"")</f>
        <v/>
      </c>
      <c r="M201" s="51" t="str">
        <f>IF(AND('Mapa final'!$AB$142="Baja",'Mapa final'!$AD$142="Menor"),CONCATENATE("R46C",'Mapa final'!$R$142),"")</f>
        <v/>
      </c>
      <c r="N201" s="52" t="str">
        <f>IF(AND('Mapa final'!$AB$143="Baja",'Mapa final'!$AD$143="Menor"),CONCATENATE("R46C",'Mapa final'!$R$143),"")</f>
        <v/>
      </c>
      <c r="O201" s="124" t="str">
        <f>IF(AND('Mapa final'!$AB$144="Baja",'Mapa final'!$AD$144="Menor"),CONCATENATE("R46C",'Mapa final'!$R$144),"")</f>
        <v/>
      </c>
      <c r="P201" s="51" t="str">
        <f>IF(AND('Mapa final'!$AB$142="Baja",'Mapa final'!$AD$142="Moderado"),CONCATENATE("R46C",'Mapa final'!$R$142),"")</f>
        <v/>
      </c>
      <c r="Q201" s="52" t="str">
        <f>IF(AND('Mapa final'!$AB$143="Baja",'Mapa final'!$AD$143="Moderado"),CONCATENATE("R46C",'Mapa final'!$R$143),"")</f>
        <v/>
      </c>
      <c r="R201" s="124" t="str">
        <f>IF(AND('Mapa final'!$AB$144="Baja",'Mapa final'!$AD$144="Moderado"),CONCATENATE("R46C",'Mapa final'!$R$144),"")</f>
        <v/>
      </c>
      <c r="S201" s="118" t="str">
        <f>IF(AND('Mapa final'!$AB$142="Baja",'Mapa final'!$AD$142="Mayor"),CONCATENATE("R46C",'Mapa final'!$R$142),"")</f>
        <v/>
      </c>
      <c r="T201" s="44" t="str">
        <f>IF(AND('Mapa final'!$AB$143="Baja",'Mapa final'!$AD$143="Mayor"),CONCATENATE("R46C",'Mapa final'!$R$143),"")</f>
        <v/>
      </c>
      <c r="U201" s="119" t="str">
        <f>IF(AND('Mapa final'!$AB$144="Baja",'Mapa final'!$AD$144="Mayor"),CONCATENATE("R46C",'Mapa final'!$R$144),"")</f>
        <v/>
      </c>
      <c r="V201" s="45" t="str">
        <f>IF(AND('Mapa final'!$AB$142="Baja",'Mapa final'!$AD$142="Catastrófico"),CONCATENATE("R46C",'Mapa final'!$R$142),"")</f>
        <v/>
      </c>
      <c r="W201" s="46" t="str">
        <f>IF(AND('Mapa final'!$AB$143="Baja",'Mapa final'!$AD$143="Catastrófico"),CONCATENATE("R46C",'Mapa final'!$R$143),"")</f>
        <v/>
      </c>
      <c r="X201" s="113" t="str">
        <f>IF(AND('Mapa final'!$AB$144="Baja",'Mapa final'!$AD$144="Catastrófico"),CONCATENATE("R46C",'Mapa final'!$R$144),"")</f>
        <v/>
      </c>
      <c r="Y201" s="58"/>
      <c r="Z201" s="303"/>
      <c r="AA201" s="304"/>
      <c r="AB201" s="304"/>
      <c r="AC201" s="304"/>
      <c r="AD201" s="304"/>
      <c r="AE201" s="305"/>
      <c r="AF201" s="58"/>
      <c r="AG201" s="58"/>
      <c r="AH201" s="58"/>
      <c r="AI201" s="58"/>
      <c r="AJ201" s="58"/>
      <c r="AK201" s="58"/>
      <c r="AL201" s="58"/>
      <c r="AM201" s="58"/>
      <c r="AN201" s="58"/>
      <c r="AO201" s="58"/>
      <c r="AP201" s="58"/>
      <c r="AQ201" s="58"/>
      <c r="AR201" s="58"/>
      <c r="AS201" s="58"/>
      <c r="AT201" s="58"/>
      <c r="AU201" s="58"/>
      <c r="AV201" s="58"/>
      <c r="AW201" s="58"/>
      <c r="AX201" s="58"/>
      <c r="AY201" s="58"/>
      <c r="AZ201" s="58"/>
      <c r="BA201" s="58"/>
      <c r="BB201" s="58"/>
      <c r="BC201" s="58"/>
      <c r="BD201" s="58"/>
      <c r="BE201" s="58"/>
      <c r="BF201" s="58"/>
      <c r="BG201" s="58"/>
      <c r="BH201" s="58"/>
      <c r="BI201" s="58"/>
    </row>
    <row r="202" spans="1:65" ht="15" customHeight="1" x14ac:dyDescent="0.25">
      <c r="A202" s="58"/>
      <c r="B202" s="298"/>
      <c r="C202" s="298"/>
      <c r="D202" s="299"/>
      <c r="E202" s="287"/>
      <c r="F202" s="288"/>
      <c r="G202" s="288"/>
      <c r="H202" s="288"/>
      <c r="I202" s="286"/>
      <c r="J202" s="128" t="str">
        <f>IF(AND('Mapa final'!$AB$145="Baja",'Mapa final'!$AD$145="Leve"),CONCATENATE("R47C",'Mapa final'!$R$145),"")</f>
        <v/>
      </c>
      <c r="K202" s="56" t="str">
        <f>IF(AND('Mapa final'!$AB$146="Baja",'Mapa final'!$AD$146="Leve"),CONCATENATE("R47C",'Mapa final'!$R$146),"")</f>
        <v/>
      </c>
      <c r="L202" s="129" t="str">
        <f>IF(AND('Mapa final'!$AB$147="Baja",'Mapa final'!$AD$147="Leve"),CONCATENATE("R47C",'Mapa final'!$R$147),"")</f>
        <v/>
      </c>
      <c r="M202" s="51" t="str">
        <f>IF(AND('Mapa final'!$AB$145="Baja",'Mapa final'!$AD$145="Menor"),CONCATENATE("R47C",'Mapa final'!$R$145),"")</f>
        <v/>
      </c>
      <c r="N202" s="52" t="str">
        <f>IF(AND('Mapa final'!$AB$146="Baja",'Mapa final'!$AD$146="Menor"),CONCATENATE("R47C",'Mapa final'!$R$146),"")</f>
        <v/>
      </c>
      <c r="O202" s="124" t="str">
        <f>IF(AND('Mapa final'!$AB$147="Baja",'Mapa final'!$AD$147="Menor"),CONCATENATE("R47C",'Mapa final'!$R$147),"")</f>
        <v/>
      </c>
      <c r="P202" s="51" t="str">
        <f>IF(AND('Mapa final'!$AB$145="Baja",'Mapa final'!$AD$145="Moderado"),CONCATENATE("R47C",'Mapa final'!$R$145),"")</f>
        <v/>
      </c>
      <c r="Q202" s="52" t="str">
        <f>IF(AND('Mapa final'!$AB$146="Baja",'Mapa final'!$AD$146="Moderado"),CONCATENATE("R47C",'Mapa final'!$R$146),"")</f>
        <v/>
      </c>
      <c r="R202" s="124" t="str">
        <f>IF(AND('Mapa final'!$AB$147="Baja",'Mapa final'!$AD$147="Moderado"),CONCATENATE("R47C",'Mapa final'!$R$147),"")</f>
        <v/>
      </c>
      <c r="S202" s="118" t="str">
        <f>IF(AND('Mapa final'!$AB$145="Baja",'Mapa final'!$AD$145="Mayor"),CONCATENATE("R47C",'Mapa final'!$R$145),"")</f>
        <v/>
      </c>
      <c r="T202" s="44" t="str">
        <f>IF(AND('Mapa final'!$AB$146="Baja",'Mapa final'!$AD$146="Mayor"),CONCATENATE("R47C",'Mapa final'!$R$146),"")</f>
        <v/>
      </c>
      <c r="U202" s="119" t="str">
        <f>IF(AND('Mapa final'!$AB$147="Baja",'Mapa final'!$AD$147="Mayor"),CONCATENATE("R47C",'Mapa final'!$R$147),"")</f>
        <v/>
      </c>
      <c r="V202" s="45" t="str">
        <f>IF(AND('Mapa final'!$AB$145="Baja",'Mapa final'!$AD$145="Catastrófico"),CONCATENATE("R47C",'Mapa final'!$R$145),"")</f>
        <v/>
      </c>
      <c r="W202" s="46" t="str">
        <f>IF(AND('Mapa final'!$AB$146="Baja",'Mapa final'!$AD$146="Catastrófico"),CONCATENATE("R47C",'Mapa final'!$R$146),"")</f>
        <v/>
      </c>
      <c r="X202" s="113" t="str">
        <f>IF(AND('Mapa final'!$AB$147="Baja",'Mapa final'!$AD$147="Catastrófico"),CONCATENATE("R47C",'Mapa final'!$R$147),"")</f>
        <v/>
      </c>
      <c r="Y202" s="58"/>
      <c r="Z202" s="303"/>
      <c r="AA202" s="304"/>
      <c r="AB202" s="304"/>
      <c r="AC202" s="304"/>
      <c r="AD202" s="304"/>
      <c r="AE202" s="305"/>
      <c r="AF202" s="58"/>
      <c r="AG202" s="58"/>
      <c r="AH202" s="58"/>
      <c r="AI202" s="58"/>
      <c r="AJ202" s="58"/>
      <c r="AK202" s="58"/>
      <c r="AL202" s="58"/>
      <c r="AM202" s="58"/>
      <c r="AN202" s="58"/>
      <c r="AO202" s="58"/>
      <c r="AP202" s="58"/>
      <c r="AQ202" s="58"/>
      <c r="AR202" s="58"/>
      <c r="AS202" s="58"/>
      <c r="AT202" s="58"/>
      <c r="AU202" s="58"/>
      <c r="AV202" s="58"/>
      <c r="AW202" s="58"/>
      <c r="AX202" s="58"/>
      <c r="AY202" s="58"/>
      <c r="AZ202" s="58"/>
      <c r="BA202" s="58"/>
      <c r="BB202" s="58"/>
      <c r="BC202" s="58"/>
      <c r="BD202" s="58"/>
      <c r="BE202" s="58"/>
      <c r="BF202" s="58"/>
      <c r="BG202" s="58"/>
      <c r="BH202" s="58"/>
      <c r="BI202" s="58"/>
    </row>
    <row r="203" spans="1:65" ht="15" customHeight="1" x14ac:dyDescent="0.25">
      <c r="A203" s="58"/>
      <c r="B203" s="298"/>
      <c r="C203" s="298"/>
      <c r="D203" s="299"/>
      <c r="E203" s="287"/>
      <c r="F203" s="288"/>
      <c r="G203" s="288"/>
      <c r="H203" s="288"/>
      <c r="I203" s="286"/>
      <c r="J203" s="128" t="str">
        <f>IF(AND('Mapa final'!$AB$148="Baja",'Mapa final'!$AD$148="Leve"),CONCATENATE("R48C",'Mapa final'!$R$148),"")</f>
        <v/>
      </c>
      <c r="K203" s="56" t="str">
        <f>IF(AND('Mapa final'!$AB$149="Baja",'Mapa final'!$AD$149="Leve"),CONCATENATE("R48C",'Mapa final'!$R$149),"")</f>
        <v/>
      </c>
      <c r="L203" s="129" t="str">
        <f>IF(AND('Mapa final'!$AB$150="Baja",'Mapa final'!$AD$150="Leve"),CONCATENATE("R48C",'Mapa final'!$R$150),"")</f>
        <v/>
      </c>
      <c r="M203" s="51" t="str">
        <f>IF(AND('Mapa final'!$AB$148="Baja",'Mapa final'!$AD$148="Menor"),CONCATENATE("R48C",'Mapa final'!$R$148),"")</f>
        <v/>
      </c>
      <c r="N203" s="52" t="str">
        <f>IF(AND('Mapa final'!$AB$149="Baja",'Mapa final'!$AD$149="Menor"),CONCATENATE("R48C",'Mapa final'!$R$149),"")</f>
        <v/>
      </c>
      <c r="O203" s="124" t="str">
        <f>IF(AND('Mapa final'!$AB$150="Baja",'Mapa final'!$AD$150="Menor"),CONCATENATE("R48C",'Mapa final'!$R$150),"")</f>
        <v/>
      </c>
      <c r="P203" s="51" t="str">
        <f>IF(AND('Mapa final'!$AB$148="Baja",'Mapa final'!$AD$148="Moderado"),CONCATENATE("R48C",'Mapa final'!$R$148),"")</f>
        <v/>
      </c>
      <c r="Q203" s="52" t="str">
        <f>IF(AND('Mapa final'!$AB$149="Baja",'Mapa final'!$AD$149="Moderado"),CONCATENATE("R48C",'Mapa final'!$R$149),"")</f>
        <v/>
      </c>
      <c r="R203" s="124" t="str">
        <f>IF(AND('Mapa final'!$AB$150="Baja",'Mapa final'!$AD$150="Moderado"),CONCATENATE("R48C",'Mapa final'!$R$150),"")</f>
        <v/>
      </c>
      <c r="S203" s="118" t="str">
        <f>IF(AND('Mapa final'!$AB$148="Baja",'Mapa final'!$AD$148="Mayor"),CONCATENATE("R48C",'Mapa final'!$R$148),"")</f>
        <v/>
      </c>
      <c r="T203" s="44" t="str">
        <f>IF(AND('Mapa final'!$AB$149="Baja",'Mapa final'!$AD$149="Mayor"),CONCATENATE("R48C",'Mapa final'!$R$149),"")</f>
        <v/>
      </c>
      <c r="U203" s="119" t="str">
        <f>IF(AND('Mapa final'!$AB$150="Baja",'Mapa final'!$AD$150="Mayor"),CONCATENATE("R48C",'Mapa final'!$R$150),"")</f>
        <v/>
      </c>
      <c r="V203" s="45" t="str">
        <f>IF(AND('Mapa final'!$AB$148="Baja",'Mapa final'!$AD$148="Catastrófico"),CONCATENATE("R48C",'Mapa final'!$R$148),"")</f>
        <v/>
      </c>
      <c r="W203" s="46" t="str">
        <f>IF(AND('Mapa final'!$AB$149="Baja",'Mapa final'!$AD$149="Catastrófico"),CONCATENATE("R48C",'Mapa final'!$R$149),"")</f>
        <v/>
      </c>
      <c r="X203" s="113" t="str">
        <f>IF(AND('Mapa final'!$AB$150="Baja",'Mapa final'!$AD$150="Catastrófico"),CONCATENATE("R48C",'Mapa final'!$R$150),"")</f>
        <v/>
      </c>
      <c r="Y203" s="58"/>
      <c r="Z203" s="303"/>
      <c r="AA203" s="304"/>
      <c r="AB203" s="304"/>
      <c r="AC203" s="304"/>
      <c r="AD203" s="304"/>
      <c r="AE203" s="305"/>
      <c r="AF203" s="58"/>
      <c r="AG203" s="58"/>
      <c r="AH203" s="58"/>
      <c r="AI203" s="58"/>
      <c r="AJ203" s="58"/>
      <c r="AK203" s="58"/>
      <c r="AL203" s="58"/>
      <c r="AM203" s="58"/>
      <c r="AN203" s="58"/>
      <c r="AO203" s="58"/>
      <c r="AP203" s="58"/>
      <c r="AQ203" s="58"/>
      <c r="AR203" s="58"/>
      <c r="AS203" s="58"/>
      <c r="AT203" s="58"/>
      <c r="AU203" s="58"/>
      <c r="AV203" s="58"/>
      <c r="AW203" s="58"/>
      <c r="AX203" s="58"/>
      <c r="AY203" s="58"/>
      <c r="AZ203" s="58"/>
      <c r="BA203" s="58"/>
      <c r="BB203" s="58"/>
      <c r="BC203" s="58"/>
      <c r="BD203" s="58"/>
      <c r="BE203" s="58"/>
      <c r="BF203" s="58"/>
      <c r="BG203" s="58"/>
      <c r="BH203" s="58"/>
      <c r="BI203" s="58"/>
    </row>
    <row r="204" spans="1:65" ht="15" customHeight="1" x14ac:dyDescent="0.25">
      <c r="A204" s="58"/>
      <c r="B204" s="298"/>
      <c r="C204" s="298"/>
      <c r="D204" s="299"/>
      <c r="E204" s="287"/>
      <c r="F204" s="288"/>
      <c r="G204" s="288"/>
      <c r="H204" s="288"/>
      <c r="I204" s="286"/>
      <c r="J204" s="128" t="str">
        <f>IF(AND('Mapa final'!$AB$151="Baja",'Mapa final'!$AD$151="Leve"),CONCATENATE("R49C",'Mapa final'!$R$151),"")</f>
        <v/>
      </c>
      <c r="K204" s="56" t="str">
        <f>IF(AND('Mapa final'!$AB$152="Baja",'Mapa final'!$AD$152="Leve"),CONCATENATE("R49C",'Mapa final'!$R$152),"")</f>
        <v/>
      </c>
      <c r="L204" s="129" t="str">
        <f>IF(AND('Mapa final'!$AB$153="Baja",'Mapa final'!$AD$153="Leve"),CONCATENATE("R49C",'Mapa final'!$R$153),"")</f>
        <v/>
      </c>
      <c r="M204" s="51" t="str">
        <f>IF(AND('Mapa final'!$AB$151="Baja",'Mapa final'!$AD$151="Menor"),CONCATENATE("R49C",'Mapa final'!$R$151),"")</f>
        <v/>
      </c>
      <c r="N204" s="52" t="str">
        <f>IF(AND('Mapa final'!$AB$152="Baja",'Mapa final'!$AD$152="Menor"),CONCATENATE("R49C",'Mapa final'!$R$152),"")</f>
        <v/>
      </c>
      <c r="O204" s="124" t="str">
        <f>IF(AND('Mapa final'!$AB$153="Baja",'Mapa final'!$AD$153="Menor"),CONCATENATE("R49C",'Mapa final'!$R$153),"")</f>
        <v/>
      </c>
      <c r="P204" s="51" t="str">
        <f>IF(AND('Mapa final'!$AB$151="Baja",'Mapa final'!$AD$151="Moderado"),CONCATENATE("R49C",'Mapa final'!$R$151),"")</f>
        <v/>
      </c>
      <c r="Q204" s="52" t="str">
        <f>IF(AND('Mapa final'!$AB$152="Baja",'Mapa final'!$AD$152="Moderado"),CONCATENATE("R49C",'Mapa final'!$R$152),"")</f>
        <v/>
      </c>
      <c r="R204" s="124" t="str">
        <f>IF(AND('Mapa final'!$AB$153="Baja",'Mapa final'!$AD$153="Moderado"),CONCATENATE("R49C",'Mapa final'!$R$153),"")</f>
        <v/>
      </c>
      <c r="S204" s="118" t="str">
        <f>IF(AND('Mapa final'!$AB$151="Baja",'Mapa final'!$AD$151="Mayor"),CONCATENATE("R49C",'Mapa final'!$R$151),"")</f>
        <v/>
      </c>
      <c r="T204" s="44" t="str">
        <f>IF(AND('Mapa final'!$AB$152="Baja",'Mapa final'!$AD$152="Mayor"),CONCATENATE("R49C",'Mapa final'!$R$152),"")</f>
        <v/>
      </c>
      <c r="U204" s="119" t="str">
        <f>IF(AND('Mapa final'!$AB$153="Baja",'Mapa final'!$AD$153="Mayor"),CONCATENATE("R49C",'Mapa final'!$R$153),"")</f>
        <v/>
      </c>
      <c r="V204" s="45" t="str">
        <f>IF(AND('Mapa final'!$AB$151="Baja",'Mapa final'!$AD$151="Catastrófico"),CONCATENATE("R49C",'Mapa final'!$R$151),"")</f>
        <v/>
      </c>
      <c r="W204" s="46" t="str">
        <f>IF(AND('Mapa final'!$AB$152="Baja",'Mapa final'!$AD$152="Catastrófico"),CONCATENATE("R49C",'Mapa final'!$R$152),"")</f>
        <v/>
      </c>
      <c r="X204" s="113" t="str">
        <f>IF(AND('Mapa final'!$AB$153="Baja",'Mapa final'!$AD$153="Catastrófico"),CONCATENATE("R49C",'Mapa final'!$R$153),"")</f>
        <v/>
      </c>
      <c r="Y204" s="58"/>
      <c r="Z204" s="303"/>
      <c r="AA204" s="304"/>
      <c r="AB204" s="304"/>
      <c r="AC204" s="304"/>
      <c r="AD204" s="304"/>
      <c r="AE204" s="305"/>
      <c r="AF204" s="58"/>
      <c r="AG204" s="58"/>
      <c r="AH204" s="58"/>
      <c r="AI204" s="58"/>
      <c r="AJ204" s="58"/>
      <c r="AK204" s="58"/>
      <c r="AL204" s="58"/>
      <c r="AM204" s="58"/>
      <c r="AN204" s="58"/>
      <c r="AO204" s="58"/>
      <c r="AP204" s="58"/>
      <c r="AQ204" s="58"/>
      <c r="AR204" s="58"/>
      <c r="AS204" s="58"/>
      <c r="AT204" s="58"/>
      <c r="AU204" s="58"/>
      <c r="AV204" s="58"/>
      <c r="AW204" s="58"/>
      <c r="AX204" s="58"/>
      <c r="AY204" s="58"/>
      <c r="AZ204" s="58"/>
      <c r="BA204" s="58"/>
      <c r="BB204" s="58"/>
      <c r="BC204" s="58"/>
      <c r="BD204" s="58"/>
      <c r="BE204" s="58"/>
      <c r="BF204" s="58"/>
      <c r="BG204" s="58"/>
      <c r="BH204" s="58"/>
      <c r="BI204" s="58"/>
    </row>
    <row r="205" spans="1:65" ht="15" customHeight="1" thickBot="1" x14ac:dyDescent="0.3">
      <c r="A205" s="58"/>
      <c r="B205" s="298"/>
      <c r="C205" s="298"/>
      <c r="D205" s="299"/>
      <c r="E205" s="287"/>
      <c r="F205" s="288"/>
      <c r="G205" s="288"/>
      <c r="H205" s="288"/>
      <c r="I205" s="286"/>
      <c r="J205" s="128" t="str">
        <f>IF(AND('Mapa final'!$AB$154="Baja",'Mapa final'!$AD$154="Leve"),CONCATENATE("R50C",'Mapa final'!$R$154),"")</f>
        <v/>
      </c>
      <c r="K205" s="56" t="str">
        <f>IF(AND('Mapa final'!$AB$155="Baja",'Mapa final'!$AD$155="Leve"),CONCATENATE("R50C",'Mapa final'!$R$155),"")</f>
        <v/>
      </c>
      <c r="L205" s="129" t="str">
        <f>IF(AND('Mapa final'!$AB$156="Baja",'Mapa final'!$AD$156="Leve"),CONCATENATE("R50C",'Mapa final'!$R$156),"")</f>
        <v/>
      </c>
      <c r="M205" s="51" t="str">
        <f>IF(AND('Mapa final'!$AB$154="Baja",'Mapa final'!$AD$154="Menor"),CONCATENATE("R50C",'Mapa final'!$R$154),"")</f>
        <v/>
      </c>
      <c r="N205" s="52" t="str">
        <f>IF(AND('Mapa final'!$AB$155="Baja",'Mapa final'!$AD$155="Menor"),CONCATENATE("R50C",'Mapa final'!$R$155),"")</f>
        <v/>
      </c>
      <c r="O205" s="124" t="str">
        <f>IF(AND('Mapa final'!$AB$156="Baja",'Mapa final'!$AD$156="Menor"),CONCATENATE("R50C",'Mapa final'!$R$156),"")</f>
        <v/>
      </c>
      <c r="P205" s="51" t="str">
        <f>IF(AND('Mapa final'!$AB$154="Baja",'Mapa final'!$AD$154="Moderado"),CONCATENATE("R50C",'Mapa final'!$R$154),"")</f>
        <v/>
      </c>
      <c r="Q205" s="52" t="str">
        <f>IF(AND('Mapa final'!$AB$155="Baja",'Mapa final'!$AD$155="Moderado"),CONCATENATE("R50C",'Mapa final'!$R$155),"")</f>
        <v/>
      </c>
      <c r="R205" s="124" t="str">
        <f>IF(AND('Mapa final'!$AB$156="Baja",'Mapa final'!$AD$156="Moderado"),CONCATENATE("R50C",'Mapa final'!$R$156),"")</f>
        <v/>
      </c>
      <c r="S205" s="118" t="str">
        <f>IF(AND('Mapa final'!$AB$154="Baja",'Mapa final'!$AD$154="Mayor"),CONCATENATE("R50C",'Mapa final'!$R$154),"")</f>
        <v/>
      </c>
      <c r="T205" s="44" t="str">
        <f>IF(AND('Mapa final'!$AB$155="Baja",'Mapa final'!$AD$155="Mayor"),CONCATENATE("R50C",'Mapa final'!$R$155),"")</f>
        <v/>
      </c>
      <c r="U205" s="119" t="str">
        <f>IF(AND('Mapa final'!$AB$156="Baja",'Mapa final'!$AD$156="Mayor"),CONCATENATE("R50C",'Mapa final'!$R$156),"")</f>
        <v/>
      </c>
      <c r="V205" s="45" t="str">
        <f>IF(AND('Mapa final'!$AB$154="Baja",'Mapa final'!$AD$154="Catastrófico"),CONCATENATE("R50C",'Mapa final'!$R$154),"")</f>
        <v/>
      </c>
      <c r="W205" s="46" t="str">
        <f>IF(AND('Mapa final'!$AB$155="Baja",'Mapa final'!$AD$155="Catastrófico"),CONCATENATE("R50C",'Mapa final'!$R$155),"")</f>
        <v/>
      </c>
      <c r="X205" s="113" t="str">
        <f>IF(AND('Mapa final'!$AB$156="Baja",'Mapa final'!$AD$156="Catastrófico"),CONCATENATE("R50C",'Mapa final'!$R$156),"")</f>
        <v/>
      </c>
      <c r="Y205" s="58"/>
      <c r="Z205" s="303"/>
      <c r="AA205" s="304"/>
      <c r="AB205" s="304"/>
      <c r="AC205" s="304"/>
      <c r="AD205" s="304"/>
      <c r="AE205" s="305"/>
      <c r="AF205" s="58"/>
      <c r="AG205" s="58"/>
      <c r="AH205" s="58"/>
      <c r="AI205" s="58"/>
      <c r="AJ205" s="58"/>
      <c r="AK205" s="58"/>
      <c r="AL205" s="58"/>
      <c r="AM205" s="58"/>
      <c r="AN205" s="58"/>
      <c r="AO205" s="58"/>
      <c r="AP205" s="58"/>
      <c r="AQ205" s="58"/>
      <c r="AR205" s="58"/>
      <c r="AS205" s="58"/>
      <c r="AT205" s="58"/>
      <c r="AU205" s="58"/>
      <c r="AV205" s="58"/>
      <c r="AW205" s="58"/>
      <c r="AX205" s="58"/>
      <c r="AY205" s="58"/>
      <c r="AZ205" s="58"/>
      <c r="BA205" s="58"/>
      <c r="BB205" s="58"/>
      <c r="BC205" s="58"/>
      <c r="BD205" s="58"/>
      <c r="BE205" s="58"/>
      <c r="BF205" s="58"/>
      <c r="BG205" s="58"/>
      <c r="BH205" s="58"/>
      <c r="BI205" s="58"/>
    </row>
    <row r="206" spans="1:65" ht="16.5" customHeight="1" x14ac:dyDescent="0.25">
      <c r="A206" s="58"/>
      <c r="B206" s="298"/>
      <c r="C206" s="298"/>
      <c r="D206" s="299"/>
      <c r="E206" s="283" t="s">
        <v>104</v>
      </c>
      <c r="F206" s="284"/>
      <c r="G206" s="284"/>
      <c r="H206" s="284"/>
      <c r="I206" s="284"/>
      <c r="J206" s="126" t="str">
        <f>IF(AND('Mapa final'!$AB$7="Muy Baja",'Mapa final'!$AD$7="Leve"),CONCATENATE("R1C",'Mapa final'!$R$7),"")</f>
        <v/>
      </c>
      <c r="K206" s="55" t="str">
        <f>IF(AND('Mapa final'!$AB$8="Muy Baja",'Mapa final'!$AD$8="Leve"),CONCATENATE("R1C",'Mapa final'!$R$8),"")</f>
        <v/>
      </c>
      <c r="L206" s="127" t="str">
        <f>IF(AND('Mapa final'!$AB$9="Muy Baja",'Mapa final'!$AD$9="Leve"),CONCATENATE("R1C",'Mapa final'!$R$9),"")</f>
        <v/>
      </c>
      <c r="M206" s="126" t="str">
        <f>IF(AND('Mapa final'!$AB$7="Muy Baja",'Mapa final'!$AD$7="Menor"),CONCATENATE("R1C",'Mapa final'!$R$7),"")</f>
        <v/>
      </c>
      <c r="N206" s="55" t="str">
        <f>IF(AND('Mapa final'!$AB$8="Muy Baja",'Mapa final'!$AD$8="Menor"),CONCATENATE("R1C",'Mapa final'!$R$8),"")</f>
        <v/>
      </c>
      <c r="O206" s="127" t="str">
        <f>IF(AND('Mapa final'!$AB$9="Muy Baja",'Mapa final'!$AD$9="Menor"),CONCATENATE("R1C",'Mapa final'!$R$9),"")</f>
        <v/>
      </c>
      <c r="P206" s="49" t="str">
        <f>IF(AND('Mapa final'!$AB$7="Muy Baja",'Mapa final'!$AD$7="Moderado"),CONCATENATE("R1C",'Mapa final'!$R$7),"")</f>
        <v/>
      </c>
      <c r="Q206" s="50" t="str">
        <f>IF(AND('Mapa final'!$AB$8="Muy Baja",'Mapa final'!$AD$8="Moderado"),CONCATENATE("R1C",'Mapa final'!$R$8),"")</f>
        <v/>
      </c>
      <c r="R206" s="123" t="str">
        <f>IF(AND('Mapa final'!$AB$9="Muy Baja",'Mapa final'!$AD$9="Moderado"),CONCATENATE("R1C",'Mapa final'!$R$9),"")</f>
        <v/>
      </c>
      <c r="S206" s="115" t="str">
        <f>IF(AND('Mapa final'!$AB$7="Muy Baja",'Mapa final'!$AD$7="Mayor"),CONCATENATE("R1C",'Mapa final'!$R$7),"")</f>
        <v/>
      </c>
      <c r="T206" s="116" t="str">
        <f>IF(AND('Mapa final'!$AB$8="Muy Baja",'Mapa final'!$AD$8="Mayor"),CONCATENATE("R1C",'Mapa final'!$R$8),"")</f>
        <v/>
      </c>
      <c r="U206" s="117" t="str">
        <f>IF(AND('Mapa final'!$AB$9="Muy Baja",'Mapa final'!$AD$9="Mayor"),CONCATENATE("R1C",'Mapa final'!$R$9),"")</f>
        <v/>
      </c>
      <c r="V206" s="42" t="str">
        <f>IF(AND('Mapa final'!$AB$7="Muy Baja",'Mapa final'!$AD$7="Catastrófico"),CONCATENATE("R1C",'Mapa final'!$R$7),"")</f>
        <v/>
      </c>
      <c r="W206" s="43" t="str">
        <f>IF(AND('Mapa final'!$AB$8="Muy Baja",'Mapa final'!$AD$8="Catastrófico"),CONCATENATE("R1C",'Mapa final'!$R$8),"")</f>
        <v/>
      </c>
      <c r="X206" s="112" t="str">
        <f>IF(AND('Mapa final'!$AB$9="Muy Baja",'Mapa final'!$AD$9="Catastrófico"),CONCATENATE("R1C",'Mapa final'!$R$9),"")</f>
        <v/>
      </c>
      <c r="Y206" s="58"/>
      <c r="Z206" s="58"/>
      <c r="AA206" s="58"/>
      <c r="AB206" s="58"/>
      <c r="AC206" s="58"/>
      <c r="AD206" s="58"/>
      <c r="AE206" s="58"/>
      <c r="AF206" s="58"/>
      <c r="AG206" s="58"/>
      <c r="AH206" s="58"/>
      <c r="AI206" s="58"/>
      <c r="AJ206" s="58"/>
      <c r="AK206" s="58"/>
      <c r="AL206" s="58"/>
      <c r="AM206" s="58"/>
      <c r="AN206" s="58"/>
      <c r="AO206" s="58"/>
      <c r="AP206" s="58"/>
      <c r="AQ206" s="58"/>
      <c r="AR206" s="58"/>
      <c r="AS206" s="58"/>
      <c r="AT206" s="58"/>
      <c r="AU206" s="58"/>
      <c r="AV206" s="58"/>
      <c r="AW206" s="58"/>
      <c r="AX206" s="58"/>
      <c r="AY206" s="58"/>
      <c r="AZ206" s="58"/>
      <c r="BA206" s="58"/>
      <c r="BB206" s="58"/>
      <c r="BC206" s="58"/>
      <c r="BD206" s="58"/>
      <c r="BE206" s="58"/>
      <c r="BF206" s="58"/>
      <c r="BG206" s="58"/>
      <c r="BH206" s="58"/>
      <c r="BI206" s="58"/>
      <c r="BJ206" s="58"/>
      <c r="BK206" s="58"/>
      <c r="BL206" s="58"/>
      <c r="BM206" s="58"/>
    </row>
    <row r="207" spans="1:65" ht="15.75" x14ac:dyDescent="0.25">
      <c r="A207" s="58"/>
      <c r="B207" s="298"/>
      <c r="C207" s="298"/>
      <c r="D207" s="299"/>
      <c r="E207" s="285"/>
      <c r="F207" s="286"/>
      <c r="G207" s="286"/>
      <c r="H207" s="286"/>
      <c r="I207" s="286"/>
      <c r="J207" s="128" t="str">
        <f>IF(AND('Mapa final'!$AB$10="Muy Baja",'Mapa final'!$AD$10="Leve"),CONCATENATE("R2C",'Mapa final'!$R$10),"")</f>
        <v/>
      </c>
      <c r="K207" s="56" t="str">
        <f>IF(AND('Mapa final'!$AB$11="Muy Baja",'Mapa final'!$AD$11="Leve"),CONCATENATE("R2C",'Mapa final'!$R$11),"")</f>
        <v/>
      </c>
      <c r="L207" s="129" t="str">
        <f>IF(AND('Mapa final'!$AB$12="Muy Baja",'Mapa final'!$AD$12="Leve"),CONCATENATE("R2C",'Mapa final'!$R$12),"")</f>
        <v/>
      </c>
      <c r="M207" s="128" t="str">
        <f>IF(AND('Mapa final'!$AB$10="Muy Baja",'Mapa final'!$AD$10="Menor"),CONCATENATE("R2C",'Mapa final'!$R$10),"")</f>
        <v/>
      </c>
      <c r="N207" s="56" t="str">
        <f>IF(AND('Mapa final'!$AB$11="Muy Baja",'Mapa final'!$AD$11="Menor"),CONCATENATE("R2C",'Mapa final'!$R$11),"")</f>
        <v/>
      </c>
      <c r="O207" s="129" t="str">
        <f>IF(AND('Mapa final'!$AB$12="Muy Baja",'Mapa final'!$AD$12="Menor"),CONCATENATE("R2C",'Mapa final'!$R$12),"")</f>
        <v/>
      </c>
      <c r="P207" s="51" t="str">
        <f>IF(AND('Mapa final'!$AB$10="Muy Baja",'Mapa final'!$AD$10="Moderado"),CONCATENATE("R2C",'Mapa final'!$R$10),"")</f>
        <v/>
      </c>
      <c r="Q207" s="52" t="str">
        <f>IF(AND('Mapa final'!$AB$11="Muy Baja",'Mapa final'!$AD$11="Moderado"),CONCATENATE("R2C",'Mapa final'!$R$11),"")</f>
        <v/>
      </c>
      <c r="R207" s="124" t="str">
        <f>IF(AND('Mapa final'!$AB$12="Muy Baja",'Mapa final'!$AD$12="Moderado"),CONCATENATE("R2C",'Mapa final'!$R$12),"")</f>
        <v/>
      </c>
      <c r="S207" s="118" t="str">
        <f>IF(AND('Mapa final'!$AB$10="Muy Baja",'Mapa final'!$AD$10="Mayor"),CONCATENATE("R2C",'Mapa final'!$R$10),"")</f>
        <v/>
      </c>
      <c r="T207" s="44" t="str">
        <f>IF(AND('Mapa final'!$AB$11="Muy Baja",'Mapa final'!$AD$11="Mayor"),CONCATENATE("R2C",'Mapa final'!$R$11),"")</f>
        <v/>
      </c>
      <c r="U207" s="119" t="str">
        <f>IF(AND('Mapa final'!$AB$12="Muy Baja",'Mapa final'!$AD$12="Mayor"),CONCATENATE("R2C",'Mapa final'!$R$12),"")</f>
        <v/>
      </c>
      <c r="V207" s="45" t="str">
        <f>IF(AND('Mapa final'!$AB$10="Muy Baja",'Mapa final'!$AD$10="Catastrófico"),CONCATENATE("R2C",'Mapa final'!$R$10),"")</f>
        <v/>
      </c>
      <c r="W207" s="46" t="str">
        <f>IF(AND('Mapa final'!$AB$11="Muy Baja",'Mapa final'!$AD$11="Catastrófico"),CONCATENATE("R2C",'Mapa final'!$R$11),"")</f>
        <v/>
      </c>
      <c r="X207" s="113" t="str">
        <f>IF(AND('Mapa final'!$AB$12="Muy Baja",'Mapa final'!$AD$12="Catastrófico"),CONCATENATE("R2C",'Mapa final'!$R$12),"")</f>
        <v/>
      </c>
      <c r="Y207" s="58"/>
      <c r="Z207" s="58"/>
      <c r="AA207" s="58"/>
      <c r="AB207" s="58"/>
      <c r="AC207" s="58"/>
      <c r="AD207" s="58"/>
      <c r="AE207" s="58"/>
      <c r="AF207" s="58"/>
      <c r="AG207" s="58"/>
      <c r="AH207" s="58"/>
      <c r="AI207" s="58"/>
      <c r="AJ207" s="58"/>
      <c r="AK207" s="58"/>
      <c r="AL207" s="58"/>
      <c r="AM207" s="58"/>
      <c r="AN207" s="58"/>
      <c r="AO207" s="58"/>
      <c r="AP207" s="58"/>
      <c r="AQ207" s="58"/>
      <c r="AR207" s="58"/>
      <c r="AS207" s="58"/>
      <c r="AT207" s="58"/>
      <c r="AU207" s="58"/>
      <c r="AV207" s="58"/>
      <c r="AW207" s="58"/>
      <c r="AX207" s="58"/>
      <c r="AY207" s="58"/>
      <c r="AZ207" s="58"/>
      <c r="BA207" s="58"/>
      <c r="BB207" s="58"/>
      <c r="BC207" s="58"/>
      <c r="BD207" s="58"/>
      <c r="BE207" s="58"/>
      <c r="BF207" s="58"/>
      <c r="BG207" s="58"/>
      <c r="BH207" s="58"/>
      <c r="BI207" s="58"/>
      <c r="BJ207" s="58"/>
      <c r="BK207" s="58"/>
      <c r="BL207" s="58"/>
      <c r="BM207" s="58"/>
    </row>
    <row r="208" spans="1:65" ht="15.75" x14ac:dyDescent="0.25">
      <c r="A208" s="58"/>
      <c r="B208" s="298"/>
      <c r="C208" s="298"/>
      <c r="D208" s="299"/>
      <c r="E208" s="285"/>
      <c r="F208" s="286"/>
      <c r="G208" s="286"/>
      <c r="H208" s="286"/>
      <c r="I208" s="286"/>
      <c r="J208" s="128" t="str">
        <f>IF(AND('Mapa final'!$AB$13="Muy Baja",'Mapa final'!$AD$13="Leve"),CONCATENATE("R3C",'Mapa final'!$R$13),"")</f>
        <v/>
      </c>
      <c r="K208" s="56" t="str">
        <f>IF(AND('Mapa final'!$AB$14="Muy Baja",'Mapa final'!$AD$14="Leve"),CONCATENATE("R3C",'Mapa final'!$R$14),"")</f>
        <v/>
      </c>
      <c r="L208" s="129" t="str">
        <f>IF(AND('Mapa final'!$AB$15="Muy Baja",'Mapa final'!$AD$15="Leve"),CONCATENATE("R3C",'Mapa final'!$R$15),"")</f>
        <v/>
      </c>
      <c r="M208" s="128" t="str">
        <f>IF(AND('Mapa final'!$AB$13="Muy Baja",'Mapa final'!$AD$13="Menor"),CONCATENATE("R3C",'Mapa final'!$R$13),"")</f>
        <v/>
      </c>
      <c r="N208" s="56" t="str">
        <f>IF(AND('Mapa final'!$AB$14="Muy Baja",'Mapa final'!$AD$14="Menor"),CONCATENATE("R3C",'Mapa final'!$R$14),"")</f>
        <v/>
      </c>
      <c r="O208" s="129" t="str">
        <f>IF(AND('Mapa final'!$AB$15="Muy Baja",'Mapa final'!$AD$15="Menor"),CONCATENATE("R3C",'Mapa final'!$R$15),"")</f>
        <v/>
      </c>
      <c r="P208" s="51" t="str">
        <f>IF(AND('Mapa final'!$AB$13="Muy Baja",'Mapa final'!$AD$13="Moderado"),CONCATENATE("R3C",'Mapa final'!$R$13),"")</f>
        <v/>
      </c>
      <c r="Q208" s="52" t="str">
        <f>IF(AND('Mapa final'!$AB$14="Muy Baja",'Mapa final'!$AD$14="Moderado"),CONCATENATE("R3C",'Mapa final'!$R$14),"")</f>
        <v/>
      </c>
      <c r="R208" s="124" t="str">
        <f>IF(AND('Mapa final'!$AB$15="Muy Baja",'Mapa final'!$AD$15="Moderado"),CONCATENATE("R3C",'Mapa final'!$R$15),"")</f>
        <v/>
      </c>
      <c r="S208" s="118" t="str">
        <f>IF(AND('Mapa final'!$AB$13="Muy Baja",'Mapa final'!$AD$13="Mayor"),CONCATENATE("R3C",'Mapa final'!$R$13),"")</f>
        <v/>
      </c>
      <c r="T208" s="44" t="str">
        <f>IF(AND('Mapa final'!$AB$14="Muy Baja",'Mapa final'!$AD$14="Mayor"),CONCATENATE("R3C",'Mapa final'!$R$14),"")</f>
        <v/>
      </c>
      <c r="U208" s="119" t="str">
        <f>IF(AND('Mapa final'!$AB$15="Muy Baja",'Mapa final'!$AD$15="Mayor"),CONCATENATE("R3C",'Mapa final'!$R$15),"")</f>
        <v/>
      </c>
      <c r="V208" s="45" t="str">
        <f>IF(AND('Mapa final'!$AB$13="Muy Baja",'Mapa final'!$AD$13="Catastrófico"),CONCATENATE("R3C",'Mapa final'!$R$13),"")</f>
        <v/>
      </c>
      <c r="W208" s="46" t="str">
        <f>IF(AND('Mapa final'!$AB$14="Muy Baja",'Mapa final'!$AD$14="Catastrófico"),CONCATENATE("R3C",'Mapa final'!$R$14),"")</f>
        <v/>
      </c>
      <c r="X208" s="113" t="str">
        <f>IF(AND('Mapa final'!$AB$15="Muy Baja",'Mapa final'!$AD$15="Catastrófico"),CONCATENATE("R3C",'Mapa final'!$R$15),"")</f>
        <v/>
      </c>
      <c r="Y208" s="58"/>
      <c r="Z208" s="58"/>
      <c r="AA208" s="58"/>
      <c r="AB208" s="58"/>
      <c r="AC208" s="58"/>
      <c r="AD208" s="58"/>
      <c r="AE208" s="58"/>
      <c r="AF208" s="58"/>
      <c r="AG208" s="58"/>
      <c r="AH208" s="58"/>
      <c r="AI208" s="58"/>
      <c r="AJ208" s="58"/>
      <c r="AK208" s="58"/>
      <c r="AL208" s="58"/>
      <c r="AM208" s="58"/>
      <c r="AN208" s="58"/>
      <c r="AO208" s="58"/>
      <c r="AP208" s="58"/>
      <c r="AQ208" s="58"/>
      <c r="AR208" s="58"/>
      <c r="AS208" s="58"/>
      <c r="AT208" s="58"/>
      <c r="AU208" s="58"/>
      <c r="AV208" s="58"/>
      <c r="AW208" s="58"/>
      <c r="AX208" s="58"/>
      <c r="AY208" s="58"/>
      <c r="AZ208" s="58"/>
      <c r="BA208" s="58"/>
      <c r="BB208" s="58"/>
      <c r="BC208" s="58"/>
      <c r="BD208" s="58"/>
      <c r="BE208" s="58"/>
      <c r="BF208" s="58"/>
      <c r="BG208" s="58"/>
      <c r="BH208" s="58"/>
      <c r="BI208" s="58"/>
      <c r="BJ208" s="58"/>
      <c r="BK208" s="58"/>
      <c r="BL208" s="58"/>
      <c r="BM208" s="58"/>
    </row>
    <row r="209" spans="1:65" ht="15.75" x14ac:dyDescent="0.25">
      <c r="A209" s="58"/>
      <c r="B209" s="298"/>
      <c r="C209" s="298"/>
      <c r="D209" s="299"/>
      <c r="E209" s="285"/>
      <c r="F209" s="286"/>
      <c r="G209" s="286"/>
      <c r="H209" s="286"/>
      <c r="I209" s="286"/>
      <c r="J209" s="128" t="str">
        <f>IF(AND('Mapa final'!$AB$16="Muy Baja",'Mapa final'!$AD$16="Leve"),CONCATENATE("R4C",'Mapa final'!$R$16),"")</f>
        <v/>
      </c>
      <c r="K209" s="56" t="str">
        <f>IF(AND('Mapa final'!$AB$17="Muy Baja",'Mapa final'!$AD$17="Leve"),CONCATENATE("R4C",'Mapa final'!$R$17),"")</f>
        <v/>
      </c>
      <c r="L209" s="129" t="str">
        <f>IF(AND('Mapa final'!$AB$18="Muy Baja",'Mapa final'!$AD$18="Leve"),CONCATENATE("R4C",'Mapa final'!$R$18),"")</f>
        <v/>
      </c>
      <c r="M209" s="128" t="str">
        <f>IF(AND('Mapa final'!$AB$16="Muy Baja",'Mapa final'!$AD$16="Menor"),CONCATENATE("R4C",'Mapa final'!$R$16),"")</f>
        <v/>
      </c>
      <c r="N209" s="56" t="str">
        <f>IF(AND('Mapa final'!$AB$17="Muy Baja",'Mapa final'!$AD$17="Menor"),CONCATENATE("R4C",'Mapa final'!$R$17),"")</f>
        <v/>
      </c>
      <c r="O209" s="129" t="str">
        <f>IF(AND('Mapa final'!$AB$18="Muy Baja",'Mapa final'!$AD$18="Menor"),CONCATENATE("R4C",'Mapa final'!$R$18),"")</f>
        <v/>
      </c>
      <c r="P209" s="51" t="str">
        <f>IF(AND('Mapa final'!$AB$16="Muy Baja",'Mapa final'!$AD$16="Moderado"),CONCATENATE("R4C",'Mapa final'!$R$16),"")</f>
        <v/>
      </c>
      <c r="Q209" s="52" t="str">
        <f>IF(AND('Mapa final'!$AB$17="Muy Baja",'Mapa final'!$AD$17="Moderado"),CONCATENATE("R4C",'Mapa final'!$R$17),"")</f>
        <v/>
      </c>
      <c r="R209" s="124" t="str">
        <f>IF(AND('Mapa final'!$AB$18="Muy Baja",'Mapa final'!$AD$18="Moderado"),CONCATENATE("R4C",'Mapa final'!$R$18),"")</f>
        <v/>
      </c>
      <c r="S209" s="118" t="str">
        <f>IF(AND('Mapa final'!$AB$16="Muy Baja",'Mapa final'!$AD$16="Mayor"),CONCATENATE("R4C",'Mapa final'!$R$16),"")</f>
        <v/>
      </c>
      <c r="T209" s="44" t="str">
        <f>IF(AND('Mapa final'!$AB$17="Muy Baja",'Mapa final'!$AD$17="Mayor"),CONCATENATE("R4C",'Mapa final'!$R$17),"")</f>
        <v/>
      </c>
      <c r="U209" s="119" t="str">
        <f>IF(AND('Mapa final'!$AB$18="Muy Baja",'Mapa final'!$AD$18="Mayor"),CONCATENATE("R4C",'Mapa final'!$R$18),"")</f>
        <v/>
      </c>
      <c r="V209" s="45" t="str">
        <f>IF(AND('Mapa final'!$AB$16="Muy Baja",'Mapa final'!$AD$16="Catastrófico"),CONCATENATE("R4C",'Mapa final'!$R$16),"")</f>
        <v/>
      </c>
      <c r="W209" s="46" t="str">
        <f>IF(AND('Mapa final'!$AB$17="Muy Baja",'Mapa final'!$AD$17="Catastrófico"),CONCATENATE("R4C",'Mapa final'!$R$17),"")</f>
        <v/>
      </c>
      <c r="X209" s="113" t="str">
        <f>IF(AND('Mapa final'!$AB$18="Muy Baja",'Mapa final'!$AD$18="Catastrófico"),CONCATENATE("R4C",'Mapa final'!$R$18),"")</f>
        <v/>
      </c>
      <c r="Y209" s="58"/>
      <c r="Z209" s="58"/>
      <c r="AA209" s="58"/>
      <c r="AB209" s="58"/>
      <c r="AC209" s="58"/>
      <c r="AD209" s="58"/>
      <c r="AE209" s="58"/>
      <c r="AF209" s="58"/>
      <c r="AG209" s="58"/>
      <c r="AH209" s="58"/>
      <c r="AI209" s="58"/>
      <c r="AJ209" s="58"/>
      <c r="AK209" s="58"/>
      <c r="AL209" s="58"/>
      <c r="AM209" s="58"/>
      <c r="AN209" s="58"/>
      <c r="AO209" s="58"/>
      <c r="AP209" s="58"/>
      <c r="AQ209" s="58"/>
      <c r="AR209" s="58"/>
      <c r="AS209" s="58"/>
      <c r="AT209" s="58"/>
      <c r="AU209" s="58"/>
      <c r="AV209" s="58"/>
      <c r="AW209" s="58"/>
      <c r="AX209" s="58"/>
      <c r="AY209" s="58"/>
      <c r="AZ209" s="58"/>
      <c r="BA209" s="58"/>
      <c r="BB209" s="58"/>
      <c r="BC209" s="58"/>
      <c r="BD209" s="58"/>
      <c r="BE209" s="58"/>
      <c r="BF209" s="58"/>
      <c r="BG209" s="58"/>
      <c r="BH209" s="58"/>
      <c r="BI209" s="58"/>
      <c r="BJ209" s="58"/>
      <c r="BK209" s="58"/>
      <c r="BL209" s="58"/>
      <c r="BM209" s="58"/>
    </row>
    <row r="210" spans="1:65" ht="15.75" x14ac:dyDescent="0.25">
      <c r="A210" s="58"/>
      <c r="B210" s="298"/>
      <c r="C210" s="298"/>
      <c r="D210" s="299"/>
      <c r="E210" s="285"/>
      <c r="F210" s="286"/>
      <c r="G210" s="286"/>
      <c r="H210" s="286"/>
      <c r="I210" s="286"/>
      <c r="J210" s="128" t="str">
        <f>IF(AND('Mapa final'!$AB$19="Muy Baja",'Mapa final'!$AD$19="Leve"),CONCATENATE("R5C",'Mapa final'!$R$19),"")</f>
        <v/>
      </c>
      <c r="K210" s="56" t="str">
        <f>IF(AND('Mapa final'!$AB$20="Muy Baja",'Mapa final'!$AD$20="Leve"),CONCATENATE("R5C",'Mapa final'!$R$20),"")</f>
        <v/>
      </c>
      <c r="L210" s="129" t="str">
        <f>IF(AND('Mapa final'!$AB$21="Muy Baja",'Mapa final'!$AD$21="Leve"),CONCATENATE("R5C",'Mapa final'!$R$21),"")</f>
        <v/>
      </c>
      <c r="M210" s="128" t="str">
        <f>IF(AND('Mapa final'!$AB$19="Muy Baja",'Mapa final'!$AD$19="Menor"),CONCATENATE("R5C",'Mapa final'!$R$19),"")</f>
        <v/>
      </c>
      <c r="N210" s="56" t="str">
        <f>IF(AND('Mapa final'!$AB$20="Muy Baja",'Mapa final'!$AD$20="Menor"),CONCATENATE("R5C",'Mapa final'!$R$20),"")</f>
        <v/>
      </c>
      <c r="O210" s="129" t="str">
        <f>IF(AND('Mapa final'!$AB$21="Muy Baja",'Mapa final'!$AD$21="Menor"),CONCATENATE("R5C",'Mapa final'!$R$21),"")</f>
        <v/>
      </c>
      <c r="P210" s="51" t="str">
        <f>IF(AND('Mapa final'!$AB$19="Muy Baja",'Mapa final'!$AD$19="Moderado"),CONCATENATE("R5C",'Mapa final'!$R$19),"")</f>
        <v/>
      </c>
      <c r="Q210" s="52" t="str">
        <f>IF(AND('Mapa final'!$AB$20="Muy Baja",'Mapa final'!$AD$20="Moderado"),CONCATENATE("R5C",'Mapa final'!$R$20),"")</f>
        <v/>
      </c>
      <c r="R210" s="124" t="str">
        <f>IF(AND('Mapa final'!$AB$21="Muy Baja",'Mapa final'!$AD$21="Moderado"),CONCATENATE("R5C",'Mapa final'!$R$21),"")</f>
        <v/>
      </c>
      <c r="S210" s="118" t="str">
        <f>IF(AND('Mapa final'!$AB$19="Muy Baja",'Mapa final'!$AD$19="Mayor"),CONCATENATE("R5C",'Mapa final'!$R$19),"")</f>
        <v/>
      </c>
      <c r="T210" s="44" t="str">
        <f>IF(AND('Mapa final'!$AB$20="Muy Baja",'Mapa final'!$AD$20="Mayor"),CONCATENATE("R5C",'Mapa final'!$R$20),"")</f>
        <v/>
      </c>
      <c r="U210" s="119" t="str">
        <f>IF(AND('Mapa final'!$AB$21="Muy Baja",'Mapa final'!$AD$21="Mayor"),CONCATENATE("R5C",'Mapa final'!$R$21),"")</f>
        <v/>
      </c>
      <c r="V210" s="45" t="str">
        <f>IF(AND('Mapa final'!$AB$19="Muy Baja",'Mapa final'!$AD$19="Catastrófico"),CONCATENATE("R5C",'Mapa final'!$R$19),"")</f>
        <v/>
      </c>
      <c r="W210" s="46" t="str">
        <f>IF(AND('Mapa final'!$AB$20="Muy Baja",'Mapa final'!$AD$20="Catastrófico"),CONCATENATE("R5C",'Mapa final'!$R$20),"")</f>
        <v/>
      </c>
      <c r="X210" s="113" t="str">
        <f>IF(AND('Mapa final'!$AB$21="Muy Baja",'Mapa final'!$AD$21="Catastrófico"),CONCATENATE("R5C",'Mapa final'!$R$21),"")</f>
        <v/>
      </c>
      <c r="Y210" s="58"/>
      <c r="Z210" s="58"/>
      <c r="AA210" s="58"/>
      <c r="AB210" s="58"/>
      <c r="AC210" s="58"/>
      <c r="AD210" s="58"/>
      <c r="AE210" s="58"/>
      <c r="AF210" s="58"/>
      <c r="AG210" s="58"/>
      <c r="AH210" s="58"/>
      <c r="AI210" s="58"/>
      <c r="AJ210" s="58"/>
      <c r="AK210" s="58"/>
      <c r="AL210" s="58"/>
      <c r="AM210" s="58"/>
      <c r="AN210" s="58"/>
      <c r="AO210" s="58"/>
      <c r="AP210" s="58"/>
      <c r="AQ210" s="58"/>
      <c r="AR210" s="58"/>
      <c r="AS210" s="58"/>
      <c r="AT210" s="58"/>
      <c r="AU210" s="58"/>
      <c r="AV210" s="58"/>
      <c r="AW210" s="58"/>
      <c r="AX210" s="58"/>
      <c r="AY210" s="58"/>
      <c r="AZ210" s="58"/>
      <c r="BA210" s="58"/>
      <c r="BB210" s="58"/>
      <c r="BC210" s="58"/>
      <c r="BD210" s="58"/>
      <c r="BE210" s="58"/>
      <c r="BF210" s="58"/>
      <c r="BG210" s="58"/>
      <c r="BH210" s="58"/>
      <c r="BI210" s="58"/>
      <c r="BJ210" s="58"/>
      <c r="BK210" s="58"/>
      <c r="BL210" s="58"/>
      <c r="BM210" s="58"/>
    </row>
    <row r="211" spans="1:65" ht="15.75" x14ac:dyDescent="0.25">
      <c r="A211" s="58"/>
      <c r="B211" s="298"/>
      <c r="C211" s="298"/>
      <c r="D211" s="299"/>
      <c r="E211" s="285"/>
      <c r="F211" s="286"/>
      <c r="G211" s="286"/>
      <c r="H211" s="286"/>
      <c r="I211" s="286"/>
      <c r="J211" s="128" t="str">
        <f>IF(AND('Mapa final'!$AB$22="Muy Baja",'Mapa final'!$AD$22="Leve"),CONCATENATE("R6C",'Mapa final'!$R$22),"")</f>
        <v/>
      </c>
      <c r="K211" s="56" t="str">
        <f>IF(AND('Mapa final'!$AB$23="Muy Baja",'Mapa final'!$AD$23="Leve"),CONCATENATE("R6C",'Mapa final'!$R$23),"")</f>
        <v/>
      </c>
      <c r="L211" s="129" t="str">
        <f>IF(AND('Mapa final'!$AB$24="Muy Baja",'Mapa final'!$AD$24="Leve"),CONCATENATE("R6C",'Mapa final'!$R$24),"")</f>
        <v/>
      </c>
      <c r="M211" s="128" t="str">
        <f>IF(AND('Mapa final'!$AB$22="Muy Baja",'Mapa final'!$AD$22="Menor"),CONCATENATE("R6C",'Mapa final'!$R$22),"")</f>
        <v/>
      </c>
      <c r="N211" s="56" t="str">
        <f>IF(AND('Mapa final'!$AB$23="Muy Baja",'Mapa final'!$AD$23="Menor"),CONCATENATE("R6C",'Mapa final'!$R$23),"")</f>
        <v/>
      </c>
      <c r="O211" s="129" t="str">
        <f>IF(AND('Mapa final'!$AB$24="Muy Baja",'Mapa final'!$AD$24="Menor"),CONCATENATE("R6C",'Mapa final'!$R$24),"")</f>
        <v/>
      </c>
      <c r="P211" s="51" t="str">
        <f>IF(AND('Mapa final'!$AB$22="Muy Baja",'Mapa final'!$AD$22="Moderado"),CONCATENATE("R6C",'Mapa final'!$R$22),"")</f>
        <v>R6C1</v>
      </c>
      <c r="Q211" s="52" t="str">
        <f>IF(AND('Mapa final'!$AB$23="Muy Baja",'Mapa final'!$AD$23="Moderado"),CONCATENATE("R6C",'Mapa final'!$R$23),"")</f>
        <v/>
      </c>
      <c r="R211" s="124" t="str">
        <f>IF(AND('Mapa final'!$AB$24="Muy Baja",'Mapa final'!$AD$24="Moderado"),CONCATENATE("R6C",'Mapa final'!$R$24),"")</f>
        <v/>
      </c>
      <c r="S211" s="118" t="str">
        <f>IF(AND('Mapa final'!$AB$22="Muy Baja",'Mapa final'!$AD$22="Mayor"),CONCATENATE("R6C",'Mapa final'!$R$22),"")</f>
        <v/>
      </c>
      <c r="T211" s="44" t="str">
        <f>IF(AND('Mapa final'!$AB$23="Muy Baja",'Mapa final'!$AD$23="Mayor"),CONCATENATE("R6C",'Mapa final'!$R$23),"")</f>
        <v/>
      </c>
      <c r="U211" s="119" t="str">
        <f>IF(AND('Mapa final'!$AB$24="Muy Baja",'Mapa final'!$AD$24="Mayor"),CONCATENATE("R6C",'Mapa final'!$R$24),"")</f>
        <v/>
      </c>
      <c r="V211" s="45" t="str">
        <f>IF(AND('Mapa final'!$AB$22="Muy Baja",'Mapa final'!$AD$22="Catastrófico"),CONCATENATE("R6C",'Mapa final'!$R$22),"")</f>
        <v/>
      </c>
      <c r="W211" s="46" t="str">
        <f>IF(AND('Mapa final'!$AB$23="Muy Baja",'Mapa final'!$AD$23="Catastrófico"),CONCATENATE("R6C",'Mapa final'!$R$23),"")</f>
        <v/>
      </c>
      <c r="X211" s="113" t="str">
        <f>IF(AND('Mapa final'!$AB$24="Muy Baja",'Mapa final'!$AD$24="Catastrófico"),CONCATENATE("R6C",'Mapa final'!$R$24),"")</f>
        <v/>
      </c>
      <c r="Y211" s="58"/>
      <c r="Z211" s="58"/>
      <c r="AA211" s="58"/>
      <c r="AB211" s="58"/>
      <c r="AC211" s="58"/>
      <c r="AD211" s="58"/>
      <c r="AE211" s="58"/>
      <c r="AF211" s="58"/>
      <c r="AG211" s="58"/>
      <c r="AH211" s="58"/>
      <c r="AI211" s="58"/>
      <c r="AJ211" s="58"/>
      <c r="AK211" s="58"/>
      <c r="AL211" s="58"/>
      <c r="AM211" s="58"/>
      <c r="AN211" s="58"/>
      <c r="AO211" s="58"/>
      <c r="AP211" s="58"/>
      <c r="AQ211" s="58"/>
      <c r="AR211" s="58"/>
      <c r="AS211" s="58"/>
      <c r="AT211" s="58"/>
      <c r="AU211" s="58"/>
      <c r="AV211" s="58"/>
      <c r="AW211" s="58"/>
      <c r="AX211" s="58"/>
      <c r="AY211" s="58"/>
      <c r="AZ211" s="58"/>
      <c r="BA211" s="58"/>
      <c r="BB211" s="58"/>
      <c r="BC211" s="58"/>
      <c r="BD211" s="58"/>
      <c r="BE211" s="58"/>
      <c r="BF211" s="58"/>
      <c r="BG211" s="58"/>
      <c r="BH211" s="58"/>
      <c r="BI211" s="58"/>
      <c r="BJ211" s="58"/>
      <c r="BK211" s="58"/>
      <c r="BL211" s="58"/>
      <c r="BM211" s="58"/>
    </row>
    <row r="212" spans="1:65" ht="15.75" x14ac:dyDescent="0.25">
      <c r="A212" s="58"/>
      <c r="B212" s="298"/>
      <c r="C212" s="298"/>
      <c r="D212" s="299"/>
      <c r="E212" s="285"/>
      <c r="F212" s="286"/>
      <c r="G212" s="286"/>
      <c r="H212" s="286"/>
      <c r="I212" s="286"/>
      <c r="J212" s="128" t="str">
        <f>IF(AND('Mapa final'!$AB$25="Muy Baja",'Mapa final'!$AD$25="Leve"),CONCATENATE("R7C",'Mapa final'!$R$25),"")</f>
        <v/>
      </c>
      <c r="K212" s="56" t="str">
        <f>IF(AND('Mapa final'!$AB$26="Muy Baja",'Mapa final'!$AD$26="Leve"),CONCATENATE("R7C",'Mapa final'!$R$26),"")</f>
        <v/>
      </c>
      <c r="L212" s="129" t="str">
        <f>IF(AND('Mapa final'!$AB$27="Muy Baja",'Mapa final'!$AD$27="Leve"),CONCATENATE("R7C",'Mapa final'!$R$27),"")</f>
        <v/>
      </c>
      <c r="M212" s="128" t="str">
        <f>IF(AND('Mapa final'!$AB$25="Muy Baja",'Mapa final'!$AD$25="Menor"),CONCATENATE("R7C",'Mapa final'!$R$25),"")</f>
        <v/>
      </c>
      <c r="N212" s="56" t="str">
        <f>IF(AND('Mapa final'!$AB$26="Muy Baja",'Mapa final'!$AD$26="Menor"),CONCATENATE("R7C",'Mapa final'!$R$26),"")</f>
        <v/>
      </c>
      <c r="O212" s="129" t="str">
        <f>IF(AND('Mapa final'!$AB$27="Muy Baja",'Mapa final'!$AD$27="Menor"),CONCATENATE("R7C",'Mapa final'!$R$27),"")</f>
        <v/>
      </c>
      <c r="P212" s="51" t="str">
        <f>IF(AND('Mapa final'!$AB$25="Muy Baja",'Mapa final'!$AD$25="Moderado"),CONCATENATE("R7C",'Mapa final'!$R$25),"")</f>
        <v>R7C1</v>
      </c>
      <c r="Q212" s="52" t="str">
        <f>IF(AND('Mapa final'!$AB$26="Muy Baja",'Mapa final'!$AD$26="Moderado"),CONCATENATE("R7C",'Mapa final'!$R$26),"")</f>
        <v/>
      </c>
      <c r="R212" s="124" t="str">
        <f>IF(AND('Mapa final'!$AB$27="Muy Baja",'Mapa final'!$AD$27="Moderado"),CONCATENATE("R7C",'Mapa final'!$R$27),"")</f>
        <v/>
      </c>
      <c r="S212" s="118" t="str">
        <f>IF(AND('Mapa final'!$AB$25="Muy Baja",'Mapa final'!$AD$25="Mayor"),CONCATENATE("R7C",'Mapa final'!$R$25),"")</f>
        <v/>
      </c>
      <c r="T212" s="44" t="str">
        <f>IF(AND('Mapa final'!$AB$26="Muy Baja",'Mapa final'!$AD$26="Mayor"),CONCATENATE("R7C",'Mapa final'!$R$26),"")</f>
        <v/>
      </c>
      <c r="U212" s="119" t="str">
        <f>IF(AND('Mapa final'!$AB$27="Muy Baja",'Mapa final'!$AD$27="Mayor"),CONCATENATE("R7C",'Mapa final'!$R$27),"")</f>
        <v/>
      </c>
      <c r="V212" s="45" t="str">
        <f>IF(AND('Mapa final'!$AB$25="Muy Baja",'Mapa final'!$AD$25="Catastrófico"),CONCATENATE("R7C",'Mapa final'!$R$25),"")</f>
        <v/>
      </c>
      <c r="W212" s="46" t="str">
        <f>IF(AND('Mapa final'!$AB$26="Muy Baja",'Mapa final'!$AD$26="Catastrófico"),CONCATENATE("R7C",'Mapa final'!$R$26),"")</f>
        <v/>
      </c>
      <c r="X212" s="113" t="str">
        <f>IF(AND('Mapa final'!$AB$27="Muy Baja",'Mapa final'!$AD$27="Catastrófico"),CONCATENATE("R7C",'Mapa final'!$R$27),"")</f>
        <v/>
      </c>
      <c r="Y212" s="58"/>
      <c r="Z212" s="58"/>
      <c r="AA212" s="58"/>
      <c r="AB212" s="58"/>
      <c r="AC212" s="58"/>
      <c r="AD212" s="58"/>
      <c r="AE212" s="58"/>
      <c r="AF212" s="58"/>
      <c r="AG212" s="58"/>
      <c r="AH212" s="58"/>
      <c r="AI212" s="58"/>
      <c r="AJ212" s="58"/>
      <c r="AK212" s="58"/>
      <c r="AL212" s="58"/>
      <c r="AM212" s="58"/>
      <c r="AN212" s="58"/>
      <c r="AO212" s="58"/>
      <c r="AP212" s="58"/>
      <c r="AQ212" s="58"/>
      <c r="AR212" s="58"/>
      <c r="AS212" s="58"/>
      <c r="AT212" s="58"/>
      <c r="AU212" s="58"/>
      <c r="AV212" s="58"/>
      <c r="AW212" s="58"/>
      <c r="AX212" s="58"/>
      <c r="AY212" s="58"/>
      <c r="AZ212" s="58"/>
      <c r="BA212" s="58"/>
      <c r="BB212" s="58"/>
      <c r="BC212" s="58"/>
      <c r="BD212" s="58"/>
      <c r="BE212" s="58"/>
      <c r="BF212" s="58"/>
      <c r="BG212" s="58"/>
      <c r="BH212" s="58"/>
      <c r="BI212" s="58"/>
      <c r="BJ212" s="58"/>
      <c r="BK212" s="58"/>
      <c r="BL212" s="58"/>
      <c r="BM212" s="58"/>
    </row>
    <row r="213" spans="1:65" ht="15.75" x14ac:dyDescent="0.25">
      <c r="A213" s="58"/>
      <c r="B213" s="298"/>
      <c r="C213" s="298"/>
      <c r="D213" s="299"/>
      <c r="E213" s="285"/>
      <c r="F213" s="286"/>
      <c r="G213" s="286"/>
      <c r="H213" s="286"/>
      <c r="I213" s="286"/>
      <c r="J213" s="128" t="str">
        <f>IF(AND('Mapa final'!$AB$28="Muy Baja",'Mapa final'!$AD$28="Leve"),CONCATENATE("R8C",'Mapa final'!$R$28),"")</f>
        <v/>
      </c>
      <c r="K213" s="56" t="str">
        <f>IF(AND('Mapa final'!$AB$29="Muy Baja",'Mapa final'!$AD$29="Leve"),CONCATENATE("R8C",'Mapa final'!$R$29),"")</f>
        <v/>
      </c>
      <c r="L213" s="129" t="str">
        <f>IF(AND('Mapa final'!$AB$30="Muy Baja",'Mapa final'!$AD$30="Leve"),CONCATENATE("R8C",'Mapa final'!$R$30),"")</f>
        <v/>
      </c>
      <c r="M213" s="128" t="str">
        <f>IF(AND('Mapa final'!$AB$28="Muy Baja",'Mapa final'!$AD$28="Menor"),CONCATENATE("R8C",'Mapa final'!$R$28),"")</f>
        <v/>
      </c>
      <c r="N213" s="56" t="str">
        <f>IF(AND('Mapa final'!$AB$29="Muy Baja",'Mapa final'!$AD$29="Menor"),CONCATENATE("R8C",'Mapa final'!$R$29),"")</f>
        <v/>
      </c>
      <c r="O213" s="129" t="str">
        <f>IF(AND('Mapa final'!$AB$30="Muy Baja",'Mapa final'!$AD$30="Menor"),CONCATENATE("R8C",'Mapa final'!$R$30),"")</f>
        <v/>
      </c>
      <c r="P213" s="51" t="str">
        <f>IF(AND('Mapa final'!$AB$28="Muy Baja",'Mapa final'!$AD$28="Moderado"),CONCATENATE("R8C",'Mapa final'!$R$28),"")</f>
        <v/>
      </c>
      <c r="Q213" s="52" t="str">
        <f>IF(AND('Mapa final'!$AB$29="Muy Baja",'Mapa final'!$AD$29="Moderado"),CONCATENATE("R8C",'Mapa final'!$R$29),"")</f>
        <v/>
      </c>
      <c r="R213" s="124" t="str">
        <f>IF(AND('Mapa final'!$AB$30="Muy Baja",'Mapa final'!$AD$30="Moderado"),CONCATENATE("R8C",'Mapa final'!$R$30),"")</f>
        <v/>
      </c>
      <c r="S213" s="118" t="str">
        <f>IF(AND('Mapa final'!$AB$28="Muy Baja",'Mapa final'!$AD$28="Mayor"),CONCATENATE("R8C",'Mapa final'!$R$28),"")</f>
        <v/>
      </c>
      <c r="T213" s="44" t="str">
        <f>IF(AND('Mapa final'!$AB$29="Muy Baja",'Mapa final'!$AD$29="Mayor"),CONCATENATE("R8C",'Mapa final'!$R$29),"")</f>
        <v/>
      </c>
      <c r="U213" s="119" t="str">
        <f>IF(AND('Mapa final'!$AB$30="Muy Baja",'Mapa final'!$AD$30="Mayor"),CONCATENATE("R8C",'Mapa final'!$R$30),"")</f>
        <v/>
      </c>
      <c r="V213" s="45" t="str">
        <f>IF(AND('Mapa final'!$AB$28="Muy Baja",'Mapa final'!$AD$28="Catastrófico"),CONCATENATE("R8C",'Mapa final'!$R$28),"")</f>
        <v/>
      </c>
      <c r="W213" s="46" t="str">
        <f>IF(AND('Mapa final'!$AB$29="Muy Baja",'Mapa final'!$AD$29="Catastrófico"),CONCATENATE("R8C",'Mapa final'!$R$29),"")</f>
        <v/>
      </c>
      <c r="X213" s="113" t="str">
        <f>IF(AND('Mapa final'!$AB$30="Muy Baja",'Mapa final'!$AD$30="Catastrófico"),CONCATENATE("R8C",'Mapa final'!$R$30),"")</f>
        <v/>
      </c>
      <c r="Y213" s="58"/>
      <c r="Z213" s="58"/>
      <c r="AA213" s="58"/>
      <c r="AB213" s="58"/>
      <c r="AC213" s="58"/>
      <c r="AD213" s="58"/>
      <c r="AE213" s="58"/>
      <c r="AF213" s="58"/>
      <c r="AG213" s="58"/>
      <c r="AH213" s="58"/>
      <c r="AI213" s="58"/>
      <c r="AJ213" s="58"/>
      <c r="AK213" s="58"/>
      <c r="AL213" s="58"/>
      <c r="AM213" s="58"/>
      <c r="AN213" s="58"/>
      <c r="AO213" s="58"/>
      <c r="AP213" s="58"/>
      <c r="AQ213" s="58"/>
      <c r="AR213" s="58"/>
      <c r="AS213" s="58"/>
      <c r="AT213" s="58"/>
      <c r="AU213" s="58"/>
      <c r="AV213" s="58"/>
      <c r="AW213" s="58"/>
      <c r="AX213" s="58"/>
      <c r="AY213" s="58"/>
      <c r="AZ213" s="58"/>
      <c r="BA213" s="58"/>
      <c r="BB213" s="58"/>
      <c r="BC213" s="58"/>
      <c r="BD213" s="58"/>
      <c r="BE213" s="58"/>
      <c r="BF213" s="58"/>
      <c r="BG213" s="58"/>
      <c r="BH213" s="58"/>
      <c r="BI213" s="58"/>
      <c r="BJ213" s="58"/>
      <c r="BK213" s="58"/>
      <c r="BL213" s="58"/>
      <c r="BM213" s="58"/>
    </row>
    <row r="214" spans="1:65" ht="15.75" x14ac:dyDescent="0.25">
      <c r="A214" s="58"/>
      <c r="B214" s="298"/>
      <c r="C214" s="298"/>
      <c r="D214" s="299"/>
      <c r="E214" s="285"/>
      <c r="F214" s="286"/>
      <c r="G214" s="286"/>
      <c r="H214" s="286"/>
      <c r="I214" s="286"/>
      <c r="J214" s="128" t="str">
        <f>IF(AND('Mapa final'!$AB$31="Muy Baja",'Mapa final'!$AD$31="Leve"),CONCATENATE("R9C",'Mapa final'!$R$31),"")</f>
        <v/>
      </c>
      <c r="K214" s="56" t="str">
        <f>IF(AND('Mapa final'!$AB$32="Muy Baja",'Mapa final'!$AD$32="Leve"),CONCATENATE("R9C",'Mapa final'!$R$32),"")</f>
        <v/>
      </c>
      <c r="L214" s="129" t="str">
        <f>IF(AND('Mapa final'!$AB$33="Muy Baja",'Mapa final'!$AD$33="Leve"),CONCATENATE("R9C",'Mapa final'!$R$33),"")</f>
        <v/>
      </c>
      <c r="M214" s="128" t="str">
        <f>IF(AND('Mapa final'!$AB$31="Muy Baja",'Mapa final'!$AD$31="Menor"),CONCATENATE("R9C",'Mapa final'!$R$31),"")</f>
        <v/>
      </c>
      <c r="N214" s="56" t="str">
        <f>IF(AND('Mapa final'!$AB$32="Muy Baja",'Mapa final'!$AD$32="Menor"),CONCATENATE("R9C",'Mapa final'!$R$32),"")</f>
        <v/>
      </c>
      <c r="O214" s="129" t="str">
        <f>IF(AND('Mapa final'!$AB$33="Muy Baja",'Mapa final'!$AD$33="Menor"),CONCATENATE("R9C",'Mapa final'!$R$33),"")</f>
        <v/>
      </c>
      <c r="P214" s="51" t="str">
        <f>IF(AND('Mapa final'!$AB$31="Muy Baja",'Mapa final'!$AD$31="Moderado"),CONCATENATE("R9C",'Mapa final'!$R$31),"")</f>
        <v/>
      </c>
      <c r="Q214" s="52" t="str">
        <f>IF(AND('Mapa final'!$AB$32="Muy Baja",'Mapa final'!$AD$32="Moderado"),CONCATENATE("R9C",'Mapa final'!$R$32),"")</f>
        <v/>
      </c>
      <c r="R214" s="124" t="str">
        <f>IF(AND('Mapa final'!$AB$33="Muy Baja",'Mapa final'!$AD$33="Moderado"),CONCATENATE("R9C",'Mapa final'!$R$33),"")</f>
        <v/>
      </c>
      <c r="S214" s="118" t="str">
        <f>IF(AND('Mapa final'!$AB$31="Muy Baja",'Mapa final'!$AD$31="Mayor"),CONCATENATE("R9C",'Mapa final'!$R$31),"")</f>
        <v/>
      </c>
      <c r="T214" s="44" t="str">
        <f>IF(AND('Mapa final'!$AB$32="Muy Baja",'Mapa final'!$AD$32="Mayor"),CONCATENATE("R9C",'Mapa final'!$R$32),"")</f>
        <v/>
      </c>
      <c r="U214" s="119" t="str">
        <f>IF(AND('Mapa final'!$AB$33="Muy Baja",'Mapa final'!$AD$33="Mayor"),CONCATENATE("R9C",'Mapa final'!$R$33),"")</f>
        <v/>
      </c>
      <c r="V214" s="45" t="str">
        <f>IF(AND('Mapa final'!$AB$31="Muy Baja",'Mapa final'!$AD$31="Catastrófico"),CONCATENATE("R9C",'Mapa final'!$R$31),"")</f>
        <v/>
      </c>
      <c r="W214" s="46" t="str">
        <f>IF(AND('Mapa final'!$AB$32="Muy Baja",'Mapa final'!$AD$32="Catastrófico"),CONCATENATE("R9C",'Mapa final'!$R$32),"")</f>
        <v/>
      </c>
      <c r="X214" s="113" t="str">
        <f>IF(AND('Mapa final'!$AB$33="Muy Baja",'Mapa final'!$AD$33="Catastrófico"),CONCATENATE("R9C",'Mapa final'!$R$33),"")</f>
        <v/>
      </c>
      <c r="Y214" s="58"/>
      <c r="Z214" s="58"/>
      <c r="AA214" s="58"/>
      <c r="AB214" s="58"/>
      <c r="AC214" s="58"/>
      <c r="AD214" s="58"/>
      <c r="AE214" s="58"/>
      <c r="AF214" s="58"/>
      <c r="AG214" s="58"/>
      <c r="AH214" s="58"/>
      <c r="AI214" s="58"/>
      <c r="AJ214" s="58"/>
      <c r="AK214" s="58"/>
      <c r="AL214" s="58"/>
      <c r="AM214" s="58"/>
      <c r="AN214" s="58"/>
      <c r="AO214" s="58"/>
      <c r="AP214" s="58"/>
      <c r="AQ214" s="58"/>
      <c r="AR214" s="58"/>
      <c r="AS214" s="58"/>
      <c r="AT214" s="58"/>
      <c r="AU214" s="58"/>
      <c r="AV214" s="58"/>
      <c r="AW214" s="58"/>
      <c r="AX214" s="58"/>
      <c r="AY214" s="58"/>
      <c r="AZ214" s="58"/>
      <c r="BA214" s="58"/>
      <c r="BB214" s="58"/>
      <c r="BC214" s="58"/>
      <c r="BD214" s="58"/>
      <c r="BE214" s="58"/>
      <c r="BF214" s="58"/>
      <c r="BG214" s="58"/>
      <c r="BH214" s="58"/>
      <c r="BI214" s="58"/>
      <c r="BJ214" s="58"/>
      <c r="BK214" s="58"/>
      <c r="BL214" s="58"/>
      <c r="BM214" s="58"/>
    </row>
    <row r="215" spans="1:65" ht="15.75" x14ac:dyDescent="0.25">
      <c r="A215" s="58"/>
      <c r="B215" s="298"/>
      <c r="C215" s="298"/>
      <c r="D215" s="299"/>
      <c r="E215" s="285"/>
      <c r="F215" s="286"/>
      <c r="G215" s="286"/>
      <c r="H215" s="286"/>
      <c r="I215" s="286"/>
      <c r="J215" s="128" t="str">
        <f>IF(AND('Mapa final'!$AB$34="Muy Baja",'Mapa final'!$AD$34="Leve"),CONCATENATE("R10C",'Mapa final'!$R$34),"")</f>
        <v/>
      </c>
      <c r="K215" s="56" t="str">
        <f>IF(AND('Mapa final'!$AB$35="Muy Baja",'Mapa final'!$AD$35="Leve"),CONCATENATE("R10C",'Mapa final'!$R$35),"")</f>
        <v/>
      </c>
      <c r="L215" s="129" t="str">
        <f>IF(AND('Mapa final'!$AB$36="Muy Baja",'Mapa final'!$AD$36="Leve"),CONCATENATE("R10C",'Mapa final'!$R$36),"")</f>
        <v/>
      </c>
      <c r="M215" s="128" t="str">
        <f>IF(AND('Mapa final'!$AB$34="Muy Baja",'Mapa final'!$AD$34="Menor"),CONCATENATE("R10C",'Mapa final'!$R$34),"")</f>
        <v/>
      </c>
      <c r="N215" s="56" t="str">
        <f>IF(AND('Mapa final'!$AB$35="Muy Baja",'Mapa final'!$AD$35="Menor"),CONCATENATE("R10C",'Mapa final'!$R$35),"")</f>
        <v/>
      </c>
      <c r="O215" s="129" t="str">
        <f>IF(AND('Mapa final'!$AB$36="Muy Baja",'Mapa final'!$AD$36="Menor"),CONCATENATE("R10C",'Mapa final'!$R$36),"")</f>
        <v/>
      </c>
      <c r="P215" s="51" t="str">
        <f>IF(AND('Mapa final'!$AB$34="Muy Baja",'Mapa final'!$AD$34="Moderado"),CONCATENATE("R10C",'Mapa final'!$R$34),"")</f>
        <v/>
      </c>
      <c r="Q215" s="52" t="str">
        <f>IF(AND('Mapa final'!$AB$35="Muy Baja",'Mapa final'!$AD$35="Moderado"),CONCATENATE("R10C",'Mapa final'!$R$35),"")</f>
        <v/>
      </c>
      <c r="R215" s="124" t="str">
        <f>IF(AND('Mapa final'!$AB$36="Muy Baja",'Mapa final'!$AD$36="Moderado"),CONCATENATE("R10C",'Mapa final'!$R$36),"")</f>
        <v/>
      </c>
      <c r="S215" s="118" t="str">
        <f>IF(AND('Mapa final'!$AB$34="Muy Baja",'Mapa final'!$AD$34="Mayor"),CONCATENATE("R10C",'Mapa final'!$R$34),"")</f>
        <v/>
      </c>
      <c r="T215" s="44" t="str">
        <f>IF(AND('Mapa final'!$AB$35="Muy Baja",'Mapa final'!$AD$35="Mayor"),CONCATENATE("R10C",'Mapa final'!$R$35),"")</f>
        <v/>
      </c>
      <c r="U215" s="119" t="str">
        <f>IF(AND('Mapa final'!$AB$36="Muy Baja",'Mapa final'!$AD$36="Mayor"),CONCATENATE("R10C",'Mapa final'!$R$36),"")</f>
        <v/>
      </c>
      <c r="V215" s="45" t="str">
        <f>IF(AND('Mapa final'!$AB$34="Muy Baja",'Mapa final'!$AD$34="Catastrófico"),CONCATENATE("R10C",'Mapa final'!$R$34),"")</f>
        <v/>
      </c>
      <c r="W215" s="46" t="str">
        <f>IF(AND('Mapa final'!$AB$35="Muy Baja",'Mapa final'!$AD$35="Catastrófico"),CONCATENATE("R10C",'Mapa final'!$R$35),"")</f>
        <v/>
      </c>
      <c r="X215" s="113" t="str">
        <f>IF(AND('Mapa final'!$AB$36="Muy Baja",'Mapa final'!$AD$36="Catastrófico"),CONCATENATE("R10C",'Mapa final'!$R$36),"")</f>
        <v/>
      </c>
      <c r="Y215" s="58"/>
      <c r="Z215" s="58"/>
      <c r="AA215" s="58"/>
      <c r="AB215" s="58"/>
      <c r="AC215" s="58"/>
      <c r="AD215" s="58"/>
      <c r="AE215" s="58"/>
      <c r="AF215" s="58"/>
      <c r="AG215" s="58"/>
      <c r="AH215" s="58"/>
      <c r="AI215" s="58"/>
      <c r="AJ215" s="58"/>
      <c r="AK215" s="58"/>
      <c r="AL215" s="58"/>
      <c r="AM215" s="58"/>
      <c r="AN215" s="58"/>
      <c r="AO215" s="58"/>
      <c r="AP215" s="58"/>
      <c r="AQ215" s="58"/>
      <c r="AR215" s="58"/>
      <c r="AS215" s="58"/>
      <c r="AT215" s="58"/>
      <c r="AU215" s="58"/>
      <c r="AV215" s="58"/>
      <c r="AW215" s="58"/>
      <c r="AX215" s="58"/>
      <c r="AY215" s="58"/>
      <c r="AZ215" s="58"/>
      <c r="BA215" s="58"/>
      <c r="BB215" s="58"/>
      <c r="BC215" s="58"/>
      <c r="BD215" s="58"/>
      <c r="BE215" s="58"/>
      <c r="BF215" s="58"/>
      <c r="BG215" s="58"/>
      <c r="BH215" s="58"/>
      <c r="BI215" s="58"/>
      <c r="BJ215" s="58"/>
      <c r="BK215" s="58"/>
      <c r="BL215" s="58"/>
      <c r="BM215" s="58"/>
    </row>
    <row r="216" spans="1:65" ht="15.75" x14ac:dyDescent="0.25">
      <c r="A216" s="58"/>
      <c r="B216" s="298"/>
      <c r="C216" s="298"/>
      <c r="D216" s="299"/>
      <c r="E216" s="285"/>
      <c r="F216" s="286"/>
      <c r="G216" s="286"/>
      <c r="H216" s="286"/>
      <c r="I216" s="286"/>
      <c r="J216" s="128" t="str">
        <f>IF(AND('Mapa final'!$AB$37="Muy Baja",'Mapa final'!$AD$37="Leve"),CONCATENATE("R11C",'Mapa final'!$R$37),"")</f>
        <v/>
      </c>
      <c r="K216" s="56" t="str">
        <f>IF(AND('Mapa final'!$AB$38="Muy Baja",'Mapa final'!$AD$38="Leve"),CONCATENATE("R11C",'Mapa final'!$R$38),"")</f>
        <v/>
      </c>
      <c r="L216" s="129" t="str">
        <f>IF(AND('Mapa final'!$AB$39="Muy Baja",'Mapa final'!$AD$39="Leve"),CONCATENATE("R11C",'Mapa final'!$R$39),"")</f>
        <v/>
      </c>
      <c r="M216" s="128" t="str">
        <f>IF(AND('Mapa final'!$AB$37="Muy Baja",'Mapa final'!$AD$37="Menor"),CONCATENATE("R11C",'Mapa final'!$R$37),"")</f>
        <v/>
      </c>
      <c r="N216" s="56" t="str">
        <f>IF(AND('Mapa final'!$AB$38="Muy Baja",'Mapa final'!$AD$38="Menor"),CONCATENATE("R11C",'Mapa final'!$R$38),"")</f>
        <v/>
      </c>
      <c r="O216" s="129" t="str">
        <f>IF(AND('Mapa final'!$AB$39="Muy Baja",'Mapa final'!$AD$39="Menor"),CONCATENATE("R11C",'Mapa final'!$R$39),"")</f>
        <v/>
      </c>
      <c r="P216" s="51" t="str">
        <f>IF(AND('Mapa final'!$AB$37="Muy Baja",'Mapa final'!$AD$37="Moderado"),CONCATENATE("R11C",'Mapa final'!$R$37),"")</f>
        <v/>
      </c>
      <c r="Q216" s="52" t="str">
        <f>IF(AND('Mapa final'!$AB$38="Muy Baja",'Mapa final'!$AD$38="Moderado"),CONCATENATE("R11C",'Mapa final'!$R$38),"")</f>
        <v/>
      </c>
      <c r="R216" s="124" t="str">
        <f>IF(AND('Mapa final'!$AB$39="Muy Baja",'Mapa final'!$AD$39="Moderado"),CONCATENATE("R11C",'Mapa final'!$R$39),"")</f>
        <v/>
      </c>
      <c r="S216" s="118" t="str">
        <f>IF(AND('Mapa final'!$AB$37="Muy Baja",'Mapa final'!$AD$37="Mayor"),CONCATENATE("R11C",'Mapa final'!$R$37),"")</f>
        <v/>
      </c>
      <c r="T216" s="44" t="str">
        <f>IF(AND('Mapa final'!$AB$38="Muy Baja",'Mapa final'!$AD$38="Mayor"),CONCATENATE("R11C",'Mapa final'!$R$38),"")</f>
        <v/>
      </c>
      <c r="U216" s="119" t="str">
        <f>IF(AND('Mapa final'!$AB$39="Muy Baja",'Mapa final'!$AD$39="Mayor"),CONCATENATE("R11C",'Mapa final'!$R$39),"")</f>
        <v/>
      </c>
      <c r="V216" s="45" t="str">
        <f>IF(AND('Mapa final'!$AB$37="Muy Baja",'Mapa final'!$AD$37="Catastrófico"),CONCATENATE("R11C",'Mapa final'!$R$37),"")</f>
        <v/>
      </c>
      <c r="W216" s="46" t="str">
        <f>IF(AND('Mapa final'!$AB$38="Muy Baja",'Mapa final'!$AD$38="Catastrófico"),CONCATENATE("R11C",'Mapa final'!$R$38),"")</f>
        <v/>
      </c>
      <c r="X216" s="113" t="str">
        <f>IF(AND('Mapa final'!$AB$39="Muy Baja",'Mapa final'!$AD$39="Catastrófico"),CONCATENATE("R11C",'Mapa final'!$R$39),"")</f>
        <v/>
      </c>
      <c r="Y216" s="58"/>
      <c r="Z216" s="58"/>
      <c r="AA216" s="58"/>
      <c r="AB216" s="58"/>
      <c r="AC216" s="58"/>
      <c r="AD216" s="58"/>
      <c r="AE216" s="58"/>
      <c r="AF216" s="58"/>
      <c r="AG216" s="58"/>
      <c r="AH216" s="58"/>
      <c r="AI216" s="58"/>
      <c r="AJ216" s="58"/>
      <c r="AK216" s="58"/>
      <c r="AL216" s="58"/>
      <c r="AM216" s="58"/>
      <c r="AN216" s="58"/>
      <c r="AO216" s="58"/>
      <c r="AP216" s="58"/>
      <c r="AQ216" s="58"/>
      <c r="AR216" s="58"/>
      <c r="AS216" s="58"/>
      <c r="AT216" s="58"/>
      <c r="AU216" s="58"/>
      <c r="AV216" s="58"/>
      <c r="AW216" s="58"/>
      <c r="AX216" s="58"/>
      <c r="AY216" s="58"/>
      <c r="AZ216" s="58"/>
      <c r="BA216" s="58"/>
      <c r="BB216" s="58"/>
      <c r="BC216" s="58"/>
      <c r="BD216" s="58"/>
      <c r="BE216" s="58"/>
      <c r="BF216" s="58"/>
      <c r="BG216" s="58"/>
      <c r="BH216" s="58"/>
      <c r="BI216" s="58"/>
      <c r="BJ216" s="58"/>
      <c r="BK216" s="58"/>
      <c r="BL216" s="58"/>
      <c r="BM216" s="58"/>
    </row>
    <row r="217" spans="1:65" ht="15.75" x14ac:dyDescent="0.25">
      <c r="A217" s="58"/>
      <c r="B217" s="298"/>
      <c r="C217" s="298"/>
      <c r="D217" s="299"/>
      <c r="E217" s="285"/>
      <c r="F217" s="286"/>
      <c r="G217" s="286"/>
      <c r="H217" s="286"/>
      <c r="I217" s="286"/>
      <c r="J217" s="128" t="str">
        <f>IF(AND('Mapa final'!$AB$40="Muy Baja",'Mapa final'!$AD$40="Leve"),CONCATENATE("R12C",'Mapa final'!$R$40),"")</f>
        <v/>
      </c>
      <c r="K217" s="56" t="str">
        <f>IF(AND('Mapa final'!$AB$41="Muy Baja",'Mapa final'!$AD$41="Leve"),CONCATENATE("R12C",'Mapa final'!$R$41),"")</f>
        <v/>
      </c>
      <c r="L217" s="129" t="str">
        <f>IF(AND('Mapa final'!$AB$42="Muy Baja",'Mapa final'!$AD$42="Leve"),CONCATENATE("R12C",'Mapa final'!$R$42),"")</f>
        <v/>
      </c>
      <c r="M217" s="128" t="str">
        <f>IF(AND('Mapa final'!$AB$40="Muy Baja",'Mapa final'!$AD$40="Menor"),CONCATENATE("R12C",'Mapa final'!$R$40),"")</f>
        <v/>
      </c>
      <c r="N217" s="56" t="str">
        <f>IF(AND('Mapa final'!$AB$41="Muy Baja",'Mapa final'!$AD$41="Menor"),CONCATENATE("R12C",'Mapa final'!$R$41),"")</f>
        <v/>
      </c>
      <c r="O217" s="129" t="str">
        <f>IF(AND('Mapa final'!$AB$42="Muy Baja",'Mapa final'!$AD$42="Menor"),CONCATENATE("R12C",'Mapa final'!$R$42),"")</f>
        <v/>
      </c>
      <c r="P217" s="51" t="str">
        <f>IF(AND('Mapa final'!$AB$40="Muy Baja",'Mapa final'!$AD$40="Moderado"),CONCATENATE("R12C",'Mapa final'!$R$40),"")</f>
        <v/>
      </c>
      <c r="Q217" s="52" t="str">
        <f>IF(AND('Mapa final'!$AB$41="Muy Baja",'Mapa final'!$AD$41="Moderado"),CONCATENATE("R12C",'Mapa final'!$R$41),"")</f>
        <v/>
      </c>
      <c r="R217" s="124" t="str">
        <f>IF(AND('Mapa final'!$AB$42="Muy Baja",'Mapa final'!$AD$42="Moderado"),CONCATENATE("R12C",'Mapa final'!$R$42),"")</f>
        <v/>
      </c>
      <c r="S217" s="118" t="str">
        <f>IF(AND('Mapa final'!$AB$40="Muy Baja",'Mapa final'!$AD$40="Mayor"),CONCATENATE("R12C",'Mapa final'!$R$40),"")</f>
        <v/>
      </c>
      <c r="T217" s="44" t="str">
        <f>IF(AND('Mapa final'!$AB$41="Muy Baja",'Mapa final'!$AD$41="Mayor"),CONCATENATE("R12C",'Mapa final'!$R$41),"")</f>
        <v/>
      </c>
      <c r="U217" s="119" t="str">
        <f>IF(AND('Mapa final'!$AB$42="Muy Baja",'Mapa final'!$AD$42="Mayor"),CONCATENATE("R12C",'Mapa final'!$R$42),"")</f>
        <v/>
      </c>
      <c r="V217" s="45" t="str">
        <f>IF(AND('Mapa final'!$AB$40="Muy Baja",'Mapa final'!$AD$40="Catastrófico"),CONCATENATE("R12C",'Mapa final'!$R$40),"")</f>
        <v/>
      </c>
      <c r="W217" s="46" t="str">
        <f>IF(AND('Mapa final'!$AB$41="Muy Baja",'Mapa final'!$AD$41="Catastrófico"),CONCATENATE("R12C",'Mapa final'!$R$41),"")</f>
        <v/>
      </c>
      <c r="X217" s="113" t="str">
        <f>IF(AND('Mapa final'!$AB$42="Muy Baja",'Mapa final'!$AD$42="Catastrófico"),CONCATENATE("R12C",'Mapa final'!$R$42),"")</f>
        <v/>
      </c>
      <c r="Y217" s="58"/>
      <c r="Z217" s="58"/>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c r="BC217" s="58"/>
      <c r="BD217" s="58"/>
      <c r="BE217" s="58"/>
      <c r="BF217" s="58"/>
      <c r="BG217" s="58"/>
      <c r="BH217" s="58"/>
      <c r="BI217" s="58"/>
      <c r="BJ217" s="58"/>
      <c r="BK217" s="58"/>
      <c r="BL217" s="58"/>
      <c r="BM217" s="58"/>
    </row>
    <row r="218" spans="1:65" ht="15.75" x14ac:dyDescent="0.25">
      <c r="A218" s="58"/>
      <c r="B218" s="298"/>
      <c r="C218" s="298"/>
      <c r="D218" s="299"/>
      <c r="E218" s="285"/>
      <c r="F218" s="286"/>
      <c r="G218" s="286"/>
      <c r="H218" s="286"/>
      <c r="I218" s="286"/>
      <c r="J218" s="128" t="str">
        <f>IF(AND('Mapa final'!$AB$43="Muy Baja",'Mapa final'!$AD$43="Leve"),CONCATENATE("R13C",'Mapa final'!$R$43),"")</f>
        <v/>
      </c>
      <c r="K218" s="56" t="str">
        <f>IF(AND('Mapa final'!$AB$44="Muy Baja",'Mapa final'!$AD$44="Leve"),CONCATENATE("R13C",'Mapa final'!$R$44),"")</f>
        <v/>
      </c>
      <c r="L218" s="129" t="str">
        <f>IF(AND('Mapa final'!$AB$45="Muy Baja",'Mapa final'!$AD$45="Leve"),CONCATENATE("R13C",'Mapa final'!$R$45),"")</f>
        <v/>
      </c>
      <c r="M218" s="128" t="str">
        <f>IF(AND('Mapa final'!$AB$43="Muy Baja",'Mapa final'!$AD$43="Menor"),CONCATENATE("R13C",'Mapa final'!$R$43),"")</f>
        <v/>
      </c>
      <c r="N218" s="56" t="str">
        <f>IF(AND('Mapa final'!$AB$44="Muy Baja",'Mapa final'!$AD$44="Menor"),CONCATENATE("R13C",'Mapa final'!$R$44),"")</f>
        <v/>
      </c>
      <c r="O218" s="129" t="str">
        <f>IF(AND('Mapa final'!$AB$45="Muy Baja",'Mapa final'!$AD$45="Menor"),CONCATENATE("R13C",'Mapa final'!$R$45),"")</f>
        <v/>
      </c>
      <c r="P218" s="51" t="str">
        <f>IF(AND('Mapa final'!$AB$43="Muy Baja",'Mapa final'!$AD$43="Moderado"),CONCATENATE("R13C",'Mapa final'!$R$43),"")</f>
        <v>R13C1</v>
      </c>
      <c r="Q218" s="52" t="str">
        <f>IF(AND('Mapa final'!$AB$44="Muy Baja",'Mapa final'!$AD$44="Moderado"),CONCATENATE("R13C",'Mapa final'!$R$44),"")</f>
        <v/>
      </c>
      <c r="R218" s="124" t="str">
        <f>IF(AND('Mapa final'!$AB$45="Muy Baja",'Mapa final'!$AD$45="Moderado"),CONCATENATE("R13C",'Mapa final'!$R$45),"")</f>
        <v/>
      </c>
      <c r="S218" s="118" t="str">
        <f>IF(AND('Mapa final'!$AB$43="Muy Baja",'Mapa final'!$AD$43="Mayor"),CONCATENATE("R13C",'Mapa final'!$R$43),"")</f>
        <v/>
      </c>
      <c r="T218" s="44" t="str">
        <f>IF(AND('Mapa final'!$AB$44="Muy Baja",'Mapa final'!$AD$44="Mayor"),CONCATENATE("R13C",'Mapa final'!$R$44),"")</f>
        <v/>
      </c>
      <c r="U218" s="119" t="str">
        <f>IF(AND('Mapa final'!$AB$45="Muy Baja",'Mapa final'!$AD$45="Mayor"),CONCATENATE("R13C",'Mapa final'!$R$45),"")</f>
        <v/>
      </c>
      <c r="V218" s="45" t="str">
        <f>IF(AND('Mapa final'!$AB$43="Muy Baja",'Mapa final'!$AD$43="Catastrófico"),CONCATENATE("R13C",'Mapa final'!$R$43),"")</f>
        <v/>
      </c>
      <c r="W218" s="46" t="str">
        <f>IF(AND('Mapa final'!$AB$44="Muy Baja",'Mapa final'!$AD$44="Catastrófico"),CONCATENATE("R13C",'Mapa final'!$R$44),"")</f>
        <v/>
      </c>
      <c r="X218" s="113" t="str">
        <f>IF(AND('Mapa final'!$AB$45="Muy Baja",'Mapa final'!$AD$45="Catastrófico"),CONCATENATE("R13C",'Mapa final'!$R$45),"")</f>
        <v/>
      </c>
      <c r="Y218" s="58"/>
      <c r="Z218" s="58"/>
      <c r="AA218" s="58"/>
      <c r="AB218" s="58"/>
      <c r="AC218" s="58"/>
      <c r="AD218" s="58"/>
      <c r="AE218" s="58"/>
      <c r="AF218" s="58"/>
      <c r="AG218" s="58"/>
      <c r="AH218" s="58"/>
      <c r="AI218" s="58"/>
      <c r="AJ218" s="58"/>
      <c r="AK218" s="58"/>
      <c r="AL218" s="58"/>
      <c r="AM218" s="58"/>
      <c r="AN218" s="58"/>
      <c r="AO218" s="58"/>
      <c r="AP218" s="58"/>
      <c r="AQ218" s="58"/>
      <c r="AR218" s="58"/>
      <c r="AS218" s="58"/>
      <c r="AT218" s="58"/>
      <c r="AU218" s="58"/>
      <c r="AV218" s="58"/>
      <c r="AW218" s="58"/>
      <c r="AX218" s="58"/>
      <c r="AY218" s="58"/>
      <c r="AZ218" s="58"/>
      <c r="BA218" s="58"/>
      <c r="BB218" s="58"/>
      <c r="BC218" s="58"/>
      <c r="BD218" s="58"/>
      <c r="BE218" s="58"/>
      <c r="BF218" s="58"/>
      <c r="BG218" s="58"/>
      <c r="BH218" s="58"/>
      <c r="BI218" s="58"/>
      <c r="BJ218" s="58"/>
      <c r="BK218" s="58"/>
      <c r="BL218" s="58"/>
      <c r="BM218" s="58"/>
    </row>
    <row r="219" spans="1:65" ht="15.75" x14ac:dyDescent="0.25">
      <c r="A219" s="58"/>
      <c r="B219" s="298"/>
      <c r="C219" s="298"/>
      <c r="D219" s="299"/>
      <c r="E219" s="285"/>
      <c r="F219" s="286"/>
      <c r="G219" s="286"/>
      <c r="H219" s="286"/>
      <c r="I219" s="286"/>
      <c r="J219" s="128" t="str">
        <f>IF(AND('Mapa final'!$AB$46="Muy Baja",'Mapa final'!$AD$46="Leve"),CONCATENATE("R14C",'Mapa final'!$R$46),"")</f>
        <v/>
      </c>
      <c r="K219" s="56" t="str">
        <f>IF(AND('Mapa final'!$AB$47="Muy Baja",'Mapa final'!$AD$47="Leve"),CONCATENATE("R14C",'Mapa final'!$R$47),"")</f>
        <v/>
      </c>
      <c r="L219" s="129" t="str">
        <f>IF(AND('Mapa final'!$AB$48="Muy Baja",'Mapa final'!$AD$48="Leve"),CONCATENATE("R14C",'Mapa final'!$R$48),"")</f>
        <v/>
      </c>
      <c r="M219" s="128" t="str">
        <f>IF(AND('Mapa final'!$AB$46="Muy Baja",'Mapa final'!$AD$46="Menor"),CONCATENATE("R14C",'Mapa final'!$R$46),"")</f>
        <v/>
      </c>
      <c r="N219" s="56" t="str">
        <f>IF(AND('Mapa final'!$AB$47="Muy Baja",'Mapa final'!$AD$47="Menor"),CONCATENATE("R14C",'Mapa final'!$R$47),"")</f>
        <v/>
      </c>
      <c r="O219" s="129" t="str">
        <f>IF(AND('Mapa final'!$AB$48="Muy Baja",'Mapa final'!$AD$48="Menor"),CONCATENATE("R14C",'Mapa final'!$R$48),"")</f>
        <v/>
      </c>
      <c r="P219" s="51" t="str">
        <f>IF(AND('Mapa final'!$AB$46="Muy Baja",'Mapa final'!$AD$46="Moderado"),CONCATENATE("R14C",'Mapa final'!$R$46),"")</f>
        <v/>
      </c>
      <c r="Q219" s="52" t="str">
        <f>IF(AND('Mapa final'!$AB$47="Muy Baja",'Mapa final'!$AD$47="Moderado"),CONCATENATE("R14C",'Mapa final'!$R$47),"")</f>
        <v>R14C2</v>
      </c>
      <c r="R219" s="124" t="str">
        <f>IF(AND('Mapa final'!$AB$48="Muy Baja",'Mapa final'!$AD$48="Moderado"),CONCATENATE("R14C",'Mapa final'!$R$48),"")</f>
        <v/>
      </c>
      <c r="S219" s="118" t="str">
        <f>IF(AND('Mapa final'!$AB$46="Muy Baja",'Mapa final'!$AD$46="Mayor"),CONCATENATE("R14C",'Mapa final'!$R$46),"")</f>
        <v/>
      </c>
      <c r="T219" s="44" t="str">
        <f>IF(AND('Mapa final'!$AB$47="Muy Baja",'Mapa final'!$AD$47="Mayor"),CONCATENATE("R14C",'Mapa final'!$R$47),"")</f>
        <v/>
      </c>
      <c r="U219" s="119" t="str">
        <f>IF(AND('Mapa final'!$AB$48="Muy Baja",'Mapa final'!$AD$48="Mayor"),CONCATENATE("R14C",'Mapa final'!$R$48),"")</f>
        <v/>
      </c>
      <c r="V219" s="45" t="str">
        <f>IF(AND('Mapa final'!$AB$46="Muy Baja",'Mapa final'!$AD$46="Catastrófico"),CONCATENATE("R14C",'Mapa final'!$R$46),"")</f>
        <v/>
      </c>
      <c r="W219" s="46" t="str">
        <f>IF(AND('Mapa final'!$AB$47="Muy Baja",'Mapa final'!$AD$47="Catastrófico"),CONCATENATE("R14C",'Mapa final'!$R$47),"")</f>
        <v/>
      </c>
      <c r="X219" s="113" t="str">
        <f>IF(AND('Mapa final'!$AB$48="Muy Baja",'Mapa final'!$AD$48="Catastrófico"),CONCATENATE("R14C",'Mapa final'!$R$48),"")</f>
        <v/>
      </c>
      <c r="Y219" s="58"/>
      <c r="Z219" s="58"/>
      <c r="AA219" s="58"/>
      <c r="AB219" s="58"/>
      <c r="AC219" s="58"/>
      <c r="AD219" s="58"/>
      <c r="AE219" s="58"/>
      <c r="AF219" s="58"/>
      <c r="AG219" s="58"/>
      <c r="AH219" s="58"/>
      <c r="AI219" s="58"/>
      <c r="AJ219" s="58"/>
      <c r="AK219" s="58"/>
      <c r="AL219" s="58"/>
      <c r="AM219" s="58"/>
      <c r="AN219" s="58"/>
      <c r="AO219" s="58"/>
      <c r="AP219" s="58"/>
      <c r="AQ219" s="58"/>
      <c r="AR219" s="58"/>
      <c r="AS219" s="58"/>
      <c r="AT219" s="58"/>
      <c r="AU219" s="58"/>
      <c r="AV219" s="58"/>
      <c r="AW219" s="58"/>
      <c r="AX219" s="58"/>
      <c r="AY219" s="58"/>
      <c r="AZ219" s="58"/>
      <c r="BA219" s="58"/>
      <c r="BB219" s="58"/>
      <c r="BC219" s="58"/>
      <c r="BD219" s="58"/>
      <c r="BE219" s="58"/>
      <c r="BF219" s="58"/>
      <c r="BG219" s="58"/>
      <c r="BH219" s="58"/>
      <c r="BI219" s="58"/>
      <c r="BJ219" s="58"/>
      <c r="BK219" s="58"/>
      <c r="BL219" s="58"/>
      <c r="BM219" s="58"/>
    </row>
    <row r="220" spans="1:65" ht="15.75" x14ac:dyDescent="0.25">
      <c r="A220" s="58"/>
      <c r="B220" s="298"/>
      <c r="C220" s="298"/>
      <c r="D220" s="299"/>
      <c r="E220" s="285"/>
      <c r="F220" s="286"/>
      <c r="G220" s="286"/>
      <c r="H220" s="286"/>
      <c r="I220" s="286"/>
      <c r="J220" s="128" t="str">
        <f>IF(AND('Mapa final'!$AB$49="Muy Baja",'Mapa final'!$AD$49="Leve"),CONCATENATE("R15C",'Mapa final'!$R$49),"")</f>
        <v/>
      </c>
      <c r="K220" s="56" t="str">
        <f>IF(AND('Mapa final'!$AB$50="Muy Baja",'Mapa final'!$AD$50="Leve"),CONCATENATE("R15C",'Mapa final'!$R$50),"")</f>
        <v/>
      </c>
      <c r="L220" s="129" t="str">
        <f>IF(AND('Mapa final'!$AB$51="Muy Baja",'Mapa final'!$AD$51="Leve"),CONCATENATE("R15C",'Mapa final'!$R$51),"")</f>
        <v/>
      </c>
      <c r="M220" s="128" t="str">
        <f>IF(AND('Mapa final'!$AB$49="Muy Baja",'Mapa final'!$AD$49="Menor"),CONCATENATE("R15C",'Mapa final'!$R$49),"")</f>
        <v/>
      </c>
      <c r="N220" s="56" t="str">
        <f>IF(AND('Mapa final'!$AB$50="Muy Baja",'Mapa final'!$AD$50="Menor"),CONCATENATE("R15C",'Mapa final'!$R$50),"")</f>
        <v/>
      </c>
      <c r="O220" s="129" t="str">
        <f>IF(AND('Mapa final'!$AB$51="Muy Baja",'Mapa final'!$AD$51="Menor"),CONCATENATE("R15C",'Mapa final'!$R$51),"")</f>
        <v/>
      </c>
      <c r="P220" s="51" t="str">
        <f>IF(AND('Mapa final'!$AB$49="Muy Baja",'Mapa final'!$AD$49="Moderado"),CONCATENATE("R15C",'Mapa final'!$R$49),"")</f>
        <v/>
      </c>
      <c r="Q220" s="52" t="str">
        <f>IF(AND('Mapa final'!$AB$50="Muy Baja",'Mapa final'!$AD$50="Moderado"),CONCATENATE("R15C",'Mapa final'!$R$50),"")</f>
        <v/>
      </c>
      <c r="R220" s="124" t="str">
        <f>IF(AND('Mapa final'!$AB$51="Muy Baja",'Mapa final'!$AD$51="Moderado"),CONCATENATE("R15C",'Mapa final'!$R$51),"")</f>
        <v/>
      </c>
      <c r="S220" s="118" t="str">
        <f>IF(AND('Mapa final'!$AB$49="Muy Baja",'Mapa final'!$AD$49="Mayor"),CONCATENATE("R15C",'Mapa final'!$R$49),"")</f>
        <v/>
      </c>
      <c r="T220" s="44" t="str">
        <f>IF(AND('Mapa final'!$AB$50="Muy Baja",'Mapa final'!$AD$50="Mayor"),CONCATENATE("R15C",'Mapa final'!$R$50),"")</f>
        <v/>
      </c>
      <c r="U220" s="119" t="str">
        <f>IF(AND('Mapa final'!$AB$51="Muy Baja",'Mapa final'!$AD$51="Mayor"),CONCATENATE("R15C",'Mapa final'!$R$51),"")</f>
        <v/>
      </c>
      <c r="V220" s="45" t="str">
        <f>IF(AND('Mapa final'!$AB$49="Muy Baja",'Mapa final'!$AD$49="Catastrófico"),CONCATENATE("R15C",'Mapa final'!$R$49),"")</f>
        <v/>
      </c>
      <c r="W220" s="46" t="str">
        <f>IF(AND('Mapa final'!$AB$50="Muy Baja",'Mapa final'!$AD$50="Catastrófico"),CONCATENATE("R15C",'Mapa final'!$R$50),"")</f>
        <v/>
      </c>
      <c r="X220" s="113" t="str">
        <f>IF(AND('Mapa final'!$AB$51="Muy Baja",'Mapa final'!$AD$51="Catastrófico"),CONCATENATE("R15C",'Mapa final'!$R$51),"")</f>
        <v/>
      </c>
      <c r="Y220" s="58"/>
      <c r="Z220" s="58"/>
      <c r="AA220" s="58"/>
      <c r="AB220" s="58"/>
      <c r="AC220" s="58"/>
      <c r="AD220" s="58"/>
      <c r="AE220" s="58"/>
      <c r="AF220" s="58"/>
      <c r="AG220" s="58"/>
      <c r="AH220" s="58"/>
      <c r="AI220" s="58"/>
      <c r="AJ220" s="58"/>
      <c r="AK220" s="58"/>
      <c r="AL220" s="58"/>
      <c r="AM220" s="58"/>
      <c r="AN220" s="58"/>
      <c r="AO220" s="58"/>
      <c r="AP220" s="58"/>
      <c r="AQ220" s="58"/>
      <c r="AR220" s="58"/>
      <c r="AS220" s="58"/>
      <c r="AT220" s="58"/>
      <c r="AU220" s="58"/>
      <c r="AV220" s="58"/>
      <c r="AW220" s="58"/>
      <c r="AX220" s="58"/>
      <c r="AY220" s="58"/>
      <c r="AZ220" s="58"/>
      <c r="BA220" s="58"/>
      <c r="BB220" s="58"/>
      <c r="BC220" s="58"/>
      <c r="BD220" s="58"/>
      <c r="BE220" s="58"/>
      <c r="BF220" s="58"/>
      <c r="BG220" s="58"/>
      <c r="BH220" s="58"/>
      <c r="BI220" s="58"/>
      <c r="BJ220" s="58"/>
      <c r="BK220" s="58"/>
      <c r="BL220" s="58"/>
      <c r="BM220" s="58"/>
    </row>
    <row r="221" spans="1:65" ht="15.75" x14ac:dyDescent="0.25">
      <c r="A221" s="58"/>
      <c r="B221" s="298"/>
      <c r="C221" s="298"/>
      <c r="D221" s="299"/>
      <c r="E221" s="285"/>
      <c r="F221" s="286"/>
      <c r="G221" s="286"/>
      <c r="H221" s="286"/>
      <c r="I221" s="286"/>
      <c r="J221" s="128" t="str">
        <f>IF(AND('Mapa final'!$AB$52="Muy Baja",'Mapa final'!$AD$52="Leve"),CONCATENATE("R16C",'Mapa final'!$R$52),"")</f>
        <v/>
      </c>
      <c r="K221" s="56" t="str">
        <f>IF(AND('Mapa final'!$AB$53="Muy Baja",'Mapa final'!$AD$53="Leve"),CONCATENATE("R16C",'Mapa final'!$R$53),"")</f>
        <v/>
      </c>
      <c r="L221" s="129" t="str">
        <f>IF(AND('Mapa final'!$AB$54="Muy Baja",'Mapa final'!$AD$54="Leve"),CONCATENATE("R16C",'Mapa final'!$R$54),"")</f>
        <v/>
      </c>
      <c r="M221" s="128" t="str">
        <f>IF(AND('Mapa final'!$AB$52="Muy Baja",'Mapa final'!$AD$52="Menor"),CONCATENATE("R16C",'Mapa final'!$R$52),"")</f>
        <v/>
      </c>
      <c r="N221" s="56" t="str">
        <f>IF(AND('Mapa final'!$AB$53="Muy Baja",'Mapa final'!$AD$53="Menor"),CONCATENATE("R16C",'Mapa final'!$R$53),"")</f>
        <v/>
      </c>
      <c r="O221" s="129" t="str">
        <f>IF(AND('Mapa final'!$AB$54="Muy Baja",'Mapa final'!$AD$54="Menor"),CONCATENATE("R16C",'Mapa final'!$R$54),"")</f>
        <v/>
      </c>
      <c r="P221" s="51" t="str">
        <f>IF(AND('Mapa final'!$AB$52="Muy Baja",'Mapa final'!$AD$52="Moderado"),CONCATENATE("R16C",'Mapa final'!$R$52),"")</f>
        <v/>
      </c>
      <c r="Q221" s="52" t="str">
        <f>IF(AND('Mapa final'!$AB$53="Muy Baja",'Mapa final'!$AD$53="Moderado"),CONCATENATE("R16C",'Mapa final'!$R$53),"")</f>
        <v/>
      </c>
      <c r="R221" s="124" t="str">
        <f>IF(AND('Mapa final'!$AB$54="Muy Baja",'Mapa final'!$AD$54="Moderado"),CONCATENATE("R16C",'Mapa final'!$R$54),"")</f>
        <v/>
      </c>
      <c r="S221" s="118" t="str">
        <f>IF(AND('Mapa final'!$AB$52="Muy Baja",'Mapa final'!$AD$52="Mayor"),CONCATENATE("R16C",'Mapa final'!$R$52),"")</f>
        <v/>
      </c>
      <c r="T221" s="44" t="str">
        <f>IF(AND('Mapa final'!$AB$53="Muy Baja",'Mapa final'!$AD$53="Mayor"),CONCATENATE("R16C",'Mapa final'!$R$53),"")</f>
        <v/>
      </c>
      <c r="U221" s="119" t="str">
        <f>IF(AND('Mapa final'!$AB$54="Muy Baja",'Mapa final'!$AD$54="Mayor"),CONCATENATE("R16C",'Mapa final'!$R$54),"")</f>
        <v/>
      </c>
      <c r="V221" s="45" t="str">
        <f>IF(AND('Mapa final'!$AB$52="Muy Baja",'Mapa final'!$AD$52="Catastrófico"),CONCATENATE("R16C",'Mapa final'!$R$52),"")</f>
        <v/>
      </c>
      <c r="W221" s="46" t="str">
        <f>IF(AND('Mapa final'!$AB$53="Muy Baja",'Mapa final'!$AD$53="Catastrófico"),CONCATENATE("R16C",'Mapa final'!$R$53),"")</f>
        <v/>
      </c>
      <c r="X221" s="113" t="str">
        <f>IF(AND('Mapa final'!$AB$54="Muy Baja",'Mapa final'!$AD$54="Catastrófico"),CONCATENATE("R16C",'Mapa final'!$R$54),"")</f>
        <v/>
      </c>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58"/>
    </row>
    <row r="222" spans="1:65" ht="15.75" x14ac:dyDescent="0.25">
      <c r="A222" s="58"/>
      <c r="B222" s="298"/>
      <c r="C222" s="298"/>
      <c r="D222" s="299"/>
      <c r="E222" s="285"/>
      <c r="F222" s="286"/>
      <c r="G222" s="286"/>
      <c r="H222" s="286"/>
      <c r="I222" s="286"/>
      <c r="J222" s="128" t="str">
        <f>IF(AND('Mapa final'!$AB$55="Muy Baja",'Mapa final'!$AD$55="Leve"),CONCATENATE("R17C",'Mapa final'!$R$55),"")</f>
        <v/>
      </c>
      <c r="K222" s="56" t="str">
        <f>IF(AND('Mapa final'!$AB$56="Muy Baja",'Mapa final'!$AD$56="Leve"),CONCATENATE("R17C",'Mapa final'!$R$56),"")</f>
        <v/>
      </c>
      <c r="L222" s="129" t="str">
        <f>IF(AND('Mapa final'!$AB$57="Muy Baja",'Mapa final'!$AD$57="Leve"),CONCATENATE("R17C",'Mapa final'!$R$57),"")</f>
        <v/>
      </c>
      <c r="M222" s="128" t="str">
        <f>IF(AND('Mapa final'!$AB$55="Muy Baja",'Mapa final'!$AD$55="Menor"),CONCATENATE("R17C",'Mapa final'!$R$55),"")</f>
        <v/>
      </c>
      <c r="N222" s="56" t="str">
        <f>IF(AND('Mapa final'!$AB$56="Muy Baja",'Mapa final'!$AD$56="Menor"),CONCATENATE("R17C",'Mapa final'!$R$56),"")</f>
        <v/>
      </c>
      <c r="O222" s="129" t="str">
        <f>IF(AND('Mapa final'!$AB$57="Muy Baja",'Mapa final'!$AD$57="Menor"),CONCATENATE("R17C",'Mapa final'!$R$57),"")</f>
        <v/>
      </c>
      <c r="P222" s="51" t="str">
        <f>IF(AND('Mapa final'!$AB$55="Muy Baja",'Mapa final'!$AD$55="Moderado"),CONCATENATE("R17C",'Mapa final'!$R$55),"")</f>
        <v/>
      </c>
      <c r="Q222" s="52" t="str">
        <f>IF(AND('Mapa final'!$AB$56="Muy Baja",'Mapa final'!$AD$56="Moderado"),CONCATENATE("R17C",'Mapa final'!$R$56),"")</f>
        <v/>
      </c>
      <c r="R222" s="124" t="str">
        <f>IF(AND('Mapa final'!$AB$57="Muy Baja",'Mapa final'!$AD$57="Moderado"),CONCATENATE("R17C",'Mapa final'!$R$57),"")</f>
        <v/>
      </c>
      <c r="S222" s="118" t="str">
        <f>IF(AND('Mapa final'!$AB$55="Muy Baja",'Mapa final'!$AD$55="Mayor"),CONCATENATE("R17C",'Mapa final'!$R$55),"")</f>
        <v/>
      </c>
      <c r="T222" s="44" t="str">
        <f>IF(AND('Mapa final'!$AB$56="Muy Baja",'Mapa final'!$AD$56="Mayor"),CONCATENATE("R17C",'Mapa final'!$R$56),"")</f>
        <v/>
      </c>
      <c r="U222" s="119" t="str">
        <f>IF(AND('Mapa final'!$AB$57="Muy Baja",'Mapa final'!$AD$57="Mayor"),CONCATENATE("R17C",'Mapa final'!$R$57),"")</f>
        <v/>
      </c>
      <c r="V222" s="45" t="str">
        <f>IF(AND('Mapa final'!$AB$55="Muy Baja",'Mapa final'!$AD$55="Catastrófico"),CONCATENATE("R17C",'Mapa final'!$R$55),"")</f>
        <v/>
      </c>
      <c r="W222" s="46" t="str">
        <f>IF(AND('Mapa final'!$AB$56="Muy Baja",'Mapa final'!$AD$56="Catastrófico"),CONCATENATE("R17C",'Mapa final'!$R$56),"")</f>
        <v/>
      </c>
      <c r="X222" s="113" t="str">
        <f>IF(AND('Mapa final'!$AB$57="Muy Baja",'Mapa final'!$AD$57="Catastrófico"),CONCATENATE("R17C",'Mapa final'!$R$57),"")</f>
        <v/>
      </c>
      <c r="Y222" s="58"/>
      <c r="Z222" s="58"/>
      <c r="AA222" s="58"/>
      <c r="AB222" s="58"/>
      <c r="AC222" s="58"/>
      <c r="AD222" s="58"/>
      <c r="AE222" s="58"/>
      <c r="AF222" s="58"/>
      <c r="AG222" s="58"/>
      <c r="AH222" s="58"/>
      <c r="AI222" s="58"/>
      <c r="AJ222" s="58"/>
      <c r="AK222" s="58"/>
      <c r="AL222" s="58"/>
      <c r="AM222" s="58"/>
      <c r="AN222" s="58"/>
      <c r="AO222" s="58"/>
      <c r="AP222" s="58"/>
      <c r="AQ222" s="58"/>
      <c r="AR222" s="58"/>
      <c r="AS222" s="58"/>
      <c r="AT222" s="58"/>
      <c r="AU222" s="58"/>
      <c r="AV222" s="58"/>
      <c r="AW222" s="58"/>
      <c r="AX222" s="58"/>
      <c r="AY222" s="58"/>
      <c r="AZ222" s="58"/>
      <c r="BA222" s="58"/>
      <c r="BB222" s="58"/>
      <c r="BC222" s="58"/>
      <c r="BD222" s="58"/>
      <c r="BE222" s="58"/>
      <c r="BF222" s="58"/>
      <c r="BG222" s="58"/>
      <c r="BH222" s="58"/>
      <c r="BI222" s="58"/>
      <c r="BJ222" s="58"/>
      <c r="BK222" s="58"/>
      <c r="BL222" s="58"/>
      <c r="BM222" s="58"/>
    </row>
    <row r="223" spans="1:65" ht="15.75" x14ac:dyDescent="0.25">
      <c r="A223" s="58"/>
      <c r="B223" s="298"/>
      <c r="C223" s="298"/>
      <c r="D223" s="299"/>
      <c r="E223" s="285"/>
      <c r="F223" s="286"/>
      <c r="G223" s="286"/>
      <c r="H223" s="286"/>
      <c r="I223" s="286"/>
      <c r="J223" s="128" t="str">
        <f>IF(AND('Mapa final'!$AB$58="Muy Baja",'Mapa final'!$AD$58="Leve"),CONCATENATE("R18C",'Mapa final'!$R$58),"")</f>
        <v/>
      </c>
      <c r="K223" s="56" t="str">
        <f>IF(AND('Mapa final'!$AB$59="Muy Baja",'Mapa final'!$AD$59="Leve"),CONCATENATE("R18C",'Mapa final'!$R$59),"")</f>
        <v/>
      </c>
      <c r="L223" s="129" t="str">
        <f>IF(AND('Mapa final'!$AB$60="Muy Baja",'Mapa final'!$AD$60="Leve"),CONCATENATE("R18C",'Mapa final'!$R$60),"")</f>
        <v/>
      </c>
      <c r="M223" s="128" t="str">
        <f>IF(AND('Mapa final'!$AB$58="Muy Baja",'Mapa final'!$AD$58="Menor"),CONCATENATE("R18C",'Mapa final'!$R$58),"")</f>
        <v/>
      </c>
      <c r="N223" s="56" t="str">
        <f>IF(AND('Mapa final'!$AB$59="Muy Baja",'Mapa final'!$AD$59="Menor"),CONCATENATE("R18C",'Mapa final'!$R$59),"")</f>
        <v/>
      </c>
      <c r="O223" s="129" t="str">
        <f>IF(AND('Mapa final'!$AB$60="Muy Baja",'Mapa final'!$AD$60="Menor"),CONCATENATE("R18C",'Mapa final'!$R$60),"")</f>
        <v/>
      </c>
      <c r="P223" s="51" t="str">
        <f>IF(AND('Mapa final'!$AB$58="Muy Baja",'Mapa final'!$AD$58="Moderado"),CONCATENATE("R18C",'Mapa final'!$R$58),"")</f>
        <v/>
      </c>
      <c r="Q223" s="52" t="str">
        <f>IF(AND('Mapa final'!$AB$59="Muy Baja",'Mapa final'!$AD$59="Moderado"),CONCATENATE("R18C",'Mapa final'!$R$59),"")</f>
        <v/>
      </c>
      <c r="R223" s="124" t="str">
        <f>IF(AND('Mapa final'!$AB$60="Muy Baja",'Mapa final'!$AD$60="Moderado"),CONCATENATE("R18C",'Mapa final'!$R$60),"")</f>
        <v/>
      </c>
      <c r="S223" s="118" t="str">
        <f>IF(AND('Mapa final'!$AB$58="Muy Baja",'Mapa final'!$AD$58="Mayor"),CONCATENATE("R18C",'Mapa final'!$R$58),"")</f>
        <v/>
      </c>
      <c r="T223" s="44" t="str">
        <f>IF(AND('Mapa final'!$AB$59="Muy Baja",'Mapa final'!$AD$59="Mayor"),CONCATENATE("R18C",'Mapa final'!$R$59),"")</f>
        <v/>
      </c>
      <c r="U223" s="119" t="str">
        <f>IF(AND('Mapa final'!$AB$60="Muy Baja",'Mapa final'!$AD$60="Mayor"),CONCATENATE("R18C",'Mapa final'!$R$60),"")</f>
        <v/>
      </c>
      <c r="V223" s="45" t="str">
        <f>IF(AND('Mapa final'!$AB$58="Muy Baja",'Mapa final'!$AD$58="Catastrófico"),CONCATENATE("R18C",'Mapa final'!$R$58),"")</f>
        <v/>
      </c>
      <c r="W223" s="46" t="str">
        <f>IF(AND('Mapa final'!$AB$59="Muy Baja",'Mapa final'!$AD$59="Catastrófico"),CONCATENATE("R18C",'Mapa final'!$R$59),"")</f>
        <v/>
      </c>
      <c r="X223" s="113" t="str">
        <f>IF(AND('Mapa final'!$AB$60="Muy Baja",'Mapa final'!$AD$60="Catastrófico"),CONCATENATE("R18C",'Mapa final'!$R$60),"")</f>
        <v/>
      </c>
      <c r="Y223" s="58"/>
      <c r="Z223" s="58"/>
      <c r="AA223" s="58"/>
      <c r="AB223" s="58"/>
      <c r="AC223" s="58"/>
      <c r="AD223" s="58"/>
      <c r="AE223" s="58"/>
      <c r="AF223" s="58"/>
      <c r="AG223" s="58"/>
      <c r="AH223" s="58"/>
      <c r="AI223" s="58"/>
      <c r="AJ223" s="58"/>
      <c r="AK223" s="58"/>
      <c r="AL223" s="58"/>
      <c r="AM223" s="58"/>
      <c r="AN223" s="58"/>
      <c r="AO223" s="58"/>
      <c r="AP223" s="58"/>
      <c r="AQ223" s="58"/>
      <c r="AR223" s="58"/>
      <c r="AS223" s="58"/>
      <c r="AT223" s="58"/>
      <c r="AU223" s="58"/>
      <c r="AV223" s="58"/>
      <c r="AW223" s="58"/>
      <c r="AX223" s="58"/>
      <c r="AY223" s="58"/>
      <c r="AZ223" s="58"/>
      <c r="BA223" s="58"/>
      <c r="BB223" s="58"/>
      <c r="BC223" s="58"/>
      <c r="BD223" s="58"/>
      <c r="BE223" s="58"/>
      <c r="BF223" s="58"/>
      <c r="BG223" s="58"/>
      <c r="BH223" s="58"/>
      <c r="BI223" s="58"/>
      <c r="BJ223" s="58"/>
      <c r="BK223" s="58"/>
      <c r="BL223" s="58"/>
      <c r="BM223" s="58"/>
    </row>
    <row r="224" spans="1:65" ht="15.75" x14ac:dyDescent="0.25">
      <c r="A224" s="58"/>
      <c r="B224" s="298"/>
      <c r="C224" s="298"/>
      <c r="D224" s="299"/>
      <c r="E224" s="285"/>
      <c r="F224" s="286"/>
      <c r="G224" s="286"/>
      <c r="H224" s="286"/>
      <c r="I224" s="286"/>
      <c r="J224" s="128" t="str">
        <f>IF(AND('Mapa final'!$AB$61="Muy Baja",'Mapa final'!$AD$61="Leve"),CONCATENATE("R19C",'Mapa final'!$R$61),"")</f>
        <v/>
      </c>
      <c r="K224" s="56" t="str">
        <f>IF(AND('Mapa final'!$AB$62="Muy Baja",'Mapa final'!$AD$62="Leve"),CONCATENATE("R19C",'Mapa final'!$R$62),"")</f>
        <v/>
      </c>
      <c r="L224" s="129" t="str">
        <f>IF(AND('Mapa final'!$AB$63="Muy Baja",'Mapa final'!$AD$63="Leve"),CONCATENATE("R19C",'Mapa final'!$R$63),"")</f>
        <v/>
      </c>
      <c r="M224" s="128" t="str">
        <f>IF(AND('Mapa final'!$AB$61="Muy Baja",'Mapa final'!$AD$61="Menor"),CONCATENATE("R19C",'Mapa final'!$R$61),"")</f>
        <v/>
      </c>
      <c r="N224" s="56" t="str">
        <f>IF(AND('Mapa final'!$AB$62="Muy Baja",'Mapa final'!$AD$62="Menor"),CONCATENATE("R19C",'Mapa final'!$R$62),"")</f>
        <v/>
      </c>
      <c r="O224" s="129" t="str">
        <f>IF(AND('Mapa final'!$AB$63="Muy Baja",'Mapa final'!$AD$63="Menor"),CONCATENATE("R19C",'Mapa final'!$R$63),"")</f>
        <v/>
      </c>
      <c r="P224" s="51" t="str">
        <f>IF(AND('Mapa final'!$AB$61="Muy Baja",'Mapa final'!$AD$61="Moderado"),CONCATENATE("R19C",'Mapa final'!$R$61),"")</f>
        <v/>
      </c>
      <c r="Q224" s="52" t="str">
        <f>IF(AND('Mapa final'!$AB$62="Muy Baja",'Mapa final'!$AD$62="Moderado"),CONCATENATE("R19C",'Mapa final'!$R$62),"")</f>
        <v/>
      </c>
      <c r="R224" s="124" t="str">
        <f>IF(AND('Mapa final'!$AB$63="Muy Baja",'Mapa final'!$AD$63="Moderado"),CONCATENATE("R19C",'Mapa final'!$R$63),"")</f>
        <v/>
      </c>
      <c r="S224" s="118" t="str">
        <f>IF(AND('Mapa final'!$AB$61="Muy Baja",'Mapa final'!$AD$61="Mayor"),CONCATENATE("R19C",'Mapa final'!$R$61),"")</f>
        <v/>
      </c>
      <c r="T224" s="44" t="str">
        <f>IF(AND('Mapa final'!$AB$62="Muy Baja",'Mapa final'!$AD$62="Mayor"),CONCATENATE("R19C",'Mapa final'!$R$62),"")</f>
        <v/>
      </c>
      <c r="U224" s="119" t="str">
        <f>IF(AND('Mapa final'!$AB$63="Muy Baja",'Mapa final'!$AD$63="Mayor"),CONCATENATE("R19C",'Mapa final'!$R$63),"")</f>
        <v/>
      </c>
      <c r="V224" s="45" t="str">
        <f>IF(AND('Mapa final'!$AB$61="Muy Baja",'Mapa final'!$AD$61="Catastrófico"),CONCATENATE("R19C",'Mapa final'!$R$61),"")</f>
        <v/>
      </c>
      <c r="W224" s="46" t="str">
        <f>IF(AND('Mapa final'!$AB$62="Muy Baja",'Mapa final'!$AD$62="Catastrófico"),CONCATENATE("R19C",'Mapa final'!$R$62),"")</f>
        <v/>
      </c>
      <c r="X224" s="113" t="str">
        <f>IF(AND('Mapa final'!$AB$63="Muy Baja",'Mapa final'!$AD$63="Catastrófico"),CONCATENATE("R19C",'Mapa final'!$R$63),"")</f>
        <v/>
      </c>
      <c r="Y224" s="58"/>
      <c r="Z224" s="58"/>
      <c r="AA224" s="58"/>
      <c r="AB224" s="58"/>
      <c r="AC224" s="58"/>
      <c r="AD224" s="58"/>
      <c r="AE224" s="58"/>
      <c r="AF224" s="58"/>
      <c r="AG224" s="58"/>
      <c r="AH224" s="58"/>
      <c r="AI224" s="58"/>
      <c r="AJ224" s="58"/>
      <c r="AK224" s="58"/>
      <c r="AL224" s="58"/>
      <c r="AM224" s="58"/>
      <c r="AN224" s="58"/>
      <c r="AO224" s="58"/>
      <c r="AP224" s="58"/>
      <c r="AQ224" s="58"/>
      <c r="AR224" s="58"/>
      <c r="AS224" s="58"/>
      <c r="AT224" s="58"/>
      <c r="AU224" s="58"/>
      <c r="AV224" s="58"/>
      <c r="AW224" s="58"/>
      <c r="AX224" s="58"/>
      <c r="AY224" s="58"/>
      <c r="AZ224" s="58"/>
      <c r="BA224" s="58"/>
      <c r="BB224" s="58"/>
      <c r="BC224" s="58"/>
      <c r="BD224" s="58"/>
      <c r="BE224" s="58"/>
      <c r="BF224" s="58"/>
      <c r="BG224" s="58"/>
      <c r="BH224" s="58"/>
      <c r="BI224" s="58"/>
      <c r="BJ224" s="58"/>
      <c r="BK224" s="58"/>
      <c r="BL224" s="58"/>
      <c r="BM224" s="58"/>
    </row>
    <row r="225" spans="1:65" ht="15.75" x14ac:dyDescent="0.25">
      <c r="A225" s="58"/>
      <c r="B225" s="298"/>
      <c r="C225" s="298"/>
      <c r="D225" s="299"/>
      <c r="E225" s="285"/>
      <c r="F225" s="286"/>
      <c r="G225" s="286"/>
      <c r="H225" s="286"/>
      <c r="I225" s="286"/>
      <c r="J225" s="128" t="str">
        <f>IF(AND('Mapa final'!$AB$64="Muy Baja",'Mapa final'!$AD$64="Leve"),CONCATENATE("R20C",'Mapa final'!$R$64),"")</f>
        <v/>
      </c>
      <c r="K225" s="56" t="str">
        <f>IF(AND('Mapa final'!$AB$65="Muy Baja",'Mapa final'!$AD$65="Leve"),CONCATENATE("R20C",'Mapa final'!$R$65),"")</f>
        <v/>
      </c>
      <c r="L225" s="129" t="str">
        <f>IF(AND('Mapa final'!$AB$66="Muy Baja",'Mapa final'!$AD$66="Leve"),CONCATENATE("R20C",'Mapa final'!$R$66),"")</f>
        <v/>
      </c>
      <c r="M225" s="128" t="str">
        <f>IF(AND('Mapa final'!$AB$64="Muy Baja",'Mapa final'!$AD$64="Menor"),CONCATENATE("R20C",'Mapa final'!$R$64),"")</f>
        <v/>
      </c>
      <c r="N225" s="56" t="str">
        <f>IF(AND('Mapa final'!$AB$65="Muy Baja",'Mapa final'!$AD$65="Menor"),CONCATENATE("R20C",'Mapa final'!$R$65),"")</f>
        <v/>
      </c>
      <c r="O225" s="129" t="str">
        <f>IF(AND('Mapa final'!$AB$66="Muy Baja",'Mapa final'!$AD$66="Menor"),CONCATENATE("R20C",'Mapa final'!$R$66),"")</f>
        <v/>
      </c>
      <c r="P225" s="51" t="str">
        <f>IF(AND('Mapa final'!$AB$64="Muy Baja",'Mapa final'!$AD$64="Moderado"),CONCATENATE("R20C",'Mapa final'!$R$64),"")</f>
        <v/>
      </c>
      <c r="Q225" s="52" t="str">
        <f>IF(AND('Mapa final'!$AB$65="Muy Baja",'Mapa final'!$AD$65="Moderado"),CONCATENATE("R20C",'Mapa final'!$R$65),"")</f>
        <v/>
      </c>
      <c r="R225" s="124" t="str">
        <f>IF(AND('Mapa final'!$AB$66="Muy Baja",'Mapa final'!$AD$66="Moderado"),CONCATENATE("R20C",'Mapa final'!$R$66),"")</f>
        <v/>
      </c>
      <c r="S225" s="118" t="str">
        <f>IF(AND('Mapa final'!$AB$64="Muy Baja",'Mapa final'!$AD$64="Mayor"),CONCATENATE("R20C",'Mapa final'!$R$64),"")</f>
        <v/>
      </c>
      <c r="T225" s="44" t="str">
        <f>IF(AND('Mapa final'!$AB$65="Muy Baja",'Mapa final'!$AD$65="Mayor"),CONCATENATE("R20C",'Mapa final'!$R$65),"")</f>
        <v/>
      </c>
      <c r="U225" s="119" t="str">
        <f>IF(AND('Mapa final'!$AB$66="Muy Baja",'Mapa final'!$AD$66="Mayor"),CONCATENATE("R20C",'Mapa final'!$R$66),"")</f>
        <v/>
      </c>
      <c r="V225" s="45" t="str">
        <f>IF(AND('Mapa final'!$AB$64="Muy Baja",'Mapa final'!$AD$64="Catastrófico"),CONCATENATE("R20C",'Mapa final'!$R$64),"")</f>
        <v/>
      </c>
      <c r="W225" s="46" t="str">
        <f>IF(AND('Mapa final'!$AB$65="Muy Baja",'Mapa final'!$AD$65="Catastrófico"),CONCATENATE("R20C",'Mapa final'!$R$65),"")</f>
        <v/>
      </c>
      <c r="X225" s="113" t="str">
        <f>IF(AND('Mapa final'!$AB$66="Muy Baja",'Mapa final'!$AD$66="Catastrófico"),CONCATENATE("R20C",'Mapa final'!$R$66),"")</f>
        <v/>
      </c>
      <c r="Y225" s="58"/>
      <c r="Z225" s="58"/>
      <c r="AA225" s="58"/>
      <c r="AB225" s="58"/>
      <c r="AC225" s="58"/>
      <c r="AD225" s="58"/>
      <c r="AE225" s="58"/>
      <c r="AF225" s="58"/>
      <c r="AG225" s="58"/>
      <c r="AH225" s="58"/>
      <c r="AI225" s="58"/>
      <c r="AJ225" s="58"/>
      <c r="AK225" s="58"/>
      <c r="AL225" s="58"/>
      <c r="AM225" s="58"/>
      <c r="AN225" s="58"/>
      <c r="AO225" s="58"/>
      <c r="AP225" s="58"/>
      <c r="AQ225" s="58"/>
      <c r="AR225" s="58"/>
      <c r="AS225" s="58"/>
      <c r="AT225" s="58"/>
      <c r="AU225" s="58"/>
      <c r="AV225" s="58"/>
      <c r="AW225" s="58"/>
      <c r="AX225" s="58"/>
      <c r="AY225" s="58"/>
      <c r="AZ225" s="58"/>
      <c r="BA225" s="58"/>
      <c r="BB225" s="58"/>
      <c r="BC225" s="58"/>
      <c r="BD225" s="58"/>
      <c r="BE225" s="58"/>
      <c r="BF225" s="58"/>
      <c r="BG225" s="58"/>
      <c r="BH225" s="58"/>
      <c r="BI225" s="58"/>
      <c r="BJ225" s="58"/>
      <c r="BK225" s="58"/>
      <c r="BL225" s="58"/>
      <c r="BM225" s="58"/>
    </row>
    <row r="226" spans="1:65" ht="15.75" x14ac:dyDescent="0.25">
      <c r="A226" s="58"/>
      <c r="B226" s="298"/>
      <c r="C226" s="298"/>
      <c r="D226" s="299"/>
      <c r="E226" s="285"/>
      <c r="F226" s="286"/>
      <c r="G226" s="286"/>
      <c r="H226" s="286"/>
      <c r="I226" s="286"/>
      <c r="J226" s="128" t="str">
        <f>IF(AND('Mapa final'!$AB$67="Muy Baja",'Mapa final'!$AD$67="Leve"),CONCATENATE("R21C",'Mapa final'!$R$67),"")</f>
        <v/>
      </c>
      <c r="K226" s="56" t="str">
        <f>IF(AND('Mapa final'!$AB$68="Muy Baja",'Mapa final'!$AD$68="Leve"),CONCATENATE("R21C",'Mapa final'!$R$68),"")</f>
        <v>R21C2</v>
      </c>
      <c r="L226" s="129" t="str">
        <f>IF(AND('Mapa final'!$AB$69="Muy Baja",'Mapa final'!$AD$69="Leve"),CONCATENATE("R21C",'Mapa final'!$R$69),"")</f>
        <v/>
      </c>
      <c r="M226" s="128" t="str">
        <f>IF(AND('Mapa final'!$AB$67="Muy Baja",'Mapa final'!$AD$67="Menor"),CONCATENATE("R21C",'Mapa final'!$R$67),"")</f>
        <v/>
      </c>
      <c r="N226" s="56" t="str">
        <f>IF(AND('Mapa final'!$AB$68="Muy Baja",'Mapa final'!$AD$68="Menor"),CONCATENATE("R21C",'Mapa final'!$R$68),"")</f>
        <v/>
      </c>
      <c r="O226" s="129" t="str">
        <f>IF(AND('Mapa final'!$AB$69="Muy Baja",'Mapa final'!$AD$69="Menor"),CONCATENATE("R21C",'Mapa final'!$R$69),"")</f>
        <v/>
      </c>
      <c r="P226" s="51" t="str">
        <f>IF(AND('Mapa final'!$AB$67="Muy Baja",'Mapa final'!$AD$67="Moderado"),CONCATENATE("R21C",'Mapa final'!$R$67),"")</f>
        <v/>
      </c>
      <c r="Q226" s="52" t="str">
        <f>IF(AND('Mapa final'!$AB$68="Muy Baja",'Mapa final'!$AD$68="Moderado"),CONCATENATE("R21C",'Mapa final'!$R$68),"")</f>
        <v/>
      </c>
      <c r="R226" s="124" t="str">
        <f>IF(AND('Mapa final'!$AB$69="Muy Baja",'Mapa final'!$AD$69="Moderado"),CONCATENATE("R21C",'Mapa final'!$R$69),"")</f>
        <v/>
      </c>
      <c r="S226" s="118" t="str">
        <f>IF(AND('Mapa final'!$AB$67="Muy Baja",'Mapa final'!$AD$67="Mayor"),CONCATENATE("R21C",'Mapa final'!$R$67),"")</f>
        <v/>
      </c>
      <c r="T226" s="44" t="str">
        <f>IF(AND('Mapa final'!$AB$68="Muy Baja",'Mapa final'!$AD$68="Mayor"),CONCATENATE("R21C",'Mapa final'!$R$68),"")</f>
        <v/>
      </c>
      <c r="U226" s="119" t="str">
        <f>IF(AND('Mapa final'!$AB$69="Muy Baja",'Mapa final'!$AD$69="Mayor"),CONCATENATE("R21C",'Mapa final'!$R$69),"")</f>
        <v/>
      </c>
      <c r="V226" s="45" t="str">
        <f>IF(AND('Mapa final'!$AB$67="Muy Baja",'Mapa final'!$AD$67="Catastrófico"),CONCATENATE("R21C",'Mapa final'!$R$67),"")</f>
        <v/>
      </c>
      <c r="W226" s="46" t="str">
        <f>IF(AND('Mapa final'!$AB$68="Muy Baja",'Mapa final'!$AD$68="Catastrófico"),CONCATENATE("R21C",'Mapa final'!$R$68),"")</f>
        <v/>
      </c>
      <c r="X226" s="113" t="str">
        <f>IF(AND('Mapa final'!$AB$69="Muy Baja",'Mapa final'!$AD$69="Catastrófico"),CONCATENATE("R21C",'Mapa final'!$R$69),"")</f>
        <v/>
      </c>
      <c r="Y226" s="58"/>
      <c r="Z226" s="58"/>
      <c r="AA226" s="58"/>
      <c r="AB226" s="58"/>
      <c r="AC226" s="58"/>
      <c r="AD226" s="58"/>
      <c r="AE226" s="58"/>
      <c r="AF226" s="58"/>
      <c r="AG226" s="58"/>
      <c r="AH226" s="58"/>
      <c r="AI226" s="58"/>
      <c r="AJ226" s="58"/>
      <c r="AK226" s="58"/>
      <c r="AL226" s="58"/>
      <c r="AM226" s="58"/>
      <c r="AN226" s="58"/>
      <c r="AO226" s="58"/>
      <c r="AP226" s="58"/>
      <c r="AQ226" s="58"/>
      <c r="AR226" s="58"/>
      <c r="AS226" s="58"/>
      <c r="AT226" s="58"/>
      <c r="AU226" s="58"/>
      <c r="AV226" s="58"/>
      <c r="AW226" s="58"/>
      <c r="AX226" s="58"/>
      <c r="AY226" s="58"/>
      <c r="AZ226" s="58"/>
      <c r="BA226" s="58"/>
      <c r="BB226" s="58"/>
      <c r="BC226" s="58"/>
      <c r="BD226" s="58"/>
      <c r="BE226" s="58"/>
      <c r="BF226" s="58"/>
      <c r="BG226" s="58"/>
      <c r="BH226" s="58"/>
      <c r="BI226" s="58"/>
      <c r="BJ226" s="58"/>
      <c r="BK226" s="58"/>
      <c r="BL226" s="58"/>
      <c r="BM226" s="58"/>
    </row>
    <row r="227" spans="1:65" ht="15.75" x14ac:dyDescent="0.25">
      <c r="A227" s="58"/>
      <c r="B227" s="298"/>
      <c r="C227" s="298"/>
      <c r="D227" s="299"/>
      <c r="E227" s="285"/>
      <c r="F227" s="286"/>
      <c r="G227" s="286"/>
      <c r="H227" s="286"/>
      <c r="I227" s="286"/>
      <c r="J227" s="128" t="str">
        <f>IF(AND('Mapa final'!$AB$70="Muy Baja",'Mapa final'!$AD$70="Leve"),CONCATENATE("R22C",'Mapa final'!$R$70),"")</f>
        <v/>
      </c>
      <c r="K227" s="56" t="str">
        <f>IF(AND('Mapa final'!$AB$71="Muy Baja",'Mapa final'!$AD$71="Leve"),CONCATENATE("R22C",'Mapa final'!$R$71),"")</f>
        <v/>
      </c>
      <c r="L227" s="129" t="str">
        <f>IF(AND('Mapa final'!$AB$72="Muy Baja",'Mapa final'!$AD$72="Leve"),CONCATENATE("R22C",'Mapa final'!$R$72),"")</f>
        <v/>
      </c>
      <c r="M227" s="128" t="str">
        <f>IF(AND('Mapa final'!$AB$70="Muy Baja",'Mapa final'!$AD$70="Menor"),CONCATENATE("R22C",'Mapa final'!$R$70),"")</f>
        <v/>
      </c>
      <c r="N227" s="56" t="str">
        <f>IF(AND('Mapa final'!$AB$71="Muy Baja",'Mapa final'!$AD$71="Menor"),CONCATENATE("R22C",'Mapa final'!$R$71),"")</f>
        <v>R22C2</v>
      </c>
      <c r="O227" s="129" t="str">
        <f>IF(AND('Mapa final'!$AB$72="Muy Baja",'Mapa final'!$AD$72="Menor"),CONCATENATE("R22C",'Mapa final'!$R$72),"")</f>
        <v>R22C3</v>
      </c>
      <c r="P227" s="51" t="str">
        <f>IF(AND('Mapa final'!$AB$70="Muy Baja",'Mapa final'!$AD$70="Moderado"),CONCATENATE("R22C",'Mapa final'!$R$70),"")</f>
        <v/>
      </c>
      <c r="Q227" s="52" t="str">
        <f>IF(AND('Mapa final'!$AB$71="Muy Baja",'Mapa final'!$AD$71="Moderado"),CONCATENATE("R22C",'Mapa final'!$R$71),"")</f>
        <v/>
      </c>
      <c r="R227" s="124" t="str">
        <f>IF(AND('Mapa final'!$AB$72="Muy Baja",'Mapa final'!$AD$72="Moderado"),CONCATENATE("R22C",'Mapa final'!$R$72),"")</f>
        <v/>
      </c>
      <c r="S227" s="118" t="str">
        <f>IF(AND('Mapa final'!$AB$70="Muy Baja",'Mapa final'!$AD$70="Mayor"),CONCATENATE("R22C",'Mapa final'!$R$70),"")</f>
        <v/>
      </c>
      <c r="T227" s="44" t="str">
        <f>IF(AND('Mapa final'!$AB$71="Muy Baja",'Mapa final'!$AD$71="Mayor"),CONCATENATE("R22C",'Mapa final'!$R$71),"")</f>
        <v/>
      </c>
      <c r="U227" s="119" t="str">
        <f>IF(AND('Mapa final'!$AB$72="Muy Baja",'Mapa final'!$AD$72="Mayor"),CONCATENATE("R22C",'Mapa final'!$R$72),"")</f>
        <v/>
      </c>
      <c r="V227" s="45" t="str">
        <f>IF(AND('Mapa final'!$AB$70="Muy Baja",'Mapa final'!$AD$70="Catastrófico"),CONCATENATE("R22C",'Mapa final'!$R$70),"")</f>
        <v/>
      </c>
      <c r="W227" s="46" t="str">
        <f>IF(AND('Mapa final'!$AB$71="Muy Baja",'Mapa final'!$AD$71="Catastrófico"),CONCATENATE("R22C",'Mapa final'!$R$71),"")</f>
        <v/>
      </c>
      <c r="X227" s="113" t="str">
        <f>IF(AND('Mapa final'!$AB$72="Muy Baja",'Mapa final'!$AD$72="Catastrófico"),CONCATENATE("R22C",'Mapa final'!$R$72),"")</f>
        <v/>
      </c>
      <c r="Y227" s="58"/>
      <c r="Z227" s="58"/>
      <c r="AA227" s="58"/>
      <c r="AB227" s="58"/>
      <c r="AC227" s="58"/>
      <c r="AD227" s="58"/>
      <c r="AE227" s="58"/>
      <c r="AF227" s="58"/>
      <c r="AG227" s="58"/>
      <c r="AH227" s="58"/>
      <c r="AI227" s="58"/>
      <c r="AJ227" s="58"/>
      <c r="AK227" s="58"/>
      <c r="AL227" s="58"/>
      <c r="AM227" s="58"/>
      <c r="AN227" s="58"/>
      <c r="AO227" s="58"/>
      <c r="AP227" s="58"/>
      <c r="AQ227" s="58"/>
      <c r="AR227" s="58"/>
      <c r="AS227" s="58"/>
      <c r="AT227" s="58"/>
      <c r="AU227" s="58"/>
      <c r="AV227" s="58"/>
      <c r="AW227" s="58"/>
      <c r="AX227" s="58"/>
      <c r="AY227" s="58"/>
      <c r="AZ227" s="58"/>
      <c r="BA227" s="58"/>
      <c r="BB227" s="58"/>
      <c r="BC227" s="58"/>
      <c r="BD227" s="58"/>
      <c r="BE227" s="58"/>
      <c r="BF227" s="58"/>
      <c r="BG227" s="58"/>
      <c r="BH227" s="58"/>
      <c r="BI227" s="58"/>
      <c r="BJ227" s="58"/>
      <c r="BK227" s="58"/>
      <c r="BL227" s="58"/>
      <c r="BM227" s="58"/>
    </row>
    <row r="228" spans="1:65" ht="15.75" x14ac:dyDescent="0.25">
      <c r="A228" s="58"/>
      <c r="B228" s="298"/>
      <c r="C228" s="298"/>
      <c r="D228" s="299"/>
      <c r="E228" s="285"/>
      <c r="F228" s="286"/>
      <c r="G228" s="286"/>
      <c r="H228" s="286"/>
      <c r="I228" s="286"/>
      <c r="J228" s="128" t="str">
        <f>IF(AND('Mapa final'!$AB$73="Muy Baja",'Mapa final'!$AD$73="Leve"),CONCATENATE("R23C",'Mapa final'!$R$73),"")</f>
        <v/>
      </c>
      <c r="K228" s="56" t="str">
        <f>IF(AND('Mapa final'!$AB$74="Muy Baja",'Mapa final'!$AD$74="Leve"),CONCATENATE("R23C",'Mapa final'!$R$74),"")</f>
        <v/>
      </c>
      <c r="L228" s="129" t="str">
        <f>IF(AND('Mapa final'!$AB$75="Muy Baja",'Mapa final'!$AD$75="Leve"),CONCATENATE("R23C",'Mapa final'!$R$75),"")</f>
        <v/>
      </c>
      <c r="M228" s="128" t="str">
        <f>IF(AND('Mapa final'!$AB$73="Muy Baja",'Mapa final'!$AD$73="Menor"),CONCATENATE("R23C",'Mapa final'!$R$73),"")</f>
        <v/>
      </c>
      <c r="N228" s="56" t="str">
        <f>IF(AND('Mapa final'!$AB$74="Muy Baja",'Mapa final'!$AD$74="Menor"),CONCATENATE("R23C",'Mapa final'!$R$74),"")</f>
        <v/>
      </c>
      <c r="O228" s="129" t="str">
        <f>IF(AND('Mapa final'!$AB$75="Muy Baja",'Mapa final'!$AD$75="Menor"),CONCATENATE("R23C",'Mapa final'!$R$75),"")</f>
        <v/>
      </c>
      <c r="P228" s="51" t="str">
        <f>IF(AND('Mapa final'!$AB$73="Muy Baja",'Mapa final'!$AD$73="Moderado"),CONCATENATE("R23C",'Mapa final'!$R$73),"")</f>
        <v/>
      </c>
      <c r="Q228" s="52" t="str">
        <f>IF(AND('Mapa final'!$AB$74="Muy Baja",'Mapa final'!$AD$74="Moderado"),CONCATENATE("R23C",'Mapa final'!$R$74),"")</f>
        <v/>
      </c>
      <c r="R228" s="124" t="str">
        <f>IF(AND('Mapa final'!$AB$75="Muy Baja",'Mapa final'!$AD$75="Moderado"),CONCATENATE("R23C",'Mapa final'!$R$75),"")</f>
        <v/>
      </c>
      <c r="S228" s="118" t="str">
        <f>IF(AND('Mapa final'!$AB$73="Muy Baja",'Mapa final'!$AD$73="Mayor"),CONCATENATE("R23C",'Mapa final'!$R$73),"")</f>
        <v/>
      </c>
      <c r="T228" s="44" t="str">
        <f>IF(AND('Mapa final'!$AB$74="Muy Baja",'Mapa final'!$AD$74="Mayor"),CONCATENATE("R23C",'Mapa final'!$R$74),"")</f>
        <v/>
      </c>
      <c r="U228" s="119" t="str">
        <f>IF(AND('Mapa final'!$AB$75="Muy Baja",'Mapa final'!$AD$75="Mayor"),CONCATENATE("R23C",'Mapa final'!$R$75),"")</f>
        <v>R23C3</v>
      </c>
      <c r="V228" s="45" t="str">
        <f>IF(AND('Mapa final'!$AB$73="Muy Baja",'Mapa final'!$AD$73="Catastrófico"),CONCATENATE("R23C",'Mapa final'!$R$73),"")</f>
        <v/>
      </c>
      <c r="W228" s="46" t="str">
        <f>IF(AND('Mapa final'!$AB$74="Muy Baja",'Mapa final'!$AD$74="Catastrófico"),CONCATENATE("R23C",'Mapa final'!$R$74),"")</f>
        <v/>
      </c>
      <c r="X228" s="113" t="str">
        <f>IF(AND('Mapa final'!$AB$75="Muy Baja",'Mapa final'!$AD$75="Catastrófico"),CONCATENATE("R23C",'Mapa final'!$R$75),"")</f>
        <v/>
      </c>
      <c r="Y228" s="58"/>
      <c r="Z228" s="58"/>
      <c r="AA228" s="58"/>
      <c r="AB228" s="58"/>
      <c r="AC228" s="58"/>
      <c r="AD228" s="58"/>
      <c r="AE228" s="58"/>
      <c r="AF228" s="58"/>
      <c r="AG228" s="58"/>
      <c r="AH228" s="58"/>
      <c r="AI228" s="58"/>
      <c r="AJ228" s="58"/>
      <c r="AK228" s="58"/>
      <c r="AL228" s="58"/>
      <c r="AM228" s="58"/>
      <c r="AN228" s="58"/>
      <c r="AO228" s="58"/>
      <c r="AP228" s="58"/>
      <c r="AQ228" s="58"/>
      <c r="AR228" s="58"/>
      <c r="AS228" s="58"/>
      <c r="AT228" s="58"/>
      <c r="AU228" s="58"/>
      <c r="AV228" s="58"/>
      <c r="AW228" s="58"/>
      <c r="AX228" s="58"/>
      <c r="AY228" s="58"/>
      <c r="AZ228" s="58"/>
      <c r="BA228" s="58"/>
      <c r="BB228" s="58"/>
      <c r="BC228" s="58"/>
      <c r="BD228" s="58"/>
      <c r="BE228" s="58"/>
      <c r="BF228" s="58"/>
      <c r="BG228" s="58"/>
      <c r="BH228" s="58"/>
      <c r="BI228" s="58"/>
      <c r="BJ228" s="58"/>
      <c r="BK228" s="58"/>
      <c r="BL228" s="58"/>
      <c r="BM228" s="58"/>
    </row>
    <row r="229" spans="1:65" ht="15.75" x14ac:dyDescent="0.25">
      <c r="A229" s="58"/>
      <c r="B229" s="298"/>
      <c r="C229" s="298"/>
      <c r="D229" s="299"/>
      <c r="E229" s="285"/>
      <c r="F229" s="286"/>
      <c r="G229" s="286"/>
      <c r="H229" s="286"/>
      <c r="I229" s="286"/>
      <c r="J229" s="128" t="str">
        <f>IF(AND('Mapa final'!$AB$76="Muy Baja",'Mapa final'!$AD$76="Leve"),CONCATENATE("R24C",'Mapa final'!$R$76),"")</f>
        <v/>
      </c>
      <c r="K229" s="56" t="str">
        <f>IF(AND('Mapa final'!$AB$77="Muy Baja",'Mapa final'!$AD$77="Leve"),CONCATENATE("R24C",'Mapa final'!$R$77),"")</f>
        <v/>
      </c>
      <c r="L229" s="129" t="str">
        <f>IF(AND('Mapa final'!$AB$78="Muy Baja",'Mapa final'!$AD$78="Leve"),CONCATENATE("R24C",'Mapa final'!$R$78),"")</f>
        <v/>
      </c>
      <c r="M229" s="128" t="str">
        <f>IF(AND('Mapa final'!$AB$76="Muy Baja",'Mapa final'!$AD$76="Menor"),CONCATENATE("R24C",'Mapa final'!$R$76),"")</f>
        <v/>
      </c>
      <c r="N229" s="56" t="str">
        <f>IF(AND('Mapa final'!$AB$77="Muy Baja",'Mapa final'!$AD$77="Menor"),CONCATENATE("R24C",'Mapa final'!$R$77),"")</f>
        <v/>
      </c>
      <c r="O229" s="129" t="str">
        <f>IF(AND('Mapa final'!$AB$78="Muy Baja",'Mapa final'!$AD$78="Menor"),CONCATENATE("R24C",'Mapa final'!$R$78),"")</f>
        <v/>
      </c>
      <c r="P229" s="51" t="str">
        <f>IF(AND('Mapa final'!$AB$76="Muy Baja",'Mapa final'!$AD$76="Moderado"),CONCATENATE("R24C",'Mapa final'!$R$76),"")</f>
        <v/>
      </c>
      <c r="Q229" s="52" t="str">
        <f>IF(AND('Mapa final'!$AB$77="Muy Baja",'Mapa final'!$AD$77="Moderado"),CONCATENATE("R24C",'Mapa final'!$R$77),"")</f>
        <v/>
      </c>
      <c r="R229" s="124" t="str">
        <f>IF(AND('Mapa final'!$AB$78="Muy Baja",'Mapa final'!$AD$78="Moderado"),CONCATENATE("R24C",'Mapa final'!$R$78),"")</f>
        <v/>
      </c>
      <c r="S229" s="118" t="str">
        <f>IF(AND('Mapa final'!$AB$76="Muy Baja",'Mapa final'!$AD$76="Mayor"),CONCATENATE("R24C",'Mapa final'!$R$76),"")</f>
        <v/>
      </c>
      <c r="T229" s="44" t="str">
        <f>IF(AND('Mapa final'!$AB$77="Muy Baja",'Mapa final'!$AD$77="Mayor"),CONCATENATE("R24C",'Mapa final'!$R$77),"")</f>
        <v/>
      </c>
      <c r="U229" s="119" t="str">
        <f>IF(AND('Mapa final'!$AB$78="Muy Baja",'Mapa final'!$AD$78="Mayor"),CONCATENATE("R24C",'Mapa final'!$R$78),"")</f>
        <v/>
      </c>
      <c r="V229" s="45" t="str">
        <f>IF(AND('Mapa final'!$AB$76="Muy Baja",'Mapa final'!$AD$76="Catastrófico"),CONCATENATE("R24C",'Mapa final'!$R$76),"")</f>
        <v/>
      </c>
      <c r="W229" s="46" t="str">
        <f>IF(AND('Mapa final'!$AB$77="Muy Baja",'Mapa final'!$AD$77="Catastrófico"),CONCATENATE("R24C",'Mapa final'!$R$77),"")</f>
        <v/>
      </c>
      <c r="X229" s="113" t="str">
        <f>IF(AND('Mapa final'!$AB$78="Muy Baja",'Mapa final'!$AD$78="Catastrófico"),CONCATENATE("R24C",'Mapa final'!$R$78),"")</f>
        <v/>
      </c>
      <c r="Y229" s="58"/>
      <c r="Z229" s="58"/>
      <c r="AA229" s="58"/>
      <c r="AB229" s="58"/>
      <c r="AC229" s="58"/>
      <c r="AD229" s="58"/>
      <c r="AE229" s="58"/>
      <c r="AF229" s="58"/>
      <c r="AG229" s="58"/>
      <c r="AH229" s="58"/>
      <c r="AI229" s="58"/>
      <c r="AJ229" s="58"/>
      <c r="AK229" s="58"/>
      <c r="AL229" s="58"/>
      <c r="AM229" s="58"/>
      <c r="AN229" s="58"/>
      <c r="AO229" s="58"/>
      <c r="AP229" s="58"/>
      <c r="AQ229" s="58"/>
      <c r="AR229" s="58"/>
      <c r="AS229" s="58"/>
      <c r="AT229" s="58"/>
      <c r="AU229" s="58"/>
      <c r="AV229" s="58"/>
      <c r="AW229" s="58"/>
      <c r="AX229" s="58"/>
      <c r="AY229" s="58"/>
      <c r="AZ229" s="58"/>
      <c r="BA229" s="58"/>
      <c r="BB229" s="58"/>
      <c r="BC229" s="58"/>
      <c r="BD229" s="58"/>
      <c r="BE229" s="58"/>
      <c r="BF229" s="58"/>
      <c r="BG229" s="58"/>
      <c r="BH229" s="58"/>
      <c r="BI229" s="58"/>
      <c r="BJ229" s="58"/>
      <c r="BK229" s="58"/>
      <c r="BL229" s="58"/>
      <c r="BM229" s="58"/>
    </row>
    <row r="230" spans="1:65" ht="15.75" x14ac:dyDescent="0.25">
      <c r="A230" s="58"/>
      <c r="B230" s="298"/>
      <c r="C230" s="298"/>
      <c r="D230" s="299"/>
      <c r="E230" s="285"/>
      <c r="F230" s="286"/>
      <c r="G230" s="286"/>
      <c r="H230" s="286"/>
      <c r="I230" s="286"/>
      <c r="J230" s="128" t="str">
        <f>IF(AND('Mapa final'!$AB$79="Muy Baja",'Mapa final'!$AD$79="Leve"),CONCATENATE("R25C",'Mapa final'!$R$79),"")</f>
        <v/>
      </c>
      <c r="K230" s="56" t="str">
        <f>IF(AND('Mapa final'!$AB$80="Muy Baja",'Mapa final'!$AD$80="Leve"),CONCATENATE("R25C",'Mapa final'!$R$80),"")</f>
        <v/>
      </c>
      <c r="L230" s="129" t="str">
        <f>IF(AND('Mapa final'!$AB$81="Muy Baja",'Mapa final'!$AD$81="Leve"),CONCATENATE("R25C",'Mapa final'!$R$81),"")</f>
        <v/>
      </c>
      <c r="M230" s="128" t="str">
        <f>IF(AND('Mapa final'!$AB$79="Muy Baja",'Mapa final'!$AD$79="Menor"),CONCATENATE("R25C",'Mapa final'!$R$79),"")</f>
        <v/>
      </c>
      <c r="N230" s="56" t="str">
        <f>IF(AND('Mapa final'!$AB$80="Muy Baja",'Mapa final'!$AD$80="Menor"),CONCATENATE("R25C",'Mapa final'!$R$80),"")</f>
        <v/>
      </c>
      <c r="O230" s="129" t="str">
        <f>IF(AND('Mapa final'!$AB$81="Muy Baja",'Mapa final'!$AD$81="Menor"),CONCATENATE("R25C",'Mapa final'!$R$81),"")</f>
        <v/>
      </c>
      <c r="P230" s="51" t="str">
        <f>IF(AND('Mapa final'!$AB$79="Muy Baja",'Mapa final'!$AD$79="Moderado"),CONCATENATE("R25C",'Mapa final'!$R$79),"")</f>
        <v/>
      </c>
      <c r="Q230" s="52" t="str">
        <f>IF(AND('Mapa final'!$AB$80="Muy Baja",'Mapa final'!$AD$80="Moderado"),CONCATENATE("R25C",'Mapa final'!$R$80),"")</f>
        <v>R25C2</v>
      </c>
      <c r="R230" s="124" t="str">
        <f>IF(AND('Mapa final'!$AB$81="Muy Baja",'Mapa final'!$AD$81="Moderado"),CONCATENATE("R25C",'Mapa final'!$R$81),"")</f>
        <v>R25C3</v>
      </c>
      <c r="S230" s="118" t="str">
        <f>IF(AND('Mapa final'!$AB$79="Muy Baja",'Mapa final'!$AD$79="Mayor"),CONCATENATE("R25C",'Mapa final'!$R$79),"")</f>
        <v/>
      </c>
      <c r="T230" s="44" t="str">
        <f>IF(AND('Mapa final'!$AB$80="Muy Baja",'Mapa final'!$AD$80="Mayor"),CONCATENATE("R25C",'Mapa final'!$R$80),"")</f>
        <v/>
      </c>
      <c r="U230" s="119" t="str">
        <f>IF(AND('Mapa final'!$AB$81="Muy Baja",'Mapa final'!$AD$81="Mayor"),CONCATENATE("R25C",'Mapa final'!$R$81),"")</f>
        <v/>
      </c>
      <c r="V230" s="45" t="str">
        <f>IF(AND('Mapa final'!$AB$79="Muy Baja",'Mapa final'!$AD$79="Catastrófico"),CONCATENATE("R25C",'Mapa final'!$R$79),"")</f>
        <v/>
      </c>
      <c r="W230" s="46" t="str">
        <f>IF(AND('Mapa final'!$AB$80="Muy Baja",'Mapa final'!$AD$80="Catastrófico"),CONCATENATE("R25C",'Mapa final'!$R$80),"")</f>
        <v/>
      </c>
      <c r="X230" s="113" t="str">
        <f>IF(AND('Mapa final'!$AB$81="Muy Baja",'Mapa final'!$AD$81="Catastrófico"),CONCATENATE("R25C",'Mapa final'!$R$81),"")</f>
        <v/>
      </c>
      <c r="Y230" s="58"/>
      <c r="Z230" s="58"/>
      <c r="AA230" s="58"/>
      <c r="AB230" s="58"/>
      <c r="AC230" s="58"/>
      <c r="AD230" s="58"/>
      <c r="AE230" s="58"/>
      <c r="AF230" s="58"/>
      <c r="AG230" s="58"/>
      <c r="AH230" s="58"/>
      <c r="AI230" s="58"/>
      <c r="AJ230" s="58"/>
      <c r="AK230" s="58"/>
      <c r="AL230" s="58"/>
      <c r="AM230" s="58"/>
      <c r="AN230" s="58"/>
      <c r="AO230" s="58"/>
      <c r="AP230" s="58"/>
      <c r="AQ230" s="58"/>
      <c r="AR230" s="58"/>
      <c r="AS230" s="58"/>
      <c r="AT230" s="58"/>
      <c r="AU230" s="58"/>
      <c r="AV230" s="58"/>
      <c r="AW230" s="58"/>
      <c r="AX230" s="58"/>
      <c r="AY230" s="58"/>
      <c r="AZ230" s="58"/>
      <c r="BA230" s="58"/>
      <c r="BB230" s="58"/>
      <c r="BC230" s="58"/>
      <c r="BD230" s="58"/>
      <c r="BE230" s="58"/>
      <c r="BF230" s="58"/>
      <c r="BG230" s="58"/>
      <c r="BH230" s="58"/>
      <c r="BI230" s="58"/>
      <c r="BJ230" s="58"/>
      <c r="BK230" s="58"/>
      <c r="BL230" s="58"/>
      <c r="BM230" s="58"/>
    </row>
    <row r="231" spans="1:65" ht="15.75" x14ac:dyDescent="0.25">
      <c r="A231" s="58"/>
      <c r="B231" s="298"/>
      <c r="C231" s="298"/>
      <c r="D231" s="299"/>
      <c r="E231" s="285"/>
      <c r="F231" s="286"/>
      <c r="G231" s="286"/>
      <c r="H231" s="286"/>
      <c r="I231" s="286"/>
      <c r="J231" s="128" t="str">
        <f>IF(AND('Mapa final'!$AB$82="Muy Baja",'Mapa final'!$AD$82="Leve"),CONCATENATE("R26C",'Mapa final'!$R$82),"")</f>
        <v/>
      </c>
      <c r="K231" s="56" t="str">
        <f>IF(AND('Mapa final'!$AB$83="Muy Baja",'Mapa final'!$AD$83="Leve"),CONCATENATE("R26C",'Mapa final'!$R$83),"")</f>
        <v/>
      </c>
      <c r="L231" s="129" t="str">
        <f>IF(AND('Mapa final'!$AB$84="Muy Baja",'Mapa final'!$AD$84="Leve"),CONCATENATE("R26C",'Mapa final'!$R$84),"")</f>
        <v/>
      </c>
      <c r="M231" s="128" t="str">
        <f>IF(AND('Mapa final'!$AB$82="Muy Baja",'Mapa final'!$AD$82="Menor"),CONCATENATE("R26C",'Mapa final'!$R$82),"")</f>
        <v/>
      </c>
      <c r="N231" s="56" t="str">
        <f>IF(AND('Mapa final'!$AB$83="Muy Baja",'Mapa final'!$AD$83="Menor"),CONCATENATE("R26C",'Mapa final'!$R$83),"")</f>
        <v/>
      </c>
      <c r="O231" s="129" t="str">
        <f>IF(AND('Mapa final'!$AB$84="Muy Baja",'Mapa final'!$AD$84="Menor"),CONCATENATE("R26C",'Mapa final'!$R$84),"")</f>
        <v/>
      </c>
      <c r="P231" s="51" t="str">
        <f>IF(AND('Mapa final'!$AB$82="Muy Baja",'Mapa final'!$AD$82="Moderado"),CONCATENATE("R26C",'Mapa final'!$R$82),"")</f>
        <v>R26C1</v>
      </c>
      <c r="Q231" s="52" t="str">
        <f>IF(AND('Mapa final'!$AB$83="Muy Baja",'Mapa final'!$AD$83="Moderado"),CONCATENATE("R26C",'Mapa final'!$R$83),"")</f>
        <v>R26C2</v>
      </c>
      <c r="R231" s="124" t="str">
        <f>IF(AND('Mapa final'!$AB$84="Muy Baja",'Mapa final'!$AD$84="Moderado"),CONCATENATE("R26C",'Mapa final'!$R$84),"")</f>
        <v>R26C3</v>
      </c>
      <c r="S231" s="118" t="str">
        <f>IF(AND('Mapa final'!$AB$82="Muy Baja",'Mapa final'!$AD$82="Mayor"),CONCATENATE("R26C",'Mapa final'!$R$82),"")</f>
        <v/>
      </c>
      <c r="T231" s="44" t="str">
        <f>IF(AND('Mapa final'!$AB$83="Muy Baja",'Mapa final'!$AD$83="Mayor"),CONCATENATE("R26C",'Mapa final'!$R$83),"")</f>
        <v/>
      </c>
      <c r="U231" s="119" t="str">
        <f>IF(AND('Mapa final'!$AB$84="Muy Baja",'Mapa final'!$AD$84="Mayor"),CONCATENATE("R26C",'Mapa final'!$R$84),"")</f>
        <v/>
      </c>
      <c r="V231" s="45" t="str">
        <f>IF(AND('Mapa final'!$AB$82="Muy Baja",'Mapa final'!$AD$82="Catastrófico"),CONCATENATE("R26C",'Mapa final'!$R$82),"")</f>
        <v/>
      </c>
      <c r="W231" s="46" t="str">
        <f>IF(AND('Mapa final'!$AB$83="Muy Baja",'Mapa final'!$AD$83="Catastrófico"),CONCATENATE("R26C",'Mapa final'!$R$83),"")</f>
        <v/>
      </c>
      <c r="X231" s="113" t="str">
        <f>IF(AND('Mapa final'!$AB$84="Muy Baja",'Mapa final'!$AD$84="Catastrófico"),CONCATENATE("R26C",'Mapa final'!$R$84),"")</f>
        <v/>
      </c>
      <c r="Y231" s="58"/>
      <c r="Z231" s="58"/>
      <c r="AA231" s="58"/>
      <c r="AB231" s="58"/>
      <c r="AC231" s="58"/>
      <c r="AD231" s="58"/>
      <c r="AE231" s="58"/>
      <c r="AF231" s="58"/>
      <c r="AG231" s="58"/>
      <c r="AH231" s="58"/>
      <c r="AI231" s="58"/>
      <c r="AJ231" s="58"/>
      <c r="AK231" s="58"/>
      <c r="AL231" s="58"/>
      <c r="AM231" s="58"/>
      <c r="AN231" s="58"/>
      <c r="AO231" s="58"/>
      <c r="AP231" s="58"/>
      <c r="AQ231" s="58"/>
      <c r="AR231" s="58"/>
      <c r="AS231" s="58"/>
      <c r="AT231" s="58"/>
      <c r="AU231" s="58"/>
      <c r="AV231" s="58"/>
      <c r="AW231" s="58"/>
      <c r="AX231" s="58"/>
      <c r="AY231" s="58"/>
      <c r="AZ231" s="58"/>
      <c r="BA231" s="58"/>
      <c r="BB231" s="58"/>
      <c r="BC231" s="58"/>
      <c r="BD231" s="58"/>
      <c r="BE231" s="58"/>
      <c r="BF231" s="58"/>
      <c r="BG231" s="58"/>
      <c r="BH231" s="58"/>
      <c r="BI231" s="58"/>
      <c r="BJ231" s="58"/>
      <c r="BK231" s="58"/>
      <c r="BL231" s="58"/>
      <c r="BM231" s="58"/>
    </row>
    <row r="232" spans="1:65" ht="15.75" x14ac:dyDescent="0.25">
      <c r="A232" s="58"/>
      <c r="B232" s="298"/>
      <c r="C232" s="298"/>
      <c r="D232" s="299"/>
      <c r="E232" s="285"/>
      <c r="F232" s="286"/>
      <c r="G232" s="286"/>
      <c r="H232" s="286"/>
      <c r="I232" s="286"/>
      <c r="J232" s="128" t="str">
        <f>IF(AND('Mapa final'!$AB$85="Muy Baja",'Mapa final'!$AD$85="Leve"),CONCATENATE("R27C",'Mapa final'!$R$85),"")</f>
        <v/>
      </c>
      <c r="K232" s="56" t="str">
        <f>IF(AND('Mapa final'!$AB$86="Muy Baja",'Mapa final'!$AD$86="Leve"),CONCATENATE("R27C",'Mapa final'!$R$86),"")</f>
        <v/>
      </c>
      <c r="L232" s="129" t="str">
        <f>IF(AND('Mapa final'!$AB$87="Muy Baja",'Mapa final'!$AD$87="Leve"),CONCATENATE("R27C",'Mapa final'!$R$87),"")</f>
        <v/>
      </c>
      <c r="M232" s="128" t="str">
        <f>IF(AND('Mapa final'!$AB$85="Muy Baja",'Mapa final'!$AD$85="Menor"),CONCATENATE("R27C",'Mapa final'!$R$85),"")</f>
        <v/>
      </c>
      <c r="N232" s="56" t="str">
        <f>IF(AND('Mapa final'!$AB$86="Muy Baja",'Mapa final'!$AD$86="Menor"),CONCATENATE("R27C",'Mapa final'!$R$86),"")</f>
        <v/>
      </c>
      <c r="O232" s="129" t="str">
        <f>IF(AND('Mapa final'!$AB$87="Muy Baja",'Mapa final'!$AD$87="Menor"),CONCATENATE("R27C",'Mapa final'!$R$87),"")</f>
        <v/>
      </c>
      <c r="P232" s="51" t="str">
        <f>IF(AND('Mapa final'!$AB$85="Muy Baja",'Mapa final'!$AD$85="Moderado"),CONCATENATE("R27C",'Mapa final'!$R$85),"")</f>
        <v/>
      </c>
      <c r="Q232" s="52" t="str">
        <f>IF(AND('Mapa final'!$AB$86="Muy Baja",'Mapa final'!$AD$86="Moderado"),CONCATENATE("R27C",'Mapa final'!$R$86),"")</f>
        <v/>
      </c>
      <c r="R232" s="124" t="str">
        <f>IF(AND('Mapa final'!$AB$87="Muy Baja",'Mapa final'!$AD$87="Moderado"),CONCATENATE("R27C",'Mapa final'!$R$87),"")</f>
        <v/>
      </c>
      <c r="S232" s="118" t="str">
        <f>IF(AND('Mapa final'!$AB$85="Muy Baja",'Mapa final'!$AD$85="Mayor"),CONCATENATE("R27C",'Mapa final'!$R$85),"")</f>
        <v/>
      </c>
      <c r="T232" s="44" t="str">
        <f>IF(AND('Mapa final'!$AB$86="Muy Baja",'Mapa final'!$AD$86="Mayor"),CONCATENATE("R27C",'Mapa final'!$R$86),"")</f>
        <v/>
      </c>
      <c r="U232" s="119" t="str">
        <f>IF(AND('Mapa final'!$AB$87="Muy Baja",'Mapa final'!$AD$87="Mayor"),CONCATENATE("R27C",'Mapa final'!$R$87),"")</f>
        <v/>
      </c>
      <c r="V232" s="45" t="str">
        <f>IF(AND('Mapa final'!$AB$85="Muy Baja",'Mapa final'!$AD$85="Catastrófico"),CONCATENATE("R27C",'Mapa final'!$R$85),"")</f>
        <v/>
      </c>
      <c r="W232" s="46" t="str">
        <f>IF(AND('Mapa final'!$AB$86="Muy Baja",'Mapa final'!$AD$86="Catastrófico"),CONCATENATE("R27C",'Mapa final'!$R$86),"")</f>
        <v/>
      </c>
      <c r="X232" s="113" t="str">
        <f>IF(AND('Mapa final'!$AB$87="Muy Baja",'Mapa final'!$AD$87="Catastrófico"),CONCATENATE("R27C",'Mapa final'!$R$87),"")</f>
        <v/>
      </c>
      <c r="Y232" s="58"/>
      <c r="Z232" s="58"/>
      <c r="AA232" s="58"/>
      <c r="AB232" s="58"/>
      <c r="AC232" s="58"/>
      <c r="AD232" s="58"/>
      <c r="AE232" s="58"/>
      <c r="AF232" s="58"/>
      <c r="AG232" s="58"/>
      <c r="AH232" s="58"/>
      <c r="AI232" s="58"/>
      <c r="AJ232" s="58"/>
      <c r="AK232" s="58"/>
      <c r="AL232" s="58"/>
      <c r="AM232" s="58"/>
      <c r="AN232" s="58"/>
      <c r="AO232" s="58"/>
      <c r="AP232" s="58"/>
      <c r="AQ232" s="58"/>
      <c r="AR232" s="58"/>
      <c r="AS232" s="58"/>
      <c r="AT232" s="58"/>
      <c r="AU232" s="58"/>
      <c r="AV232" s="58"/>
      <c r="AW232" s="58"/>
      <c r="AX232" s="58"/>
      <c r="AY232" s="58"/>
      <c r="AZ232" s="58"/>
      <c r="BA232" s="58"/>
      <c r="BB232" s="58"/>
      <c r="BC232" s="58"/>
      <c r="BD232" s="58"/>
      <c r="BE232" s="58"/>
      <c r="BF232" s="58"/>
      <c r="BG232" s="58"/>
      <c r="BH232" s="58"/>
      <c r="BI232" s="58"/>
      <c r="BJ232" s="58"/>
      <c r="BK232" s="58"/>
      <c r="BL232" s="58"/>
      <c r="BM232" s="58"/>
    </row>
    <row r="233" spans="1:65" ht="15.75" x14ac:dyDescent="0.25">
      <c r="A233" s="58"/>
      <c r="B233" s="298"/>
      <c r="C233" s="298"/>
      <c r="D233" s="299"/>
      <c r="E233" s="285"/>
      <c r="F233" s="286"/>
      <c r="G233" s="286"/>
      <c r="H233" s="286"/>
      <c r="I233" s="286"/>
      <c r="J233" s="128" t="str">
        <f>IF(AND('Mapa final'!$AB$88="Muy Baja",'Mapa final'!$AD$88="Leve"),CONCATENATE("R28C",'Mapa final'!$R$88),"")</f>
        <v/>
      </c>
      <c r="K233" s="56" t="str">
        <f>IF(AND('Mapa final'!$AB$89="Muy Baja",'Mapa final'!$AD$89="Leve"),CONCATENATE("R28C",'Mapa final'!$R$89),"")</f>
        <v/>
      </c>
      <c r="L233" s="129" t="str">
        <f>IF(AND('Mapa final'!$AB$90="Muy Baja",'Mapa final'!$AD$90="Leve"),CONCATENATE("R28C",'Mapa final'!$R$90),"")</f>
        <v/>
      </c>
      <c r="M233" s="128" t="str">
        <f>IF(AND('Mapa final'!$AB$88="Muy Baja",'Mapa final'!$AD$88="Menor"),CONCATENATE("R28C",'Mapa final'!$R$88),"")</f>
        <v/>
      </c>
      <c r="N233" s="56" t="str">
        <f>IF(AND('Mapa final'!$AB$89="Muy Baja",'Mapa final'!$AD$89="Menor"),CONCATENATE("R28C",'Mapa final'!$R$89),"")</f>
        <v/>
      </c>
      <c r="O233" s="129" t="str">
        <f>IF(AND('Mapa final'!$AB$90="Muy Baja",'Mapa final'!$AD$90="Menor"),CONCATENATE("R28C",'Mapa final'!$R$90),"")</f>
        <v/>
      </c>
      <c r="P233" s="51" t="str">
        <f>IF(AND('Mapa final'!$AB$88="Muy Baja",'Mapa final'!$AD$88="Moderado"),CONCATENATE("R28C",'Mapa final'!$R$88),"")</f>
        <v/>
      </c>
      <c r="Q233" s="52" t="str">
        <f>IF(AND('Mapa final'!$AB$89="Muy Baja",'Mapa final'!$AD$89="Moderado"),CONCATENATE("R28C",'Mapa final'!$R$89),"")</f>
        <v/>
      </c>
      <c r="R233" s="124" t="str">
        <f>IF(AND('Mapa final'!$AB$90="Muy Baja",'Mapa final'!$AD$90="Moderado"),CONCATENATE("R28C",'Mapa final'!$R$90),"")</f>
        <v/>
      </c>
      <c r="S233" s="118" t="str">
        <f>IF(AND('Mapa final'!$AB$88="Muy Baja",'Mapa final'!$AD$88="Mayor"),CONCATENATE("R28C",'Mapa final'!$R$88),"")</f>
        <v/>
      </c>
      <c r="T233" s="44" t="str">
        <f>IF(AND('Mapa final'!$AB$89="Muy Baja",'Mapa final'!$AD$89="Mayor"),CONCATENATE("R28C",'Mapa final'!$R$89),"")</f>
        <v/>
      </c>
      <c r="U233" s="119" t="str">
        <f>IF(AND('Mapa final'!$AB$90="Muy Baja",'Mapa final'!$AD$90="Mayor"),CONCATENATE("R28C",'Mapa final'!$R$90),"")</f>
        <v/>
      </c>
      <c r="V233" s="45" t="str">
        <f>IF(AND('Mapa final'!$AB$88="Muy Baja",'Mapa final'!$AD$88="Catastrófico"),CONCATENATE("R28C",'Mapa final'!$R$88),"")</f>
        <v/>
      </c>
      <c r="W233" s="46" t="str">
        <f>IF(AND('Mapa final'!$AB$89="Muy Baja",'Mapa final'!$AD$89="Catastrófico"),CONCATENATE("R28C",'Mapa final'!$R$89),"")</f>
        <v/>
      </c>
      <c r="X233" s="113" t="str">
        <f>IF(AND('Mapa final'!$AB$90="Muy Baja",'Mapa final'!$AD$90="Catastrófico"),CONCATENATE("R28C",'Mapa final'!$R$90),"")</f>
        <v/>
      </c>
      <c r="Y233" s="58"/>
      <c r="Z233" s="58"/>
      <c r="AA233" s="58"/>
      <c r="AB233" s="58"/>
      <c r="AC233" s="58"/>
      <c r="AD233" s="58"/>
      <c r="AE233" s="58"/>
      <c r="AF233" s="58"/>
      <c r="AG233" s="58"/>
      <c r="AH233" s="58"/>
      <c r="AI233" s="58"/>
      <c r="AJ233" s="58"/>
      <c r="AK233" s="58"/>
      <c r="AL233" s="58"/>
      <c r="AM233" s="58"/>
      <c r="AN233" s="58"/>
      <c r="AO233" s="58"/>
      <c r="AP233" s="58"/>
      <c r="AQ233" s="58"/>
      <c r="AR233" s="58"/>
      <c r="AS233" s="58"/>
      <c r="AT233" s="58"/>
      <c r="AU233" s="58"/>
      <c r="AV233" s="58"/>
      <c r="AW233" s="58"/>
      <c r="AX233" s="58"/>
      <c r="AY233" s="58"/>
      <c r="AZ233" s="58"/>
      <c r="BA233" s="58"/>
      <c r="BB233" s="58"/>
      <c r="BC233" s="58"/>
      <c r="BD233" s="58"/>
      <c r="BE233" s="58"/>
      <c r="BF233" s="58"/>
      <c r="BG233" s="58"/>
      <c r="BH233" s="58"/>
      <c r="BI233" s="58"/>
      <c r="BJ233" s="58"/>
      <c r="BK233" s="58"/>
      <c r="BL233" s="58"/>
      <c r="BM233" s="58"/>
    </row>
    <row r="234" spans="1:65" ht="15" customHeight="1" x14ac:dyDescent="0.25">
      <c r="A234" s="58"/>
      <c r="B234" s="298"/>
      <c r="C234" s="298"/>
      <c r="D234" s="299"/>
      <c r="E234" s="285"/>
      <c r="F234" s="286"/>
      <c r="G234" s="286"/>
      <c r="H234" s="286"/>
      <c r="I234" s="286"/>
      <c r="J234" s="128" t="str">
        <f>IF(AND('Mapa final'!$AB$91="Muy Baja",'Mapa final'!$AD$91="Leve"),CONCATENATE("R29C",'Mapa final'!$R$91),"")</f>
        <v/>
      </c>
      <c r="K234" s="56" t="str">
        <f>IF(AND('Mapa final'!$AB$92="Muy Baja",'Mapa final'!$AD$92="Leve"),CONCATENATE("R29C",'Mapa final'!$R$92),"")</f>
        <v/>
      </c>
      <c r="L234" s="129" t="str">
        <f>IF(AND('Mapa final'!$AB$93="Muy Baja",'Mapa final'!$AD$93="Leve"),CONCATENATE("R29C",'Mapa final'!$R$93),"")</f>
        <v/>
      </c>
      <c r="M234" s="128" t="str">
        <f>IF(AND('Mapa final'!$AB$91="Muy Baja",'Mapa final'!$AD$91="Menor"),CONCATENATE("R29C",'Mapa final'!$R$91),"")</f>
        <v/>
      </c>
      <c r="N234" s="56" t="str">
        <f>IF(AND('Mapa final'!$AB$92="Muy Baja",'Mapa final'!$AD$92="Menor"),CONCATENATE("R29C",'Mapa final'!$R$92),"")</f>
        <v/>
      </c>
      <c r="O234" s="129" t="str">
        <f>IF(AND('Mapa final'!$AB$93="Muy Baja",'Mapa final'!$AD$93="Menor"),CONCATENATE("R29C",'Mapa final'!$R$93),"")</f>
        <v/>
      </c>
      <c r="P234" s="51" t="str">
        <f>IF(AND('Mapa final'!$AB$91="Muy Baja",'Mapa final'!$AD$91="Moderado"),CONCATENATE("R29C",'Mapa final'!$R$91),"")</f>
        <v/>
      </c>
      <c r="Q234" s="52" t="str">
        <f>IF(AND('Mapa final'!$AB$92="Muy Baja",'Mapa final'!$AD$92="Moderado"),CONCATENATE("R29C",'Mapa final'!$R$92),"")</f>
        <v/>
      </c>
      <c r="R234" s="124" t="str">
        <f>IF(AND('Mapa final'!$AB$93="Muy Baja",'Mapa final'!$AD$93="Moderado"),CONCATENATE("R29C",'Mapa final'!$R$93),"")</f>
        <v/>
      </c>
      <c r="S234" s="118" t="str">
        <f>IF(AND('Mapa final'!$AB$91="Muy Baja",'Mapa final'!$AD$91="Mayor"),CONCATENATE("R29C",'Mapa final'!$R$91),"")</f>
        <v/>
      </c>
      <c r="T234" s="44" t="str">
        <f>IF(AND('Mapa final'!$AB$92="Muy Baja",'Mapa final'!$AD$92="Mayor"),CONCATENATE("R29C",'Mapa final'!$R$92),"")</f>
        <v/>
      </c>
      <c r="U234" s="119" t="str">
        <f>IF(AND('Mapa final'!$AB$93="Muy Baja",'Mapa final'!$AD$93="Mayor"),CONCATENATE("R29C",'Mapa final'!$R$93),"")</f>
        <v/>
      </c>
      <c r="V234" s="45" t="str">
        <f>IF(AND('Mapa final'!$AB$91="Muy Baja",'Mapa final'!$AD$91="Catastrófico"),CONCATENATE("R29C",'Mapa final'!$R$91),"")</f>
        <v/>
      </c>
      <c r="W234" s="46" t="str">
        <f>IF(AND('Mapa final'!$AB$92="Muy Baja",'Mapa final'!$AD$92="Catastrófico"),CONCATENATE("R29C",'Mapa final'!$R$92),"")</f>
        <v/>
      </c>
      <c r="X234" s="113" t="str">
        <f>IF(AND('Mapa final'!$AB$93="Muy Baja",'Mapa final'!$AD$93="Catastrófico"),CONCATENATE("R29C",'Mapa final'!$R$93),"")</f>
        <v/>
      </c>
      <c r="Y234" s="58"/>
      <c r="Z234" s="58"/>
      <c r="AA234" s="58"/>
      <c r="AB234" s="58"/>
      <c r="AC234" s="58"/>
      <c r="AD234" s="58"/>
      <c r="AE234" s="58"/>
      <c r="AF234" s="58"/>
      <c r="AG234" s="58"/>
      <c r="AH234" s="58"/>
      <c r="AI234" s="58"/>
      <c r="AJ234" s="58"/>
      <c r="AK234" s="58"/>
      <c r="AL234" s="58"/>
      <c r="AM234" s="58"/>
      <c r="AN234" s="58"/>
      <c r="AO234" s="58"/>
      <c r="AP234" s="58"/>
      <c r="AQ234" s="58"/>
      <c r="AR234" s="58"/>
      <c r="AS234" s="58"/>
      <c r="AT234" s="58"/>
      <c r="AU234" s="58"/>
      <c r="AV234" s="58"/>
      <c r="AW234" s="58"/>
      <c r="AX234" s="58"/>
      <c r="AY234" s="58"/>
      <c r="AZ234" s="58"/>
      <c r="BA234" s="58"/>
      <c r="BB234" s="58"/>
      <c r="BC234" s="58"/>
      <c r="BD234" s="58"/>
      <c r="BE234" s="58"/>
      <c r="BF234" s="58"/>
      <c r="BG234" s="58"/>
      <c r="BH234" s="58"/>
      <c r="BI234" s="58"/>
      <c r="BJ234" s="58"/>
      <c r="BK234" s="58"/>
      <c r="BL234" s="58"/>
      <c r="BM234" s="58"/>
    </row>
    <row r="235" spans="1:65" ht="15" customHeight="1" x14ac:dyDescent="0.25">
      <c r="A235" s="58"/>
      <c r="B235" s="298"/>
      <c r="C235" s="298"/>
      <c r="D235" s="299"/>
      <c r="E235" s="287"/>
      <c r="F235" s="288"/>
      <c r="G235" s="288"/>
      <c r="H235" s="288"/>
      <c r="I235" s="286"/>
      <c r="J235" s="128" t="str">
        <f>IF(AND('Mapa final'!$AB$94="Muy Baja",'Mapa final'!$AD$94="Leve"),CONCATENATE("R30C",'Mapa final'!$R$94),"")</f>
        <v/>
      </c>
      <c r="K235" s="56" t="str">
        <f>IF(AND('Mapa final'!$AB$95="Muy Baja",'Mapa final'!$AD$95="Leve"),CONCATENATE("R30C",'Mapa final'!$R$95),"")</f>
        <v/>
      </c>
      <c r="L235" s="129" t="str">
        <f>IF(AND('Mapa final'!$AB$96="Muy Baja",'Mapa final'!$AD$96="Leve"),CONCATENATE("R30C",'Mapa final'!$R$96),"")</f>
        <v/>
      </c>
      <c r="M235" s="128" t="str">
        <f>IF(AND('Mapa final'!$AB$94="Muy Baja",'Mapa final'!$AD$94="Menor"),CONCATENATE("R30C",'Mapa final'!$R$94),"")</f>
        <v/>
      </c>
      <c r="N235" s="56" t="str">
        <f>IF(AND('Mapa final'!$AB$95="Muy Baja",'Mapa final'!$AD$95="Menor"),CONCATENATE("R30C",'Mapa final'!$R$95),"")</f>
        <v/>
      </c>
      <c r="O235" s="129" t="str">
        <f>IF(AND('Mapa final'!$AB$96="Muy Baja",'Mapa final'!$AD$96="Menor"),CONCATENATE("R30C",'Mapa final'!$R$96),"")</f>
        <v/>
      </c>
      <c r="P235" s="51" t="str">
        <f>IF(AND('Mapa final'!$AB$94="Muy Baja",'Mapa final'!$AD$94="Moderado"),CONCATENATE("R30C",'Mapa final'!$R$94),"")</f>
        <v/>
      </c>
      <c r="Q235" s="52" t="str">
        <f>IF(AND('Mapa final'!$AB$95="Muy Baja",'Mapa final'!$AD$95="Moderado"),CONCATENATE("R30C",'Mapa final'!$R$95),"")</f>
        <v/>
      </c>
      <c r="R235" s="124" t="str">
        <f>IF(AND('Mapa final'!$AB$96="Muy Baja",'Mapa final'!$AD$96="Moderado"),CONCATENATE("R30C",'Mapa final'!$R$96),"")</f>
        <v/>
      </c>
      <c r="S235" s="118" t="str">
        <f>IF(AND('Mapa final'!$AB$94="Muy Baja",'Mapa final'!$AD$94="Mayor"),CONCATENATE("R30C",'Mapa final'!$R$94),"")</f>
        <v/>
      </c>
      <c r="T235" s="44" t="str">
        <f>IF(AND('Mapa final'!$AB$95="Muy Baja",'Mapa final'!$AD$95="Mayor"),CONCATENATE("R30C",'Mapa final'!$R$95),"")</f>
        <v/>
      </c>
      <c r="U235" s="119" t="str">
        <f>IF(AND('Mapa final'!$AB$96="Muy Baja",'Mapa final'!$AD$96="Mayor"),CONCATENATE("R39C",'Mapa final'!$R$96),"")</f>
        <v/>
      </c>
      <c r="V235" s="45" t="str">
        <f>IF(AND('Mapa final'!$AB$94="Muy Baja",'Mapa final'!$AD$94="Catastrófico"),CONCATENATE("R30C",'Mapa final'!$R$94),"")</f>
        <v/>
      </c>
      <c r="W235" s="46" t="str">
        <f>IF(AND('Mapa final'!$AB$95="Muy Baja",'Mapa final'!$AD$95="Catastrófico"),CONCATENATE("R30C",'Mapa final'!$R$95),"")</f>
        <v/>
      </c>
      <c r="X235" s="113" t="str">
        <f>IF(AND('Mapa final'!$AB$96="Muy Baja",'Mapa final'!$AD$96="Catastrófico"),CONCATENATE("R30C",'Mapa final'!$R$96),"")</f>
        <v/>
      </c>
      <c r="Y235" s="58"/>
      <c r="Z235" s="58"/>
      <c r="AA235" s="58"/>
      <c r="AB235" s="58"/>
      <c r="AC235" s="58"/>
      <c r="AD235" s="58"/>
      <c r="AE235" s="58"/>
      <c r="AF235" s="58"/>
      <c r="AG235" s="58"/>
      <c r="AH235" s="58"/>
      <c r="AI235" s="58"/>
      <c r="AJ235" s="58"/>
      <c r="AK235" s="58"/>
      <c r="AL235" s="58"/>
      <c r="AM235" s="58"/>
      <c r="AN235" s="58"/>
      <c r="AO235" s="58"/>
      <c r="AP235" s="58"/>
      <c r="AQ235" s="58"/>
      <c r="AR235" s="58"/>
      <c r="AS235" s="58"/>
      <c r="AT235" s="58"/>
      <c r="AU235" s="58"/>
      <c r="AV235" s="58"/>
      <c r="AW235" s="58"/>
      <c r="AX235" s="58"/>
      <c r="AY235" s="58"/>
      <c r="AZ235" s="58"/>
      <c r="BA235" s="58"/>
      <c r="BB235" s="58"/>
      <c r="BC235" s="58"/>
      <c r="BD235" s="58"/>
      <c r="BE235" s="58"/>
      <c r="BF235" s="58"/>
      <c r="BG235" s="58"/>
      <c r="BH235" s="58"/>
      <c r="BI235" s="58"/>
      <c r="BJ235" s="58"/>
      <c r="BK235" s="58"/>
      <c r="BL235" s="58"/>
      <c r="BM235" s="58"/>
    </row>
    <row r="236" spans="1:65" ht="15" customHeight="1" x14ac:dyDescent="0.25">
      <c r="A236" s="58"/>
      <c r="B236" s="298"/>
      <c r="C236" s="298"/>
      <c r="D236" s="299"/>
      <c r="E236" s="287"/>
      <c r="F236" s="288"/>
      <c r="G236" s="288"/>
      <c r="H236" s="288"/>
      <c r="I236" s="286"/>
      <c r="J236" s="128" t="str">
        <f>IF(AND('Mapa final'!$AB$97="Muy Baja",'Mapa final'!$AD$97="Leve"),CONCATENATE("R31C",'Mapa final'!$R$97),"")</f>
        <v/>
      </c>
      <c r="K236" s="56" t="str">
        <f>IF(AND('Mapa final'!$AB$98="Muy Baja",'Mapa final'!$AD$98="Leve"),CONCATENATE("R31C",'Mapa final'!$R$98),"")</f>
        <v/>
      </c>
      <c r="L236" s="129" t="str">
        <f>IF(AND('Mapa final'!$AB$99="Muy Baja",'Mapa final'!$AD$99="Leve"),CONCATENATE("R31C",'Mapa final'!$R$99),"")</f>
        <v/>
      </c>
      <c r="M236" s="128" t="str">
        <f>IF(AND('Mapa final'!$AB$97="Muy Baja",'Mapa final'!$AD$97="Menor"),CONCATENATE("R31C",'Mapa final'!$R$97),"")</f>
        <v/>
      </c>
      <c r="N236" s="56" t="str">
        <f>IF(AND('Mapa final'!$AB$98="Muy Baja",'Mapa final'!$AD$98="Menor"),CONCATENATE("R31C",'Mapa final'!$R$98),"")</f>
        <v/>
      </c>
      <c r="O236" s="129" t="str">
        <f>IF(AND('Mapa final'!$AB$99="Muy Baja",'Mapa final'!$AD$99="Menor"),CONCATENATE("R31C",'Mapa final'!$R$99),"")</f>
        <v/>
      </c>
      <c r="P236" s="51" t="str">
        <f>IF(AND('Mapa final'!$AB$97="Muy Baja",'Mapa final'!$AD$97="Moderado"),CONCATENATE("R31C",'Mapa final'!$R$97),"")</f>
        <v/>
      </c>
      <c r="Q236" s="52" t="str">
        <f>IF(AND('Mapa final'!$AB$98="Muy Baja",'Mapa final'!$AD$98="Moderado"),CONCATENATE("R31C",'Mapa final'!$R$98),"")</f>
        <v>R31C2</v>
      </c>
      <c r="R236" s="124" t="str">
        <f>IF(AND('Mapa final'!$AB$99="Muy Baja",'Mapa final'!$AD$99="Moderado"),CONCATENATE("R31C",'Mapa final'!$R$99),"")</f>
        <v/>
      </c>
      <c r="S236" s="118" t="str">
        <f>IF(AND('Mapa final'!$AB$97="Muy Baja",'Mapa final'!$AD$97="Mayor"),CONCATENATE("R31C",'Mapa final'!$R$97),"")</f>
        <v/>
      </c>
      <c r="T236" s="44" t="str">
        <f>IF(AND('Mapa final'!$AB$98="Muy Baja",'Mapa final'!$AD$98="Mayor"),CONCATENATE("R31C",'Mapa final'!$R$98),"")</f>
        <v/>
      </c>
      <c r="U236" s="119" t="str">
        <f>IF(AND('Mapa final'!$AB$99="Muy Baja",'Mapa final'!$AD$99="Mayor"),CONCATENATE("R31C",'Mapa final'!$R$99),"")</f>
        <v/>
      </c>
      <c r="V236" s="45" t="str">
        <f>IF(AND('Mapa final'!$AB$97="Muy Baja",'Mapa final'!$AD$97="Catastrófico"),CONCATENATE("R31C",'Mapa final'!$R$97),"")</f>
        <v/>
      </c>
      <c r="W236" s="46" t="str">
        <f>IF(AND('Mapa final'!$AB$98="Muy Baja",'Mapa final'!$AD$98="Catastrófico"),CONCATENATE("R31C",'Mapa final'!$R$98),"")</f>
        <v/>
      </c>
      <c r="X236" s="113" t="str">
        <f>IF(AND('Mapa final'!$AB$99="Muy Baja",'Mapa final'!$AD$99="Catastrófico"),CONCATENATE("R31C",'Mapa final'!$R$99),"")</f>
        <v/>
      </c>
      <c r="Y236" s="58"/>
      <c r="Z236" s="58"/>
      <c r="AA236" s="58"/>
      <c r="AB236" s="58"/>
      <c r="AC236" s="58"/>
      <c r="AD236" s="58"/>
      <c r="AE236" s="58"/>
      <c r="AF236" s="58"/>
      <c r="AG236" s="58"/>
      <c r="AH236" s="58"/>
      <c r="AI236" s="58"/>
      <c r="AJ236" s="58"/>
      <c r="AK236" s="58"/>
      <c r="AL236" s="58"/>
      <c r="AM236" s="58"/>
      <c r="AN236" s="58"/>
      <c r="AO236" s="58"/>
      <c r="AP236" s="58"/>
      <c r="AQ236" s="58"/>
      <c r="AR236" s="58"/>
      <c r="AS236" s="58"/>
      <c r="AT236" s="58"/>
      <c r="AU236" s="58"/>
      <c r="AV236" s="58"/>
      <c r="AW236" s="58"/>
      <c r="AX236" s="58"/>
      <c r="AY236" s="58"/>
      <c r="AZ236" s="58"/>
      <c r="BA236" s="58"/>
      <c r="BB236" s="58"/>
      <c r="BC236" s="58"/>
      <c r="BD236" s="58"/>
      <c r="BE236" s="58"/>
      <c r="BF236" s="58"/>
      <c r="BG236" s="58"/>
      <c r="BH236" s="58"/>
      <c r="BI236" s="58"/>
      <c r="BJ236" s="58"/>
      <c r="BK236" s="58"/>
      <c r="BL236" s="58"/>
      <c r="BM236" s="58"/>
    </row>
    <row r="237" spans="1:65" ht="15" customHeight="1" x14ac:dyDescent="0.25">
      <c r="A237" s="58"/>
      <c r="B237" s="298"/>
      <c r="C237" s="298"/>
      <c r="D237" s="299"/>
      <c r="E237" s="287"/>
      <c r="F237" s="288"/>
      <c r="G237" s="288"/>
      <c r="H237" s="288"/>
      <c r="I237" s="286"/>
      <c r="J237" s="128" t="str">
        <f>IF(AND('Mapa final'!$AB$100="Muy Baja",'Mapa final'!$AD$100="Leve"),CONCATENATE("R32C",'Mapa final'!$R$100),"")</f>
        <v/>
      </c>
      <c r="K237" s="56" t="str">
        <f>IF(AND('Mapa final'!$AB$101="Muy Baja",'Mapa final'!$AD$101="Leve"),CONCATENATE("R32C",'Mapa final'!$R$101),"")</f>
        <v/>
      </c>
      <c r="L237" s="129" t="str">
        <f>IF(AND('Mapa final'!$AB$102="Muy Baja",'Mapa final'!$AD$102="Leve"),CONCATENATE("R32C",'Mapa final'!$R$102),"")</f>
        <v/>
      </c>
      <c r="M237" s="128" t="str">
        <f>IF(AND('Mapa final'!$AB$100="Muy Baja",'Mapa final'!$AD$100="Menor"),CONCATENATE("R32C",'Mapa final'!$R$100),"")</f>
        <v/>
      </c>
      <c r="N237" s="56" t="str">
        <f>IF(AND('Mapa final'!$AB$101="Muy Baja",'Mapa final'!$AD$101="Menor"),CONCATENATE("R32C",'Mapa final'!$R$101),"")</f>
        <v/>
      </c>
      <c r="O237" s="129" t="str">
        <f>IF(AND('Mapa final'!$AB$102="Muy Baja",'Mapa final'!$AD$102="Menor"),CONCATENATE("R32C",'Mapa final'!$R$102),"")</f>
        <v/>
      </c>
      <c r="P237" s="51" t="str">
        <f>IF(AND('Mapa final'!$AB$100="Muy Baja",'Mapa final'!$AD$100="Moderado"),CONCATENATE("R32C",'Mapa final'!$R$100),"")</f>
        <v/>
      </c>
      <c r="Q237" s="52" t="str">
        <f>IF(AND('Mapa final'!$AB$101="Muy Baja",'Mapa final'!$AD$101="Moderado"),CONCATENATE("R32C",'Mapa final'!$R$101),"")</f>
        <v/>
      </c>
      <c r="R237" s="124" t="str">
        <f>IF(AND('Mapa final'!$AB$102="Muy Baja",'Mapa final'!$AD$102="Moderado"),CONCATENATE("R32C",'Mapa final'!$R$102),"")</f>
        <v/>
      </c>
      <c r="S237" s="118" t="str">
        <f>IF(AND('Mapa final'!$AB$100="Muy Baja",'Mapa final'!$AD$100="Mayor"),CONCATENATE("R32C",'Mapa final'!$R$100),"")</f>
        <v/>
      </c>
      <c r="T237" s="44" t="str">
        <f>IF(AND('Mapa final'!$AB$101="Muy Baja",'Mapa final'!$AD$101="Mayor"),CONCATENATE("R32C",'Mapa final'!$R$101),"")</f>
        <v/>
      </c>
      <c r="U237" s="119" t="str">
        <f>IF(AND('Mapa final'!$AB$102="Muy Baja",'Mapa final'!$AD$102="Mayor"),CONCATENATE("R32C",'Mapa final'!$R$102),"")</f>
        <v/>
      </c>
      <c r="V237" s="45" t="str">
        <f>IF(AND('Mapa final'!$AB$100="Muy Baja",'Mapa final'!$AD$100="Catastrófico"),CONCATENATE("R32C",'Mapa final'!$R$100),"")</f>
        <v/>
      </c>
      <c r="W237" s="46" t="str">
        <f>IF(AND('Mapa final'!$AB$101="Muy Baja",'Mapa final'!$AD$101="Catastrófico"),CONCATENATE("R32C",'Mapa final'!$R$101),"")</f>
        <v/>
      </c>
      <c r="X237" s="113" t="str">
        <f>IF(AND('Mapa final'!$AB$102="Muy Baja",'Mapa final'!$AD$102="Catastrófico"),CONCATENATE("R32C",'Mapa final'!$R$102),"")</f>
        <v/>
      </c>
      <c r="Y237" s="58"/>
      <c r="Z237" s="58"/>
      <c r="AA237" s="58"/>
      <c r="AB237" s="58"/>
      <c r="AC237" s="58"/>
      <c r="AD237" s="58"/>
      <c r="AE237" s="58"/>
      <c r="AF237" s="58"/>
      <c r="AG237" s="58"/>
      <c r="AH237" s="58"/>
      <c r="AI237" s="58"/>
      <c r="AJ237" s="58"/>
      <c r="AK237" s="58"/>
      <c r="AL237" s="58"/>
      <c r="AM237" s="58"/>
      <c r="AN237" s="58"/>
      <c r="AO237" s="58"/>
      <c r="AP237" s="58"/>
      <c r="AQ237" s="58"/>
      <c r="AR237" s="58"/>
      <c r="AS237" s="58"/>
      <c r="AT237" s="58"/>
      <c r="AU237" s="58"/>
      <c r="AV237" s="58"/>
      <c r="AW237" s="58"/>
      <c r="AX237" s="58"/>
      <c r="AY237" s="58"/>
      <c r="AZ237" s="58"/>
      <c r="BA237" s="58"/>
      <c r="BB237" s="58"/>
      <c r="BC237" s="58"/>
      <c r="BD237" s="58"/>
      <c r="BE237" s="58"/>
      <c r="BF237" s="58"/>
      <c r="BG237" s="58"/>
      <c r="BH237" s="58"/>
      <c r="BI237" s="58"/>
      <c r="BJ237" s="58"/>
      <c r="BK237" s="58"/>
      <c r="BL237" s="58"/>
      <c r="BM237" s="58"/>
    </row>
    <row r="238" spans="1:65" ht="15" customHeight="1" x14ac:dyDescent="0.25">
      <c r="A238" s="58"/>
      <c r="B238" s="298"/>
      <c r="C238" s="298"/>
      <c r="D238" s="299"/>
      <c r="E238" s="287"/>
      <c r="F238" s="288"/>
      <c r="G238" s="288"/>
      <c r="H238" s="288"/>
      <c r="I238" s="286"/>
      <c r="J238" s="128" t="str">
        <f>IF(AND('Mapa final'!$AB$103="Muy Baja",'Mapa final'!$AD$103="Leve"),CONCATENATE("R33C",'Mapa final'!$R$103),"")</f>
        <v/>
      </c>
      <c r="K238" s="56" t="str">
        <f>IF(AND('Mapa final'!$AB$104="Muy Baja",'Mapa final'!$AD$104="Leve"),CONCATENATE("R33C",'Mapa final'!$R$104),"")</f>
        <v/>
      </c>
      <c r="L238" s="129" t="str">
        <f>IF(AND('Mapa final'!$AB$105="Muy Baja",'Mapa final'!$AD$105="Leve"),CONCATENATE("R33C",'Mapa final'!$R$105),"")</f>
        <v/>
      </c>
      <c r="M238" s="128" t="str">
        <f>IF(AND('Mapa final'!$AB$103="Muy Baja",'Mapa final'!$AD$103="Menor"),CONCATENATE("R33C",'Mapa final'!$R$103),"")</f>
        <v/>
      </c>
      <c r="N238" s="56" t="str">
        <f>IF(AND('Mapa final'!$AB$104="Muy Baja",'Mapa final'!$AD$104="Menor"),CONCATENATE("R33C",'Mapa final'!$R$104),"")</f>
        <v/>
      </c>
      <c r="O238" s="129" t="str">
        <f>IF(AND('Mapa final'!$AB$105="Muy Baja",'Mapa final'!$AD$105="Menor"),CONCATENATE("R33C",'Mapa final'!$R$105),"")</f>
        <v/>
      </c>
      <c r="P238" s="51" t="str">
        <f>IF(AND('Mapa final'!$AB$103="Muy Baja",'Mapa final'!$AD$103="Moderado"),CONCATENATE("R33C",'Mapa final'!$R$103),"")</f>
        <v/>
      </c>
      <c r="Q238" s="52" t="str">
        <f>IF(AND('Mapa final'!$AB$104="Muy Baja",'Mapa final'!$AD$104="Moderado"),CONCATENATE("R33C",'Mapa final'!$R$104),"")</f>
        <v/>
      </c>
      <c r="R238" s="124" t="str">
        <f>IF(AND('Mapa final'!$AB$105="Muy Baja",'Mapa final'!$AD$105="Moderado"),CONCATENATE("R33C",'Mapa final'!$R$105),"")</f>
        <v/>
      </c>
      <c r="S238" s="118" t="str">
        <f>IF(AND('Mapa final'!$AB$103="Muy Baja",'Mapa final'!$AD$103="Mayor"),CONCATENATE("R33C",'Mapa final'!$R$103),"")</f>
        <v/>
      </c>
      <c r="T238" s="44" t="str">
        <f>IF(AND('Mapa final'!$AB$104="Muy Baja",'Mapa final'!$AD$104="Mayor"),CONCATENATE("R33C",'Mapa final'!$R$104),"")</f>
        <v/>
      </c>
      <c r="U238" s="119" t="str">
        <f>IF(AND('Mapa final'!$AB$105="Muy Baja",'Mapa final'!$AD$105="Mayor"),CONCATENATE("R33C",'Mapa final'!$R$105),"")</f>
        <v/>
      </c>
      <c r="V238" s="45" t="str">
        <f>IF(AND('Mapa final'!$AB$103="Muy Baja",'Mapa final'!$AD$103="Catastrófico"),CONCATENATE("R33C",'Mapa final'!$R$103),"")</f>
        <v/>
      </c>
      <c r="W238" s="46" t="str">
        <f>IF(AND('Mapa final'!$AB$104="Muy Baja",'Mapa final'!$AD$104="Catastrófico"),CONCATENATE("R33C",'Mapa final'!$R$104),"")</f>
        <v/>
      </c>
      <c r="X238" s="113" t="str">
        <f>IF(AND('Mapa final'!$AB$105="Muy Baja",'Mapa final'!$AD$105="Catastrófico"),CONCATENATE("R33C",'Mapa final'!$R$105),"")</f>
        <v/>
      </c>
      <c r="Y238" s="58"/>
      <c r="Z238" s="58"/>
      <c r="AA238" s="58"/>
      <c r="AB238" s="58"/>
      <c r="AC238" s="58"/>
      <c r="AD238" s="58"/>
      <c r="AE238" s="58"/>
      <c r="AF238" s="58"/>
      <c r="AG238" s="58"/>
      <c r="AH238" s="58"/>
      <c r="AI238" s="58"/>
      <c r="AJ238" s="58"/>
      <c r="AK238" s="58"/>
      <c r="AL238" s="58"/>
      <c r="AM238" s="58"/>
      <c r="AN238" s="58"/>
      <c r="AO238" s="58"/>
      <c r="AP238" s="58"/>
      <c r="AQ238" s="58"/>
      <c r="AR238" s="58"/>
      <c r="AS238" s="58"/>
      <c r="AT238" s="58"/>
      <c r="AU238" s="58"/>
      <c r="AV238" s="58"/>
      <c r="AW238" s="58"/>
      <c r="AX238" s="58"/>
      <c r="AY238" s="58"/>
      <c r="AZ238" s="58"/>
      <c r="BA238" s="58"/>
      <c r="BB238" s="58"/>
      <c r="BC238" s="58"/>
      <c r="BD238" s="58"/>
      <c r="BE238" s="58"/>
      <c r="BF238" s="58"/>
      <c r="BG238" s="58"/>
      <c r="BH238" s="58"/>
      <c r="BI238" s="58"/>
      <c r="BJ238" s="58"/>
      <c r="BK238" s="58"/>
      <c r="BL238" s="58"/>
      <c r="BM238" s="58"/>
    </row>
    <row r="239" spans="1:65" ht="15" customHeight="1" x14ac:dyDescent="0.25">
      <c r="A239" s="58"/>
      <c r="B239" s="298"/>
      <c r="C239" s="298"/>
      <c r="D239" s="299"/>
      <c r="E239" s="287"/>
      <c r="F239" s="288"/>
      <c r="G239" s="288"/>
      <c r="H239" s="288"/>
      <c r="I239" s="286"/>
      <c r="J239" s="128" t="str">
        <f>IF(AND('Mapa final'!$AB$106="Muy Baja",'Mapa final'!$AD$106="Leve"),CONCATENATE("R34C",'Mapa final'!$R$106),"")</f>
        <v/>
      </c>
      <c r="K239" s="56" t="str">
        <f>IF(AND('Mapa final'!$AB$107="Muy Baja",'Mapa final'!$AD$107="Leve"),CONCATENATE("R34C",'Mapa final'!$R$107),"")</f>
        <v/>
      </c>
      <c r="L239" s="129" t="str">
        <f>IF(AND('Mapa final'!$AB$108="Muy Baja",'Mapa final'!$AD$108="Leve"),CONCATENATE("R34C",'Mapa final'!$R$108),"")</f>
        <v/>
      </c>
      <c r="M239" s="128" t="str">
        <f>IF(AND('Mapa final'!$AB$106="Muy Baja",'Mapa final'!$AD$106="Menor"),CONCATENATE("R34C",'Mapa final'!$R$106),"")</f>
        <v/>
      </c>
      <c r="N239" s="56" t="str">
        <f>IF(AND('Mapa final'!$AB$107="Muy Baja",'Mapa final'!$AD$107="Menor"),CONCATENATE("R34C",'Mapa final'!$R$107),"")</f>
        <v/>
      </c>
      <c r="O239" s="129" t="str">
        <f>IF(AND('Mapa final'!$AB$108="Muy Baja",'Mapa final'!$AD$108="Menor"),CONCATENATE("R34C",'Mapa final'!$R$108),"")</f>
        <v/>
      </c>
      <c r="P239" s="51" t="str">
        <f>IF(AND('Mapa final'!$AB$106="Muy Baja",'Mapa final'!$AD$106="Moderado"),CONCATENATE("R34C",'Mapa final'!$R$106),"")</f>
        <v/>
      </c>
      <c r="Q239" s="52" t="str">
        <f>IF(AND('Mapa final'!$AB$107="Muy Baja",'Mapa final'!$AD$107="Moderado"),CONCATENATE("R34C",'Mapa final'!$R$107),"")</f>
        <v/>
      </c>
      <c r="R239" s="124" t="str">
        <f>IF(AND('Mapa final'!$AB$108="Muy Baja",'Mapa final'!$AD$108="Moderado"),CONCATENATE("R34C",'Mapa final'!$R$108),"")</f>
        <v/>
      </c>
      <c r="S239" s="118" t="str">
        <f>IF(AND('Mapa final'!$AB$106="Muy Baja",'Mapa final'!$AD$106="Mayor"),CONCATENATE("R34C",'Mapa final'!$R$106),"")</f>
        <v/>
      </c>
      <c r="T239" s="44" t="str">
        <f>IF(AND('Mapa final'!$AB$107="Muy Baja",'Mapa final'!$AD$107="Mayor"),CONCATENATE("R34C",'Mapa final'!$R$107),"")</f>
        <v/>
      </c>
      <c r="U239" s="119" t="str">
        <f>IF(AND('Mapa final'!$AB$108="Muy Baja",'Mapa final'!$AD$108="Mayor"),CONCATENATE("R34C",'Mapa final'!$R$108),"")</f>
        <v/>
      </c>
      <c r="V239" s="45" t="str">
        <f>IF(AND('Mapa final'!$AB$106="Muy Baja",'Mapa final'!$AD$106="Catastrófico"),CONCATENATE("R34C",'Mapa final'!$R$106),"")</f>
        <v/>
      </c>
      <c r="W239" s="46" t="str">
        <f>IF(AND('Mapa final'!$AB$107="Muy Baja",'Mapa final'!$AD$107="Catastrófico"),CONCATENATE("R34C",'Mapa final'!$R$107),"")</f>
        <v/>
      </c>
      <c r="X239" s="113" t="str">
        <f>IF(AND('Mapa final'!$AB$108="Muy Baja",'Mapa final'!$AD$108="Catastrófico"),CONCATENATE("R34C",'Mapa final'!$R$108),"")</f>
        <v/>
      </c>
      <c r="Y239" s="58"/>
      <c r="Z239" s="58"/>
      <c r="AA239" s="58"/>
      <c r="AB239" s="58"/>
      <c r="AC239" s="58"/>
      <c r="AD239" s="58"/>
      <c r="AE239" s="58"/>
      <c r="AF239" s="58"/>
      <c r="AG239" s="58"/>
      <c r="AH239" s="58"/>
      <c r="AI239" s="58"/>
      <c r="AJ239" s="58"/>
      <c r="AK239" s="58"/>
      <c r="AL239" s="58"/>
      <c r="AM239" s="58"/>
      <c r="AN239" s="58"/>
      <c r="AO239" s="58"/>
      <c r="AP239" s="58"/>
      <c r="AQ239" s="58"/>
      <c r="AR239" s="58"/>
      <c r="AS239" s="58"/>
      <c r="AT239" s="58"/>
      <c r="AU239" s="58"/>
      <c r="AV239" s="58"/>
      <c r="AW239" s="58"/>
      <c r="AX239" s="58"/>
      <c r="AY239" s="58"/>
      <c r="AZ239" s="58"/>
      <c r="BA239" s="58"/>
      <c r="BB239" s="58"/>
      <c r="BC239" s="58"/>
      <c r="BD239" s="58"/>
      <c r="BE239" s="58"/>
      <c r="BF239" s="58"/>
      <c r="BG239" s="58"/>
      <c r="BH239" s="58"/>
      <c r="BI239" s="58"/>
      <c r="BJ239" s="58"/>
      <c r="BK239" s="58"/>
      <c r="BL239" s="58"/>
      <c r="BM239" s="58"/>
    </row>
    <row r="240" spans="1:65" ht="15" customHeight="1" x14ac:dyDescent="0.25">
      <c r="A240" s="58"/>
      <c r="B240" s="298"/>
      <c r="C240" s="298"/>
      <c r="D240" s="299"/>
      <c r="E240" s="287"/>
      <c r="F240" s="288"/>
      <c r="G240" s="288"/>
      <c r="H240" s="288"/>
      <c r="I240" s="286"/>
      <c r="J240" s="128" t="str">
        <f>IF(AND('Mapa final'!$AB$109="Muy Baja",'Mapa final'!$AD$109="Leve"),CONCATENATE("R35C",'Mapa final'!$R$109),"")</f>
        <v/>
      </c>
      <c r="K240" s="56" t="str">
        <f>IF(AND('Mapa final'!$AB$110="Muy Baja",'Mapa final'!$AD$110="Leve"),CONCATENATE("R35C",'Mapa final'!$R$110),"")</f>
        <v/>
      </c>
      <c r="L240" s="129" t="str">
        <f>IF(AND('Mapa final'!$AB$111="Muy Baja",'Mapa final'!$AD$111="Leve"),CONCATENATE("R35C",'Mapa final'!$R$111),"")</f>
        <v/>
      </c>
      <c r="M240" s="128" t="str">
        <f>IF(AND('Mapa final'!$AB$109="Muy Baja",'Mapa final'!$AD$109="Menor"),CONCATENATE("R35C",'Mapa final'!$R$109),"")</f>
        <v/>
      </c>
      <c r="N240" s="56" t="str">
        <f>IF(AND('Mapa final'!$AB$110="Muy Baja",'Mapa final'!$AD$110="Menor"),CONCATENATE("R35C",'Mapa final'!$R$110),"")</f>
        <v/>
      </c>
      <c r="O240" s="129" t="str">
        <f>IF(AND('Mapa final'!$AB$111="Muy Baja",'Mapa final'!$AD$111="Menor"),CONCATENATE("R35C",'Mapa final'!$R$111),"")</f>
        <v/>
      </c>
      <c r="P240" s="51" t="str">
        <f>IF(AND('Mapa final'!$AB$109="Muy Baja",'Mapa final'!$AD$109="Moderado"),CONCATENATE("R35C",'Mapa final'!$R$109),"")</f>
        <v/>
      </c>
      <c r="Q240" s="52" t="str">
        <f>IF(AND('Mapa final'!$AB$110="Muy Baja",'Mapa final'!$AD$110="Moderado"),CONCATENATE("R35C",'Mapa final'!$R$110),"")</f>
        <v/>
      </c>
      <c r="R240" s="124" t="str">
        <f>IF(AND('Mapa final'!$AB$111="Muy Baja",'Mapa final'!$AD$111="Moderado"),CONCATENATE("R35C",'Mapa final'!$R$111),"")</f>
        <v/>
      </c>
      <c r="S240" s="118" t="str">
        <f>IF(AND('Mapa final'!$AB$109="Muy Baja",'Mapa final'!$AD$109="Mayor"),CONCATENATE("R35C",'Mapa final'!$R$109),"")</f>
        <v/>
      </c>
      <c r="T240" s="44" t="str">
        <f>IF(AND('Mapa final'!$AB$110="Muy Baja",'Mapa final'!$AD$110="Mayor"),CONCATENATE("R35C",'Mapa final'!$R$110),"")</f>
        <v/>
      </c>
      <c r="U240" s="119" t="str">
        <f>IF(AND('Mapa final'!$AB$111="Muy Baja",'Mapa final'!$AD$111="Mayor"),CONCATENATE("R35C",'Mapa final'!$R$111),"")</f>
        <v/>
      </c>
      <c r="V240" s="45" t="str">
        <f>IF(AND('Mapa final'!$AB$109="Muy Baja",'Mapa final'!$AD$109="Catastrófico"),CONCATENATE("R35C",'Mapa final'!$R$109),"")</f>
        <v/>
      </c>
      <c r="W240" s="46" t="str">
        <f>IF(AND('Mapa final'!$AB$110="Muy Baja",'Mapa final'!$AD$110="Catastrófico"),CONCATENATE("R35C",'Mapa final'!$R$110),"")</f>
        <v/>
      </c>
      <c r="X240" s="113" t="str">
        <f>IF(AND('Mapa final'!$AB$111="Muy Baja",'Mapa final'!$AD$111="Catastrófico"),CONCATENATE("R35C",'Mapa final'!$R$111),"")</f>
        <v/>
      </c>
      <c r="Y240" s="58"/>
      <c r="Z240" s="58"/>
      <c r="AA240" s="58"/>
      <c r="AB240" s="58"/>
      <c r="AC240" s="58"/>
      <c r="AD240" s="58"/>
      <c r="AE240" s="58"/>
      <c r="AF240" s="58"/>
      <c r="AG240" s="58"/>
      <c r="AH240" s="58"/>
      <c r="AI240" s="58"/>
      <c r="AJ240" s="58"/>
      <c r="AK240" s="58"/>
      <c r="AL240" s="58"/>
      <c r="AM240" s="58"/>
      <c r="AN240" s="58"/>
      <c r="AO240" s="58"/>
      <c r="AP240" s="58"/>
      <c r="AQ240" s="58"/>
      <c r="AR240" s="58"/>
      <c r="AS240" s="58"/>
      <c r="AT240" s="58"/>
      <c r="AU240" s="58"/>
      <c r="AV240" s="58"/>
      <c r="AW240" s="58"/>
      <c r="AX240" s="58"/>
      <c r="AY240" s="58"/>
      <c r="AZ240" s="58"/>
      <c r="BA240" s="58"/>
      <c r="BB240" s="58"/>
      <c r="BC240" s="58"/>
      <c r="BD240" s="58"/>
      <c r="BE240" s="58"/>
      <c r="BF240" s="58"/>
      <c r="BG240" s="58"/>
      <c r="BH240" s="58"/>
      <c r="BI240" s="58"/>
      <c r="BJ240" s="58"/>
      <c r="BK240" s="58"/>
      <c r="BL240" s="58"/>
      <c r="BM240" s="58"/>
    </row>
    <row r="241" spans="1:65" ht="15" customHeight="1" x14ac:dyDescent="0.25">
      <c r="A241" s="58"/>
      <c r="B241" s="298"/>
      <c r="C241" s="298"/>
      <c r="D241" s="299"/>
      <c r="E241" s="287"/>
      <c r="F241" s="288"/>
      <c r="G241" s="288"/>
      <c r="H241" s="288"/>
      <c r="I241" s="286"/>
      <c r="J241" s="128" t="str">
        <f>IF(AND('Mapa final'!$AB$112="Muy Baja",'Mapa final'!$AD$112="Leve"),CONCATENATE("R36C",'Mapa final'!$R$112),"")</f>
        <v/>
      </c>
      <c r="K241" s="56" t="str">
        <f>IF(AND('Mapa final'!$AB$113="Muy Baja",'Mapa final'!$AD$113="Leve"),CONCATENATE("R36C",'Mapa final'!$R$113),"")</f>
        <v/>
      </c>
      <c r="L241" s="129" t="str">
        <f>IF(AND('Mapa final'!$AB$114="Muy Baja",'Mapa final'!$AD$114="Leve"),CONCATENATE("R36C",'Mapa final'!$R$114),"")</f>
        <v/>
      </c>
      <c r="M241" s="128" t="str">
        <f>IF(AND('Mapa final'!$AB$112="Muy Baja",'Mapa final'!$AD$112="Menor"),CONCATENATE("R36C",'Mapa final'!$R$112),"")</f>
        <v/>
      </c>
      <c r="N241" s="56" t="str">
        <f>IF(AND('Mapa final'!$AB$113="Muy Baja",'Mapa final'!$AD$113="Menor"),CONCATENATE("R36C",'Mapa final'!$R$113),"")</f>
        <v/>
      </c>
      <c r="O241" s="129" t="str">
        <f>IF(AND('Mapa final'!$AB$114="Muy Baja",'Mapa final'!$AD$114="Menor"),CONCATENATE("R36C",'Mapa final'!$R$114),"")</f>
        <v/>
      </c>
      <c r="P241" s="51" t="str">
        <f>IF(AND('Mapa final'!$AB$112="Muy Baja",'Mapa final'!$AD$112="Moderado"),CONCATENATE("R36C",'Mapa final'!$R$112),"")</f>
        <v/>
      </c>
      <c r="Q241" s="52" t="str">
        <f>IF(AND('Mapa final'!$AB$113="Muy Baja",'Mapa final'!$AD$113="Moderado"),CONCATENATE("R36C",'Mapa final'!$R$113),"")</f>
        <v/>
      </c>
      <c r="R241" s="124" t="str">
        <f>IF(AND('Mapa final'!$AB$114="Muy Baja",'Mapa final'!$AD$114="Moderado"),CONCATENATE("R36C",'Mapa final'!$R$114),"")</f>
        <v/>
      </c>
      <c r="S241" s="118" t="str">
        <f>IF(AND('Mapa final'!$AB$112="Muy Baja",'Mapa final'!$AD$112="Mayor"),CONCATENATE("R36C",'Mapa final'!$R$112),"")</f>
        <v/>
      </c>
      <c r="T241" s="44" t="str">
        <f>IF(AND('Mapa final'!$AB$113="Muy Baja",'Mapa final'!$AD$113="Mayor"),CONCATENATE("R36C",'Mapa final'!$R$113),"")</f>
        <v/>
      </c>
      <c r="U241" s="119" t="str">
        <f>IF(AND('Mapa final'!$AB$114="Muy Baja",'Mapa final'!$AD$114="Mayor"),CONCATENATE("R36C",'Mapa final'!$R$114),"")</f>
        <v/>
      </c>
      <c r="V241" s="45" t="str">
        <f>IF(AND('Mapa final'!$AB$112="Muy Baja",'Mapa final'!$AD$112="Catastrófico"),CONCATENATE("R36C",'Mapa final'!$R$112),"")</f>
        <v/>
      </c>
      <c r="W241" s="46" t="str">
        <f>IF(AND('Mapa final'!$AB$113="Muy Baja",'Mapa final'!$AD$113="Catastrófico"),CONCATENATE("R36C",'Mapa final'!$R$113),"")</f>
        <v/>
      </c>
      <c r="X241" s="113" t="str">
        <f>IF(AND('Mapa final'!$AB$114="Muy Baja",'Mapa final'!$AD$114="Catastrófico"),CONCATENATE("R36C",'Mapa final'!$R$114),"")</f>
        <v/>
      </c>
      <c r="Y241" s="58"/>
      <c r="Z241" s="58"/>
      <c r="AA241" s="58"/>
      <c r="AB241" s="58"/>
      <c r="AC241" s="58"/>
      <c r="AD241" s="58"/>
      <c r="AE241" s="58"/>
      <c r="AF241" s="58"/>
      <c r="AG241" s="58"/>
      <c r="AH241" s="58"/>
      <c r="AI241" s="58"/>
      <c r="AJ241" s="58"/>
      <c r="AK241" s="58"/>
      <c r="AL241" s="58"/>
      <c r="AM241" s="58"/>
      <c r="AN241" s="58"/>
      <c r="AO241" s="58"/>
      <c r="AP241" s="58"/>
      <c r="AQ241" s="58"/>
      <c r="AR241" s="58"/>
      <c r="AS241" s="58"/>
      <c r="AT241" s="58"/>
      <c r="AU241" s="58"/>
      <c r="AV241" s="58"/>
      <c r="AW241" s="58"/>
      <c r="AX241" s="58"/>
      <c r="AY241" s="58"/>
      <c r="AZ241" s="58"/>
      <c r="BA241" s="58"/>
      <c r="BB241" s="58"/>
      <c r="BC241" s="58"/>
      <c r="BD241" s="58"/>
      <c r="BE241" s="58"/>
      <c r="BF241" s="58"/>
      <c r="BG241" s="58"/>
      <c r="BH241" s="58"/>
      <c r="BI241" s="58"/>
      <c r="BJ241" s="58"/>
      <c r="BK241" s="58"/>
      <c r="BL241" s="58"/>
      <c r="BM241" s="58"/>
    </row>
    <row r="242" spans="1:65" ht="15" customHeight="1" x14ac:dyDescent="0.25">
      <c r="A242" s="58"/>
      <c r="B242" s="298"/>
      <c r="C242" s="298"/>
      <c r="D242" s="299"/>
      <c r="E242" s="287"/>
      <c r="F242" s="288"/>
      <c r="G242" s="288"/>
      <c r="H242" s="288"/>
      <c r="I242" s="286"/>
      <c r="J242" s="128" t="str">
        <f>IF(AND('Mapa final'!$AB$115="Muy Baja",'Mapa final'!$AD$115="Leve"),CONCATENATE("R37C",'Mapa final'!$R$115),"")</f>
        <v/>
      </c>
      <c r="K242" s="56" t="str">
        <f>IF(AND('Mapa final'!$AB$116="Muy Baja",'Mapa final'!$AD$116="Leve"),CONCATENATE("R37C",'Mapa final'!$R$116),"")</f>
        <v/>
      </c>
      <c r="L242" s="129" t="str">
        <f>IF(AND('Mapa final'!$AB$117="Muy Baja",'Mapa final'!$AD$117="Leve"),CONCATENATE("R37C",'Mapa final'!$R$117),"")</f>
        <v/>
      </c>
      <c r="M242" s="128" t="str">
        <f>IF(AND('Mapa final'!$AB$115="Muy Baja",'Mapa final'!$AD$115="Menor"),CONCATENATE("R37C",'Mapa final'!$R$115),"")</f>
        <v/>
      </c>
      <c r="N242" s="56" t="str">
        <f>IF(AND('Mapa final'!$AB$116="Muy Baja",'Mapa final'!$AD$116="Menor"),CONCATENATE("R37C",'Mapa final'!$R$116),"")</f>
        <v>R37C2</v>
      </c>
      <c r="O242" s="129" t="str">
        <f>IF(AND('Mapa final'!$AB$117="Muy Baja",'Mapa final'!$AD$117="Menor"),CONCATENATE("R37C",'Mapa final'!$R$117),"")</f>
        <v/>
      </c>
      <c r="P242" s="51" t="str">
        <f>IF(AND('Mapa final'!$AB$115="Muy Baja",'Mapa final'!$AD$115="Moderado"),CONCATENATE("R37C",'Mapa final'!$R$115),"")</f>
        <v/>
      </c>
      <c r="Q242" s="52" t="str">
        <f>IF(AND('Mapa final'!$AB$116="Muy Baja",'Mapa final'!$AD$116="Moderado"),CONCATENATE("R37C",'Mapa final'!$R$116),"")</f>
        <v/>
      </c>
      <c r="R242" s="124" t="str">
        <f>IF(AND('Mapa final'!$AB$117="Muy Baja",'Mapa final'!$AD$117="Moderado"),CONCATENATE("R37C",'Mapa final'!$R$117),"")</f>
        <v/>
      </c>
      <c r="S242" s="118" t="str">
        <f>IF(AND('Mapa final'!$AB$115="Muy Baja",'Mapa final'!$AD$115="Mayor"),CONCATENATE("R37C",'Mapa final'!$R$115),"")</f>
        <v/>
      </c>
      <c r="T242" s="44" t="str">
        <f>IF(AND('Mapa final'!$AB$116="Muy Baja",'Mapa final'!$AD$116="Mayor"),CONCATENATE("R37C",'Mapa final'!$R$116),"")</f>
        <v/>
      </c>
      <c r="U242" s="119" t="str">
        <f>IF(AND('Mapa final'!$AB$117="Muy Baja",'Mapa final'!$AD$117="Mayor"),CONCATENATE("R37C",'Mapa final'!$R$117),"")</f>
        <v/>
      </c>
      <c r="V242" s="45" t="str">
        <f>IF(AND('Mapa final'!$AB$115="Muy Baja",'Mapa final'!$AD$115="Catastrófico"),CONCATENATE("R37C",'Mapa final'!$R$115),"")</f>
        <v/>
      </c>
      <c r="W242" s="46" t="str">
        <f>IF(AND('Mapa final'!$AB$116="Muy Baja",'Mapa final'!$AD$116="Catastrófico"),CONCATENATE("R37C",'Mapa final'!$R$116),"")</f>
        <v/>
      </c>
      <c r="X242" s="113" t="str">
        <f>IF(AND('Mapa final'!$AB$117="Muy Baja",'Mapa final'!$AD$117="Catastrófico"),CONCATENATE("R37C",'Mapa final'!$R$117),"")</f>
        <v/>
      </c>
      <c r="Y242" s="58"/>
      <c r="Z242" s="58"/>
      <c r="AA242" s="58"/>
      <c r="AB242" s="58"/>
      <c r="AC242" s="58"/>
      <c r="AD242" s="58"/>
      <c r="AE242" s="58"/>
      <c r="AF242" s="58"/>
      <c r="AG242" s="58"/>
      <c r="AH242" s="58"/>
      <c r="AI242" s="58"/>
      <c r="AJ242" s="58"/>
      <c r="AK242" s="58"/>
      <c r="AL242" s="58"/>
      <c r="AM242" s="58"/>
      <c r="AN242" s="58"/>
      <c r="AO242" s="58"/>
      <c r="AP242" s="58"/>
      <c r="AQ242" s="58"/>
      <c r="AR242" s="58"/>
      <c r="AS242" s="58"/>
      <c r="AT242" s="58"/>
      <c r="AU242" s="58"/>
      <c r="AV242" s="58"/>
      <c r="AW242" s="58"/>
      <c r="AX242" s="58"/>
      <c r="AY242" s="58"/>
      <c r="AZ242" s="58"/>
      <c r="BA242" s="58"/>
      <c r="BB242" s="58"/>
      <c r="BC242" s="58"/>
      <c r="BD242" s="58"/>
      <c r="BE242" s="58"/>
      <c r="BF242" s="58"/>
      <c r="BG242" s="58"/>
      <c r="BH242" s="58"/>
      <c r="BI242" s="58"/>
      <c r="BJ242" s="58"/>
      <c r="BK242" s="58"/>
      <c r="BL242" s="58"/>
      <c r="BM242" s="58"/>
    </row>
    <row r="243" spans="1:65" ht="15" customHeight="1" x14ac:dyDescent="0.25">
      <c r="A243" s="58"/>
      <c r="B243" s="298"/>
      <c r="C243" s="298"/>
      <c r="D243" s="299"/>
      <c r="E243" s="287"/>
      <c r="F243" s="288"/>
      <c r="G243" s="288"/>
      <c r="H243" s="288"/>
      <c r="I243" s="286"/>
      <c r="J243" s="128" t="str">
        <f>IF(AND('Mapa final'!$AB$118="Muy Baja",'Mapa final'!$AD$118="Leve"),CONCATENATE("R38C",'Mapa final'!$R$118),"")</f>
        <v/>
      </c>
      <c r="K243" s="56" t="str">
        <f>IF(AND('Mapa final'!$AB$119="Muy Baja",'Mapa final'!$AD$119="Leve"),CONCATENATE("R38C",'Mapa final'!$R$119),"")</f>
        <v/>
      </c>
      <c r="L243" s="129" t="str">
        <f>IF(AND('Mapa final'!$AB$120="Muy Baja",'Mapa final'!$AD$120="Leve"),CONCATENATE("R38C",'Mapa final'!$R$120),"")</f>
        <v/>
      </c>
      <c r="M243" s="128" t="str">
        <f>IF(AND('Mapa final'!$AB$118="Muy Baja",'Mapa final'!$AD$118="Menor"),CONCATENATE("R38C",'Mapa final'!$R$118),"")</f>
        <v/>
      </c>
      <c r="N243" s="56" t="str">
        <f>IF(AND('Mapa final'!$AB$119="Muy Baja",'Mapa final'!$AD$119="Menor"),CONCATENATE("R38C",'Mapa final'!$R$119),"")</f>
        <v/>
      </c>
      <c r="O243" s="129" t="str">
        <f>IF(AND('Mapa final'!$AB$120="Muy Baja",'Mapa final'!$AD$120="Menor"),CONCATENATE("R38C",'Mapa final'!$R$120),"")</f>
        <v/>
      </c>
      <c r="P243" s="51" t="str">
        <f>IF(AND('Mapa final'!$AB$118="Muy Baja",'Mapa final'!$AD$118="Moderado"),CONCATENATE("R38C",'Mapa final'!$R$118),"")</f>
        <v/>
      </c>
      <c r="Q243" s="52" t="str">
        <f>IF(AND('Mapa final'!$AB$119="Muy Baja",'Mapa final'!$AD$119="Moderado"),CONCATENATE("R38C",'Mapa final'!$R$119),"")</f>
        <v/>
      </c>
      <c r="R243" s="124" t="str">
        <f>IF(AND('Mapa final'!$AB$120="Muy Baja",'Mapa final'!$AD$120="Moderado"),CONCATENATE("R38C",'Mapa final'!$R$120),"")</f>
        <v/>
      </c>
      <c r="S243" s="118" t="str">
        <f>IF(AND('Mapa final'!$AB$118="Muy Baja",'Mapa final'!$AD$118="Mayor"),CONCATENATE("R38C",'Mapa final'!$R$118),"")</f>
        <v/>
      </c>
      <c r="T243" s="44" t="str">
        <f>IF(AND('Mapa final'!$AB$119="Muy Baja",'Mapa final'!$AD$119="Mayor"),CONCATENATE("R38C",'Mapa final'!$R$119),"")</f>
        <v/>
      </c>
      <c r="U243" s="119" t="str">
        <f>IF(AND('Mapa final'!$AB$120="Muy Baja",'Mapa final'!$AD$120="Mayor"),CONCATENATE("R38C",'Mapa final'!$R$120),"")</f>
        <v/>
      </c>
      <c r="V243" s="45" t="str">
        <f>IF(AND('Mapa final'!$AB$118="Muy Baja",'Mapa final'!$AD$118="Catastrófico"),CONCATENATE("R38C",'Mapa final'!$R$118),"")</f>
        <v/>
      </c>
      <c r="W243" s="46" t="str">
        <f>IF(AND('Mapa final'!$AB$119="Muy Baja",'Mapa final'!$AD$119="Catastrófico"),CONCATENATE("R38C",'Mapa final'!$R$119),"")</f>
        <v/>
      </c>
      <c r="X243" s="113" t="str">
        <f>IF(AND('Mapa final'!$AB$120="Muy Baja",'Mapa final'!$AD$120="Catastrófico"),CONCATENATE("R38C",'Mapa final'!$R$120),"")</f>
        <v/>
      </c>
      <c r="Y243" s="58"/>
      <c r="Z243" s="58"/>
      <c r="AA243" s="58"/>
      <c r="AB243" s="58"/>
      <c r="AC243" s="58"/>
      <c r="AD243" s="58"/>
      <c r="AE243" s="58"/>
      <c r="AF243" s="58"/>
      <c r="AG243" s="58"/>
      <c r="AH243" s="58"/>
      <c r="AI243" s="58"/>
      <c r="AJ243" s="58"/>
      <c r="AK243" s="58"/>
      <c r="AL243" s="58"/>
      <c r="AM243" s="58"/>
      <c r="AN243" s="58"/>
      <c r="AO243" s="58"/>
      <c r="AP243" s="58"/>
      <c r="AQ243" s="58"/>
      <c r="AR243" s="58"/>
      <c r="AS243" s="58"/>
      <c r="AT243" s="58"/>
      <c r="AU243" s="58"/>
      <c r="AV243" s="58"/>
      <c r="AW243" s="58"/>
      <c r="AX243" s="58"/>
      <c r="AY243" s="58"/>
      <c r="AZ243" s="58"/>
      <c r="BA243" s="58"/>
      <c r="BB243" s="58"/>
      <c r="BC243" s="58"/>
      <c r="BD243" s="58"/>
      <c r="BE243" s="58"/>
      <c r="BF243" s="58"/>
      <c r="BG243" s="58"/>
      <c r="BH243" s="58"/>
      <c r="BI243" s="58"/>
      <c r="BJ243" s="58"/>
      <c r="BK243" s="58"/>
      <c r="BL243" s="58"/>
      <c r="BM243" s="58"/>
    </row>
    <row r="244" spans="1:65" ht="15" customHeight="1" x14ac:dyDescent="0.25">
      <c r="A244" s="58"/>
      <c r="B244" s="298"/>
      <c r="C244" s="298"/>
      <c r="D244" s="299"/>
      <c r="E244" s="287"/>
      <c r="F244" s="288"/>
      <c r="G244" s="288"/>
      <c r="H244" s="288"/>
      <c r="I244" s="286"/>
      <c r="J244" s="128" t="str">
        <f>IF(AND('Mapa final'!$AB$121="Muy Baja",'Mapa final'!$AD$121="Leve"),CONCATENATE("R39C",'Mapa final'!$R$121),"")</f>
        <v/>
      </c>
      <c r="K244" s="56" t="str">
        <f>IF(AND('Mapa final'!$AB$122="Muy Baja",'Mapa final'!$AD$122="Leve"),CONCATENATE("R39C",'Mapa final'!$R$122),"")</f>
        <v/>
      </c>
      <c r="L244" s="129" t="str">
        <f>IF(AND('Mapa final'!$AB$123="Muy Baja",'Mapa final'!$AD$123="Leve"),CONCATENATE("R39C",'Mapa final'!$R$123),"")</f>
        <v/>
      </c>
      <c r="M244" s="128" t="str">
        <f>IF(AND('Mapa final'!$AB$121="Muy Baja",'Mapa final'!$AD$121="Menor"),CONCATENATE("R39C",'Mapa final'!$R$121),"")</f>
        <v/>
      </c>
      <c r="N244" s="56" t="str">
        <f>IF(AND('Mapa final'!$AB$122="Muy Baja",'Mapa final'!$AD$122="Menor"),CONCATENATE("R39C",'Mapa final'!$R$122),"")</f>
        <v/>
      </c>
      <c r="O244" s="129" t="str">
        <f>IF(AND('Mapa final'!$AB$123="Muy Baja",'Mapa final'!$AD$123="Menor"),CONCATENATE("R39C",'Mapa final'!$R$123),"")</f>
        <v/>
      </c>
      <c r="P244" s="51" t="str">
        <f>IF(AND('Mapa final'!$AB$121="Muy Baja",'Mapa final'!$AD$121="Moderado"),CONCATENATE("R39C",'Mapa final'!$R$121),"")</f>
        <v/>
      </c>
      <c r="Q244" s="52" t="str">
        <f>IF(AND('Mapa final'!$AB$122="Muy Baja",'Mapa final'!$AD$122="Moderado"),CONCATENATE("R39C",'Mapa final'!$R$122),"")</f>
        <v/>
      </c>
      <c r="R244" s="124" t="str">
        <f>IF(AND('Mapa final'!$AB$123="Muy Baja",'Mapa final'!$AD$123="Moderado"),CONCATENATE("R39C",'Mapa final'!$R$123),"")</f>
        <v/>
      </c>
      <c r="S244" s="118" t="str">
        <f>IF(AND('Mapa final'!$AB$121="Muy Baja",'Mapa final'!$AD$121="Mayor"),CONCATENATE("R39C",'Mapa final'!$R$121),"")</f>
        <v/>
      </c>
      <c r="T244" s="44" t="str">
        <f>IF(AND('Mapa final'!$AB$122="Muy Baja",'Mapa final'!$AD$122="Mayor"),CONCATENATE("R39C",'Mapa final'!$R$122),"")</f>
        <v/>
      </c>
      <c r="U244" s="119" t="str">
        <f>IF(AND('Mapa final'!$AB$123="Muy Baja",'Mapa final'!$AD$123="Mayor"),CONCATENATE("R39C",'Mapa final'!$R$123),"")</f>
        <v/>
      </c>
      <c r="V244" s="45" t="str">
        <f>IF(AND('Mapa final'!$AB$121="Muy Baja",'Mapa final'!$AD$121="Catastrófico"),CONCATENATE("R39C",'Mapa final'!$R$121),"")</f>
        <v/>
      </c>
      <c r="W244" s="46" t="str">
        <f>IF(AND('Mapa final'!$AB$122="Muy Baja",'Mapa final'!$AD$122="Catastrófico"),CONCATENATE("R39C",'Mapa final'!$R$122),"")</f>
        <v/>
      </c>
      <c r="X244" s="113" t="str">
        <f>IF(AND('Mapa final'!$AB$123="Muy Baja",'Mapa final'!$AD$123="Catastrófico"),CONCATENATE("R39C",'Mapa final'!$R$123),"")</f>
        <v/>
      </c>
      <c r="Y244" s="58"/>
      <c r="Z244" s="58"/>
      <c r="AA244" s="58"/>
      <c r="AB244" s="58"/>
      <c r="AC244" s="58"/>
      <c r="AD244" s="58"/>
      <c r="AE244" s="58"/>
      <c r="AF244" s="58"/>
      <c r="AG244" s="58"/>
      <c r="AH244" s="58"/>
      <c r="AI244" s="58"/>
      <c r="AJ244" s="58"/>
      <c r="AK244" s="58"/>
      <c r="AL244" s="58"/>
      <c r="AM244" s="58"/>
      <c r="AN244" s="58"/>
      <c r="AO244" s="58"/>
      <c r="AP244" s="58"/>
      <c r="AQ244" s="58"/>
      <c r="AR244" s="58"/>
      <c r="AS244" s="58"/>
      <c r="AT244" s="58"/>
      <c r="AU244" s="58"/>
      <c r="AV244" s="58"/>
      <c r="AW244" s="58"/>
      <c r="AX244" s="58"/>
      <c r="AY244" s="58"/>
      <c r="AZ244" s="58"/>
      <c r="BA244" s="58"/>
      <c r="BB244" s="58"/>
      <c r="BC244" s="58"/>
      <c r="BD244" s="58"/>
      <c r="BE244" s="58"/>
      <c r="BF244" s="58"/>
      <c r="BG244" s="58"/>
      <c r="BH244" s="58"/>
      <c r="BI244" s="58"/>
      <c r="BJ244" s="58"/>
      <c r="BK244" s="58"/>
      <c r="BL244" s="58"/>
      <c r="BM244" s="58"/>
    </row>
    <row r="245" spans="1:65" ht="15" customHeight="1" x14ac:dyDescent="0.25">
      <c r="A245" s="58"/>
      <c r="B245" s="298"/>
      <c r="C245" s="298"/>
      <c r="D245" s="299"/>
      <c r="E245" s="287"/>
      <c r="F245" s="288"/>
      <c r="G245" s="288"/>
      <c r="H245" s="288"/>
      <c r="I245" s="286"/>
      <c r="J245" s="128" t="str">
        <f>IF(AND('Mapa final'!$AB$124="Muy Baja",'Mapa final'!$AD$124="Leve"),CONCATENATE("R40C",'Mapa final'!$R$124),"")</f>
        <v/>
      </c>
      <c r="K245" s="56" t="str">
        <f>IF(AND('Mapa final'!$AB$125="Muy Baja",'Mapa final'!$AD$125="Leve"),CONCATENATE("R40C",'Mapa final'!$R$125),"")</f>
        <v/>
      </c>
      <c r="L245" s="129" t="str">
        <f>IF(AND('Mapa final'!$AB$126="Muy Baja",'Mapa final'!$AD$126="Leve"),CONCATENATE("R40C",'Mapa final'!$R$126),"")</f>
        <v/>
      </c>
      <c r="M245" s="128" t="str">
        <f>IF(AND('Mapa final'!$AB$124="Muy Baja",'Mapa final'!$AD$124="Menor"),CONCATENATE("R40C",'Mapa final'!$R$124),"")</f>
        <v/>
      </c>
      <c r="N245" s="56" t="str">
        <f>IF(AND('Mapa final'!$AB$125="Muy Baja",'Mapa final'!$AD$125="Menor"),CONCATENATE("R40C",'Mapa final'!$R$125),"")</f>
        <v/>
      </c>
      <c r="O245" s="129" t="str">
        <f>IF(AND('Mapa final'!$AB$126="Muy Baja",'Mapa final'!$AD$126="Menor"),CONCATENATE("R40C",'Mapa final'!$R$126),"")</f>
        <v/>
      </c>
      <c r="P245" s="51" t="str">
        <f>IF(AND('Mapa final'!$AB$124="Muy Baja",'Mapa final'!$AD$124="Moderado"),CONCATENATE("R40C",'Mapa final'!$R$124),"")</f>
        <v/>
      </c>
      <c r="Q245" s="52" t="str">
        <f>IF(AND('Mapa final'!$AB$125="Muy Baja",'Mapa final'!$AD$125="Moderado"),CONCATENATE("R40C",'Mapa final'!$R$125),"")</f>
        <v/>
      </c>
      <c r="R245" s="124" t="str">
        <f>IF(AND('Mapa final'!$AB$126="Muy Baja",'Mapa final'!$AD$126="Moderado"),CONCATENATE("R40C",'Mapa final'!$R$126),"")</f>
        <v/>
      </c>
      <c r="S245" s="118" t="str">
        <f>IF(AND('Mapa final'!$AB$124="Muy Baja",'Mapa final'!$AD$124="Mayor"),CONCATENATE("R40C",'Mapa final'!$R$124),"")</f>
        <v/>
      </c>
      <c r="T245" s="44" t="str">
        <f>IF(AND('Mapa final'!$AB$125="Muy Baja",'Mapa final'!$AD$125="Mayor"),CONCATENATE("R40C",'Mapa final'!$R$125),"")</f>
        <v/>
      </c>
      <c r="U245" s="119" t="str">
        <f>IF(AND('Mapa final'!$AB$126="Muy Baja",'Mapa final'!$AD$126="Mayor"),CONCATENATE("R40C",'Mapa final'!$R$126),"")</f>
        <v/>
      </c>
      <c r="V245" s="45" t="str">
        <f>IF(AND('Mapa final'!$AB$124="Muy Baja",'Mapa final'!$AD$124="Catastrófico"),CONCATENATE("R40C",'Mapa final'!$R$124),"")</f>
        <v/>
      </c>
      <c r="W245" s="46" t="str">
        <f>IF(AND('Mapa final'!$AB$125="Muy Baja",'Mapa final'!$AD$125="Catastrófico"),CONCATENATE("R40C",'Mapa final'!$R$125),"")</f>
        <v/>
      </c>
      <c r="X245" s="113" t="str">
        <f>IF(AND('Mapa final'!$AB$126="Muy Baja",'Mapa final'!$AD$126="Catastrófico"),CONCATENATE("R40C",'Mapa final'!$R$126),"")</f>
        <v/>
      </c>
      <c r="Y245" s="58"/>
      <c r="Z245" s="58"/>
      <c r="AA245" s="58"/>
      <c r="AB245" s="58"/>
      <c r="AC245" s="58"/>
      <c r="AD245" s="58"/>
      <c r="AE245" s="58"/>
      <c r="AF245" s="58"/>
      <c r="AG245" s="58"/>
      <c r="AH245" s="58"/>
      <c r="AI245" s="58"/>
      <c r="AJ245" s="58"/>
      <c r="AK245" s="58"/>
      <c r="AL245" s="58"/>
      <c r="AM245" s="58"/>
      <c r="AN245" s="58"/>
      <c r="AO245" s="58"/>
      <c r="AP245" s="58"/>
      <c r="AQ245" s="58"/>
      <c r="AR245" s="58"/>
      <c r="AS245" s="58"/>
      <c r="AT245" s="58"/>
      <c r="AU245" s="58"/>
      <c r="AV245" s="58"/>
      <c r="AW245" s="58"/>
      <c r="AX245" s="58"/>
      <c r="AY245" s="58"/>
      <c r="AZ245" s="58"/>
      <c r="BA245" s="58"/>
      <c r="BB245" s="58"/>
      <c r="BC245" s="58"/>
      <c r="BD245" s="58"/>
      <c r="BE245" s="58"/>
      <c r="BF245" s="58"/>
      <c r="BG245" s="58"/>
      <c r="BH245" s="58"/>
      <c r="BI245" s="58"/>
      <c r="BJ245" s="58"/>
      <c r="BK245" s="58"/>
      <c r="BL245" s="58"/>
      <c r="BM245" s="58"/>
    </row>
    <row r="246" spans="1:65" ht="15" customHeight="1" x14ac:dyDescent="0.25">
      <c r="A246" s="58"/>
      <c r="B246" s="298"/>
      <c r="C246" s="298"/>
      <c r="D246" s="299"/>
      <c r="E246" s="287"/>
      <c r="F246" s="288"/>
      <c r="G246" s="288"/>
      <c r="H246" s="288"/>
      <c r="I246" s="286"/>
      <c r="J246" s="128" t="str">
        <f>IF(AND('Mapa final'!$AB$127="Muy Baja",'Mapa final'!$AD$127="Leve"),CONCATENATE("R41C",'Mapa final'!$R$127),"")</f>
        <v/>
      </c>
      <c r="K246" s="56" t="str">
        <f>IF(AND('Mapa final'!$AB$128="Muy Baja",'Mapa final'!$AD$128="Leve"),CONCATENATE("R41C",'Mapa final'!$R$128),"")</f>
        <v/>
      </c>
      <c r="L246" s="129" t="str">
        <f>IF(AND('Mapa final'!$AB$129="Muy Baja",'Mapa final'!$AD$129="Leve"),CONCATENATE("R41C",'Mapa final'!$R$129),"")</f>
        <v/>
      </c>
      <c r="M246" s="128" t="str">
        <f>IF(AND('Mapa final'!$AB$127="Muy Baja",'Mapa final'!$AD$127="Menor"),CONCATENATE("R41C",'Mapa final'!$R$127),"")</f>
        <v/>
      </c>
      <c r="N246" s="56" t="str">
        <f>IF(AND('Mapa final'!$AB$128="Muy Baja",'Mapa final'!$AD$128="Menor"),CONCATENATE("R41C",'Mapa final'!$R$128),"")</f>
        <v/>
      </c>
      <c r="O246" s="129" t="str">
        <f>IF(AND('Mapa final'!$AB$129="Muy Baja",'Mapa final'!$AD$129="Menor"),CONCATENATE("R41C",'Mapa final'!$R$129),"")</f>
        <v/>
      </c>
      <c r="P246" s="51" t="str">
        <f>IF(AND('Mapa final'!$AB$127="Muy Baja",'Mapa final'!$AD$127="Moderado"),CONCATENATE("R41C",'Mapa final'!$R$127),"")</f>
        <v/>
      </c>
      <c r="Q246" s="52" t="str">
        <f>IF(AND('Mapa final'!$AB$128="Muy Baja",'Mapa final'!$AD$128="Moderado"),CONCATENATE("R41C",'Mapa final'!$R$128),"")</f>
        <v/>
      </c>
      <c r="R246" s="124" t="str">
        <f>IF(AND('Mapa final'!$AB$129="Muy Baja",'Mapa final'!$AD$129="Moderado"),CONCATENATE("R41C",'Mapa final'!$R$129),"")</f>
        <v/>
      </c>
      <c r="S246" s="118" t="str">
        <f>IF(AND('Mapa final'!$AB$127="Muy Baja",'Mapa final'!$AD$127="Mayor"),CONCATENATE("R41C",'Mapa final'!$R$127),"")</f>
        <v/>
      </c>
      <c r="T246" s="44" t="str">
        <f>IF(AND('Mapa final'!$AB$128="Muy Baja",'Mapa final'!$AD$128="Mayor"),CONCATENATE("R41C",'Mapa final'!$R$128),"")</f>
        <v/>
      </c>
      <c r="U246" s="119" t="str">
        <f>IF(AND('Mapa final'!$AB$129="Muy Baja",'Mapa final'!$AD$129="Mayor"),CONCATENATE("R41C",'Mapa final'!$R$129),"")</f>
        <v/>
      </c>
      <c r="V246" s="45" t="str">
        <f>IF(AND('Mapa final'!$AB$127="Muy Baja",'Mapa final'!$AD$127="Catastrófico"),CONCATENATE("R41C",'Mapa final'!$R$127),"")</f>
        <v/>
      </c>
      <c r="W246" s="46" t="str">
        <f>IF(AND('Mapa final'!$AB$128="Muy Baja",'Mapa final'!$AD$128="Catastrófico"),CONCATENATE("R41C",'Mapa final'!$R$128),"")</f>
        <v/>
      </c>
      <c r="X246" s="113" t="str">
        <f>IF(AND('Mapa final'!$AB$129="Muy Baja",'Mapa final'!$AD$129="Catastrófico"),CONCATENATE("R41C",'Mapa final'!$R$129),"")</f>
        <v/>
      </c>
      <c r="Y246" s="58"/>
      <c r="Z246" s="58"/>
      <c r="AA246" s="58"/>
      <c r="AB246" s="58"/>
      <c r="AC246" s="58"/>
      <c r="AD246" s="58"/>
      <c r="AE246" s="58"/>
      <c r="AF246" s="58"/>
      <c r="AG246" s="58"/>
      <c r="AH246" s="58"/>
      <c r="AI246" s="58"/>
      <c r="AJ246" s="58"/>
      <c r="AK246" s="58"/>
      <c r="AL246" s="58"/>
      <c r="AM246" s="58"/>
      <c r="AN246" s="58"/>
      <c r="AO246" s="58"/>
      <c r="AP246" s="58"/>
      <c r="AQ246" s="58"/>
      <c r="AR246" s="58"/>
      <c r="AS246" s="58"/>
      <c r="AT246" s="58"/>
      <c r="AU246" s="58"/>
      <c r="AV246" s="58"/>
      <c r="AW246" s="58"/>
      <c r="AX246" s="58"/>
      <c r="AY246" s="58"/>
      <c r="AZ246" s="58"/>
      <c r="BA246" s="58"/>
      <c r="BB246" s="58"/>
      <c r="BC246" s="58"/>
      <c r="BD246" s="58"/>
      <c r="BE246" s="58"/>
      <c r="BF246" s="58"/>
      <c r="BG246" s="58"/>
      <c r="BH246" s="58"/>
      <c r="BI246" s="58"/>
      <c r="BJ246" s="58"/>
      <c r="BK246" s="58"/>
      <c r="BL246" s="58"/>
      <c r="BM246" s="58"/>
    </row>
    <row r="247" spans="1:65" ht="15" customHeight="1" x14ac:dyDescent="0.25">
      <c r="A247" s="58"/>
      <c r="B247" s="298"/>
      <c r="C247" s="298"/>
      <c r="D247" s="299"/>
      <c r="E247" s="287"/>
      <c r="F247" s="288"/>
      <c r="G247" s="288"/>
      <c r="H247" s="288"/>
      <c r="I247" s="286"/>
      <c r="J247" s="128" t="str">
        <f>IF(AND('Mapa final'!$AB$130="Muy Baja",'Mapa final'!$AD$130="Leve"),CONCATENATE("R42C",'Mapa final'!$R$130),"")</f>
        <v/>
      </c>
      <c r="K247" s="56" t="str">
        <f>IF(AND('Mapa final'!$AB$131="Muy Baja",'Mapa final'!$AD$131="Leve"),CONCATENATE("R42C",'Mapa final'!$R$131),"")</f>
        <v/>
      </c>
      <c r="L247" s="129" t="str">
        <f>IF(AND('Mapa final'!$AB$132="Muy Baja",'Mapa final'!$AD$132="Leve"),CONCATENATE("R42C",'Mapa final'!$R$132),"")</f>
        <v/>
      </c>
      <c r="M247" s="128" t="str">
        <f>IF(AND('Mapa final'!$AB$130="Muy Baja",'Mapa final'!$AD$130="Menor"),CONCATENATE("R42C",'Mapa final'!$R$130),"")</f>
        <v/>
      </c>
      <c r="N247" s="56" t="str">
        <f>IF(AND('Mapa final'!$AB$131="Muy Baja",'Mapa final'!$AD$131="Menor"),CONCATENATE("R42C",'Mapa final'!$R$131),"")</f>
        <v/>
      </c>
      <c r="O247" s="129" t="str">
        <f>IF(AND('Mapa final'!$AB$132="Muy Baja",'Mapa final'!$AD$132="Menor"),CONCATENATE("R42C",'Mapa final'!$R$132),"")</f>
        <v/>
      </c>
      <c r="P247" s="51" t="str">
        <f>IF(AND('Mapa final'!$AB$130="Muy Baja",'Mapa final'!$AD$130="Moderado"),CONCATENATE("R42C",'Mapa final'!$R$130),"")</f>
        <v/>
      </c>
      <c r="Q247" s="52" t="str">
        <f>IF(AND('Mapa final'!$AB$131="Muy Baja",'Mapa final'!$AD$131="Moderado"),CONCATENATE("R42C",'Mapa final'!$R$131),"")</f>
        <v/>
      </c>
      <c r="R247" s="124" t="str">
        <f>IF(AND('Mapa final'!$AB$132="Muy Baja",'Mapa final'!$AD$132="Moderado"),CONCATENATE("R42C",'Mapa final'!$R$132),"")</f>
        <v/>
      </c>
      <c r="S247" s="118" t="str">
        <f>IF(AND('Mapa final'!$AB$130="Muy Baja",'Mapa final'!$AD$130="Mayor"),CONCATENATE("R42C",'Mapa final'!$R$130),"")</f>
        <v/>
      </c>
      <c r="T247" s="44" t="str">
        <f>IF(AND('Mapa final'!$AB$131="Muy Baja",'Mapa final'!$AD$131="Mayor"),CONCATENATE("R42C",'Mapa final'!$R$131),"")</f>
        <v/>
      </c>
      <c r="U247" s="119" t="str">
        <f>IF(AND('Mapa final'!$AB$132="Muy Baja",'Mapa final'!$AD$132="Mayor"),CONCATENATE("R42C",'Mapa final'!$R$132),"")</f>
        <v>R42C3</v>
      </c>
      <c r="V247" s="45" t="str">
        <f>IF(AND('Mapa final'!$AB$130="Muy Baja",'Mapa final'!$AD$130="Catastrófico"),CONCATENATE("R42C",'Mapa final'!$R$130),"")</f>
        <v/>
      </c>
      <c r="W247" s="46" t="str">
        <f>IF(AND('Mapa final'!$AB$131="Muy Baja",'Mapa final'!$AD$131="Catastrófico"),CONCATENATE("R42C",'Mapa final'!$R$131),"")</f>
        <v/>
      </c>
      <c r="X247" s="113" t="str">
        <f>IF(AND('Mapa final'!$AB$132="Muy Baja",'Mapa final'!$AD$132="Catastrófico"),CONCATENATE("R42C",'Mapa final'!$R$132),"")</f>
        <v/>
      </c>
      <c r="Y247" s="58"/>
      <c r="Z247" s="58"/>
      <c r="AA247" s="58"/>
      <c r="AB247" s="58"/>
      <c r="AC247" s="58"/>
      <c r="AD247" s="58"/>
      <c r="AE247" s="58"/>
      <c r="AF247" s="58"/>
      <c r="AG247" s="58"/>
      <c r="AH247" s="58"/>
      <c r="AI247" s="58"/>
      <c r="AJ247" s="58"/>
      <c r="AK247" s="58"/>
      <c r="AL247" s="58"/>
      <c r="AM247" s="58"/>
      <c r="AN247" s="58"/>
      <c r="AO247" s="58"/>
      <c r="AP247" s="58"/>
      <c r="AQ247" s="58"/>
      <c r="AR247" s="58"/>
      <c r="AS247" s="58"/>
      <c r="AT247" s="58"/>
      <c r="AU247" s="58"/>
      <c r="AV247" s="58"/>
      <c r="AW247" s="58"/>
      <c r="AX247" s="58"/>
      <c r="AY247" s="58"/>
      <c r="AZ247" s="58"/>
      <c r="BA247" s="58"/>
      <c r="BB247" s="58"/>
      <c r="BC247" s="58"/>
      <c r="BD247" s="58"/>
      <c r="BE247" s="58"/>
      <c r="BF247" s="58"/>
      <c r="BG247" s="58"/>
      <c r="BH247" s="58"/>
      <c r="BI247" s="58"/>
      <c r="BJ247" s="58"/>
      <c r="BK247" s="58"/>
      <c r="BL247" s="58"/>
      <c r="BM247" s="58"/>
    </row>
    <row r="248" spans="1:65" ht="15" customHeight="1" x14ac:dyDescent="0.25">
      <c r="A248" s="58"/>
      <c r="B248" s="298"/>
      <c r="C248" s="298"/>
      <c r="D248" s="299"/>
      <c r="E248" s="287"/>
      <c r="F248" s="288"/>
      <c r="G248" s="288"/>
      <c r="H248" s="288"/>
      <c r="I248" s="286"/>
      <c r="J248" s="128" t="str">
        <f>IF(AND('Mapa final'!$AB$133="Muy Baja",'Mapa final'!$AD$133="Leve"),CONCATENATE("R43C",'Mapa final'!$R$133),"")</f>
        <v/>
      </c>
      <c r="K248" s="56" t="str">
        <f>IF(AND('Mapa final'!$AB$134="Muy Baja",'Mapa final'!$AD$134="Leve"),CONCATENATE("R43C",'Mapa final'!$R$134),"")</f>
        <v/>
      </c>
      <c r="L248" s="129" t="str">
        <f>IF(AND('Mapa final'!$AB$135="Muy Baja",'Mapa final'!$AD$135="Leve"),CONCATENATE("R43C",'Mapa final'!$R$135),"")</f>
        <v/>
      </c>
      <c r="M248" s="128" t="str">
        <f>IF(AND('Mapa final'!$AB$133="Muy Baja",'Mapa final'!$AD$133="Menor"),CONCATENATE("R43C",'Mapa final'!$R$133),"")</f>
        <v/>
      </c>
      <c r="N248" s="56" t="str">
        <f>IF(AND('Mapa final'!$AB$134="Muy Baja",'Mapa final'!$AD$134="Menor"),CONCATENATE("R43C",'Mapa final'!$R$134),"")</f>
        <v/>
      </c>
      <c r="O248" s="129" t="str">
        <f>IF(AND('Mapa final'!$AB$135="Muy Baja",'Mapa final'!$AD$135="Menor"),CONCATENATE("R43C",'Mapa final'!$R$135),"")</f>
        <v/>
      </c>
      <c r="P248" s="51" t="str">
        <f>IF(AND('Mapa final'!$AB$133="Muy Baja",'Mapa final'!$AD$133="Moderado"),CONCATENATE("R43C",'Mapa final'!$R$133),"")</f>
        <v/>
      </c>
      <c r="Q248" s="52" t="str">
        <f>IF(AND('Mapa final'!$AB$134="Muy Baja",'Mapa final'!$AD$134="Moderado"),CONCATENATE("R43C",'Mapa final'!$R$134),"")</f>
        <v/>
      </c>
      <c r="R248" s="124" t="str">
        <f>IF(AND('Mapa final'!$AB$135="Muy Baja",'Mapa final'!$AD$135="Moderado"),CONCATENATE("R43C",'Mapa final'!$R$135),"")</f>
        <v/>
      </c>
      <c r="S248" s="118" t="str">
        <f>IF(AND('Mapa final'!$AB$133="Muy Baja",'Mapa final'!$AD$133="Mayor"),CONCATENATE("R43C",'Mapa final'!$R$133),"")</f>
        <v/>
      </c>
      <c r="T248" s="44" t="str">
        <f>IF(AND('Mapa final'!$AB$134="Muy Baja",'Mapa final'!$AD$134="Mayor"),CONCATENATE("R43C",'Mapa final'!$R$134),"")</f>
        <v/>
      </c>
      <c r="U248" s="119" t="str">
        <f>IF(AND('Mapa final'!$AB$135="Muy Baja",'Mapa final'!$AD$135="Mayor"),CONCATENATE("R43C",'Mapa final'!$R$135),"")</f>
        <v/>
      </c>
      <c r="V248" s="45" t="str">
        <f>IF(AND('Mapa final'!$AB$133="Muy Baja",'Mapa final'!$AD$133="Catastrófico"),CONCATENATE("R43C",'Mapa final'!$R$133),"")</f>
        <v/>
      </c>
      <c r="W248" s="46" t="str">
        <f>IF(AND('Mapa final'!$AB$134="Muy Baja",'Mapa final'!$AD$134="Catastrófico"),CONCATENATE("R43C",'Mapa final'!$R$134),"")</f>
        <v/>
      </c>
      <c r="X248" s="113" t="str">
        <f>IF(AND('Mapa final'!$AB$135="Muy Baja",'Mapa final'!$AD$135="Catastrófico"),CONCATENATE("R43C",'Mapa final'!$R$135),"")</f>
        <v/>
      </c>
      <c r="Y248" s="58"/>
      <c r="Z248" s="58"/>
      <c r="AA248" s="58"/>
      <c r="AB248" s="58"/>
      <c r="AC248" s="58"/>
      <c r="AD248" s="58"/>
      <c r="AE248" s="58"/>
      <c r="AF248" s="58"/>
      <c r="AG248" s="58"/>
      <c r="AH248" s="58"/>
      <c r="AI248" s="58"/>
      <c r="AJ248" s="58"/>
      <c r="AK248" s="58"/>
      <c r="AL248" s="58"/>
      <c r="AM248" s="58"/>
      <c r="AN248" s="58"/>
      <c r="AO248" s="58"/>
      <c r="AP248" s="58"/>
      <c r="AQ248" s="58"/>
      <c r="AR248" s="58"/>
      <c r="AS248" s="58"/>
      <c r="AT248" s="58"/>
      <c r="AU248" s="58"/>
      <c r="AV248" s="58"/>
      <c r="AW248" s="58"/>
      <c r="AX248" s="58"/>
      <c r="AY248" s="58"/>
      <c r="AZ248" s="58"/>
      <c r="BA248" s="58"/>
      <c r="BB248" s="58"/>
      <c r="BC248" s="58"/>
      <c r="BD248" s="58"/>
      <c r="BE248" s="58"/>
      <c r="BF248" s="58"/>
      <c r="BG248" s="58"/>
      <c r="BH248" s="58"/>
      <c r="BI248" s="58"/>
      <c r="BJ248" s="58"/>
      <c r="BK248" s="58"/>
      <c r="BL248" s="58"/>
      <c r="BM248" s="58"/>
    </row>
    <row r="249" spans="1:65" ht="15" customHeight="1" x14ac:dyDescent="0.25">
      <c r="A249" s="58"/>
      <c r="B249" s="298"/>
      <c r="C249" s="298"/>
      <c r="D249" s="299"/>
      <c r="E249" s="287"/>
      <c r="F249" s="288"/>
      <c r="G249" s="288"/>
      <c r="H249" s="288"/>
      <c r="I249" s="286"/>
      <c r="J249" s="128" t="str">
        <f>IF(AND('Mapa final'!$AB$136="Muy Baja",'Mapa final'!$AD$136="Leve"),CONCATENATE("R44C",'Mapa final'!$R$136),"")</f>
        <v/>
      </c>
      <c r="K249" s="56" t="str">
        <f>IF(AND('Mapa final'!$AB$137="Muy Baja",'Mapa final'!$AD$137="Leve"),CONCATENATE("R44C",'Mapa final'!$R$137),"")</f>
        <v/>
      </c>
      <c r="L249" s="129" t="str">
        <f>IF(AND('Mapa final'!$AB$138="Muy Baja",'Mapa final'!$AD$138="Leve"),CONCATENATE("R44C",'Mapa final'!$R$138),"")</f>
        <v/>
      </c>
      <c r="M249" s="128" t="str">
        <f>IF(AND('Mapa final'!$AB$136="Muy Baja",'Mapa final'!$AD$136="Menor"),CONCATENATE("R44C",'Mapa final'!$R$136),"")</f>
        <v/>
      </c>
      <c r="N249" s="56" t="str">
        <f>IF(AND('Mapa final'!$AB$137="Muy Baja",'Mapa final'!$AD$137="Menor"),CONCATENATE("R44C",'Mapa final'!$R$137),"")</f>
        <v/>
      </c>
      <c r="O249" s="129" t="str">
        <f>IF(AND('Mapa final'!$AB$138="Muy Baja",'Mapa final'!$AD$138="Menor"),CONCATENATE("R44C",'Mapa final'!$R$138),"")</f>
        <v/>
      </c>
      <c r="P249" s="51" t="str">
        <f>IF(AND('Mapa final'!$AB$136="Muy Baja",'Mapa final'!$AD$136="Moderado"),CONCATENATE("R44C",'Mapa final'!$R$136),"")</f>
        <v/>
      </c>
      <c r="Q249" s="52" t="str">
        <f>IF(AND('Mapa final'!$AB$137="Muy Baja",'Mapa final'!$AD$137="Moderado"),CONCATENATE("R44C",'Mapa final'!$R$137),"")</f>
        <v/>
      </c>
      <c r="R249" s="124" t="str">
        <f>IF(AND('Mapa final'!$AB$138="Muy Baja",'Mapa final'!$AD$138="Moderado"),CONCATENATE("R44C",'Mapa final'!$R$138),"")</f>
        <v/>
      </c>
      <c r="S249" s="118" t="str">
        <f>IF(AND('Mapa final'!$AB$136="Muy Baja",'Mapa final'!$AD$136="Mayor"),CONCATENATE("R44C",'Mapa final'!$R$136),"")</f>
        <v/>
      </c>
      <c r="T249" s="44" t="str">
        <f>IF(AND('Mapa final'!$AB$137="Muy Baja",'Mapa final'!$AD$137="Mayor"),CONCATENATE("R44C",'Mapa final'!$R$137),"")</f>
        <v/>
      </c>
      <c r="U249" s="119" t="str">
        <f>IF(AND('Mapa final'!$AB$138="Muy Baja",'Mapa final'!$AD$138="Mayor"),CONCATENATE("R44C",'Mapa final'!$R$138),"")</f>
        <v/>
      </c>
      <c r="V249" s="45" t="str">
        <f>IF(AND('Mapa final'!$AB$136="Muy Baja",'Mapa final'!$AD$136="Catastrófico"),CONCATENATE("R44C",'Mapa final'!$R$136),"")</f>
        <v/>
      </c>
      <c r="W249" s="46" t="str">
        <f>IF(AND('Mapa final'!$AB$137="Muy Baja",'Mapa final'!$AD$137="Catastrófico"),CONCATENATE("R44C",'Mapa final'!$R$137),"")</f>
        <v/>
      </c>
      <c r="X249" s="113" t="str">
        <f>IF(AND('Mapa final'!$AB$138="Muy Baja",'Mapa final'!$AD$138="Catastrófico"),CONCATENATE("R44C",'Mapa final'!$R$138),"")</f>
        <v/>
      </c>
      <c r="Y249" s="58"/>
      <c r="Z249" s="58"/>
      <c r="AA249" s="58"/>
      <c r="AB249" s="58"/>
      <c r="AC249" s="58"/>
      <c r="AD249" s="58"/>
      <c r="AE249" s="58"/>
      <c r="AF249" s="58"/>
      <c r="AG249" s="58"/>
      <c r="AH249" s="58"/>
      <c r="AI249" s="58"/>
      <c r="AJ249" s="58"/>
      <c r="AK249" s="58"/>
      <c r="AL249" s="58"/>
      <c r="AM249" s="58"/>
      <c r="AN249" s="58"/>
      <c r="AO249" s="58"/>
      <c r="AP249" s="58"/>
      <c r="AQ249" s="58"/>
      <c r="AR249" s="58"/>
      <c r="AS249" s="58"/>
      <c r="AT249" s="58"/>
      <c r="AU249" s="58"/>
      <c r="AV249" s="58"/>
      <c r="AW249" s="58"/>
      <c r="AX249" s="58"/>
      <c r="AY249" s="58"/>
      <c r="AZ249" s="58"/>
      <c r="BA249" s="58"/>
      <c r="BB249" s="58"/>
      <c r="BC249" s="58"/>
      <c r="BD249" s="58"/>
      <c r="BE249" s="58"/>
      <c r="BF249" s="58"/>
      <c r="BG249" s="58"/>
      <c r="BH249" s="58"/>
      <c r="BI249" s="58"/>
      <c r="BJ249" s="58"/>
      <c r="BK249" s="58"/>
      <c r="BL249" s="58"/>
      <c r="BM249" s="58"/>
    </row>
    <row r="250" spans="1:65" ht="15" customHeight="1" x14ac:dyDescent="0.25">
      <c r="A250" s="58"/>
      <c r="B250" s="298"/>
      <c r="C250" s="298"/>
      <c r="D250" s="299"/>
      <c r="E250" s="287"/>
      <c r="F250" s="288"/>
      <c r="G250" s="288"/>
      <c r="H250" s="288"/>
      <c r="I250" s="286"/>
      <c r="J250" s="128" t="str">
        <f>IF(AND('Mapa final'!$AB$139="Muy Baja",'Mapa final'!$AD$139="Leve"),CONCATENATE("R45C",'Mapa final'!$R$139),"")</f>
        <v/>
      </c>
      <c r="K250" s="56" t="str">
        <f>IF(AND('Mapa final'!$AB$140="Muy Baja",'Mapa final'!$AD$140="Leve"),CONCATENATE("R45C",'Mapa final'!$R$140),"")</f>
        <v/>
      </c>
      <c r="L250" s="129" t="str">
        <f>IF(AND('Mapa final'!$AB$141="Muy Baja",'Mapa final'!$AD$141="Leve"),CONCATENATE("R45C",'Mapa final'!$R$141),"")</f>
        <v/>
      </c>
      <c r="M250" s="128" t="str">
        <f>IF(AND('Mapa final'!$AB$139="Muy Baja",'Mapa final'!$AD$139="Menor"),CONCATENATE("R45C",'Mapa final'!$R$139),"")</f>
        <v/>
      </c>
      <c r="N250" s="56" t="str">
        <f>IF(AND('Mapa final'!$AB$140="Muy Baja",'Mapa final'!$AD$140="Menor"),CONCATENATE("R45C",'Mapa final'!$R$140),"")</f>
        <v/>
      </c>
      <c r="O250" s="129" t="str">
        <f>IF(AND('Mapa final'!$AB$141="Muy Baja",'Mapa final'!$AD$141="Menor"),CONCATENATE("R45C",'Mapa final'!$R$141),"")</f>
        <v/>
      </c>
      <c r="P250" s="51" t="str">
        <f>IF(AND('Mapa final'!$AB$139="Muy Baja",'Mapa final'!$AD$139="Moderado"),CONCATENATE("R45C",'Mapa final'!$R$139),"")</f>
        <v/>
      </c>
      <c r="Q250" s="52" t="str">
        <f>IF(AND('Mapa final'!$AB$140="Muy Baja",'Mapa final'!$AD$140="Moderado"),CONCATENATE("R45C",'Mapa final'!$R$140),"")</f>
        <v/>
      </c>
      <c r="R250" s="124" t="str">
        <f>IF(AND('Mapa final'!$AB$141="Muy Baja",'Mapa final'!$AD$141="Moderado"),CONCATENATE("R45C",'Mapa final'!$R$141),"")</f>
        <v/>
      </c>
      <c r="S250" s="118" t="str">
        <f>IF(AND('Mapa final'!$AB$139="Muy Baja",'Mapa final'!$AD$139="Mayor"),CONCATENATE("R45C",'Mapa final'!$R$139),"")</f>
        <v/>
      </c>
      <c r="T250" s="44" t="str">
        <f>IF(AND('Mapa final'!$AB$140="Muy Baja",'Mapa final'!$AD$140="Mayor"),CONCATENATE("R45C",'Mapa final'!$R$140),"")</f>
        <v/>
      </c>
      <c r="U250" s="119" t="str">
        <f>IF(AND('Mapa final'!$AB$141="Muy Baja",'Mapa final'!$AD$141="Mayor"),CONCATENATE("R45C",'Mapa final'!$R$141),"")</f>
        <v/>
      </c>
      <c r="V250" s="45" t="str">
        <f>IF(AND('Mapa final'!$AB$139="Muy Baja",'Mapa final'!$AD$139="Catastrófico"),CONCATENATE("R45C",'Mapa final'!$R$139),"")</f>
        <v/>
      </c>
      <c r="W250" s="46" t="str">
        <f>IF(AND('Mapa final'!$AB$140="Muy Baja",'Mapa final'!$AD$140="Catastrófico"),CONCATENATE("R45C",'Mapa final'!$R$140),"")</f>
        <v/>
      </c>
      <c r="X250" s="113" t="str">
        <f>IF(AND('Mapa final'!$AB$141="Muy Baja",'Mapa final'!$AD$141="Catastrófico"),CONCATENATE("R45C",'Mapa final'!$R$141),"")</f>
        <v/>
      </c>
      <c r="Y250" s="58"/>
      <c r="Z250" s="58"/>
      <c r="AA250" s="58"/>
      <c r="AB250" s="58"/>
      <c r="AC250" s="58"/>
      <c r="AD250" s="58"/>
      <c r="AE250" s="58"/>
      <c r="AF250" s="58"/>
      <c r="AG250" s="58"/>
      <c r="AH250" s="58"/>
      <c r="AI250" s="58"/>
      <c r="AJ250" s="58"/>
      <c r="AK250" s="58"/>
      <c r="AL250" s="58"/>
      <c r="AM250" s="58"/>
      <c r="AN250" s="58"/>
      <c r="AO250" s="58"/>
      <c r="AP250" s="58"/>
      <c r="AQ250" s="58"/>
      <c r="AR250" s="58"/>
      <c r="AS250" s="58"/>
      <c r="AT250" s="58"/>
      <c r="AU250" s="58"/>
      <c r="AV250" s="58"/>
      <c r="AW250" s="58"/>
      <c r="AX250" s="58"/>
      <c r="AY250" s="58"/>
      <c r="AZ250" s="58"/>
      <c r="BA250" s="58"/>
      <c r="BB250" s="58"/>
      <c r="BC250" s="58"/>
      <c r="BD250" s="58"/>
      <c r="BE250" s="58"/>
      <c r="BF250" s="58"/>
      <c r="BG250" s="58"/>
      <c r="BH250" s="58"/>
      <c r="BI250" s="58"/>
      <c r="BJ250" s="58"/>
      <c r="BK250" s="58"/>
      <c r="BL250" s="58"/>
      <c r="BM250" s="58"/>
    </row>
    <row r="251" spans="1:65" ht="15" customHeight="1" x14ac:dyDescent="0.25">
      <c r="A251" s="58"/>
      <c r="B251" s="298"/>
      <c r="C251" s="298"/>
      <c r="D251" s="299"/>
      <c r="E251" s="287"/>
      <c r="F251" s="288"/>
      <c r="G251" s="288"/>
      <c r="H251" s="288"/>
      <c r="I251" s="286"/>
      <c r="J251" s="128" t="str">
        <f>IF(AND('Mapa final'!$AB$142="Muy Baja",'Mapa final'!$AD$142="Leve"),CONCATENATE("R46C",'Mapa final'!$R$142),"")</f>
        <v/>
      </c>
      <c r="K251" s="56" t="str">
        <f>IF(AND('Mapa final'!$AB$143="Muy Baja",'Mapa final'!$AD$143="Leve"),CONCATENATE("R46C",'Mapa final'!$R$143),"")</f>
        <v/>
      </c>
      <c r="L251" s="129" t="str">
        <f>IF(AND('Mapa final'!$AB$144="Muy Baja",'Mapa final'!$AD$144="Leve"),CONCATENATE("R46C",'Mapa final'!$R$144),"")</f>
        <v/>
      </c>
      <c r="M251" s="128" t="str">
        <f>IF(AND('Mapa final'!$AB$142="Muy Baja",'Mapa final'!$AD$142="Menor"),CONCATENATE("R46C",'Mapa final'!$R$142),"")</f>
        <v/>
      </c>
      <c r="N251" s="56" t="str">
        <f>IF(AND('Mapa final'!$AB$143="Muy Baja",'Mapa final'!$AD$143="Menor"),CONCATENATE("R46C",'Mapa final'!$R$143),"")</f>
        <v/>
      </c>
      <c r="O251" s="129" t="str">
        <f>IF(AND('Mapa final'!$AB$144="Muy Baja",'Mapa final'!$AD$144="Menor"),CONCATENATE("R46C",'Mapa final'!$R$144),"")</f>
        <v/>
      </c>
      <c r="P251" s="51" t="str">
        <f>IF(AND('Mapa final'!$AB$142="Muy Baja",'Mapa final'!$AD$142="Moderado"),CONCATENATE("R46C",'Mapa final'!$R$142),"")</f>
        <v/>
      </c>
      <c r="Q251" s="52" t="str">
        <f>IF(AND('Mapa final'!$AB$143="Muy Baja",'Mapa final'!$AD$143="Moderado"),CONCATENATE("R46C",'Mapa final'!$R$143),"")</f>
        <v/>
      </c>
      <c r="R251" s="124" t="str">
        <f>IF(AND('Mapa final'!$AB$144="Muy Baja",'Mapa final'!$AD$144="Moderado"),CONCATENATE("R46C",'Mapa final'!$R$144),"")</f>
        <v/>
      </c>
      <c r="S251" s="118" t="str">
        <f>IF(AND('Mapa final'!$AB$142="Muy Baja",'Mapa final'!$AD$142="Mayor"),CONCATENATE("R46C",'Mapa final'!$R$142),"")</f>
        <v/>
      </c>
      <c r="T251" s="44" t="str">
        <f>IF(AND('Mapa final'!$AB$143="Muy Baja",'Mapa final'!$AD$143="Mayor"),CONCATENATE("R46C",'Mapa final'!$R$143),"")</f>
        <v/>
      </c>
      <c r="U251" s="119" t="str">
        <f>IF(AND('Mapa final'!$AB$144="Muy Baja",'Mapa final'!$AD$144="Mayor"),CONCATENATE("R46C",'Mapa final'!$R$144),"")</f>
        <v/>
      </c>
      <c r="V251" s="45" t="str">
        <f>IF(AND('Mapa final'!$AB$142="Muy Baja",'Mapa final'!$AD$142="Catastrófico"),CONCATENATE("R46C",'Mapa final'!$R$142),"")</f>
        <v/>
      </c>
      <c r="W251" s="46" t="str">
        <f>IF(AND('Mapa final'!$AB$143="Muy Baja",'Mapa final'!$AD$143="Catastrófico"),CONCATENATE("R46C",'Mapa final'!$R$143),"")</f>
        <v/>
      </c>
      <c r="X251" s="113" t="str">
        <f>IF(AND('Mapa final'!$AB$144="Muy Baja",'Mapa final'!$AD$144="Catastrófico"),CONCATENATE("R46C",'Mapa final'!$R$144),"")</f>
        <v/>
      </c>
      <c r="Y251" s="58"/>
      <c r="Z251" s="58"/>
      <c r="AA251" s="58"/>
      <c r="AB251" s="58"/>
      <c r="AC251" s="58"/>
      <c r="AD251" s="58"/>
      <c r="AE251" s="58"/>
      <c r="AF251" s="58"/>
      <c r="AG251" s="58"/>
      <c r="AH251" s="58"/>
      <c r="AI251" s="58"/>
      <c r="AJ251" s="58"/>
      <c r="AK251" s="58"/>
      <c r="AL251" s="58"/>
      <c r="AM251" s="58"/>
      <c r="AN251" s="58"/>
      <c r="AO251" s="58"/>
      <c r="AP251" s="58"/>
      <c r="AQ251" s="58"/>
      <c r="AR251" s="58"/>
      <c r="AS251" s="58"/>
      <c r="AT251" s="58"/>
      <c r="AU251" s="58"/>
      <c r="AV251" s="58"/>
      <c r="AW251" s="58"/>
      <c r="AX251" s="58"/>
      <c r="AY251" s="58"/>
      <c r="AZ251" s="58"/>
      <c r="BA251" s="58"/>
      <c r="BB251" s="58"/>
      <c r="BC251" s="58"/>
      <c r="BD251" s="58"/>
      <c r="BE251" s="58"/>
      <c r="BF251" s="58"/>
      <c r="BG251" s="58"/>
      <c r="BH251" s="58"/>
      <c r="BI251" s="58"/>
      <c r="BJ251" s="58"/>
      <c r="BK251" s="58"/>
      <c r="BL251" s="58"/>
      <c r="BM251" s="58"/>
    </row>
    <row r="252" spans="1:65" ht="15" customHeight="1" x14ac:dyDescent="0.25">
      <c r="A252" s="58"/>
      <c r="B252" s="298"/>
      <c r="C252" s="298"/>
      <c r="D252" s="299"/>
      <c r="E252" s="287"/>
      <c r="F252" s="288"/>
      <c r="G252" s="288"/>
      <c r="H252" s="288"/>
      <c r="I252" s="286"/>
      <c r="J252" s="128" t="str">
        <f>IF(AND('Mapa final'!$AB$145="Muy Baja",'Mapa final'!$AD$145="Leve"),CONCATENATE("R47C",'Mapa final'!$R$145),"")</f>
        <v/>
      </c>
      <c r="K252" s="56" t="str">
        <f>IF(AND('Mapa final'!$AB$146="Muy Baja",'Mapa final'!$AD$146="Leve"),CONCATENATE("R47C",'Mapa final'!$R$146),"")</f>
        <v/>
      </c>
      <c r="L252" s="129" t="str">
        <f>IF(AND('Mapa final'!$AB$147="Muy Baja",'Mapa final'!$AD$147="Leve"),CONCATENATE("R47C",'Mapa final'!$R$147),"")</f>
        <v/>
      </c>
      <c r="M252" s="128" t="str">
        <f>IF(AND('Mapa final'!$AB$145="Muy Baja",'Mapa final'!$AD$145="Menor"),CONCATENATE("R47C",'Mapa final'!$R$145),"")</f>
        <v/>
      </c>
      <c r="N252" s="56" t="str">
        <f>IF(AND('Mapa final'!$AB$146="Muy Baja",'Mapa final'!$AD$146="Menor"),CONCATENATE("R47C",'Mapa final'!$R$146),"")</f>
        <v/>
      </c>
      <c r="O252" s="129" t="str">
        <f>IF(AND('Mapa final'!$AB$147="Muy Baja",'Mapa final'!$AD$147="Menor"),CONCATENATE("R47C",'Mapa final'!$R$147),"")</f>
        <v/>
      </c>
      <c r="P252" s="51" t="str">
        <f>IF(AND('Mapa final'!$AB$145="Muy Baja",'Mapa final'!$AD$145="Moderado"),CONCATENATE("R47C",'Mapa final'!$R$145),"")</f>
        <v/>
      </c>
      <c r="Q252" s="52" t="str">
        <f>IF(AND('Mapa final'!$AB$146="Muy Baja",'Mapa final'!$AD$146="Moderado"),CONCATENATE("R47C",'Mapa final'!$R$146),"")</f>
        <v/>
      </c>
      <c r="R252" s="124" t="str">
        <f>IF(AND('Mapa final'!$AB$147="Muy Baja",'Mapa final'!$AD$147="Moderado"),CONCATENATE("R47C",'Mapa final'!$R$147),"")</f>
        <v/>
      </c>
      <c r="S252" s="118" t="str">
        <f>IF(AND('Mapa final'!$AB$145="Muy Baja",'Mapa final'!$AD$145="Mayor"),CONCATENATE("R47C",'Mapa final'!$R$145),"")</f>
        <v/>
      </c>
      <c r="T252" s="44" t="str">
        <f>IF(AND('Mapa final'!$AB$146="Muy Baja",'Mapa final'!$AD$146="Mayor"),CONCATENATE("R47C",'Mapa final'!$R$146),"")</f>
        <v/>
      </c>
      <c r="U252" s="119" t="str">
        <f>IF(AND('Mapa final'!$AB$147="Muy Baja",'Mapa final'!$AD$147="Mayor"),CONCATENATE("R47C",'Mapa final'!$R$147),"")</f>
        <v/>
      </c>
      <c r="V252" s="45" t="str">
        <f>IF(AND('Mapa final'!$AB$145="Muy Baja",'Mapa final'!$AD$145="Catastrófico"),CONCATENATE("R47C",'Mapa final'!$R$145),"")</f>
        <v/>
      </c>
      <c r="W252" s="46" t="str">
        <f>IF(AND('Mapa final'!$AB$146="Muy Baja",'Mapa final'!$AD$146="Catastrófico"),CONCATENATE("R47C",'Mapa final'!$R$146),"")</f>
        <v/>
      </c>
      <c r="X252" s="113" t="str">
        <f>IF(AND('Mapa final'!$AB$147="Muy Baja",'Mapa final'!$AD$147="Catastrófico"),CONCATENATE("R47C",'Mapa final'!$R$147),"")</f>
        <v/>
      </c>
      <c r="Y252" s="58"/>
      <c r="Z252" s="58"/>
      <c r="AA252" s="58"/>
      <c r="AB252" s="58"/>
      <c r="AC252" s="58"/>
      <c r="AD252" s="58"/>
      <c r="AE252" s="58"/>
      <c r="AF252" s="58"/>
      <c r="AG252" s="58"/>
      <c r="AH252" s="58"/>
      <c r="AI252" s="58"/>
      <c r="AJ252" s="58"/>
      <c r="AK252" s="58"/>
      <c r="AL252" s="58"/>
      <c r="AM252" s="58"/>
      <c r="AN252" s="58"/>
      <c r="AO252" s="58"/>
      <c r="AP252" s="58"/>
      <c r="AQ252" s="58"/>
      <c r="AR252" s="58"/>
      <c r="AS252" s="58"/>
      <c r="AT252" s="58"/>
      <c r="AU252" s="58"/>
      <c r="AV252" s="58"/>
      <c r="AW252" s="58"/>
      <c r="AX252" s="58"/>
      <c r="AY252" s="58"/>
      <c r="AZ252" s="58"/>
      <c r="BA252" s="58"/>
      <c r="BB252" s="58"/>
      <c r="BC252" s="58"/>
      <c r="BD252" s="58"/>
      <c r="BE252" s="58"/>
      <c r="BF252" s="58"/>
      <c r="BG252" s="58"/>
      <c r="BH252" s="58"/>
      <c r="BI252" s="58"/>
      <c r="BJ252" s="58"/>
      <c r="BK252" s="58"/>
      <c r="BL252" s="58"/>
      <c r="BM252" s="58"/>
    </row>
    <row r="253" spans="1:65" ht="15" customHeight="1" x14ac:dyDescent="0.25">
      <c r="A253" s="58"/>
      <c r="B253" s="298"/>
      <c r="C253" s="298"/>
      <c r="D253" s="299"/>
      <c r="E253" s="287"/>
      <c r="F253" s="288"/>
      <c r="G253" s="288"/>
      <c r="H253" s="288"/>
      <c r="I253" s="286"/>
      <c r="J253" s="128" t="str">
        <f>IF(AND('Mapa final'!$AB$148="Muy Baja",'Mapa final'!$AD$148="Leve"),CONCATENATE("R48C",'Mapa final'!$R$148),"")</f>
        <v/>
      </c>
      <c r="K253" s="56" t="str">
        <f>IF(AND('Mapa final'!$AB$149="Muy Baja",'Mapa final'!$AD$149="Leve"),CONCATENATE("R48C",'Mapa final'!$R$149),"")</f>
        <v/>
      </c>
      <c r="L253" s="129" t="str">
        <f>IF(AND('Mapa final'!$AB$150="Muy Baja",'Mapa final'!$AD$150="Leve"),CONCATENATE("R48C",'Mapa final'!$R$150),"")</f>
        <v/>
      </c>
      <c r="M253" s="128" t="str">
        <f>IF(AND('Mapa final'!$AB$148="Muy Baja",'Mapa final'!$AD$148="Menor"),CONCATENATE("R48C",'Mapa final'!$R$148),"")</f>
        <v/>
      </c>
      <c r="N253" s="56" t="str">
        <f>IF(AND('Mapa final'!$AB$149="Muy Baja",'Mapa final'!$AD$149="Menor"),CONCATENATE("R48C",'Mapa final'!$R$149),"")</f>
        <v/>
      </c>
      <c r="O253" s="129" t="str">
        <f>IF(AND('Mapa final'!$AB$150="Muy Baja",'Mapa final'!$AD$150="Menor"),CONCATENATE("R48C",'Mapa final'!$R$150),"")</f>
        <v/>
      </c>
      <c r="P253" s="51" t="str">
        <f>IF(AND('Mapa final'!$AB$148="Muy Baja",'Mapa final'!$AD$148="Moderado"),CONCATENATE("R48C",'Mapa final'!$R$148),"")</f>
        <v/>
      </c>
      <c r="Q253" s="52" t="str">
        <f>IF(AND('Mapa final'!$AB$149="Muy Baja",'Mapa final'!$AD$149="Moderado"),CONCATENATE("R48C",'Mapa final'!$R$149),"")</f>
        <v/>
      </c>
      <c r="R253" s="124" t="str">
        <f>IF(AND('Mapa final'!$AB$150="Muy Baja",'Mapa final'!$AD$150="Moderado"),CONCATENATE("R48C",'Mapa final'!$R$150),"")</f>
        <v/>
      </c>
      <c r="S253" s="118" t="str">
        <f>IF(AND('Mapa final'!$AB$148="Muy Baja",'Mapa final'!$AD$148="Mayor"),CONCATENATE("R48C",'Mapa final'!$R$148),"")</f>
        <v/>
      </c>
      <c r="T253" s="44" t="str">
        <f>IF(AND('Mapa final'!$AB$149="Muy Baja",'Mapa final'!$AD$149="Mayor"),CONCATENATE("R48C",'Mapa final'!$R$149),"")</f>
        <v/>
      </c>
      <c r="U253" s="119" t="str">
        <f>IF(AND('Mapa final'!$AB$150="Muy Baja",'Mapa final'!$AD$150="Mayor"),CONCATENATE("R48C",'Mapa final'!$R$150),"")</f>
        <v/>
      </c>
      <c r="V253" s="45" t="str">
        <f>IF(AND('Mapa final'!$AB$148="Muy Baja",'Mapa final'!$AD$148="Catastrófico"),CONCATENATE("R48C",'Mapa final'!$R$148),"")</f>
        <v/>
      </c>
      <c r="W253" s="46" t="str">
        <f>IF(AND('Mapa final'!$AB$149="Muy Baja",'Mapa final'!$AD$149="Catastrófico"),CONCATENATE("R48C",'Mapa final'!$R$149),"")</f>
        <v/>
      </c>
      <c r="X253" s="113" t="str">
        <f>IF(AND('Mapa final'!$AB$150="Muy Baja",'Mapa final'!$AD$150="Catastrófico"),CONCATENATE("R48C",'Mapa final'!$R$150),"")</f>
        <v/>
      </c>
      <c r="Y253" s="58"/>
      <c r="Z253" s="58"/>
      <c r="AA253" s="58"/>
      <c r="AB253" s="58"/>
      <c r="AC253" s="58"/>
      <c r="AD253" s="58"/>
      <c r="AE253" s="58"/>
      <c r="AF253" s="58"/>
      <c r="AG253" s="58"/>
      <c r="AH253" s="58"/>
      <c r="AI253" s="58"/>
      <c r="AJ253" s="58"/>
      <c r="AK253" s="58"/>
      <c r="AL253" s="58"/>
      <c r="AM253" s="58"/>
      <c r="AN253" s="58"/>
      <c r="AO253" s="58"/>
      <c r="AP253" s="58"/>
      <c r="AQ253" s="58"/>
      <c r="AR253" s="58"/>
      <c r="AS253" s="58"/>
      <c r="AT253" s="58"/>
      <c r="AU253" s="58"/>
      <c r="AV253" s="58"/>
      <c r="AW253" s="58"/>
      <c r="AX253" s="58"/>
      <c r="AY253" s="58"/>
      <c r="AZ253" s="58"/>
      <c r="BA253" s="58"/>
      <c r="BB253" s="58"/>
      <c r="BC253" s="58"/>
      <c r="BD253" s="58"/>
      <c r="BE253" s="58"/>
      <c r="BF253" s="58"/>
      <c r="BG253" s="58"/>
      <c r="BH253" s="58"/>
      <c r="BI253" s="58"/>
      <c r="BJ253" s="58"/>
      <c r="BK253" s="58"/>
      <c r="BL253" s="58"/>
      <c r="BM253" s="58"/>
    </row>
    <row r="254" spans="1:65" ht="15" customHeight="1" x14ac:dyDescent="0.25">
      <c r="A254" s="58"/>
      <c r="B254" s="298"/>
      <c r="C254" s="298"/>
      <c r="D254" s="299"/>
      <c r="E254" s="287"/>
      <c r="F254" s="288"/>
      <c r="G254" s="288"/>
      <c r="H254" s="288"/>
      <c r="I254" s="286"/>
      <c r="J254" s="128" t="str">
        <f>IF(AND('Mapa final'!$AB$151="Muy Baja",'Mapa final'!$AD$151="Leve"),CONCATENATE("R49C",'Mapa final'!$R$151),"")</f>
        <v/>
      </c>
      <c r="K254" s="56" t="str">
        <f>IF(AND('Mapa final'!$AB$152="Muy Baja",'Mapa final'!$AD$152="Leve"),CONCATENATE("R49C",'Mapa final'!$R$152),"")</f>
        <v/>
      </c>
      <c r="L254" s="129" t="str">
        <f>IF(AND('Mapa final'!$AB$153="Muy Baja",'Mapa final'!$AD$153="Leve"),CONCATENATE("R49C",'Mapa final'!$R$153),"")</f>
        <v/>
      </c>
      <c r="M254" s="128" t="str">
        <f>IF(AND('Mapa final'!$AB$151="Muy Baja",'Mapa final'!$AD$151="Menor"),CONCATENATE("R49C",'Mapa final'!$R$151),"")</f>
        <v/>
      </c>
      <c r="N254" s="56" t="str">
        <f>IF(AND('Mapa final'!$AB$152="Muy Baja",'Mapa final'!$AD$152="Menor"),CONCATENATE("R49C",'Mapa final'!$R$152),"")</f>
        <v/>
      </c>
      <c r="O254" s="129" t="str">
        <f>IF(AND('Mapa final'!$AB$153="Muy Baja",'Mapa final'!$AD$153="Menor"),CONCATENATE("R49C",'Mapa final'!$R$153),"")</f>
        <v/>
      </c>
      <c r="P254" s="51" t="str">
        <f>IF(AND('Mapa final'!$AB$151="Muy Baja",'Mapa final'!$AD$151="Moderado"),CONCATENATE("R49C",'Mapa final'!$R$151),"")</f>
        <v/>
      </c>
      <c r="Q254" s="52" t="str">
        <f>IF(AND('Mapa final'!$AB$152="Muy Baja",'Mapa final'!$AD$152="Moderado"),CONCATENATE("R49C",'Mapa final'!$R$152),"")</f>
        <v/>
      </c>
      <c r="R254" s="124" t="str">
        <f>IF(AND('Mapa final'!$AB$153="Muy Baja",'Mapa final'!$AD$153="Moderado"),CONCATENATE("R49C",'Mapa final'!$R$153),"")</f>
        <v/>
      </c>
      <c r="S254" s="118" t="str">
        <f>IF(AND('Mapa final'!$AB$151="Muy Baja",'Mapa final'!$AD$151="Mayor"),CONCATENATE("R49C",'Mapa final'!$R$151),"")</f>
        <v/>
      </c>
      <c r="T254" s="44" t="str">
        <f>IF(AND('Mapa final'!$AB$152="Muy Baja",'Mapa final'!$AD$152="Mayor"),CONCATENATE("R49C",'Mapa final'!$R$152),"")</f>
        <v/>
      </c>
      <c r="U254" s="119" t="str">
        <f>IF(AND('Mapa final'!$AB$153="Muy Baja",'Mapa final'!$AD$153="Mayor"),CONCATENATE("R49C",'Mapa final'!$R$153),"")</f>
        <v/>
      </c>
      <c r="V254" s="45" t="str">
        <f>IF(AND('Mapa final'!$AB$151="Muy Baja",'Mapa final'!$AD$151="Catastrófico"),CONCATENATE("R49C",'Mapa final'!$R$151),"")</f>
        <v/>
      </c>
      <c r="W254" s="46" t="str">
        <f>IF(AND('Mapa final'!$AB$152="Muy Baja",'Mapa final'!$AD$152="Catastrófico"),CONCATENATE("R49C",'Mapa final'!$R$152),"")</f>
        <v/>
      </c>
      <c r="X254" s="113" t="str">
        <f>IF(AND('Mapa final'!$AB$153="Muy Baja",'Mapa final'!$AD$153="Catastrófico"),CONCATENATE("R49C",'Mapa final'!$R$153),"")</f>
        <v/>
      </c>
      <c r="Y254" s="58"/>
      <c r="Z254" s="58"/>
      <c r="AA254" s="58"/>
      <c r="AB254" s="58"/>
      <c r="AC254" s="58"/>
      <c r="AD254" s="58"/>
      <c r="AE254" s="58"/>
      <c r="AF254" s="58"/>
      <c r="AG254" s="58"/>
      <c r="AH254" s="58"/>
      <c r="AI254" s="58"/>
      <c r="AJ254" s="58"/>
      <c r="AK254" s="58"/>
      <c r="AL254" s="58"/>
      <c r="AM254" s="58"/>
      <c r="AN254" s="58"/>
      <c r="AO254" s="58"/>
      <c r="AP254" s="58"/>
      <c r="AQ254" s="58"/>
      <c r="AR254" s="58"/>
      <c r="AS254" s="58"/>
      <c r="AT254" s="58"/>
      <c r="AU254" s="58"/>
      <c r="AV254" s="58"/>
      <c r="AW254" s="58"/>
      <c r="AX254" s="58"/>
      <c r="AY254" s="58"/>
      <c r="AZ254" s="58"/>
      <c r="BA254" s="58"/>
      <c r="BB254" s="58"/>
      <c r="BC254" s="58"/>
      <c r="BD254" s="58"/>
      <c r="BE254" s="58"/>
      <c r="BF254" s="58"/>
      <c r="BG254" s="58"/>
      <c r="BH254" s="58"/>
      <c r="BI254" s="58"/>
      <c r="BJ254" s="58"/>
      <c r="BK254" s="58"/>
      <c r="BL254" s="58"/>
      <c r="BM254" s="58"/>
    </row>
    <row r="255" spans="1:65" ht="15" customHeight="1" thickBot="1" x14ac:dyDescent="0.3">
      <c r="A255" s="58"/>
      <c r="B255" s="298"/>
      <c r="C255" s="298"/>
      <c r="D255" s="299"/>
      <c r="E255" s="287"/>
      <c r="F255" s="288"/>
      <c r="G255" s="288"/>
      <c r="H255" s="288"/>
      <c r="I255" s="286"/>
      <c r="J255" s="130" t="str">
        <f>IF(AND('Mapa final'!$AB$154="Muy Baja",'Mapa final'!$AD$154="Leve"),CONCATENATE("R50C",'Mapa final'!$R$154),"")</f>
        <v/>
      </c>
      <c r="K255" s="57" t="str">
        <f>IF(AND('Mapa final'!$AB$155="Muy Baja",'Mapa final'!$AD$155="Leve"),CONCATENATE("R50C",'Mapa final'!$R$155),"")</f>
        <v/>
      </c>
      <c r="L255" s="131" t="str">
        <f>IF(AND('Mapa final'!$AB$156="Muy Baja",'Mapa final'!$AD$156="Leve"),CONCATENATE("R50C",'Mapa final'!$R$156),"")</f>
        <v/>
      </c>
      <c r="M255" s="130" t="str">
        <f>IF(AND('Mapa final'!$AB$154="Muy Baja",'Mapa final'!$AD$154="Menor"),CONCATENATE("R50C",'Mapa final'!$R$154),"")</f>
        <v/>
      </c>
      <c r="N255" s="57" t="str">
        <f>IF(AND('Mapa final'!$AB$155="Muy Baja",'Mapa final'!$AD$155="Menor"),CONCATENATE("R50C",'Mapa final'!$R$155),"")</f>
        <v/>
      </c>
      <c r="O255" s="131" t="str">
        <f>IF(AND('Mapa final'!$AB$156="Muy Baja",'Mapa final'!$AD$156="Menor"),CONCATENATE("R50C",'Mapa final'!$R$156),"")</f>
        <v/>
      </c>
      <c r="P255" s="53" t="str">
        <f>IF(AND('Mapa final'!$AB$154="Muy Baja",'Mapa final'!$AD$154="Moderado"),CONCATENATE("R50C",'Mapa final'!$R$154),"")</f>
        <v/>
      </c>
      <c r="Q255" s="54" t="str">
        <f>IF(AND('Mapa final'!$AB$155="Muy Baja",'Mapa final'!$AD$155="Moderado"),CONCATENATE("R50C",'Mapa final'!$R$155),"")</f>
        <v/>
      </c>
      <c r="R255" s="125" t="str">
        <f>IF(AND('Mapa final'!$AB$156="Muy Baja",'Mapa final'!$AD$156="Moderado"),CONCATENATE("R50C",'Mapa final'!$R$156),"")</f>
        <v/>
      </c>
      <c r="S255" s="120" t="str">
        <f>IF(AND('Mapa final'!$AB$154="Muy Baja",'Mapa final'!$AD$154="Mayor"),CONCATENATE("R50C",'Mapa final'!$R$154),"")</f>
        <v/>
      </c>
      <c r="T255" s="121" t="str">
        <f>IF(AND('Mapa final'!$AB$155="Muy Baja",'Mapa final'!$AD$155="Mayor"),CONCATENATE("R50C",'Mapa final'!$R$155),"")</f>
        <v/>
      </c>
      <c r="U255" s="122" t="str">
        <f>IF(AND('Mapa final'!$AB$156="Muy Baja",'Mapa final'!$AD$156="Mayor"),CONCATENATE("R50C",'Mapa final'!$R$156),"")</f>
        <v/>
      </c>
      <c r="V255" s="47" t="str">
        <f>IF(AND('Mapa final'!$AB$154="Muy Baja",'Mapa final'!$AD$154="Catastrófico"),CONCATENATE("R50C",'Mapa final'!$R$154),"")</f>
        <v/>
      </c>
      <c r="W255" s="48" t="str">
        <f>IF(AND('Mapa final'!$AB$155="Muy Baja",'Mapa final'!$AD$155="Catastrófico"),CONCATENATE("R50C",'Mapa final'!$R$155),"")</f>
        <v/>
      </c>
      <c r="X255" s="114" t="str">
        <f>IF(AND('Mapa final'!$AB$156="Muy Baja",'Mapa final'!$AD$156="Catastrófico"),CONCATENATE("R50C",'Mapa final'!$R$156),"")</f>
        <v/>
      </c>
      <c r="Y255" s="58"/>
      <c r="Z255" s="58"/>
      <c r="AA255" s="58"/>
      <c r="AB255" s="58"/>
      <c r="AC255" s="58"/>
      <c r="AD255" s="58"/>
      <c r="AE255" s="58"/>
      <c r="AF255" s="58"/>
      <c r="AG255" s="58"/>
      <c r="AH255" s="58"/>
      <c r="AI255" s="58"/>
      <c r="AJ255" s="58"/>
      <c r="AK255" s="58"/>
      <c r="AL255" s="58"/>
      <c r="AM255" s="58"/>
      <c r="AN255" s="58"/>
      <c r="AO255" s="58"/>
      <c r="AP255" s="58"/>
      <c r="AQ255" s="58"/>
      <c r="AR255" s="58"/>
      <c r="AS255" s="58"/>
      <c r="AT255" s="58"/>
      <c r="AU255" s="58"/>
      <c r="AV255" s="58"/>
      <c r="AW255" s="58"/>
      <c r="AX255" s="58"/>
      <c r="AY255" s="58"/>
      <c r="AZ255" s="58"/>
      <c r="BA255" s="58"/>
      <c r="BB255" s="58"/>
      <c r="BC255" s="58"/>
      <c r="BD255" s="58"/>
      <c r="BE255" s="58"/>
      <c r="BF255" s="58"/>
      <c r="BG255" s="58"/>
      <c r="BH255" s="58"/>
      <c r="BI255" s="58"/>
      <c r="BJ255" s="58"/>
      <c r="BK255" s="58"/>
      <c r="BL255" s="58"/>
      <c r="BM255" s="58"/>
    </row>
    <row r="256" spans="1:65" x14ac:dyDescent="0.25">
      <c r="A256" s="58"/>
      <c r="B256" s="58"/>
      <c r="C256" s="58"/>
      <c r="D256" s="58"/>
      <c r="E256" s="58"/>
      <c r="F256" s="58"/>
      <c r="G256" s="58"/>
      <c r="H256" s="58"/>
      <c r="I256" s="58"/>
      <c r="J256" s="312" t="s">
        <v>103</v>
      </c>
      <c r="K256" s="286"/>
      <c r="L256" s="286"/>
      <c r="M256" s="285" t="s">
        <v>102</v>
      </c>
      <c r="N256" s="286"/>
      <c r="O256" s="286"/>
      <c r="P256" s="285" t="s">
        <v>101</v>
      </c>
      <c r="Q256" s="286"/>
      <c r="R256" s="286"/>
      <c r="S256" s="285" t="s">
        <v>100</v>
      </c>
      <c r="T256" s="317"/>
      <c r="U256" s="286"/>
      <c r="V256" s="285" t="s">
        <v>99</v>
      </c>
      <c r="W256" s="286"/>
      <c r="X256" s="318"/>
      <c r="Y256" s="58"/>
      <c r="Z256" s="58"/>
      <c r="AA256" s="58"/>
      <c r="AB256" s="58"/>
      <c r="AC256" s="58"/>
      <c r="AD256" s="58"/>
      <c r="AE256" s="58"/>
      <c r="AF256" s="58"/>
      <c r="AG256" s="58"/>
      <c r="AH256" s="58"/>
      <c r="AI256" s="58"/>
      <c r="AJ256" s="58"/>
      <c r="AK256" s="58"/>
      <c r="AL256" s="58"/>
      <c r="AM256" s="58"/>
      <c r="AN256" s="58"/>
      <c r="AO256" s="58"/>
      <c r="AP256" s="58"/>
      <c r="AQ256" s="58"/>
      <c r="AR256" s="58"/>
      <c r="AS256" s="58"/>
      <c r="AT256" s="58"/>
      <c r="AU256" s="58"/>
      <c r="AV256" s="58"/>
      <c r="AW256" s="58"/>
      <c r="AX256" s="58"/>
      <c r="AY256" s="58"/>
      <c r="AZ256" s="58"/>
      <c r="BA256" s="58"/>
      <c r="BB256" s="58"/>
      <c r="BC256" s="58"/>
      <c r="BD256" s="58"/>
      <c r="BE256" s="58"/>
      <c r="BF256" s="58"/>
      <c r="BG256" s="58"/>
      <c r="BH256" s="58"/>
      <c r="BI256" s="58"/>
      <c r="BJ256" s="58"/>
      <c r="BK256" s="58"/>
      <c r="BL256" s="58"/>
      <c r="BM256" s="58"/>
    </row>
    <row r="257" spans="1:65" x14ac:dyDescent="0.25">
      <c r="A257" s="58"/>
      <c r="B257" s="58"/>
      <c r="C257" s="58"/>
      <c r="D257" s="58"/>
      <c r="E257" s="58"/>
      <c r="F257" s="58"/>
      <c r="G257" s="58"/>
      <c r="H257" s="58"/>
      <c r="I257" s="58"/>
      <c r="J257" s="313"/>
      <c r="K257" s="286"/>
      <c r="L257" s="286"/>
      <c r="M257" s="287"/>
      <c r="N257" s="286"/>
      <c r="O257" s="286"/>
      <c r="P257" s="287"/>
      <c r="Q257" s="286"/>
      <c r="R257" s="286"/>
      <c r="S257" s="287"/>
      <c r="T257" s="286"/>
      <c r="U257" s="286"/>
      <c r="V257" s="287"/>
      <c r="W257" s="286"/>
      <c r="X257" s="318"/>
      <c r="Y257" s="58"/>
      <c r="Z257" s="58"/>
      <c r="AA257" s="58"/>
      <c r="AB257" s="58"/>
      <c r="AC257" s="58"/>
      <c r="AD257" s="58"/>
      <c r="AE257" s="58"/>
      <c r="AF257" s="58"/>
      <c r="AG257" s="58"/>
      <c r="AH257" s="58"/>
      <c r="AI257" s="58"/>
      <c r="AJ257" s="58"/>
      <c r="AK257" s="58"/>
      <c r="AL257" s="58"/>
      <c r="AM257" s="58"/>
      <c r="AN257" s="58"/>
      <c r="AO257" s="58"/>
      <c r="AP257" s="58"/>
      <c r="AQ257" s="58"/>
      <c r="AR257" s="58"/>
      <c r="AS257" s="58"/>
      <c r="AT257" s="58"/>
      <c r="AU257" s="58"/>
      <c r="AV257" s="58"/>
      <c r="AW257" s="58"/>
      <c r="AX257" s="58"/>
      <c r="AY257" s="58"/>
      <c r="AZ257" s="58"/>
      <c r="BA257" s="58"/>
      <c r="BB257" s="58"/>
      <c r="BC257" s="58"/>
      <c r="BD257" s="58"/>
      <c r="BE257" s="58"/>
      <c r="BF257" s="58"/>
      <c r="BG257" s="58"/>
      <c r="BH257" s="58"/>
      <c r="BI257" s="58"/>
      <c r="BJ257" s="58"/>
      <c r="BK257" s="58"/>
      <c r="BL257" s="58"/>
      <c r="BM257" s="58"/>
    </row>
    <row r="258" spans="1:65" x14ac:dyDescent="0.25">
      <c r="A258" s="58"/>
      <c r="B258" s="58"/>
      <c r="C258" s="58"/>
      <c r="D258" s="58"/>
      <c r="E258" s="58"/>
      <c r="F258" s="58"/>
      <c r="G258" s="58"/>
      <c r="H258" s="58"/>
      <c r="I258" s="58"/>
      <c r="J258" s="313"/>
      <c r="K258" s="286"/>
      <c r="L258" s="286"/>
      <c r="M258" s="287"/>
      <c r="N258" s="286"/>
      <c r="O258" s="286"/>
      <c r="P258" s="287"/>
      <c r="Q258" s="286"/>
      <c r="R258" s="286"/>
      <c r="S258" s="287"/>
      <c r="T258" s="286"/>
      <c r="U258" s="286"/>
      <c r="V258" s="287"/>
      <c r="W258" s="286"/>
      <c r="X258" s="318"/>
      <c r="Y258" s="58"/>
      <c r="Z258" s="58"/>
      <c r="AA258" s="58"/>
      <c r="AB258" s="58"/>
      <c r="AC258" s="58"/>
      <c r="AD258" s="58"/>
      <c r="AE258" s="58"/>
      <c r="AF258" s="58"/>
      <c r="AG258" s="58"/>
      <c r="AH258" s="58"/>
      <c r="AI258" s="58"/>
      <c r="AJ258" s="58"/>
      <c r="AK258" s="58"/>
      <c r="AL258" s="58"/>
      <c r="AM258" s="58"/>
      <c r="AN258" s="58"/>
      <c r="AO258" s="58"/>
      <c r="AP258" s="58"/>
      <c r="AQ258" s="58"/>
      <c r="AR258" s="58"/>
      <c r="AS258" s="58"/>
      <c r="AT258" s="58"/>
      <c r="AU258" s="58"/>
      <c r="AV258" s="58"/>
      <c r="AW258" s="58"/>
      <c r="AX258" s="58"/>
      <c r="AY258" s="58"/>
      <c r="AZ258" s="58"/>
      <c r="BA258" s="58"/>
      <c r="BB258" s="58"/>
      <c r="BC258" s="58"/>
      <c r="BD258" s="58"/>
      <c r="BE258" s="58"/>
      <c r="BF258" s="58"/>
      <c r="BG258" s="58"/>
      <c r="BH258" s="58"/>
      <c r="BI258" s="58"/>
      <c r="BJ258" s="58"/>
      <c r="BK258" s="58"/>
      <c r="BL258" s="58"/>
      <c r="BM258" s="58"/>
    </row>
    <row r="259" spans="1:65" x14ac:dyDescent="0.25">
      <c r="A259" s="58"/>
      <c r="B259" s="58"/>
      <c r="C259" s="58"/>
      <c r="D259" s="58"/>
      <c r="E259" s="58"/>
      <c r="F259" s="58"/>
      <c r="G259" s="58"/>
      <c r="H259" s="58"/>
      <c r="I259" s="58"/>
      <c r="J259" s="313"/>
      <c r="K259" s="286"/>
      <c r="L259" s="286"/>
      <c r="M259" s="287"/>
      <c r="N259" s="286"/>
      <c r="O259" s="286"/>
      <c r="P259" s="287"/>
      <c r="Q259" s="286"/>
      <c r="R259" s="286"/>
      <c r="S259" s="287"/>
      <c r="T259" s="286"/>
      <c r="U259" s="286"/>
      <c r="V259" s="287"/>
      <c r="W259" s="286"/>
      <c r="X259" s="318"/>
      <c r="Y259" s="58"/>
      <c r="Z259" s="58"/>
      <c r="AA259" s="58"/>
      <c r="AB259" s="58"/>
      <c r="AC259" s="58"/>
      <c r="AD259" s="58"/>
      <c r="AE259" s="58"/>
      <c r="AF259" s="58"/>
      <c r="AG259" s="58"/>
      <c r="AH259" s="58"/>
      <c r="AI259" s="58"/>
      <c r="AJ259" s="58"/>
      <c r="AK259" s="58"/>
      <c r="AL259" s="58"/>
      <c r="AM259" s="58"/>
      <c r="AN259" s="58"/>
      <c r="AO259" s="58"/>
      <c r="AP259" s="58"/>
      <c r="AQ259" s="58"/>
      <c r="AR259" s="58"/>
      <c r="AS259" s="58"/>
      <c r="AT259" s="58"/>
      <c r="AU259" s="58"/>
      <c r="AV259" s="58"/>
      <c r="AW259" s="58"/>
      <c r="AX259" s="58"/>
      <c r="AY259" s="58"/>
      <c r="AZ259" s="58"/>
      <c r="BA259" s="58"/>
      <c r="BB259" s="58"/>
      <c r="BC259" s="58"/>
      <c r="BD259" s="58"/>
      <c r="BE259" s="58"/>
      <c r="BF259" s="58"/>
      <c r="BG259" s="58"/>
      <c r="BH259" s="58"/>
      <c r="BI259" s="58"/>
      <c r="BJ259" s="58"/>
      <c r="BK259" s="58"/>
      <c r="BL259" s="58"/>
      <c r="BM259" s="58"/>
    </row>
    <row r="260" spans="1:65" x14ac:dyDescent="0.25">
      <c r="A260" s="58"/>
      <c r="B260" s="58"/>
      <c r="C260" s="58"/>
      <c r="D260" s="58"/>
      <c r="E260" s="58"/>
      <c r="F260" s="58"/>
      <c r="G260" s="58"/>
      <c r="H260" s="58"/>
      <c r="I260" s="58"/>
      <c r="J260" s="313"/>
      <c r="K260" s="286"/>
      <c r="L260" s="286"/>
      <c r="M260" s="287"/>
      <c r="N260" s="286"/>
      <c r="O260" s="286"/>
      <c r="P260" s="287"/>
      <c r="Q260" s="286"/>
      <c r="R260" s="286"/>
      <c r="S260" s="287"/>
      <c r="T260" s="286"/>
      <c r="U260" s="286"/>
      <c r="V260" s="287"/>
      <c r="W260" s="286"/>
      <c r="X260" s="318"/>
      <c r="Y260" s="58"/>
      <c r="Z260" s="58"/>
      <c r="AA260" s="58"/>
      <c r="AB260" s="58"/>
      <c r="AC260" s="58"/>
      <c r="AD260" s="58"/>
      <c r="AE260" s="58"/>
      <c r="AF260" s="58"/>
      <c r="AG260" s="58"/>
      <c r="AH260" s="58"/>
      <c r="AI260" s="58"/>
      <c r="AJ260" s="58"/>
      <c r="AK260" s="58"/>
      <c r="AL260" s="58"/>
      <c r="AM260" s="58"/>
      <c r="AN260" s="58"/>
      <c r="AO260" s="58"/>
      <c r="AP260" s="58"/>
      <c r="AQ260" s="58"/>
      <c r="AR260" s="58"/>
      <c r="AS260" s="58"/>
      <c r="AT260" s="58"/>
      <c r="AU260" s="58"/>
      <c r="AV260" s="58"/>
      <c r="AW260" s="58"/>
      <c r="AX260" s="58"/>
      <c r="AY260" s="58"/>
      <c r="AZ260" s="58"/>
      <c r="BA260" s="58"/>
      <c r="BB260" s="58"/>
      <c r="BC260" s="58"/>
      <c r="BD260" s="58"/>
      <c r="BE260" s="58"/>
      <c r="BF260" s="58"/>
      <c r="BG260" s="58"/>
      <c r="BH260" s="58"/>
      <c r="BI260" s="58"/>
      <c r="BJ260" s="58"/>
      <c r="BK260" s="58"/>
      <c r="BL260" s="58"/>
      <c r="BM260" s="58"/>
    </row>
    <row r="261" spans="1:65" ht="15.75" thickBot="1" x14ac:dyDescent="0.3">
      <c r="A261" s="58"/>
      <c r="B261" s="58"/>
      <c r="C261" s="58"/>
      <c r="D261" s="58"/>
      <c r="E261" s="58"/>
      <c r="F261" s="58"/>
      <c r="G261" s="58"/>
      <c r="H261" s="58"/>
      <c r="I261" s="58"/>
      <c r="J261" s="314"/>
      <c r="K261" s="315"/>
      <c r="L261" s="315"/>
      <c r="M261" s="316"/>
      <c r="N261" s="315"/>
      <c r="O261" s="315"/>
      <c r="P261" s="316"/>
      <c r="Q261" s="315"/>
      <c r="R261" s="315"/>
      <c r="S261" s="316"/>
      <c r="T261" s="315"/>
      <c r="U261" s="315"/>
      <c r="V261" s="316"/>
      <c r="W261" s="315"/>
      <c r="X261" s="319"/>
      <c r="Y261" s="58"/>
      <c r="Z261" s="58"/>
      <c r="AA261" s="58"/>
      <c r="AB261" s="58"/>
      <c r="AC261" s="58"/>
      <c r="AD261" s="58"/>
      <c r="AE261" s="58"/>
      <c r="AF261" s="58"/>
      <c r="AG261" s="58"/>
      <c r="AH261" s="58"/>
      <c r="AI261" s="58"/>
      <c r="AJ261" s="58"/>
      <c r="AK261" s="58"/>
      <c r="AL261" s="58"/>
      <c r="AM261" s="58"/>
      <c r="AN261" s="58"/>
      <c r="AO261" s="58"/>
      <c r="AP261" s="58"/>
      <c r="AQ261" s="58"/>
      <c r="AR261" s="58"/>
      <c r="AS261" s="58"/>
      <c r="AT261" s="58"/>
      <c r="AU261" s="58"/>
      <c r="AV261" s="58"/>
      <c r="AW261" s="58"/>
      <c r="AX261" s="58"/>
      <c r="AY261" s="58"/>
      <c r="AZ261" s="58"/>
      <c r="BA261" s="58"/>
      <c r="BB261" s="58"/>
      <c r="BC261" s="58"/>
      <c r="BD261" s="58"/>
      <c r="BE261" s="58"/>
      <c r="BF261" s="58"/>
      <c r="BG261" s="58"/>
      <c r="BH261" s="58"/>
      <c r="BI261" s="58"/>
      <c r="BJ261" s="58"/>
      <c r="BK261" s="58"/>
      <c r="BL261" s="58"/>
      <c r="BM261" s="58"/>
    </row>
    <row r="262" spans="1:65" x14ac:dyDescent="0.25">
      <c r="A262" s="5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c r="AA262" s="58"/>
      <c r="AB262" s="58"/>
      <c r="AC262" s="58"/>
      <c r="AD262" s="58"/>
      <c r="AE262" s="58"/>
      <c r="AF262" s="58"/>
      <c r="AG262" s="58"/>
      <c r="AH262" s="58"/>
      <c r="AI262" s="58"/>
      <c r="AJ262" s="58"/>
      <c r="AK262" s="58"/>
      <c r="AL262" s="58"/>
      <c r="AM262" s="58"/>
      <c r="AN262" s="58"/>
      <c r="AO262" s="58"/>
      <c r="AP262" s="58"/>
      <c r="AQ262" s="58"/>
      <c r="AR262" s="58"/>
      <c r="AS262" s="58"/>
    </row>
    <row r="263" spans="1:65" ht="15" customHeight="1" x14ac:dyDescent="0.25">
      <c r="A263" s="58"/>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c r="AD263" s="62"/>
      <c r="AE263" s="62"/>
      <c r="AF263" s="58"/>
      <c r="AG263" s="58"/>
      <c r="AH263" s="58"/>
      <c r="AI263" s="58"/>
      <c r="AJ263" s="58"/>
      <c r="AK263" s="58"/>
      <c r="AL263" s="58"/>
      <c r="AM263" s="58"/>
      <c r="AN263" s="58"/>
      <c r="AO263" s="58"/>
      <c r="AP263" s="58"/>
      <c r="AQ263" s="58"/>
      <c r="AR263" s="58"/>
      <c r="AS263" s="58"/>
    </row>
    <row r="264" spans="1:65" ht="15" customHeight="1" x14ac:dyDescent="0.25">
      <c r="A264" s="58"/>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c r="AD264" s="62"/>
      <c r="AE264" s="62"/>
      <c r="AF264" s="58"/>
      <c r="AG264" s="58"/>
      <c r="AH264" s="58"/>
      <c r="AI264" s="58"/>
      <c r="AJ264" s="58"/>
      <c r="AK264" s="58"/>
      <c r="AL264" s="58"/>
      <c r="AM264" s="58"/>
      <c r="AN264" s="58"/>
      <c r="AO264" s="58"/>
      <c r="AP264" s="58"/>
      <c r="AQ264" s="58"/>
      <c r="AR264" s="58"/>
      <c r="AS264" s="58"/>
    </row>
    <row r="265" spans="1:65" x14ac:dyDescent="0.25">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8"/>
      <c r="AL265" s="58"/>
      <c r="AM265" s="58"/>
      <c r="AN265" s="58"/>
      <c r="AO265" s="58"/>
      <c r="AP265" s="58"/>
      <c r="AQ265" s="58"/>
      <c r="AR265" s="58"/>
      <c r="AS265" s="58"/>
    </row>
    <row r="266" spans="1:65" x14ac:dyDescent="0.25">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c r="AM266" s="58"/>
      <c r="AN266" s="58"/>
      <c r="AO266" s="58"/>
      <c r="AP266" s="58"/>
      <c r="AQ266" s="58"/>
      <c r="AR266" s="58"/>
      <c r="AS266" s="58"/>
    </row>
    <row r="267" spans="1:65" x14ac:dyDescent="0.25">
      <c r="A267" s="5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c r="AA267" s="58"/>
      <c r="AB267" s="58"/>
      <c r="AC267" s="58"/>
      <c r="AD267" s="58"/>
      <c r="AE267" s="58"/>
      <c r="AF267" s="58"/>
      <c r="AG267" s="58"/>
      <c r="AH267" s="58"/>
      <c r="AI267" s="58"/>
      <c r="AJ267" s="58"/>
      <c r="AK267" s="58"/>
      <c r="AL267" s="58"/>
      <c r="AM267" s="58"/>
      <c r="AN267" s="58"/>
      <c r="AO267" s="58"/>
      <c r="AP267" s="58"/>
      <c r="AQ267" s="58"/>
      <c r="AR267" s="58"/>
      <c r="AS267" s="58"/>
    </row>
    <row r="268" spans="1:65" x14ac:dyDescent="0.25">
      <c r="A268" s="5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c r="AA268" s="58"/>
      <c r="AB268" s="58"/>
      <c r="AC268" s="58"/>
      <c r="AD268" s="58"/>
      <c r="AE268" s="58"/>
      <c r="AF268" s="58"/>
      <c r="AG268" s="58"/>
      <c r="AH268" s="58"/>
      <c r="AI268" s="58"/>
      <c r="AJ268" s="58"/>
      <c r="AK268" s="58"/>
      <c r="AL268" s="58"/>
      <c r="AM268" s="58"/>
      <c r="AN268" s="58"/>
      <c r="AO268" s="58"/>
      <c r="AP268" s="58"/>
      <c r="AQ268" s="58"/>
      <c r="AR268" s="58"/>
      <c r="AS268" s="58"/>
    </row>
    <row r="269" spans="1:65" x14ac:dyDescent="0.25">
      <c r="A269" s="5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c r="AA269" s="58"/>
      <c r="AB269" s="58"/>
      <c r="AC269" s="58"/>
      <c r="AD269" s="58"/>
      <c r="AE269" s="58"/>
      <c r="AF269" s="58"/>
      <c r="AG269" s="58"/>
      <c r="AH269" s="58"/>
      <c r="AI269" s="58"/>
      <c r="AJ269" s="58"/>
      <c r="AK269" s="58"/>
      <c r="AL269" s="58"/>
      <c r="AM269" s="58"/>
      <c r="AN269" s="58"/>
      <c r="AO269" s="58"/>
      <c r="AP269" s="58"/>
      <c r="AQ269" s="58"/>
      <c r="AR269" s="58"/>
      <c r="AS269" s="58"/>
    </row>
    <row r="270" spans="1:65" x14ac:dyDescent="0.25">
      <c r="A270" s="5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c r="AO270" s="58"/>
      <c r="AP270" s="58"/>
      <c r="AQ270" s="58"/>
      <c r="AR270" s="58"/>
      <c r="AS270" s="58"/>
    </row>
    <row r="271" spans="1:65" x14ac:dyDescent="0.25">
      <c r="A271" s="5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c r="AA271" s="58"/>
      <c r="AB271" s="58"/>
      <c r="AC271" s="58"/>
      <c r="AD271" s="58"/>
      <c r="AE271" s="58"/>
      <c r="AF271" s="58"/>
      <c r="AG271" s="58"/>
      <c r="AH271" s="58"/>
      <c r="AI271" s="58"/>
      <c r="AJ271" s="58"/>
      <c r="AK271" s="58"/>
      <c r="AL271" s="58"/>
      <c r="AM271" s="58"/>
      <c r="AN271" s="58"/>
      <c r="AO271" s="58"/>
      <c r="AP271" s="58"/>
      <c r="AQ271" s="58"/>
      <c r="AR271" s="58"/>
      <c r="AS271" s="58"/>
    </row>
    <row r="272" spans="1:65" x14ac:dyDescent="0.25">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c r="AA272" s="58"/>
      <c r="AB272" s="58"/>
      <c r="AC272" s="58"/>
      <c r="AD272" s="58"/>
      <c r="AE272" s="58"/>
      <c r="AF272" s="58"/>
      <c r="AG272" s="58"/>
      <c r="AH272" s="58"/>
      <c r="AI272" s="58"/>
      <c r="AJ272" s="58"/>
      <c r="AK272" s="58"/>
      <c r="AL272" s="58"/>
      <c r="AM272" s="58"/>
      <c r="AN272" s="58"/>
      <c r="AO272" s="58"/>
      <c r="AP272" s="58"/>
      <c r="AQ272" s="58"/>
      <c r="AR272" s="58"/>
      <c r="AS272" s="58"/>
    </row>
    <row r="273" spans="1:45" x14ac:dyDescent="0.25">
      <c r="A273" s="5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c r="AA273" s="58"/>
      <c r="AB273" s="58"/>
      <c r="AC273" s="58"/>
      <c r="AD273" s="58"/>
      <c r="AE273" s="58"/>
      <c r="AF273" s="58"/>
      <c r="AG273" s="58"/>
      <c r="AH273" s="58"/>
      <c r="AI273" s="58"/>
      <c r="AJ273" s="58"/>
      <c r="AK273" s="58"/>
      <c r="AL273" s="58"/>
      <c r="AM273" s="58"/>
      <c r="AN273" s="58"/>
      <c r="AO273" s="58"/>
      <c r="AP273" s="58"/>
      <c r="AQ273" s="58"/>
      <c r="AR273" s="58"/>
      <c r="AS273" s="58"/>
    </row>
    <row r="274" spans="1:45" x14ac:dyDescent="0.25">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c r="AA274" s="58"/>
      <c r="AB274" s="58"/>
      <c r="AC274" s="58"/>
      <c r="AD274" s="58"/>
      <c r="AE274" s="58"/>
      <c r="AF274" s="58"/>
      <c r="AG274" s="58"/>
      <c r="AH274" s="58"/>
      <c r="AI274" s="58"/>
      <c r="AJ274" s="58"/>
      <c r="AK274" s="58"/>
      <c r="AL274" s="58"/>
      <c r="AM274" s="58"/>
      <c r="AN274" s="58"/>
      <c r="AO274" s="58"/>
      <c r="AP274" s="58"/>
      <c r="AQ274" s="58"/>
      <c r="AR274" s="58"/>
      <c r="AS274" s="58"/>
    </row>
    <row r="275" spans="1:45" x14ac:dyDescent="0.25">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c r="AA275" s="58"/>
      <c r="AB275" s="58"/>
      <c r="AC275" s="58"/>
      <c r="AD275" s="58"/>
      <c r="AE275" s="58"/>
      <c r="AF275" s="58"/>
      <c r="AG275" s="58"/>
      <c r="AH275" s="58"/>
      <c r="AI275" s="58"/>
      <c r="AJ275" s="58"/>
      <c r="AK275" s="58"/>
      <c r="AL275" s="58"/>
      <c r="AM275" s="58"/>
      <c r="AN275" s="58"/>
      <c r="AO275" s="58"/>
      <c r="AP275" s="58"/>
      <c r="AQ275" s="58"/>
      <c r="AR275" s="58"/>
      <c r="AS275" s="58"/>
    </row>
    <row r="276" spans="1:45" x14ac:dyDescent="0.25">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c r="AB276" s="58"/>
      <c r="AC276" s="58"/>
      <c r="AD276" s="58"/>
      <c r="AE276" s="58"/>
      <c r="AF276" s="58"/>
      <c r="AG276" s="58"/>
      <c r="AH276" s="58"/>
      <c r="AI276" s="58"/>
      <c r="AJ276" s="58"/>
      <c r="AK276" s="58"/>
      <c r="AL276" s="58"/>
      <c r="AM276" s="58"/>
      <c r="AN276" s="58"/>
      <c r="AO276" s="58"/>
      <c r="AP276" s="58"/>
      <c r="AQ276" s="58"/>
      <c r="AR276" s="58"/>
      <c r="AS276" s="58"/>
    </row>
    <row r="277" spans="1:45" x14ac:dyDescent="0.25">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c r="AA277" s="58"/>
      <c r="AB277" s="58"/>
      <c r="AC277" s="58"/>
      <c r="AD277" s="58"/>
      <c r="AE277" s="58"/>
      <c r="AF277" s="58"/>
      <c r="AG277" s="58"/>
      <c r="AH277" s="58"/>
      <c r="AI277" s="58"/>
      <c r="AJ277" s="58"/>
      <c r="AK277" s="58"/>
      <c r="AL277" s="58"/>
      <c r="AM277" s="58"/>
      <c r="AN277" s="58"/>
      <c r="AO277" s="58"/>
      <c r="AP277" s="58"/>
      <c r="AQ277" s="58"/>
      <c r="AR277" s="58"/>
      <c r="AS277" s="58"/>
    </row>
    <row r="278" spans="1:45" x14ac:dyDescent="0.25">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c r="AA278" s="58"/>
      <c r="AB278" s="58"/>
      <c r="AC278" s="58"/>
      <c r="AD278" s="58"/>
      <c r="AE278" s="58"/>
      <c r="AF278" s="58"/>
      <c r="AG278" s="58"/>
      <c r="AH278" s="58"/>
      <c r="AI278" s="58"/>
      <c r="AJ278" s="58"/>
      <c r="AK278" s="58"/>
      <c r="AL278" s="58"/>
      <c r="AM278" s="58"/>
      <c r="AN278" s="58"/>
      <c r="AO278" s="58"/>
      <c r="AP278" s="58"/>
      <c r="AQ278" s="58"/>
      <c r="AR278" s="58"/>
      <c r="AS278" s="58"/>
    </row>
    <row r="279" spans="1:45" x14ac:dyDescent="0.25">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c r="AA279" s="58"/>
      <c r="AB279" s="58"/>
      <c r="AC279" s="58"/>
      <c r="AD279" s="58"/>
      <c r="AE279" s="58"/>
      <c r="AF279" s="58"/>
      <c r="AG279" s="58"/>
      <c r="AH279" s="58"/>
      <c r="AI279" s="58"/>
      <c r="AJ279" s="58"/>
      <c r="AK279" s="58"/>
      <c r="AL279" s="58"/>
      <c r="AM279" s="58"/>
      <c r="AN279" s="58"/>
      <c r="AO279" s="58"/>
      <c r="AP279" s="58"/>
      <c r="AQ279" s="58"/>
      <c r="AR279" s="58"/>
      <c r="AS279" s="58"/>
    </row>
    <row r="280" spans="1:45" x14ac:dyDescent="0.25">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c r="AA280" s="58"/>
      <c r="AB280" s="58"/>
      <c r="AC280" s="58"/>
      <c r="AD280" s="58"/>
      <c r="AE280" s="58"/>
      <c r="AF280" s="58"/>
      <c r="AG280" s="58"/>
      <c r="AH280" s="58"/>
      <c r="AI280" s="58"/>
      <c r="AJ280" s="58"/>
      <c r="AK280" s="58"/>
      <c r="AL280" s="58"/>
      <c r="AM280" s="58"/>
      <c r="AN280" s="58"/>
      <c r="AO280" s="58"/>
      <c r="AP280" s="58"/>
      <c r="AQ280" s="58"/>
      <c r="AR280" s="58"/>
      <c r="AS280" s="58"/>
    </row>
    <row r="281" spans="1:45" x14ac:dyDescent="0.25">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c r="AA281" s="58"/>
      <c r="AB281" s="58"/>
      <c r="AC281" s="58"/>
      <c r="AD281" s="58"/>
      <c r="AE281" s="58"/>
      <c r="AF281" s="58"/>
      <c r="AG281" s="58"/>
      <c r="AH281" s="58"/>
      <c r="AI281" s="58"/>
      <c r="AJ281" s="58"/>
      <c r="AK281" s="58"/>
      <c r="AL281" s="58"/>
      <c r="AM281" s="58"/>
      <c r="AN281" s="58"/>
      <c r="AO281" s="58"/>
      <c r="AP281" s="58"/>
      <c r="AQ281" s="58"/>
      <c r="AR281" s="58"/>
      <c r="AS281" s="58"/>
    </row>
    <row r="282" spans="1:45" x14ac:dyDescent="0.25">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c r="AA282" s="58"/>
      <c r="AB282" s="58"/>
      <c r="AC282" s="58"/>
      <c r="AD282" s="58"/>
      <c r="AE282" s="58"/>
      <c r="AF282" s="58"/>
      <c r="AG282" s="58"/>
      <c r="AH282" s="58"/>
      <c r="AI282" s="58"/>
      <c r="AJ282" s="58"/>
      <c r="AK282" s="58"/>
      <c r="AL282" s="58"/>
      <c r="AM282" s="58"/>
      <c r="AN282" s="58"/>
      <c r="AO282" s="58"/>
      <c r="AP282" s="58"/>
      <c r="AQ282" s="58"/>
      <c r="AR282" s="58"/>
      <c r="AS282" s="58"/>
    </row>
    <row r="283" spans="1:45" x14ac:dyDescent="0.25">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c r="AA283" s="58"/>
      <c r="AB283" s="58"/>
      <c r="AC283" s="58"/>
      <c r="AD283" s="58"/>
      <c r="AE283" s="58"/>
      <c r="AF283" s="58"/>
      <c r="AG283" s="58"/>
      <c r="AH283" s="58"/>
      <c r="AI283" s="58"/>
      <c r="AJ283" s="58"/>
      <c r="AK283" s="58"/>
      <c r="AL283" s="58"/>
      <c r="AM283" s="58"/>
      <c r="AN283" s="58"/>
      <c r="AO283" s="58"/>
      <c r="AP283" s="58"/>
      <c r="AQ283" s="58"/>
      <c r="AR283" s="58"/>
      <c r="AS283" s="58"/>
    </row>
    <row r="284" spans="1:45" x14ac:dyDescent="0.25">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c r="AA284" s="58"/>
      <c r="AB284" s="58"/>
      <c r="AC284" s="58"/>
      <c r="AD284" s="58"/>
      <c r="AE284" s="58"/>
      <c r="AF284" s="58"/>
      <c r="AG284" s="58"/>
      <c r="AH284" s="58"/>
      <c r="AI284" s="58"/>
      <c r="AJ284" s="58"/>
      <c r="AK284" s="58"/>
      <c r="AL284" s="58"/>
      <c r="AM284" s="58"/>
      <c r="AN284" s="58"/>
      <c r="AO284" s="58"/>
      <c r="AP284" s="58"/>
      <c r="AQ284" s="58"/>
      <c r="AR284" s="58"/>
      <c r="AS284" s="58"/>
    </row>
    <row r="285" spans="1:45" x14ac:dyDescent="0.25">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c r="AA285" s="58"/>
      <c r="AB285" s="58"/>
      <c r="AC285" s="58"/>
      <c r="AD285" s="58"/>
      <c r="AE285" s="58"/>
      <c r="AF285" s="58"/>
      <c r="AG285" s="58"/>
      <c r="AH285" s="58"/>
      <c r="AI285" s="58"/>
      <c r="AJ285" s="58"/>
      <c r="AK285" s="58"/>
      <c r="AL285" s="58"/>
      <c r="AM285" s="58"/>
      <c r="AN285" s="58"/>
      <c r="AO285" s="58"/>
      <c r="AP285" s="58"/>
      <c r="AQ285" s="58"/>
      <c r="AR285" s="58"/>
      <c r="AS285" s="58"/>
    </row>
    <row r="286" spans="1:45" x14ac:dyDescent="0.25">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c r="AA286" s="58"/>
      <c r="AB286" s="58"/>
      <c r="AC286" s="58"/>
      <c r="AD286" s="58"/>
      <c r="AE286" s="58"/>
      <c r="AF286" s="58"/>
      <c r="AG286" s="58"/>
      <c r="AH286" s="58"/>
      <c r="AI286" s="58"/>
      <c r="AJ286" s="58"/>
      <c r="AK286" s="58"/>
      <c r="AL286" s="58"/>
      <c r="AM286" s="58"/>
      <c r="AN286" s="58"/>
      <c r="AO286" s="58"/>
      <c r="AP286" s="58"/>
      <c r="AQ286" s="58"/>
      <c r="AR286" s="58"/>
      <c r="AS286" s="58"/>
    </row>
    <row r="287" spans="1:45" x14ac:dyDescent="0.25">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c r="AA287" s="58"/>
      <c r="AB287" s="58"/>
      <c r="AC287" s="58"/>
      <c r="AD287" s="58"/>
      <c r="AE287" s="58"/>
      <c r="AF287" s="58"/>
      <c r="AG287" s="58"/>
      <c r="AH287" s="58"/>
      <c r="AI287" s="58"/>
      <c r="AJ287" s="58"/>
      <c r="AK287" s="58"/>
      <c r="AL287" s="58"/>
      <c r="AM287" s="58"/>
      <c r="AN287" s="58"/>
      <c r="AO287" s="58"/>
      <c r="AP287" s="58"/>
      <c r="AQ287" s="58"/>
      <c r="AR287" s="58"/>
      <c r="AS287" s="58"/>
    </row>
    <row r="288" spans="1:45" x14ac:dyDescent="0.25">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c r="AA288" s="58"/>
      <c r="AB288" s="58"/>
      <c r="AC288" s="58"/>
      <c r="AD288" s="58"/>
      <c r="AE288" s="58"/>
      <c r="AF288" s="58"/>
      <c r="AG288" s="58"/>
      <c r="AH288" s="58"/>
      <c r="AI288" s="58"/>
      <c r="AJ288" s="58"/>
      <c r="AK288" s="58"/>
      <c r="AL288" s="58"/>
      <c r="AM288" s="58"/>
      <c r="AN288" s="58"/>
      <c r="AO288" s="58"/>
      <c r="AP288" s="58"/>
      <c r="AQ288" s="58"/>
      <c r="AR288" s="58"/>
      <c r="AS288" s="58"/>
    </row>
    <row r="289" spans="1:45" x14ac:dyDescent="0.25">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c r="AA289" s="58"/>
      <c r="AB289" s="58"/>
      <c r="AC289" s="58"/>
      <c r="AD289" s="58"/>
      <c r="AE289" s="58"/>
      <c r="AF289" s="58"/>
      <c r="AG289" s="58"/>
      <c r="AH289" s="58"/>
      <c r="AI289" s="58"/>
      <c r="AJ289" s="58"/>
      <c r="AK289" s="58"/>
      <c r="AL289" s="58"/>
      <c r="AM289" s="58"/>
      <c r="AN289" s="58"/>
      <c r="AO289" s="58"/>
      <c r="AP289" s="58"/>
      <c r="AQ289" s="58"/>
      <c r="AR289" s="58"/>
      <c r="AS289" s="58"/>
    </row>
    <row r="290" spans="1:45" x14ac:dyDescent="0.25">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c r="AA290" s="58"/>
      <c r="AB290" s="58"/>
      <c r="AC290" s="58"/>
      <c r="AD290" s="58"/>
      <c r="AE290" s="58"/>
      <c r="AF290" s="58"/>
      <c r="AG290" s="58"/>
      <c r="AH290" s="58"/>
      <c r="AI290" s="58"/>
      <c r="AJ290" s="58"/>
      <c r="AK290" s="58"/>
      <c r="AL290" s="58"/>
      <c r="AM290" s="58"/>
      <c r="AN290" s="58"/>
      <c r="AO290" s="58"/>
      <c r="AP290" s="58"/>
      <c r="AQ290" s="58"/>
      <c r="AR290" s="58"/>
      <c r="AS290" s="58"/>
    </row>
    <row r="291" spans="1:45" x14ac:dyDescent="0.25">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c r="AA291" s="58"/>
      <c r="AB291" s="58"/>
      <c r="AC291" s="58"/>
      <c r="AD291" s="58"/>
      <c r="AE291" s="58"/>
      <c r="AF291" s="58"/>
      <c r="AG291" s="58"/>
      <c r="AH291" s="58"/>
      <c r="AI291" s="58"/>
      <c r="AJ291" s="58"/>
      <c r="AK291" s="58"/>
      <c r="AL291" s="58"/>
      <c r="AM291" s="58"/>
      <c r="AN291" s="58"/>
      <c r="AO291" s="58"/>
      <c r="AP291" s="58"/>
      <c r="AQ291" s="58"/>
      <c r="AR291" s="58"/>
      <c r="AS291" s="58"/>
    </row>
    <row r="292" spans="1:45" x14ac:dyDescent="0.25">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c r="AB292" s="58"/>
      <c r="AC292" s="58"/>
      <c r="AD292" s="58"/>
      <c r="AE292" s="58"/>
      <c r="AF292" s="58"/>
      <c r="AG292" s="58"/>
      <c r="AH292" s="58"/>
      <c r="AI292" s="58"/>
      <c r="AJ292" s="58"/>
      <c r="AK292" s="58"/>
      <c r="AL292" s="58"/>
      <c r="AM292" s="58"/>
      <c r="AN292" s="58"/>
      <c r="AO292" s="58"/>
      <c r="AP292" s="58"/>
      <c r="AQ292" s="58"/>
      <c r="AR292" s="58"/>
      <c r="AS292" s="58"/>
    </row>
    <row r="293" spans="1:45" x14ac:dyDescent="0.25">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c r="AA293" s="58"/>
      <c r="AB293" s="58"/>
      <c r="AC293" s="58"/>
      <c r="AD293" s="58"/>
      <c r="AE293" s="58"/>
      <c r="AF293" s="58"/>
      <c r="AG293" s="58"/>
      <c r="AH293" s="58"/>
      <c r="AI293" s="58"/>
      <c r="AJ293" s="58"/>
      <c r="AK293" s="58"/>
      <c r="AL293" s="58"/>
      <c r="AM293" s="58"/>
      <c r="AN293" s="58"/>
      <c r="AO293" s="58"/>
      <c r="AP293" s="58"/>
      <c r="AQ293" s="58"/>
      <c r="AR293" s="58"/>
      <c r="AS293" s="58"/>
    </row>
    <row r="294" spans="1:45" x14ac:dyDescent="0.25">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c r="AB294" s="58"/>
      <c r="AC294" s="58"/>
      <c r="AD294" s="58"/>
      <c r="AE294" s="58"/>
      <c r="AF294" s="58"/>
      <c r="AG294" s="58"/>
      <c r="AH294" s="58"/>
      <c r="AI294" s="58"/>
      <c r="AJ294" s="58"/>
      <c r="AK294" s="58"/>
      <c r="AL294" s="58"/>
      <c r="AM294" s="58"/>
      <c r="AN294" s="58"/>
      <c r="AO294" s="58"/>
      <c r="AP294" s="58"/>
      <c r="AQ294" s="58"/>
      <c r="AR294" s="58"/>
      <c r="AS294" s="58"/>
    </row>
    <row r="295" spans="1:45" x14ac:dyDescent="0.25">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c r="AA295" s="58"/>
      <c r="AB295" s="58"/>
      <c r="AC295" s="58"/>
      <c r="AD295" s="58"/>
      <c r="AE295" s="58"/>
      <c r="AF295" s="58"/>
      <c r="AG295" s="58"/>
      <c r="AH295" s="58"/>
      <c r="AI295" s="58"/>
      <c r="AJ295" s="58"/>
      <c r="AK295" s="58"/>
      <c r="AL295" s="58"/>
      <c r="AM295" s="58"/>
      <c r="AN295" s="58"/>
      <c r="AO295" s="58"/>
      <c r="AP295" s="58"/>
      <c r="AQ295" s="58"/>
      <c r="AR295" s="58"/>
      <c r="AS295" s="58"/>
    </row>
    <row r="296" spans="1:45" x14ac:dyDescent="0.25">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c r="AA296" s="58"/>
      <c r="AB296" s="58"/>
      <c r="AC296" s="58"/>
      <c r="AD296" s="58"/>
      <c r="AE296" s="58"/>
      <c r="AF296" s="58"/>
      <c r="AG296" s="58"/>
      <c r="AH296" s="58"/>
      <c r="AI296" s="58"/>
      <c r="AJ296" s="58"/>
      <c r="AK296" s="58"/>
      <c r="AL296" s="58"/>
      <c r="AM296" s="58"/>
      <c r="AN296" s="58"/>
      <c r="AO296" s="58"/>
      <c r="AP296" s="58"/>
      <c r="AQ296" s="58"/>
      <c r="AR296" s="58"/>
      <c r="AS296" s="58"/>
    </row>
    <row r="297" spans="1:45" x14ac:dyDescent="0.25">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8"/>
      <c r="AB297" s="58"/>
      <c r="AC297" s="58"/>
      <c r="AD297" s="58"/>
      <c r="AE297" s="58"/>
      <c r="AF297" s="58"/>
      <c r="AG297" s="58"/>
      <c r="AH297" s="58"/>
      <c r="AI297" s="58"/>
      <c r="AJ297" s="58"/>
      <c r="AK297" s="58"/>
      <c r="AL297" s="58"/>
      <c r="AM297" s="58"/>
      <c r="AN297" s="58"/>
      <c r="AO297" s="58"/>
      <c r="AP297" s="58"/>
      <c r="AQ297" s="58"/>
      <c r="AR297" s="58"/>
      <c r="AS297" s="58"/>
    </row>
    <row r="298" spans="1:45" x14ac:dyDescent="0.25">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c r="AA298" s="58"/>
      <c r="AB298" s="58"/>
      <c r="AC298" s="58"/>
      <c r="AD298" s="58"/>
      <c r="AE298" s="58"/>
      <c r="AF298" s="58"/>
      <c r="AG298" s="58"/>
      <c r="AH298" s="58"/>
      <c r="AI298" s="58"/>
      <c r="AJ298" s="58"/>
      <c r="AK298" s="58"/>
      <c r="AL298" s="58"/>
      <c r="AM298" s="58"/>
      <c r="AN298" s="58"/>
      <c r="AO298" s="58"/>
      <c r="AP298" s="58"/>
      <c r="AQ298" s="58"/>
      <c r="AR298" s="58"/>
      <c r="AS298" s="58"/>
    </row>
    <row r="299" spans="1:45" x14ac:dyDescent="0.25">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c r="AA299" s="58"/>
      <c r="AB299" s="58"/>
      <c r="AC299" s="58"/>
      <c r="AD299" s="58"/>
      <c r="AE299" s="58"/>
      <c r="AF299" s="58"/>
      <c r="AG299" s="58"/>
      <c r="AH299" s="58"/>
      <c r="AI299" s="58"/>
      <c r="AJ299" s="58"/>
      <c r="AK299" s="58"/>
      <c r="AL299" s="58"/>
      <c r="AM299" s="58"/>
      <c r="AN299" s="58"/>
      <c r="AO299" s="58"/>
      <c r="AP299" s="58"/>
      <c r="AQ299" s="58"/>
      <c r="AR299" s="58"/>
      <c r="AS299" s="58"/>
    </row>
    <row r="300" spans="1:45" x14ac:dyDescent="0.25">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c r="AA300" s="58"/>
      <c r="AB300" s="58"/>
      <c r="AC300" s="58"/>
      <c r="AD300" s="58"/>
      <c r="AE300" s="58"/>
      <c r="AF300" s="58"/>
      <c r="AG300" s="58"/>
      <c r="AH300" s="58"/>
      <c r="AI300" s="58"/>
      <c r="AJ300" s="58"/>
      <c r="AK300" s="58"/>
      <c r="AL300" s="58"/>
      <c r="AM300" s="58"/>
      <c r="AN300" s="58"/>
      <c r="AO300" s="58"/>
      <c r="AP300" s="58"/>
      <c r="AQ300" s="58"/>
      <c r="AR300" s="58"/>
      <c r="AS300" s="58"/>
    </row>
    <row r="301" spans="1:45" x14ac:dyDescent="0.25">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c r="AA301" s="58"/>
      <c r="AB301" s="58"/>
      <c r="AC301" s="58"/>
      <c r="AD301" s="58"/>
      <c r="AE301" s="58"/>
      <c r="AF301" s="58"/>
      <c r="AG301" s="58"/>
      <c r="AH301" s="58"/>
      <c r="AI301" s="58"/>
      <c r="AJ301" s="58"/>
      <c r="AK301" s="58"/>
      <c r="AL301" s="58"/>
      <c r="AM301" s="58"/>
      <c r="AN301" s="58"/>
      <c r="AO301" s="58"/>
      <c r="AP301" s="58"/>
      <c r="AQ301" s="58"/>
      <c r="AR301" s="58"/>
      <c r="AS301" s="58"/>
    </row>
    <row r="302" spans="1:45" x14ac:dyDescent="0.25">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c r="AA302" s="58"/>
      <c r="AB302" s="58"/>
      <c r="AC302" s="58"/>
      <c r="AD302" s="58"/>
      <c r="AE302" s="58"/>
      <c r="AF302" s="58"/>
      <c r="AG302" s="58"/>
      <c r="AH302" s="58"/>
      <c r="AI302" s="58"/>
      <c r="AJ302" s="58"/>
      <c r="AK302" s="58"/>
      <c r="AL302" s="58"/>
      <c r="AM302" s="58"/>
      <c r="AN302" s="58"/>
      <c r="AO302" s="58"/>
      <c r="AP302" s="58"/>
      <c r="AQ302" s="58"/>
      <c r="AR302" s="58"/>
      <c r="AS302" s="58"/>
    </row>
    <row r="303" spans="1:45" x14ac:dyDescent="0.25">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c r="AA303" s="58"/>
      <c r="AB303" s="58"/>
      <c r="AC303" s="58"/>
      <c r="AD303" s="58"/>
      <c r="AE303" s="58"/>
      <c r="AF303" s="58"/>
      <c r="AG303" s="58"/>
      <c r="AH303" s="58"/>
      <c r="AI303" s="58"/>
      <c r="AJ303" s="58"/>
      <c r="AK303" s="58"/>
      <c r="AL303" s="58"/>
      <c r="AM303" s="58"/>
      <c r="AN303" s="58"/>
      <c r="AO303" s="58"/>
      <c r="AP303" s="58"/>
      <c r="AQ303" s="58"/>
      <c r="AR303" s="58"/>
      <c r="AS303" s="58"/>
    </row>
    <row r="304" spans="1:45" x14ac:dyDescent="0.25">
      <c r="A304" s="5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c r="AA304" s="58"/>
      <c r="AB304" s="58"/>
      <c r="AC304" s="58"/>
      <c r="AD304" s="58"/>
      <c r="AE304" s="58"/>
      <c r="AF304" s="58"/>
      <c r="AG304" s="58"/>
      <c r="AH304" s="58"/>
      <c r="AI304" s="58"/>
      <c r="AJ304" s="58"/>
      <c r="AK304" s="58"/>
      <c r="AL304" s="58"/>
      <c r="AM304" s="58"/>
      <c r="AN304" s="58"/>
      <c r="AO304" s="58"/>
      <c r="AP304" s="58"/>
      <c r="AQ304" s="58"/>
      <c r="AR304" s="58"/>
      <c r="AS304" s="58"/>
    </row>
    <row r="305" spans="1:45" x14ac:dyDescent="0.25">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c r="AA305" s="58"/>
      <c r="AB305" s="58"/>
      <c r="AC305" s="58"/>
      <c r="AD305" s="58"/>
      <c r="AE305" s="58"/>
      <c r="AF305" s="58"/>
      <c r="AG305" s="58"/>
      <c r="AH305" s="58"/>
      <c r="AI305" s="58"/>
      <c r="AJ305" s="58"/>
      <c r="AK305" s="58"/>
      <c r="AL305" s="58"/>
      <c r="AM305" s="58"/>
      <c r="AN305" s="58"/>
      <c r="AO305" s="58"/>
      <c r="AP305" s="58"/>
      <c r="AQ305" s="58"/>
      <c r="AR305" s="58"/>
      <c r="AS305" s="58"/>
    </row>
    <row r="306" spans="1:45" x14ac:dyDescent="0.25">
      <c r="A306" s="5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c r="AA306" s="58"/>
      <c r="AB306" s="58"/>
      <c r="AC306" s="58"/>
      <c r="AD306" s="58"/>
      <c r="AE306" s="58"/>
      <c r="AF306" s="58"/>
      <c r="AG306" s="58"/>
      <c r="AH306" s="58"/>
      <c r="AI306" s="58"/>
      <c r="AJ306" s="58"/>
      <c r="AK306" s="58"/>
      <c r="AL306" s="58"/>
      <c r="AM306" s="58"/>
      <c r="AN306" s="58"/>
      <c r="AO306" s="58"/>
      <c r="AP306" s="58"/>
      <c r="AQ306" s="58"/>
      <c r="AR306" s="58"/>
      <c r="AS306" s="58"/>
    </row>
    <row r="307" spans="1:45" x14ac:dyDescent="0.25">
      <c r="A307" s="5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c r="AA307" s="58"/>
      <c r="AB307" s="58"/>
      <c r="AC307" s="58"/>
      <c r="AD307" s="58"/>
      <c r="AE307" s="58"/>
      <c r="AF307" s="58"/>
      <c r="AG307" s="58"/>
      <c r="AH307" s="58"/>
      <c r="AI307" s="58"/>
      <c r="AJ307" s="58"/>
      <c r="AK307" s="58"/>
      <c r="AL307" s="58"/>
      <c r="AM307" s="58"/>
      <c r="AN307" s="58"/>
      <c r="AO307" s="58"/>
      <c r="AP307" s="58"/>
      <c r="AQ307" s="58"/>
      <c r="AR307" s="58"/>
      <c r="AS307" s="58"/>
    </row>
    <row r="308" spans="1:45" x14ac:dyDescent="0.25">
      <c r="A308" s="5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c r="AA308" s="58"/>
      <c r="AB308" s="58"/>
      <c r="AC308" s="58"/>
      <c r="AD308" s="58"/>
      <c r="AE308" s="58"/>
      <c r="AF308" s="58"/>
      <c r="AG308" s="58"/>
      <c r="AH308" s="58"/>
      <c r="AI308" s="58"/>
      <c r="AJ308" s="58"/>
      <c r="AK308" s="58"/>
      <c r="AL308" s="58"/>
      <c r="AM308" s="58"/>
      <c r="AN308" s="58"/>
      <c r="AO308" s="58"/>
      <c r="AP308" s="58"/>
      <c r="AQ308" s="58"/>
      <c r="AR308" s="58"/>
      <c r="AS308" s="58"/>
    </row>
    <row r="309" spans="1:45" x14ac:dyDescent="0.25">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c r="AA309" s="58"/>
      <c r="AB309" s="58"/>
      <c r="AC309" s="58"/>
      <c r="AD309" s="58"/>
      <c r="AE309" s="58"/>
      <c r="AF309" s="58"/>
      <c r="AG309" s="58"/>
      <c r="AH309" s="58"/>
      <c r="AI309" s="58"/>
      <c r="AJ309" s="58"/>
      <c r="AK309" s="58"/>
      <c r="AL309" s="58"/>
      <c r="AM309" s="58"/>
      <c r="AN309" s="58"/>
      <c r="AO309" s="58"/>
      <c r="AP309" s="58"/>
      <c r="AQ309" s="58"/>
      <c r="AR309" s="58"/>
      <c r="AS309" s="58"/>
    </row>
    <row r="310" spans="1:45" x14ac:dyDescent="0.25">
      <c r="A310" s="5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c r="AA310" s="58"/>
      <c r="AB310" s="58"/>
      <c r="AC310" s="58"/>
      <c r="AD310" s="58"/>
      <c r="AE310" s="58"/>
      <c r="AF310" s="58"/>
      <c r="AG310" s="58"/>
      <c r="AH310" s="58"/>
      <c r="AI310" s="58"/>
      <c r="AJ310" s="58"/>
      <c r="AK310" s="58"/>
      <c r="AL310" s="58"/>
      <c r="AM310" s="58"/>
      <c r="AN310" s="58"/>
      <c r="AO310" s="58"/>
      <c r="AP310" s="58"/>
      <c r="AQ310" s="58"/>
      <c r="AR310" s="58"/>
      <c r="AS310" s="58"/>
    </row>
    <row r="311" spans="1:45" x14ac:dyDescent="0.25">
      <c r="A311" s="5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c r="AA311" s="58"/>
      <c r="AB311" s="58"/>
      <c r="AC311" s="58"/>
      <c r="AD311" s="58"/>
      <c r="AE311" s="58"/>
      <c r="AF311" s="58"/>
      <c r="AG311" s="58"/>
      <c r="AH311" s="58"/>
      <c r="AI311" s="58"/>
      <c r="AJ311" s="58"/>
      <c r="AK311" s="58"/>
      <c r="AL311" s="58"/>
      <c r="AM311" s="58"/>
      <c r="AN311" s="58"/>
      <c r="AO311" s="58"/>
      <c r="AP311" s="58"/>
      <c r="AQ311" s="58"/>
      <c r="AR311" s="58"/>
      <c r="AS311" s="58"/>
    </row>
    <row r="312" spans="1:45" x14ac:dyDescent="0.25">
      <c r="A312" s="5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c r="AA312" s="58"/>
      <c r="AB312" s="58"/>
      <c r="AC312" s="58"/>
      <c r="AD312" s="58"/>
      <c r="AE312" s="58"/>
      <c r="AF312" s="58"/>
      <c r="AG312" s="58"/>
      <c r="AH312" s="58"/>
      <c r="AI312" s="58"/>
      <c r="AJ312" s="58"/>
      <c r="AK312" s="58"/>
      <c r="AL312" s="58"/>
      <c r="AM312" s="58"/>
      <c r="AN312" s="58"/>
      <c r="AO312" s="58"/>
      <c r="AP312" s="58"/>
      <c r="AQ312" s="58"/>
      <c r="AR312" s="58"/>
      <c r="AS312" s="58"/>
    </row>
    <row r="313" spans="1:45" x14ac:dyDescent="0.25">
      <c r="A313" s="5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c r="AA313" s="58"/>
      <c r="AB313" s="58"/>
      <c r="AC313" s="58"/>
      <c r="AD313" s="58"/>
      <c r="AE313" s="58"/>
      <c r="AF313" s="58"/>
      <c r="AG313" s="58"/>
      <c r="AH313" s="58"/>
      <c r="AI313" s="58"/>
      <c r="AJ313" s="58"/>
      <c r="AK313" s="58"/>
      <c r="AL313" s="58"/>
      <c r="AM313" s="58"/>
      <c r="AN313" s="58"/>
      <c r="AO313" s="58"/>
      <c r="AP313" s="58"/>
      <c r="AQ313" s="58"/>
      <c r="AR313" s="58"/>
      <c r="AS313" s="58"/>
    </row>
    <row r="314" spans="1:45" x14ac:dyDescent="0.25">
      <c r="A314" s="5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c r="AA314" s="58"/>
      <c r="AB314" s="58"/>
      <c r="AC314" s="58"/>
      <c r="AD314" s="58"/>
      <c r="AE314" s="58"/>
      <c r="AF314" s="58"/>
      <c r="AG314" s="58"/>
      <c r="AH314" s="58"/>
      <c r="AI314" s="58"/>
      <c r="AJ314" s="58"/>
      <c r="AK314" s="58"/>
      <c r="AL314" s="58"/>
      <c r="AM314" s="58"/>
      <c r="AN314" s="58"/>
      <c r="AO314" s="58"/>
      <c r="AP314" s="58"/>
      <c r="AQ314" s="58"/>
      <c r="AR314" s="58"/>
      <c r="AS314" s="58"/>
    </row>
    <row r="315" spans="1:45" x14ac:dyDescent="0.25">
      <c r="A315" s="5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c r="AA315" s="58"/>
      <c r="AB315" s="58"/>
      <c r="AC315" s="58"/>
      <c r="AD315" s="58"/>
      <c r="AE315" s="58"/>
      <c r="AF315" s="58"/>
      <c r="AG315" s="58"/>
      <c r="AH315" s="58"/>
      <c r="AI315" s="58"/>
      <c r="AJ315" s="58"/>
      <c r="AK315" s="58"/>
      <c r="AL315" s="58"/>
      <c r="AM315" s="58"/>
      <c r="AN315" s="58"/>
      <c r="AO315" s="58"/>
      <c r="AP315" s="58"/>
      <c r="AQ315" s="58"/>
      <c r="AR315" s="58"/>
      <c r="AS315" s="58"/>
    </row>
    <row r="316" spans="1:45" x14ac:dyDescent="0.25">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c r="AA316" s="58"/>
      <c r="AB316" s="58"/>
      <c r="AC316" s="58"/>
      <c r="AD316" s="58"/>
      <c r="AE316" s="58"/>
      <c r="AF316" s="58"/>
      <c r="AG316" s="58"/>
      <c r="AH316" s="58"/>
      <c r="AI316" s="58"/>
      <c r="AJ316" s="58"/>
      <c r="AK316" s="58"/>
      <c r="AL316" s="58"/>
      <c r="AM316" s="58"/>
      <c r="AN316" s="58"/>
      <c r="AO316" s="58"/>
      <c r="AP316" s="58"/>
      <c r="AQ316" s="58"/>
      <c r="AR316" s="58"/>
      <c r="AS316" s="58"/>
    </row>
    <row r="317" spans="1:45" x14ac:dyDescent="0.25">
      <c r="A317" s="5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c r="AA317" s="58"/>
      <c r="AB317" s="58"/>
      <c r="AC317" s="58"/>
      <c r="AD317" s="58"/>
      <c r="AE317" s="58"/>
      <c r="AF317" s="58"/>
      <c r="AG317" s="58"/>
      <c r="AH317" s="58"/>
      <c r="AI317" s="58"/>
      <c r="AJ317" s="58"/>
      <c r="AK317" s="58"/>
      <c r="AL317" s="58"/>
      <c r="AM317" s="58"/>
      <c r="AN317" s="58"/>
      <c r="AO317" s="58"/>
      <c r="AP317" s="58"/>
      <c r="AQ317" s="58"/>
      <c r="AR317" s="58"/>
      <c r="AS317" s="58"/>
    </row>
    <row r="318" spans="1:45" x14ac:dyDescent="0.25">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c r="AA318" s="58"/>
      <c r="AB318" s="58"/>
      <c r="AC318" s="58"/>
      <c r="AD318" s="58"/>
      <c r="AE318" s="58"/>
      <c r="AF318" s="58"/>
      <c r="AG318" s="58"/>
      <c r="AH318" s="58"/>
      <c r="AI318" s="58"/>
      <c r="AJ318" s="58"/>
      <c r="AK318" s="58"/>
      <c r="AL318" s="58"/>
      <c r="AM318" s="58"/>
      <c r="AN318" s="58"/>
      <c r="AO318" s="58"/>
      <c r="AP318" s="58"/>
      <c r="AQ318" s="58"/>
      <c r="AR318" s="58"/>
      <c r="AS318" s="58"/>
    </row>
    <row r="319" spans="1:45" x14ac:dyDescent="0.25">
      <c r="A319" s="5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c r="AA319" s="58"/>
      <c r="AB319" s="58"/>
      <c r="AC319" s="58"/>
      <c r="AD319" s="58"/>
      <c r="AE319" s="58"/>
      <c r="AF319" s="58"/>
      <c r="AG319" s="58"/>
      <c r="AH319" s="58"/>
      <c r="AI319" s="58"/>
      <c r="AJ319" s="58"/>
      <c r="AK319" s="58"/>
      <c r="AL319" s="58"/>
      <c r="AM319" s="58"/>
      <c r="AN319" s="58"/>
      <c r="AO319" s="58"/>
      <c r="AP319" s="58"/>
      <c r="AQ319" s="58"/>
      <c r="AR319" s="58"/>
      <c r="AS319" s="58"/>
    </row>
    <row r="320" spans="1:45" x14ac:dyDescent="0.25">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c r="AA320" s="58"/>
      <c r="AB320" s="58"/>
      <c r="AC320" s="58"/>
      <c r="AD320" s="58"/>
      <c r="AE320" s="58"/>
      <c r="AF320" s="58"/>
      <c r="AG320" s="58"/>
      <c r="AH320" s="58"/>
      <c r="AI320" s="58"/>
      <c r="AJ320" s="58"/>
      <c r="AK320" s="58"/>
      <c r="AL320" s="58"/>
      <c r="AM320" s="58"/>
      <c r="AN320" s="58"/>
      <c r="AO320" s="58"/>
      <c r="AP320" s="58"/>
      <c r="AQ320" s="58"/>
      <c r="AR320" s="58"/>
      <c r="AS320" s="58"/>
    </row>
    <row r="321" spans="1:45" x14ac:dyDescent="0.25">
      <c r="A321" s="5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c r="AA321" s="58"/>
      <c r="AB321" s="58"/>
      <c r="AC321" s="58"/>
      <c r="AD321" s="58"/>
      <c r="AE321" s="58"/>
      <c r="AF321" s="58"/>
      <c r="AG321" s="58"/>
      <c r="AH321" s="58"/>
      <c r="AI321" s="58"/>
      <c r="AJ321" s="58"/>
      <c r="AK321" s="58"/>
      <c r="AL321" s="58"/>
      <c r="AM321" s="58"/>
      <c r="AN321" s="58"/>
      <c r="AO321" s="58"/>
      <c r="AP321" s="58"/>
      <c r="AQ321" s="58"/>
      <c r="AR321" s="58"/>
      <c r="AS321" s="58"/>
    </row>
    <row r="322" spans="1:45" x14ac:dyDescent="0.25">
      <c r="A322" s="5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c r="AA322" s="58"/>
      <c r="AB322" s="58"/>
      <c r="AC322" s="58"/>
      <c r="AD322" s="58"/>
      <c r="AE322" s="58"/>
      <c r="AF322" s="58"/>
      <c r="AG322" s="58"/>
      <c r="AH322" s="58"/>
      <c r="AI322" s="58"/>
      <c r="AJ322" s="58"/>
      <c r="AK322" s="58"/>
      <c r="AL322" s="58"/>
      <c r="AM322" s="58"/>
      <c r="AN322" s="58"/>
      <c r="AO322" s="58"/>
      <c r="AP322" s="58"/>
      <c r="AQ322" s="58"/>
      <c r="AR322" s="58"/>
      <c r="AS322" s="58"/>
    </row>
    <row r="323" spans="1:45" x14ac:dyDescent="0.25">
      <c r="A323" s="58"/>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c r="AA323" s="58"/>
      <c r="AB323" s="58"/>
      <c r="AC323" s="58"/>
      <c r="AD323" s="58"/>
      <c r="AE323" s="58"/>
      <c r="AF323" s="58"/>
      <c r="AG323" s="58"/>
      <c r="AH323" s="58"/>
      <c r="AI323" s="58"/>
      <c r="AJ323" s="58"/>
      <c r="AK323" s="58"/>
      <c r="AL323" s="58"/>
      <c r="AM323" s="58"/>
      <c r="AN323" s="58"/>
      <c r="AO323" s="58"/>
      <c r="AP323" s="58"/>
      <c r="AQ323" s="58"/>
      <c r="AR323" s="58"/>
      <c r="AS323" s="58"/>
    </row>
    <row r="324" spans="1:45" x14ac:dyDescent="0.25">
      <c r="A324" s="58"/>
      <c r="B324" s="58"/>
      <c r="C324" s="58"/>
      <c r="D324" s="58"/>
      <c r="E324" s="58"/>
      <c r="F324" s="58"/>
      <c r="G324" s="58"/>
      <c r="H324" s="58"/>
      <c r="I324" s="58"/>
      <c r="J324" s="58"/>
      <c r="K324" s="58"/>
      <c r="L324" s="58"/>
      <c r="M324" s="58"/>
      <c r="N324" s="58"/>
      <c r="O324" s="58"/>
      <c r="P324" s="58"/>
      <c r="Q324" s="58"/>
      <c r="R324" s="58"/>
      <c r="S324" s="58"/>
      <c r="T324" s="58"/>
      <c r="U324" s="58"/>
      <c r="V324" s="58"/>
      <c r="W324" s="58"/>
      <c r="X324" s="58"/>
      <c r="Y324" s="58"/>
      <c r="Z324" s="58"/>
      <c r="AA324" s="58"/>
      <c r="AB324" s="58"/>
      <c r="AC324" s="58"/>
      <c r="AD324" s="58"/>
      <c r="AE324" s="58"/>
      <c r="AF324" s="58"/>
      <c r="AG324" s="58"/>
      <c r="AH324" s="58"/>
      <c r="AI324" s="58"/>
      <c r="AJ324" s="58"/>
      <c r="AK324" s="58"/>
      <c r="AL324" s="58"/>
      <c r="AM324" s="58"/>
      <c r="AN324" s="58"/>
      <c r="AO324" s="58"/>
      <c r="AP324" s="58"/>
      <c r="AQ324" s="58"/>
      <c r="AR324" s="58"/>
      <c r="AS324" s="58"/>
    </row>
    <row r="325" spans="1:45" x14ac:dyDescent="0.25">
      <c r="A325" s="58"/>
      <c r="B325" s="58"/>
      <c r="C325" s="58"/>
      <c r="D325" s="58"/>
      <c r="E325" s="58"/>
      <c r="F325" s="58"/>
      <c r="G325" s="58"/>
      <c r="H325" s="58"/>
      <c r="I325" s="58"/>
      <c r="J325" s="58"/>
      <c r="K325" s="58"/>
      <c r="L325" s="58"/>
      <c r="M325" s="58"/>
      <c r="N325" s="58"/>
      <c r="O325" s="58"/>
      <c r="P325" s="58"/>
      <c r="Q325" s="58"/>
      <c r="R325" s="58"/>
      <c r="S325" s="58"/>
      <c r="T325" s="58"/>
      <c r="U325" s="58"/>
      <c r="V325" s="58"/>
      <c r="W325" s="58"/>
      <c r="X325" s="58"/>
      <c r="Y325" s="58"/>
      <c r="Z325" s="58"/>
      <c r="AA325" s="58"/>
      <c r="AB325" s="58"/>
      <c r="AC325" s="58"/>
      <c r="AD325" s="58"/>
      <c r="AE325" s="58"/>
      <c r="AF325" s="58"/>
      <c r="AG325" s="58"/>
      <c r="AH325" s="58"/>
      <c r="AI325" s="58"/>
      <c r="AJ325" s="58"/>
      <c r="AK325" s="58"/>
      <c r="AL325" s="58"/>
      <c r="AM325" s="58"/>
      <c r="AN325" s="58"/>
      <c r="AO325" s="58"/>
      <c r="AP325" s="58"/>
      <c r="AQ325" s="58"/>
      <c r="AR325" s="58"/>
      <c r="AS325" s="58"/>
    </row>
    <row r="326" spans="1:45" x14ac:dyDescent="0.25">
      <c r="A326" s="58"/>
      <c r="B326" s="58"/>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c r="AA326" s="58"/>
      <c r="AB326" s="58"/>
      <c r="AC326" s="58"/>
      <c r="AD326" s="58"/>
      <c r="AE326" s="58"/>
      <c r="AF326" s="58"/>
      <c r="AG326" s="58"/>
      <c r="AH326" s="58"/>
      <c r="AI326" s="58"/>
      <c r="AJ326" s="58"/>
      <c r="AK326" s="58"/>
      <c r="AL326" s="58"/>
      <c r="AM326" s="58"/>
      <c r="AN326" s="58"/>
      <c r="AO326" s="58"/>
      <c r="AP326" s="58"/>
      <c r="AQ326" s="58"/>
      <c r="AR326" s="58"/>
      <c r="AS326" s="58"/>
    </row>
    <row r="327" spans="1:45" x14ac:dyDescent="0.25">
      <c r="A327" s="58"/>
      <c r="B327" s="58"/>
      <c r="C327" s="58"/>
      <c r="D327" s="58"/>
      <c r="E327" s="58"/>
      <c r="F327" s="58"/>
      <c r="G327" s="58"/>
      <c r="H327" s="58"/>
      <c r="I327" s="58"/>
      <c r="J327" s="58"/>
      <c r="K327" s="58"/>
      <c r="L327" s="58"/>
      <c r="M327" s="58"/>
      <c r="N327" s="58"/>
      <c r="O327" s="58"/>
      <c r="P327" s="58"/>
      <c r="Q327" s="58"/>
      <c r="R327" s="58"/>
      <c r="S327" s="58"/>
      <c r="T327" s="58"/>
      <c r="U327" s="58"/>
      <c r="V327" s="58"/>
      <c r="W327" s="58"/>
      <c r="X327" s="58"/>
      <c r="Y327" s="58"/>
      <c r="Z327" s="58"/>
      <c r="AA327" s="58"/>
      <c r="AB327" s="58"/>
      <c r="AC327" s="58"/>
      <c r="AD327" s="58"/>
      <c r="AE327" s="58"/>
      <c r="AF327" s="58"/>
      <c r="AG327" s="58"/>
      <c r="AH327" s="58"/>
      <c r="AI327" s="58"/>
      <c r="AJ327" s="58"/>
      <c r="AK327" s="58"/>
      <c r="AL327" s="58"/>
      <c r="AM327" s="58"/>
      <c r="AN327" s="58"/>
      <c r="AO327" s="58"/>
      <c r="AP327" s="58"/>
      <c r="AQ327" s="58"/>
      <c r="AR327" s="58"/>
      <c r="AS327" s="58"/>
    </row>
    <row r="328" spans="1:45" x14ac:dyDescent="0.25">
      <c r="A328" s="58"/>
      <c r="B328" s="58"/>
      <c r="C328" s="58"/>
      <c r="D328" s="58"/>
      <c r="E328" s="58"/>
      <c r="F328" s="58"/>
      <c r="G328" s="58"/>
      <c r="H328" s="58"/>
      <c r="I328" s="58"/>
      <c r="J328" s="58"/>
      <c r="K328" s="58"/>
      <c r="L328" s="58"/>
      <c r="M328" s="58"/>
      <c r="N328" s="58"/>
      <c r="O328" s="58"/>
      <c r="P328" s="58"/>
      <c r="Q328" s="58"/>
      <c r="R328" s="58"/>
      <c r="S328" s="58"/>
      <c r="T328" s="58"/>
      <c r="U328" s="58"/>
      <c r="V328" s="58"/>
      <c r="W328" s="58"/>
      <c r="X328" s="58"/>
      <c r="Y328" s="58"/>
      <c r="Z328" s="58"/>
      <c r="AA328" s="58"/>
      <c r="AB328" s="58"/>
      <c r="AC328" s="58"/>
      <c r="AD328" s="58"/>
      <c r="AE328" s="58"/>
      <c r="AF328" s="58"/>
      <c r="AG328" s="58"/>
      <c r="AH328" s="58"/>
      <c r="AI328" s="58"/>
      <c r="AJ328" s="58"/>
      <c r="AK328" s="58"/>
      <c r="AL328" s="58"/>
      <c r="AM328" s="58"/>
      <c r="AN328" s="58"/>
      <c r="AO328" s="58"/>
      <c r="AP328" s="58"/>
      <c r="AQ328" s="58"/>
      <c r="AR328" s="58"/>
      <c r="AS328" s="58"/>
    </row>
    <row r="329" spans="1:45" x14ac:dyDescent="0.25">
      <c r="A329" s="58"/>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8"/>
      <c r="AB329" s="58"/>
      <c r="AC329" s="58"/>
      <c r="AD329" s="58"/>
      <c r="AE329" s="58"/>
      <c r="AF329" s="58"/>
      <c r="AG329" s="58"/>
      <c r="AH329" s="58"/>
      <c r="AI329" s="58"/>
      <c r="AJ329" s="58"/>
      <c r="AK329" s="58"/>
      <c r="AL329" s="58"/>
      <c r="AM329" s="58"/>
      <c r="AN329" s="58"/>
      <c r="AO329" s="58"/>
      <c r="AP329" s="58"/>
      <c r="AQ329" s="58"/>
      <c r="AR329" s="58"/>
      <c r="AS329" s="58"/>
    </row>
    <row r="330" spans="1:45" x14ac:dyDescent="0.25">
      <c r="A330" s="58"/>
      <c r="B330" s="58"/>
      <c r="C330" s="58"/>
      <c r="D330" s="58"/>
      <c r="E330" s="58"/>
      <c r="F330" s="58"/>
      <c r="G330" s="58"/>
      <c r="H330" s="58"/>
      <c r="I330" s="58"/>
      <c r="J330" s="58"/>
      <c r="K330" s="58"/>
      <c r="L330" s="58"/>
      <c r="M330" s="58"/>
      <c r="N330" s="58"/>
      <c r="O330" s="58"/>
      <c r="P330" s="58"/>
      <c r="Q330" s="58"/>
      <c r="R330" s="58"/>
      <c r="S330" s="58"/>
      <c r="T330" s="58"/>
      <c r="U330" s="58"/>
      <c r="V330" s="58"/>
      <c r="W330" s="58"/>
      <c r="X330" s="58"/>
      <c r="Y330" s="58"/>
      <c r="Z330" s="58"/>
      <c r="AA330" s="58"/>
      <c r="AB330" s="58"/>
      <c r="AC330" s="58"/>
      <c r="AD330" s="58"/>
      <c r="AE330" s="58"/>
      <c r="AF330" s="58"/>
      <c r="AG330" s="58"/>
      <c r="AH330" s="58"/>
      <c r="AI330" s="58"/>
      <c r="AJ330" s="58"/>
      <c r="AK330" s="58"/>
      <c r="AL330" s="58"/>
      <c r="AM330" s="58"/>
      <c r="AN330" s="58"/>
      <c r="AO330" s="58"/>
      <c r="AP330" s="58"/>
      <c r="AQ330" s="58"/>
      <c r="AR330" s="58"/>
      <c r="AS330" s="58"/>
    </row>
    <row r="331" spans="1:45" x14ac:dyDescent="0.25">
      <c r="A331" s="58"/>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c r="AA331" s="58"/>
      <c r="AB331" s="58"/>
      <c r="AC331" s="58"/>
      <c r="AD331" s="58"/>
      <c r="AE331" s="58"/>
      <c r="AF331" s="58"/>
      <c r="AG331" s="58"/>
      <c r="AH331" s="58"/>
      <c r="AI331" s="58"/>
      <c r="AJ331" s="58"/>
      <c r="AK331" s="58"/>
      <c r="AL331" s="58"/>
      <c r="AM331" s="58"/>
      <c r="AN331" s="58"/>
      <c r="AO331" s="58"/>
      <c r="AP331" s="58"/>
      <c r="AQ331" s="58"/>
      <c r="AR331" s="58"/>
      <c r="AS331" s="58"/>
    </row>
    <row r="332" spans="1:45" x14ac:dyDescent="0.25">
      <c r="A332" s="58"/>
      <c r="B332" s="58"/>
      <c r="C332" s="58"/>
      <c r="D332" s="58"/>
      <c r="E332" s="58"/>
      <c r="F332" s="58"/>
      <c r="G332" s="58"/>
      <c r="H332" s="58"/>
      <c r="I332" s="58"/>
      <c r="J332" s="58"/>
      <c r="K332" s="58"/>
      <c r="L332" s="58"/>
      <c r="M332" s="58"/>
      <c r="N332" s="58"/>
      <c r="O332" s="58"/>
      <c r="P332" s="58"/>
      <c r="Q332" s="58"/>
      <c r="R332" s="58"/>
      <c r="S332" s="58"/>
      <c r="T332" s="58"/>
      <c r="U332" s="58"/>
      <c r="V332" s="58"/>
      <c r="W332" s="58"/>
      <c r="X332" s="58"/>
      <c r="Y332" s="58"/>
      <c r="Z332" s="58"/>
      <c r="AA332" s="58"/>
      <c r="AB332" s="58"/>
      <c r="AC332" s="58"/>
      <c r="AD332" s="58"/>
      <c r="AE332" s="58"/>
      <c r="AF332" s="58"/>
      <c r="AG332" s="58"/>
      <c r="AH332" s="58"/>
      <c r="AI332" s="58"/>
      <c r="AJ332" s="58"/>
      <c r="AK332" s="58"/>
      <c r="AL332" s="58"/>
      <c r="AM332" s="58"/>
      <c r="AN332" s="58"/>
      <c r="AO332" s="58"/>
      <c r="AP332" s="58"/>
      <c r="AQ332" s="58"/>
      <c r="AR332" s="58"/>
      <c r="AS332" s="58"/>
    </row>
    <row r="333" spans="1:45" x14ac:dyDescent="0.25">
      <c r="A333" s="58"/>
      <c r="B333" s="58"/>
      <c r="C333" s="58"/>
      <c r="D333" s="58"/>
      <c r="E333" s="58"/>
      <c r="F333" s="58"/>
      <c r="G333" s="58"/>
      <c r="H333" s="58"/>
      <c r="I333" s="58"/>
      <c r="J333" s="58"/>
      <c r="K333" s="58"/>
      <c r="L333" s="58"/>
      <c r="M333" s="58"/>
      <c r="N333" s="58"/>
      <c r="O333" s="58"/>
      <c r="P333" s="58"/>
      <c r="Q333" s="58"/>
      <c r="R333" s="58"/>
      <c r="S333" s="58"/>
      <c r="T333" s="58"/>
      <c r="U333" s="58"/>
      <c r="V333" s="58"/>
      <c r="W333" s="58"/>
      <c r="X333" s="58"/>
      <c r="Y333" s="58"/>
      <c r="Z333" s="58"/>
      <c r="AA333" s="58"/>
      <c r="AB333" s="58"/>
      <c r="AC333" s="58"/>
      <c r="AD333" s="58"/>
      <c r="AE333" s="58"/>
      <c r="AF333" s="58"/>
      <c r="AG333" s="58"/>
      <c r="AH333" s="58"/>
      <c r="AI333" s="58"/>
      <c r="AJ333" s="58"/>
      <c r="AK333" s="58"/>
      <c r="AL333" s="58"/>
      <c r="AM333" s="58"/>
      <c r="AN333" s="58"/>
      <c r="AO333" s="58"/>
      <c r="AP333" s="58"/>
      <c r="AQ333" s="58"/>
      <c r="AR333" s="58"/>
      <c r="AS333" s="58"/>
    </row>
    <row r="334" spans="1:45" x14ac:dyDescent="0.25">
      <c r="A334" s="58"/>
      <c r="B334" s="58"/>
      <c r="C334" s="58"/>
      <c r="D334" s="58"/>
      <c r="E334" s="58"/>
      <c r="F334" s="58"/>
      <c r="G334" s="58"/>
      <c r="H334" s="58"/>
      <c r="I334" s="58"/>
      <c r="J334" s="58"/>
      <c r="K334" s="58"/>
      <c r="L334" s="58"/>
      <c r="M334" s="58"/>
      <c r="N334" s="58"/>
      <c r="O334" s="58"/>
      <c r="P334" s="58"/>
      <c r="Q334" s="58"/>
      <c r="R334" s="58"/>
      <c r="S334" s="58"/>
      <c r="T334" s="58"/>
      <c r="U334" s="58"/>
      <c r="V334" s="58"/>
      <c r="W334" s="58"/>
      <c r="X334" s="58"/>
      <c r="Y334" s="58"/>
      <c r="Z334" s="58"/>
      <c r="AA334" s="58"/>
      <c r="AB334" s="58"/>
      <c r="AC334" s="58"/>
      <c r="AD334" s="58"/>
      <c r="AE334" s="58"/>
      <c r="AF334" s="58"/>
      <c r="AG334" s="58"/>
      <c r="AH334" s="58"/>
      <c r="AI334" s="58"/>
      <c r="AJ334" s="58"/>
      <c r="AK334" s="58"/>
      <c r="AL334" s="58"/>
      <c r="AM334" s="58"/>
      <c r="AN334" s="58"/>
      <c r="AO334" s="58"/>
      <c r="AP334" s="58"/>
      <c r="AQ334" s="58"/>
      <c r="AR334" s="58"/>
      <c r="AS334" s="58"/>
    </row>
    <row r="335" spans="1:45" x14ac:dyDescent="0.25">
      <c r="A335" s="58"/>
      <c r="B335" s="58"/>
      <c r="C335" s="58"/>
      <c r="D335" s="58"/>
      <c r="E335" s="58"/>
      <c r="F335" s="58"/>
      <c r="G335" s="58"/>
      <c r="H335" s="58"/>
      <c r="I335" s="58"/>
      <c r="J335" s="58"/>
      <c r="K335" s="58"/>
      <c r="L335" s="58"/>
      <c r="M335" s="58"/>
      <c r="N335" s="58"/>
      <c r="O335" s="58"/>
      <c r="P335" s="58"/>
      <c r="Q335" s="58"/>
      <c r="R335" s="58"/>
      <c r="S335" s="58"/>
      <c r="T335" s="58"/>
      <c r="U335" s="58"/>
      <c r="V335" s="58"/>
      <c r="W335" s="58"/>
      <c r="X335" s="58"/>
      <c r="Y335" s="58"/>
      <c r="Z335" s="58"/>
      <c r="AA335" s="58"/>
      <c r="AB335" s="58"/>
      <c r="AC335" s="58"/>
      <c r="AD335" s="58"/>
      <c r="AE335" s="58"/>
      <c r="AF335" s="58"/>
      <c r="AG335" s="58"/>
      <c r="AH335" s="58"/>
      <c r="AI335" s="58"/>
      <c r="AJ335" s="58"/>
      <c r="AK335" s="58"/>
      <c r="AL335" s="58"/>
      <c r="AM335" s="58"/>
      <c r="AN335" s="58"/>
      <c r="AO335" s="58"/>
      <c r="AP335" s="58"/>
      <c r="AQ335" s="58"/>
      <c r="AR335" s="58"/>
      <c r="AS335" s="58"/>
    </row>
    <row r="336" spans="1:45" x14ac:dyDescent="0.25">
      <c r="A336" s="58"/>
      <c r="B336" s="58"/>
      <c r="C336" s="58"/>
      <c r="D336" s="58"/>
      <c r="E336" s="58"/>
      <c r="F336" s="58"/>
      <c r="G336" s="58"/>
      <c r="H336" s="58"/>
      <c r="I336" s="58"/>
      <c r="J336" s="58"/>
      <c r="K336" s="58"/>
      <c r="L336" s="58"/>
      <c r="M336" s="58"/>
      <c r="N336" s="58"/>
      <c r="O336" s="58"/>
      <c r="P336" s="58"/>
      <c r="Q336" s="58"/>
      <c r="R336" s="58"/>
      <c r="S336" s="58"/>
      <c r="T336" s="58"/>
      <c r="U336" s="58"/>
      <c r="V336" s="58"/>
      <c r="W336" s="58"/>
      <c r="X336" s="58"/>
      <c r="Y336" s="58"/>
      <c r="Z336" s="58"/>
      <c r="AA336" s="58"/>
      <c r="AB336" s="58"/>
      <c r="AC336" s="58"/>
      <c r="AD336" s="58"/>
      <c r="AE336" s="58"/>
      <c r="AF336" s="58"/>
      <c r="AG336" s="58"/>
      <c r="AH336" s="58"/>
      <c r="AI336" s="58"/>
      <c r="AJ336" s="58"/>
      <c r="AK336" s="58"/>
      <c r="AL336" s="58"/>
      <c r="AM336" s="58"/>
      <c r="AN336" s="58"/>
      <c r="AO336" s="58"/>
      <c r="AP336" s="58"/>
      <c r="AQ336" s="58"/>
      <c r="AR336" s="58"/>
      <c r="AS336" s="58"/>
    </row>
    <row r="337" spans="1:45" x14ac:dyDescent="0.25">
      <c r="A337" s="58"/>
      <c r="B337" s="58"/>
      <c r="C337" s="58"/>
      <c r="D337" s="58"/>
      <c r="E337" s="58"/>
      <c r="F337" s="58"/>
      <c r="G337" s="58"/>
      <c r="H337" s="58"/>
      <c r="I337" s="58"/>
      <c r="J337" s="58"/>
      <c r="K337" s="58"/>
      <c r="L337" s="58"/>
      <c r="M337" s="58"/>
      <c r="N337" s="58"/>
      <c r="O337" s="58"/>
      <c r="P337" s="58"/>
      <c r="Q337" s="58"/>
      <c r="R337" s="58"/>
      <c r="S337" s="58"/>
      <c r="T337" s="58"/>
      <c r="U337" s="58"/>
      <c r="V337" s="58"/>
      <c r="W337" s="58"/>
      <c r="X337" s="58"/>
      <c r="Y337" s="58"/>
      <c r="Z337" s="58"/>
      <c r="AA337" s="58"/>
      <c r="AB337" s="58"/>
      <c r="AC337" s="58"/>
      <c r="AD337" s="58"/>
      <c r="AE337" s="58"/>
      <c r="AF337" s="58"/>
      <c r="AG337" s="58"/>
      <c r="AH337" s="58"/>
      <c r="AI337" s="58"/>
      <c r="AJ337" s="58"/>
      <c r="AK337" s="58"/>
      <c r="AL337" s="58"/>
      <c r="AM337" s="58"/>
      <c r="AN337" s="58"/>
      <c r="AO337" s="58"/>
      <c r="AP337" s="58"/>
      <c r="AQ337" s="58"/>
      <c r="AR337" s="58"/>
      <c r="AS337" s="58"/>
    </row>
    <row r="338" spans="1:45" x14ac:dyDescent="0.25">
      <c r="A338" s="58"/>
      <c r="B338" s="58"/>
      <c r="C338" s="58"/>
      <c r="D338" s="58"/>
      <c r="E338" s="58"/>
      <c r="F338" s="58"/>
      <c r="G338" s="58"/>
      <c r="H338" s="58"/>
      <c r="I338" s="58"/>
      <c r="J338" s="58"/>
      <c r="K338" s="58"/>
      <c r="L338" s="58"/>
      <c r="M338" s="58"/>
      <c r="N338" s="58"/>
      <c r="O338" s="58"/>
      <c r="P338" s="58"/>
      <c r="Q338" s="58"/>
      <c r="R338" s="58"/>
      <c r="S338" s="58"/>
      <c r="T338" s="58"/>
      <c r="U338" s="58"/>
      <c r="V338" s="58"/>
      <c r="W338" s="58"/>
      <c r="X338" s="58"/>
      <c r="Y338" s="58"/>
      <c r="Z338" s="58"/>
      <c r="AA338" s="58"/>
      <c r="AB338" s="58"/>
      <c r="AC338" s="58"/>
      <c r="AD338" s="58"/>
      <c r="AE338" s="58"/>
      <c r="AF338" s="58"/>
      <c r="AG338" s="58"/>
      <c r="AH338" s="58"/>
      <c r="AI338" s="58"/>
      <c r="AJ338" s="58"/>
      <c r="AK338" s="58"/>
      <c r="AL338" s="58"/>
      <c r="AM338" s="58"/>
      <c r="AN338" s="58"/>
      <c r="AO338" s="58"/>
      <c r="AP338" s="58"/>
      <c r="AQ338" s="58"/>
      <c r="AR338" s="58"/>
      <c r="AS338" s="58"/>
    </row>
    <row r="339" spans="1:45" x14ac:dyDescent="0.25">
      <c r="A339" s="58"/>
      <c r="B339" s="58"/>
      <c r="C339" s="58"/>
      <c r="D339" s="58"/>
      <c r="E339" s="58"/>
      <c r="F339" s="58"/>
      <c r="G339" s="58"/>
      <c r="H339" s="58"/>
      <c r="I339" s="58"/>
      <c r="J339" s="58"/>
      <c r="K339" s="58"/>
      <c r="L339" s="58"/>
      <c r="M339" s="58"/>
      <c r="N339" s="58"/>
      <c r="O339" s="58"/>
      <c r="P339" s="58"/>
      <c r="Q339" s="58"/>
      <c r="R339" s="58"/>
      <c r="S339" s="58"/>
      <c r="T339" s="58"/>
      <c r="U339" s="58"/>
      <c r="V339" s="58"/>
      <c r="W339" s="58"/>
      <c r="X339" s="58"/>
      <c r="Y339" s="58"/>
      <c r="Z339" s="58"/>
      <c r="AA339" s="58"/>
      <c r="AB339" s="58"/>
      <c r="AC339" s="58"/>
      <c r="AD339" s="58"/>
      <c r="AE339" s="58"/>
      <c r="AF339" s="58"/>
      <c r="AG339" s="58"/>
      <c r="AH339" s="58"/>
      <c r="AI339" s="58"/>
      <c r="AJ339" s="58"/>
      <c r="AK339" s="58"/>
      <c r="AL339" s="58"/>
      <c r="AM339" s="58"/>
      <c r="AN339" s="58"/>
      <c r="AO339" s="58"/>
      <c r="AP339" s="58"/>
      <c r="AQ339" s="58"/>
      <c r="AR339" s="58"/>
      <c r="AS339" s="58"/>
    </row>
    <row r="340" spans="1:45" x14ac:dyDescent="0.25">
      <c r="A340" s="58"/>
      <c r="B340" s="58"/>
      <c r="C340" s="58"/>
      <c r="D340" s="58"/>
      <c r="E340" s="58"/>
      <c r="F340" s="58"/>
      <c r="G340" s="58"/>
      <c r="H340" s="58"/>
      <c r="I340" s="58"/>
      <c r="J340" s="58"/>
      <c r="K340" s="58"/>
      <c r="L340" s="58"/>
      <c r="M340" s="58"/>
      <c r="N340" s="58"/>
      <c r="O340" s="58"/>
      <c r="P340" s="58"/>
      <c r="Q340" s="58"/>
      <c r="R340" s="58"/>
      <c r="S340" s="58"/>
      <c r="T340" s="58"/>
      <c r="U340" s="58"/>
      <c r="V340" s="58"/>
      <c r="W340" s="58"/>
      <c r="X340" s="58"/>
      <c r="Y340" s="58"/>
      <c r="Z340" s="58"/>
      <c r="AA340" s="58"/>
      <c r="AB340" s="58"/>
      <c r="AC340" s="58"/>
      <c r="AD340" s="58"/>
      <c r="AE340" s="58"/>
      <c r="AF340" s="58"/>
      <c r="AG340" s="58"/>
      <c r="AH340" s="58"/>
      <c r="AI340" s="58"/>
      <c r="AJ340" s="58"/>
      <c r="AK340" s="58"/>
      <c r="AL340" s="58"/>
      <c r="AM340" s="58"/>
      <c r="AN340" s="58"/>
      <c r="AO340" s="58"/>
      <c r="AP340" s="58"/>
      <c r="AQ340" s="58"/>
      <c r="AR340" s="58"/>
      <c r="AS340" s="58"/>
    </row>
    <row r="341" spans="1:45" x14ac:dyDescent="0.25">
      <c r="A341" s="58"/>
      <c r="B341" s="58"/>
      <c r="C341" s="58"/>
      <c r="D341" s="58"/>
      <c r="E341" s="58"/>
      <c r="F341" s="58"/>
      <c r="G341" s="58"/>
      <c r="H341" s="58"/>
      <c r="I341" s="58"/>
      <c r="J341" s="58"/>
      <c r="K341" s="58"/>
      <c r="L341" s="58"/>
      <c r="M341" s="58"/>
      <c r="N341" s="58"/>
      <c r="O341" s="58"/>
      <c r="P341" s="58"/>
      <c r="Q341" s="58"/>
      <c r="R341" s="58"/>
      <c r="S341" s="58"/>
      <c r="T341" s="58"/>
      <c r="U341" s="58"/>
      <c r="V341" s="58"/>
      <c r="W341" s="58"/>
      <c r="X341" s="58"/>
      <c r="Y341" s="58"/>
      <c r="Z341" s="58"/>
      <c r="AA341" s="58"/>
      <c r="AB341" s="58"/>
      <c r="AC341" s="58"/>
      <c r="AD341" s="58"/>
      <c r="AE341" s="58"/>
      <c r="AF341" s="58"/>
      <c r="AG341" s="58"/>
      <c r="AH341" s="58"/>
      <c r="AI341" s="58"/>
      <c r="AJ341" s="58"/>
      <c r="AK341" s="58"/>
      <c r="AL341" s="58"/>
      <c r="AM341" s="58"/>
      <c r="AN341" s="58"/>
      <c r="AO341" s="58"/>
      <c r="AP341" s="58"/>
      <c r="AQ341" s="58"/>
      <c r="AR341" s="58"/>
      <c r="AS341" s="58"/>
    </row>
    <row r="342" spans="1:45" x14ac:dyDescent="0.25">
      <c r="A342" s="58"/>
      <c r="B342" s="58"/>
      <c r="C342" s="58"/>
      <c r="D342" s="58"/>
      <c r="E342" s="58"/>
      <c r="F342" s="58"/>
      <c r="G342" s="58"/>
      <c r="H342" s="58"/>
      <c r="I342" s="58"/>
      <c r="J342" s="58"/>
      <c r="K342" s="58"/>
      <c r="L342" s="58"/>
      <c r="M342" s="58"/>
      <c r="N342" s="58"/>
      <c r="O342" s="58"/>
      <c r="P342" s="58"/>
      <c r="Q342" s="58"/>
      <c r="R342" s="58"/>
      <c r="S342" s="58"/>
      <c r="T342" s="58"/>
      <c r="U342" s="58"/>
      <c r="V342" s="58"/>
      <c r="W342" s="58"/>
      <c r="X342" s="58"/>
      <c r="Y342" s="58"/>
      <c r="Z342" s="58"/>
      <c r="AA342" s="58"/>
      <c r="AB342" s="58"/>
      <c r="AC342" s="58"/>
      <c r="AD342" s="58"/>
      <c r="AE342" s="58"/>
      <c r="AF342" s="58"/>
      <c r="AG342" s="58"/>
      <c r="AH342" s="58"/>
      <c r="AI342" s="58"/>
      <c r="AJ342" s="58"/>
      <c r="AK342" s="58"/>
      <c r="AL342" s="58"/>
      <c r="AM342" s="58"/>
      <c r="AN342" s="58"/>
      <c r="AO342" s="58"/>
      <c r="AP342" s="58"/>
      <c r="AQ342" s="58"/>
      <c r="AR342" s="58"/>
      <c r="AS342" s="58"/>
    </row>
    <row r="343" spans="1:45" x14ac:dyDescent="0.25">
      <c r="A343" s="58"/>
      <c r="B343" s="58"/>
      <c r="C343" s="58"/>
      <c r="D343" s="58"/>
      <c r="E343" s="58"/>
      <c r="F343" s="58"/>
      <c r="G343" s="58"/>
      <c r="H343" s="58"/>
      <c r="I343" s="58"/>
      <c r="J343" s="58"/>
      <c r="K343" s="58"/>
      <c r="L343" s="58"/>
      <c r="M343" s="58"/>
      <c r="N343" s="58"/>
      <c r="O343" s="58"/>
      <c r="P343" s="58"/>
      <c r="Q343" s="58"/>
      <c r="R343" s="58"/>
      <c r="S343" s="58"/>
      <c r="T343" s="58"/>
      <c r="U343" s="58"/>
      <c r="V343" s="58"/>
      <c r="W343" s="58"/>
      <c r="X343" s="58"/>
      <c r="Y343" s="58"/>
      <c r="Z343" s="58"/>
      <c r="AA343" s="58"/>
      <c r="AB343" s="58"/>
      <c r="AC343" s="58"/>
      <c r="AD343" s="58"/>
      <c r="AE343" s="58"/>
      <c r="AF343" s="58"/>
      <c r="AG343" s="58"/>
      <c r="AH343" s="58"/>
      <c r="AI343" s="58"/>
      <c r="AJ343" s="58"/>
      <c r="AK343" s="58"/>
      <c r="AL343" s="58"/>
      <c r="AM343" s="58"/>
      <c r="AN343" s="58"/>
      <c r="AO343" s="58"/>
      <c r="AP343" s="58"/>
      <c r="AQ343" s="58"/>
      <c r="AR343" s="58"/>
      <c r="AS343" s="58"/>
    </row>
    <row r="344" spans="1:45" x14ac:dyDescent="0.25">
      <c r="A344" s="58"/>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c r="AA344" s="58"/>
      <c r="AB344" s="58"/>
      <c r="AC344" s="58"/>
      <c r="AD344" s="58"/>
      <c r="AE344" s="58"/>
      <c r="AF344" s="58"/>
      <c r="AG344" s="58"/>
      <c r="AH344" s="58"/>
      <c r="AI344" s="58"/>
      <c r="AJ344" s="58"/>
      <c r="AK344" s="58"/>
      <c r="AL344" s="58"/>
      <c r="AM344" s="58"/>
      <c r="AN344" s="58"/>
      <c r="AO344" s="58"/>
      <c r="AP344" s="58"/>
      <c r="AQ344" s="58"/>
      <c r="AR344" s="58"/>
      <c r="AS344" s="58"/>
    </row>
    <row r="345" spans="1:45" x14ac:dyDescent="0.25">
      <c r="A345" s="58"/>
      <c r="B345" s="58"/>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c r="AA345" s="58"/>
      <c r="AB345" s="58"/>
      <c r="AC345" s="58"/>
      <c r="AD345" s="58"/>
      <c r="AE345" s="58"/>
      <c r="AF345" s="58"/>
      <c r="AG345" s="58"/>
      <c r="AH345" s="58"/>
      <c r="AI345" s="58"/>
      <c r="AJ345" s="58"/>
      <c r="AK345" s="58"/>
      <c r="AL345" s="58"/>
      <c r="AM345" s="58"/>
      <c r="AN345" s="58"/>
      <c r="AO345" s="58"/>
      <c r="AP345" s="58"/>
      <c r="AQ345" s="58"/>
      <c r="AR345" s="58"/>
      <c r="AS345" s="58"/>
    </row>
    <row r="346" spans="1:45" x14ac:dyDescent="0.25">
      <c r="A346" s="58"/>
      <c r="B346" s="58"/>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c r="AA346" s="58"/>
      <c r="AB346" s="58"/>
      <c r="AC346" s="58"/>
      <c r="AD346" s="58"/>
      <c r="AE346" s="58"/>
      <c r="AF346" s="58"/>
      <c r="AG346" s="58"/>
      <c r="AH346" s="58"/>
      <c r="AI346" s="58"/>
      <c r="AJ346" s="58"/>
      <c r="AK346" s="58"/>
      <c r="AL346" s="58"/>
      <c r="AM346" s="58"/>
      <c r="AN346" s="58"/>
      <c r="AO346" s="58"/>
      <c r="AP346" s="58"/>
      <c r="AQ346" s="58"/>
      <c r="AR346" s="58"/>
      <c r="AS346" s="58"/>
    </row>
    <row r="347" spans="1:45" x14ac:dyDescent="0.25">
      <c r="A347" s="58"/>
      <c r="B347" s="58"/>
      <c r="C347" s="58"/>
      <c r="D347" s="58"/>
      <c r="E347" s="58"/>
      <c r="F347" s="58"/>
      <c r="G347" s="58"/>
      <c r="H347" s="58"/>
      <c r="I347" s="58"/>
      <c r="J347" s="58"/>
      <c r="K347" s="58"/>
      <c r="L347" s="58"/>
      <c r="M347" s="58"/>
      <c r="N347" s="58"/>
      <c r="O347" s="58"/>
      <c r="P347" s="58"/>
      <c r="Q347" s="58"/>
      <c r="R347" s="58"/>
      <c r="S347" s="58"/>
      <c r="T347" s="58"/>
      <c r="U347" s="58"/>
      <c r="V347" s="58"/>
      <c r="W347" s="58"/>
      <c r="X347" s="58"/>
      <c r="Y347" s="58"/>
      <c r="Z347" s="58"/>
      <c r="AA347" s="58"/>
      <c r="AB347" s="58"/>
      <c r="AC347" s="58"/>
      <c r="AD347" s="58"/>
      <c r="AE347" s="58"/>
      <c r="AF347" s="58"/>
      <c r="AG347" s="58"/>
      <c r="AH347" s="58"/>
      <c r="AI347" s="58"/>
      <c r="AJ347" s="58"/>
      <c r="AK347" s="58"/>
      <c r="AL347" s="58"/>
      <c r="AM347" s="58"/>
      <c r="AN347" s="58"/>
      <c r="AO347" s="58"/>
      <c r="AP347" s="58"/>
      <c r="AQ347" s="58"/>
      <c r="AR347" s="58"/>
      <c r="AS347" s="58"/>
    </row>
    <row r="348" spans="1:45" x14ac:dyDescent="0.25">
      <c r="A348" s="58"/>
      <c r="B348" s="58"/>
      <c r="C348" s="58"/>
      <c r="D348" s="58"/>
      <c r="E348" s="58"/>
      <c r="F348" s="58"/>
      <c r="G348" s="58"/>
      <c r="H348" s="58"/>
      <c r="I348" s="58"/>
      <c r="J348" s="58"/>
      <c r="K348" s="58"/>
      <c r="L348" s="58"/>
      <c r="M348" s="58"/>
      <c r="N348" s="58"/>
      <c r="O348" s="58"/>
      <c r="P348" s="58"/>
      <c r="Q348" s="58"/>
      <c r="R348" s="58"/>
      <c r="S348" s="58"/>
      <c r="T348" s="58"/>
      <c r="U348" s="58"/>
      <c r="V348" s="58"/>
      <c r="W348" s="58"/>
      <c r="X348" s="58"/>
      <c r="Y348" s="58"/>
      <c r="Z348" s="58"/>
      <c r="AA348" s="58"/>
      <c r="AB348" s="58"/>
      <c r="AC348" s="58"/>
      <c r="AD348" s="58"/>
      <c r="AE348" s="58"/>
      <c r="AF348" s="58"/>
      <c r="AG348" s="58"/>
      <c r="AH348" s="58"/>
      <c r="AI348" s="58"/>
      <c r="AJ348" s="58"/>
      <c r="AK348" s="58"/>
      <c r="AL348" s="58"/>
      <c r="AM348" s="58"/>
      <c r="AN348" s="58"/>
      <c r="AO348" s="58"/>
      <c r="AP348" s="58"/>
      <c r="AQ348" s="58"/>
      <c r="AR348" s="58"/>
      <c r="AS348" s="58"/>
    </row>
    <row r="349" spans="1:45" x14ac:dyDescent="0.25">
      <c r="A349" s="58"/>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c r="AA349" s="58"/>
      <c r="AB349" s="58"/>
      <c r="AC349" s="58"/>
      <c r="AD349" s="58"/>
      <c r="AE349" s="58"/>
      <c r="AF349" s="58"/>
      <c r="AG349" s="58"/>
      <c r="AH349" s="58"/>
      <c r="AI349" s="58"/>
      <c r="AJ349" s="58"/>
      <c r="AK349" s="58"/>
      <c r="AL349" s="58"/>
      <c r="AM349" s="58"/>
      <c r="AN349" s="58"/>
      <c r="AO349" s="58"/>
      <c r="AP349" s="58"/>
      <c r="AQ349" s="58"/>
      <c r="AR349" s="58"/>
      <c r="AS349" s="58"/>
    </row>
    <row r="350" spans="1:45" x14ac:dyDescent="0.25">
      <c r="A350" s="58"/>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c r="AA350" s="58"/>
      <c r="AB350" s="58"/>
      <c r="AC350" s="58"/>
      <c r="AD350" s="58"/>
      <c r="AE350" s="58"/>
      <c r="AF350" s="58"/>
      <c r="AG350" s="58"/>
      <c r="AH350" s="58"/>
      <c r="AI350" s="58"/>
      <c r="AJ350" s="58"/>
      <c r="AK350" s="58"/>
      <c r="AL350" s="58"/>
      <c r="AM350" s="58"/>
      <c r="AN350" s="58"/>
      <c r="AO350" s="58"/>
      <c r="AP350" s="58"/>
      <c r="AQ350" s="58"/>
      <c r="AR350" s="58"/>
      <c r="AS350" s="58"/>
    </row>
    <row r="351" spans="1:45" x14ac:dyDescent="0.25">
      <c r="A351" s="58"/>
      <c r="B351" s="58"/>
      <c r="C351" s="58"/>
      <c r="D351" s="58"/>
      <c r="E351" s="58"/>
      <c r="F351" s="58"/>
      <c r="G351" s="58"/>
      <c r="H351" s="58"/>
      <c r="I351" s="58"/>
      <c r="J351" s="58"/>
      <c r="K351" s="58"/>
      <c r="L351" s="58"/>
      <c r="M351" s="58"/>
      <c r="N351" s="58"/>
      <c r="O351" s="58"/>
      <c r="P351" s="58"/>
      <c r="Q351" s="58"/>
      <c r="R351" s="58"/>
      <c r="S351" s="58"/>
      <c r="T351" s="58"/>
      <c r="U351" s="58"/>
      <c r="V351" s="58"/>
      <c r="W351" s="58"/>
      <c r="X351" s="58"/>
      <c r="Y351" s="58"/>
      <c r="Z351" s="58"/>
      <c r="AA351" s="58"/>
      <c r="AB351" s="58"/>
      <c r="AC351" s="58"/>
      <c r="AD351" s="58"/>
      <c r="AE351" s="58"/>
      <c r="AF351" s="58"/>
      <c r="AG351" s="58"/>
      <c r="AH351" s="58"/>
      <c r="AI351" s="58"/>
      <c r="AJ351" s="58"/>
      <c r="AK351" s="58"/>
      <c r="AL351" s="58"/>
      <c r="AM351" s="58"/>
      <c r="AN351" s="58"/>
      <c r="AO351" s="58"/>
      <c r="AP351" s="58"/>
      <c r="AQ351" s="58"/>
      <c r="AR351" s="58"/>
      <c r="AS351" s="58"/>
    </row>
    <row r="352" spans="1:45" x14ac:dyDescent="0.25">
      <c r="A352" s="58"/>
      <c r="B352" s="58"/>
      <c r="C352" s="58"/>
      <c r="D352" s="58"/>
      <c r="E352" s="58"/>
      <c r="F352" s="58"/>
      <c r="G352" s="58"/>
      <c r="H352" s="58"/>
      <c r="I352" s="58"/>
      <c r="J352" s="58"/>
      <c r="K352" s="58"/>
      <c r="L352" s="58"/>
      <c r="M352" s="58"/>
      <c r="N352" s="58"/>
      <c r="O352" s="58"/>
      <c r="P352" s="58"/>
      <c r="Q352" s="58"/>
      <c r="R352" s="58"/>
      <c r="S352" s="58"/>
      <c r="T352" s="58"/>
      <c r="U352" s="58"/>
      <c r="V352" s="58"/>
      <c r="W352" s="58"/>
      <c r="X352" s="58"/>
      <c r="Y352" s="58"/>
      <c r="Z352" s="58"/>
      <c r="AA352" s="58"/>
      <c r="AB352" s="58"/>
      <c r="AC352" s="58"/>
      <c r="AD352" s="58"/>
      <c r="AE352" s="58"/>
      <c r="AF352" s="58"/>
      <c r="AG352" s="58"/>
      <c r="AH352" s="58"/>
      <c r="AI352" s="58"/>
      <c r="AJ352" s="58"/>
      <c r="AK352" s="58"/>
      <c r="AL352" s="58"/>
      <c r="AM352" s="58"/>
      <c r="AN352" s="58"/>
      <c r="AO352" s="58"/>
      <c r="AP352" s="58"/>
      <c r="AQ352" s="58"/>
      <c r="AR352" s="58"/>
      <c r="AS352" s="58"/>
    </row>
    <row r="353" spans="1:45" x14ac:dyDescent="0.25">
      <c r="A353" s="58"/>
      <c r="B353" s="58"/>
      <c r="C353" s="58"/>
      <c r="D353" s="58"/>
      <c r="E353" s="58"/>
      <c r="F353" s="58"/>
      <c r="G353" s="58"/>
      <c r="H353" s="58"/>
      <c r="I353" s="58"/>
      <c r="J353" s="58"/>
      <c r="K353" s="58"/>
      <c r="L353" s="58"/>
      <c r="M353" s="58"/>
      <c r="N353" s="58"/>
      <c r="O353" s="58"/>
      <c r="P353" s="58"/>
      <c r="Q353" s="58"/>
      <c r="R353" s="58"/>
      <c r="S353" s="58"/>
      <c r="T353" s="58"/>
      <c r="U353" s="58"/>
      <c r="V353" s="58"/>
      <c r="W353" s="58"/>
      <c r="X353" s="58"/>
      <c r="Y353" s="58"/>
      <c r="Z353" s="58"/>
      <c r="AA353" s="58"/>
      <c r="AB353" s="58"/>
      <c r="AC353" s="58"/>
      <c r="AD353" s="58"/>
      <c r="AE353" s="58"/>
      <c r="AF353" s="58"/>
      <c r="AG353" s="58"/>
      <c r="AH353" s="58"/>
      <c r="AI353" s="58"/>
      <c r="AJ353" s="58"/>
      <c r="AK353" s="58"/>
      <c r="AL353" s="58"/>
      <c r="AM353" s="58"/>
      <c r="AN353" s="58"/>
      <c r="AO353" s="58"/>
      <c r="AP353" s="58"/>
      <c r="AQ353" s="58"/>
      <c r="AR353" s="58"/>
      <c r="AS353" s="58"/>
    </row>
    <row r="354" spans="1:45" x14ac:dyDescent="0.25">
      <c r="A354" s="58"/>
      <c r="B354" s="58"/>
      <c r="C354" s="58"/>
      <c r="D354" s="58"/>
      <c r="E354" s="58"/>
      <c r="F354" s="58"/>
      <c r="G354" s="58"/>
      <c r="H354" s="58"/>
      <c r="I354" s="58"/>
      <c r="J354" s="58"/>
      <c r="K354" s="58"/>
      <c r="L354" s="58"/>
      <c r="M354" s="58"/>
      <c r="N354" s="58"/>
      <c r="O354" s="58"/>
      <c r="P354" s="58"/>
      <c r="Q354" s="58"/>
      <c r="R354" s="58"/>
      <c r="S354" s="58"/>
      <c r="T354" s="58"/>
      <c r="U354" s="58"/>
      <c r="V354" s="58"/>
      <c r="W354" s="58"/>
      <c r="X354" s="58"/>
      <c r="Y354" s="58"/>
      <c r="Z354" s="58"/>
      <c r="AA354" s="58"/>
      <c r="AB354" s="58"/>
      <c r="AC354" s="58"/>
      <c r="AD354" s="58"/>
      <c r="AE354" s="58"/>
      <c r="AF354" s="58"/>
      <c r="AG354" s="58"/>
      <c r="AH354" s="58"/>
      <c r="AI354" s="58"/>
      <c r="AJ354" s="58"/>
      <c r="AK354" s="58"/>
      <c r="AL354" s="58"/>
      <c r="AM354" s="58"/>
      <c r="AN354" s="58"/>
      <c r="AO354" s="58"/>
      <c r="AP354" s="58"/>
      <c r="AQ354" s="58"/>
      <c r="AR354" s="58"/>
      <c r="AS354" s="58"/>
    </row>
    <row r="355" spans="1:45" x14ac:dyDescent="0.25">
      <c r="A355" s="58"/>
      <c r="B355" s="58"/>
      <c r="C355" s="58"/>
      <c r="D355" s="58"/>
      <c r="E355" s="58"/>
      <c r="F355" s="58"/>
      <c r="G355" s="58"/>
      <c r="H355" s="58"/>
      <c r="I355" s="58"/>
      <c r="J355" s="58"/>
      <c r="K355" s="58"/>
      <c r="L355" s="58"/>
      <c r="M355" s="58"/>
      <c r="N355" s="58"/>
      <c r="O355" s="58"/>
      <c r="P355" s="58"/>
      <c r="Q355" s="58"/>
      <c r="R355" s="58"/>
      <c r="S355" s="58"/>
      <c r="T355" s="58"/>
      <c r="U355" s="58"/>
      <c r="V355" s="58"/>
      <c r="W355" s="58"/>
      <c r="X355" s="58"/>
      <c r="Y355" s="58"/>
      <c r="Z355" s="58"/>
      <c r="AA355" s="58"/>
      <c r="AB355" s="58"/>
      <c r="AC355" s="58"/>
      <c r="AD355" s="58"/>
      <c r="AE355" s="58"/>
      <c r="AF355" s="58"/>
      <c r="AG355" s="58"/>
      <c r="AH355" s="58"/>
      <c r="AI355" s="58"/>
      <c r="AJ355" s="58"/>
      <c r="AK355" s="58"/>
      <c r="AL355" s="58"/>
      <c r="AM355" s="58"/>
      <c r="AN355" s="58"/>
      <c r="AO355" s="58"/>
      <c r="AP355" s="58"/>
      <c r="AQ355" s="58"/>
      <c r="AR355" s="58"/>
      <c r="AS355" s="58"/>
    </row>
    <row r="356" spans="1:45" x14ac:dyDescent="0.25">
      <c r="A356" s="58"/>
      <c r="B356" s="58"/>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c r="AA356" s="58"/>
      <c r="AB356" s="58"/>
      <c r="AC356" s="58"/>
      <c r="AD356" s="58"/>
      <c r="AE356" s="58"/>
      <c r="AF356" s="58"/>
      <c r="AG356" s="58"/>
      <c r="AH356" s="58"/>
      <c r="AI356" s="58"/>
      <c r="AJ356" s="58"/>
      <c r="AK356" s="58"/>
      <c r="AL356" s="58"/>
      <c r="AM356" s="58"/>
      <c r="AN356" s="58"/>
      <c r="AO356" s="58"/>
      <c r="AP356" s="58"/>
      <c r="AQ356" s="58"/>
      <c r="AR356" s="58"/>
      <c r="AS356" s="58"/>
    </row>
    <row r="357" spans="1:45" x14ac:dyDescent="0.25">
      <c r="A357" s="58"/>
      <c r="B357" s="58"/>
      <c r="C357" s="58"/>
      <c r="D357" s="58"/>
      <c r="E357" s="58"/>
      <c r="F357" s="58"/>
      <c r="G357" s="58"/>
      <c r="H357" s="58"/>
      <c r="I357" s="58"/>
      <c r="J357" s="58"/>
      <c r="K357" s="58"/>
      <c r="L357" s="58"/>
      <c r="M357" s="58"/>
      <c r="N357" s="58"/>
      <c r="O357" s="58"/>
      <c r="P357" s="58"/>
      <c r="Q357" s="58"/>
      <c r="R357" s="58"/>
      <c r="S357" s="58"/>
      <c r="T357" s="58"/>
      <c r="U357" s="58"/>
      <c r="V357" s="58"/>
      <c r="W357" s="58"/>
      <c r="X357" s="58"/>
      <c r="Y357" s="58"/>
      <c r="Z357" s="58"/>
      <c r="AA357" s="58"/>
      <c r="AB357" s="58"/>
      <c r="AC357" s="58"/>
      <c r="AD357" s="58"/>
      <c r="AE357" s="58"/>
      <c r="AF357" s="58"/>
      <c r="AG357" s="58"/>
      <c r="AH357" s="58"/>
      <c r="AI357" s="58"/>
      <c r="AJ357" s="58"/>
      <c r="AK357" s="58"/>
      <c r="AL357" s="58"/>
      <c r="AM357" s="58"/>
      <c r="AN357" s="58"/>
      <c r="AO357" s="58"/>
      <c r="AP357" s="58"/>
      <c r="AQ357" s="58"/>
      <c r="AR357" s="58"/>
      <c r="AS357" s="58"/>
    </row>
    <row r="358" spans="1:45" x14ac:dyDescent="0.25">
      <c r="A358" s="58"/>
      <c r="B358" s="58"/>
      <c r="C358" s="58"/>
      <c r="D358" s="58"/>
      <c r="E358" s="58"/>
      <c r="F358" s="58"/>
      <c r="G358" s="58"/>
      <c r="H358" s="58"/>
      <c r="I358" s="58"/>
      <c r="J358" s="58"/>
      <c r="K358" s="58"/>
      <c r="L358" s="58"/>
      <c r="M358" s="58"/>
      <c r="N358" s="58"/>
      <c r="O358" s="58"/>
      <c r="P358" s="58"/>
      <c r="Q358" s="58"/>
      <c r="R358" s="58"/>
      <c r="S358" s="58"/>
      <c r="T358" s="58"/>
      <c r="U358" s="58"/>
      <c r="V358" s="58"/>
      <c r="W358" s="58"/>
      <c r="X358" s="58"/>
      <c r="Y358" s="58"/>
      <c r="Z358" s="58"/>
      <c r="AA358" s="58"/>
      <c r="AB358" s="58"/>
      <c r="AC358" s="58"/>
      <c r="AD358" s="58"/>
      <c r="AE358" s="58"/>
      <c r="AF358" s="58"/>
      <c r="AG358" s="58"/>
      <c r="AH358" s="58"/>
      <c r="AI358" s="58"/>
      <c r="AJ358" s="58"/>
      <c r="AK358" s="58"/>
      <c r="AL358" s="58"/>
      <c r="AM358" s="58"/>
      <c r="AN358" s="58"/>
      <c r="AO358" s="58"/>
      <c r="AP358" s="58"/>
      <c r="AQ358" s="58"/>
      <c r="AR358" s="58"/>
      <c r="AS358" s="58"/>
    </row>
    <row r="359" spans="1:45" x14ac:dyDescent="0.25">
      <c r="A359" s="58"/>
      <c r="B359" s="58"/>
      <c r="C359" s="58"/>
      <c r="D359" s="58"/>
      <c r="E359" s="58"/>
      <c r="F359" s="58"/>
      <c r="G359" s="58"/>
      <c r="H359" s="58"/>
      <c r="I359" s="58"/>
      <c r="J359" s="58"/>
      <c r="K359" s="58"/>
      <c r="L359" s="58"/>
      <c r="M359" s="58"/>
      <c r="N359" s="58"/>
      <c r="O359" s="58"/>
      <c r="P359" s="58"/>
      <c r="Q359" s="58"/>
      <c r="R359" s="58"/>
      <c r="S359" s="58"/>
      <c r="T359" s="58"/>
      <c r="U359" s="58"/>
      <c r="V359" s="58"/>
      <c r="W359" s="58"/>
      <c r="X359" s="58"/>
      <c r="Y359" s="58"/>
      <c r="Z359" s="58"/>
      <c r="AA359" s="58"/>
      <c r="AB359" s="58"/>
      <c r="AC359" s="58"/>
      <c r="AD359" s="58"/>
      <c r="AE359" s="58"/>
      <c r="AF359" s="58"/>
      <c r="AG359" s="58"/>
      <c r="AH359" s="58"/>
      <c r="AI359" s="58"/>
      <c r="AJ359" s="58"/>
      <c r="AK359" s="58"/>
      <c r="AL359" s="58"/>
      <c r="AM359" s="58"/>
      <c r="AN359" s="58"/>
      <c r="AO359" s="58"/>
      <c r="AP359" s="58"/>
      <c r="AQ359" s="58"/>
      <c r="AR359" s="58"/>
      <c r="AS359" s="58"/>
    </row>
    <row r="360" spans="1:45" x14ac:dyDescent="0.25">
      <c r="A360" s="58"/>
      <c r="B360" s="58"/>
      <c r="C360" s="58"/>
      <c r="D360" s="58"/>
      <c r="E360" s="58"/>
      <c r="F360" s="58"/>
      <c r="G360" s="58"/>
      <c r="H360" s="58"/>
      <c r="I360" s="58"/>
      <c r="J360" s="58"/>
      <c r="K360" s="58"/>
      <c r="L360" s="58"/>
      <c r="M360" s="58"/>
      <c r="N360" s="58"/>
      <c r="O360" s="58"/>
      <c r="P360" s="58"/>
      <c r="Q360" s="58"/>
      <c r="R360" s="58"/>
      <c r="S360" s="58"/>
      <c r="T360" s="58"/>
      <c r="U360" s="58"/>
      <c r="V360" s="58"/>
      <c r="W360" s="58"/>
      <c r="X360" s="58"/>
      <c r="Y360" s="58"/>
      <c r="Z360" s="58"/>
      <c r="AA360" s="58"/>
      <c r="AB360" s="58"/>
      <c r="AC360" s="58"/>
      <c r="AD360" s="58"/>
      <c r="AE360" s="58"/>
      <c r="AF360" s="58"/>
      <c r="AG360" s="58"/>
      <c r="AH360" s="58"/>
      <c r="AI360" s="58"/>
      <c r="AJ360" s="58"/>
      <c r="AK360" s="58"/>
      <c r="AL360" s="58"/>
      <c r="AM360" s="58"/>
      <c r="AN360" s="58"/>
      <c r="AO360" s="58"/>
      <c r="AP360" s="58"/>
      <c r="AQ360" s="58"/>
      <c r="AR360" s="58"/>
      <c r="AS360" s="58"/>
    </row>
    <row r="361" spans="1:45" x14ac:dyDescent="0.25">
      <c r="A361" s="58"/>
      <c r="B361" s="58"/>
      <c r="C361" s="58"/>
      <c r="D361" s="58"/>
      <c r="E361" s="58"/>
      <c r="F361" s="58"/>
      <c r="G361" s="58"/>
      <c r="H361" s="58"/>
      <c r="I361" s="58"/>
      <c r="J361" s="58"/>
      <c r="K361" s="58"/>
      <c r="L361" s="58"/>
      <c r="M361" s="58"/>
      <c r="N361" s="58"/>
      <c r="O361" s="58"/>
      <c r="P361" s="58"/>
      <c r="Q361" s="58"/>
      <c r="R361" s="58"/>
      <c r="S361" s="58"/>
      <c r="T361" s="58"/>
      <c r="U361" s="58"/>
      <c r="V361" s="58"/>
      <c r="W361" s="58"/>
      <c r="X361" s="58"/>
      <c r="Y361" s="58"/>
      <c r="Z361" s="58"/>
      <c r="AA361" s="58"/>
      <c r="AB361" s="58"/>
      <c r="AC361" s="58"/>
      <c r="AD361" s="58"/>
      <c r="AE361" s="58"/>
      <c r="AF361" s="58"/>
      <c r="AG361" s="58"/>
      <c r="AH361" s="58"/>
      <c r="AI361" s="58"/>
      <c r="AJ361" s="58"/>
      <c r="AK361" s="58"/>
      <c r="AL361" s="58"/>
      <c r="AM361" s="58"/>
      <c r="AN361" s="58"/>
      <c r="AO361" s="58"/>
      <c r="AP361" s="58"/>
      <c r="AQ361" s="58"/>
      <c r="AR361" s="58"/>
      <c r="AS361" s="58"/>
    </row>
    <row r="362" spans="1:45" x14ac:dyDescent="0.25">
      <c r="A362" s="58"/>
      <c r="B362" s="58"/>
      <c r="C362" s="58"/>
      <c r="D362" s="58"/>
      <c r="E362" s="58"/>
      <c r="F362" s="58"/>
      <c r="G362" s="58"/>
      <c r="H362" s="58"/>
      <c r="I362" s="58"/>
      <c r="J362" s="58"/>
      <c r="K362" s="58"/>
      <c r="L362" s="58"/>
      <c r="M362" s="58"/>
      <c r="N362" s="58"/>
      <c r="O362" s="58"/>
      <c r="P362" s="58"/>
      <c r="Q362" s="58"/>
      <c r="R362" s="58"/>
      <c r="S362" s="58"/>
      <c r="T362" s="58"/>
      <c r="U362" s="58"/>
      <c r="V362" s="58"/>
      <c r="W362" s="58"/>
      <c r="X362" s="58"/>
      <c r="Y362" s="58"/>
      <c r="Z362" s="58"/>
      <c r="AA362" s="58"/>
      <c r="AB362" s="58"/>
      <c r="AC362" s="58"/>
      <c r="AD362" s="58"/>
      <c r="AE362" s="58"/>
      <c r="AF362" s="58"/>
      <c r="AG362" s="58"/>
      <c r="AH362" s="58"/>
      <c r="AI362" s="58"/>
      <c r="AJ362" s="58"/>
      <c r="AK362" s="58"/>
      <c r="AL362" s="58"/>
      <c r="AM362" s="58"/>
      <c r="AN362" s="58"/>
      <c r="AO362" s="58"/>
      <c r="AP362" s="58"/>
      <c r="AQ362" s="58"/>
      <c r="AR362" s="58"/>
      <c r="AS362" s="58"/>
    </row>
    <row r="363" spans="1:45" x14ac:dyDescent="0.25">
      <c r="A363" s="58"/>
      <c r="B363" s="58"/>
      <c r="C363" s="58"/>
      <c r="D363" s="58"/>
      <c r="E363" s="58"/>
      <c r="F363" s="58"/>
      <c r="G363" s="58"/>
      <c r="H363" s="58"/>
      <c r="I363" s="58"/>
      <c r="J363" s="58"/>
      <c r="K363" s="58"/>
      <c r="L363" s="58"/>
      <c r="M363" s="58"/>
      <c r="N363" s="58"/>
      <c r="O363" s="58"/>
      <c r="P363" s="58"/>
      <c r="Q363" s="58"/>
      <c r="R363" s="58"/>
      <c r="S363" s="58"/>
      <c r="T363" s="58"/>
      <c r="U363" s="58"/>
      <c r="V363" s="58"/>
      <c r="W363" s="58"/>
      <c r="X363" s="58"/>
      <c r="Y363" s="58"/>
      <c r="Z363" s="58"/>
      <c r="AA363" s="58"/>
      <c r="AB363" s="58"/>
      <c r="AC363" s="58"/>
      <c r="AD363" s="58"/>
      <c r="AE363" s="58"/>
      <c r="AF363" s="58"/>
      <c r="AG363" s="58"/>
      <c r="AH363" s="58"/>
      <c r="AI363" s="58"/>
      <c r="AJ363" s="58"/>
      <c r="AK363" s="58"/>
      <c r="AL363" s="58"/>
      <c r="AM363" s="58"/>
      <c r="AN363" s="58"/>
      <c r="AO363" s="58"/>
      <c r="AP363" s="58"/>
      <c r="AQ363" s="58"/>
      <c r="AR363" s="58"/>
      <c r="AS363" s="58"/>
    </row>
    <row r="364" spans="1:45" x14ac:dyDescent="0.25">
      <c r="A364" s="58"/>
      <c r="B364" s="58"/>
      <c r="C364" s="58"/>
      <c r="D364" s="58"/>
      <c r="E364" s="58"/>
      <c r="F364" s="58"/>
      <c r="G364" s="58"/>
      <c r="H364" s="58"/>
      <c r="I364" s="58"/>
      <c r="J364" s="58"/>
      <c r="K364" s="58"/>
      <c r="L364" s="58"/>
      <c r="M364" s="58"/>
      <c r="N364" s="58"/>
      <c r="O364" s="58"/>
      <c r="P364" s="58"/>
      <c r="Q364" s="58"/>
      <c r="R364" s="58"/>
      <c r="S364" s="58"/>
      <c r="T364" s="58"/>
      <c r="U364" s="58"/>
      <c r="V364" s="58"/>
      <c r="W364" s="58"/>
      <c r="X364" s="58"/>
      <c r="Y364" s="58"/>
      <c r="Z364" s="58"/>
      <c r="AA364" s="58"/>
      <c r="AB364" s="58"/>
      <c r="AC364" s="58"/>
      <c r="AD364" s="58"/>
      <c r="AE364" s="58"/>
      <c r="AF364" s="58"/>
      <c r="AG364" s="58"/>
      <c r="AH364" s="58"/>
      <c r="AI364" s="58"/>
      <c r="AJ364" s="58"/>
      <c r="AK364" s="58"/>
      <c r="AL364" s="58"/>
      <c r="AM364" s="58"/>
      <c r="AN364" s="58"/>
      <c r="AO364" s="58"/>
      <c r="AP364" s="58"/>
      <c r="AQ364" s="58"/>
      <c r="AR364" s="58"/>
      <c r="AS364" s="58"/>
    </row>
    <row r="365" spans="1:45" x14ac:dyDescent="0.25">
      <c r="A365" s="58"/>
      <c r="B365" s="58"/>
      <c r="C365" s="58"/>
      <c r="D365" s="58"/>
      <c r="E365" s="58"/>
      <c r="F365" s="58"/>
      <c r="G365" s="58"/>
      <c r="H365" s="58"/>
      <c r="I365" s="58"/>
      <c r="J365" s="58"/>
      <c r="K365" s="58"/>
      <c r="L365" s="58"/>
      <c r="M365" s="58"/>
      <c r="N365" s="58"/>
      <c r="O365" s="58"/>
      <c r="P365" s="58"/>
      <c r="Q365" s="58"/>
      <c r="R365" s="58"/>
      <c r="S365" s="58"/>
      <c r="T365" s="58"/>
      <c r="U365" s="58"/>
      <c r="V365" s="58"/>
      <c r="W365" s="58"/>
      <c r="X365" s="58"/>
      <c r="Y365" s="58"/>
      <c r="Z365" s="58"/>
      <c r="AA365" s="58"/>
      <c r="AB365" s="58"/>
      <c r="AC365" s="58"/>
      <c r="AD365" s="58"/>
      <c r="AE365" s="58"/>
      <c r="AF365" s="58"/>
      <c r="AG365" s="58"/>
      <c r="AH365" s="58"/>
      <c r="AI365" s="58"/>
      <c r="AJ365" s="58"/>
      <c r="AK365" s="58"/>
      <c r="AL365" s="58"/>
      <c r="AM365" s="58"/>
      <c r="AN365" s="58"/>
      <c r="AO365" s="58"/>
      <c r="AP365" s="58"/>
      <c r="AQ365" s="58"/>
      <c r="AR365" s="58"/>
      <c r="AS365" s="58"/>
    </row>
    <row r="366" spans="1:45" x14ac:dyDescent="0.25">
      <c r="A366" s="58"/>
      <c r="B366" s="58"/>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c r="AA366" s="58"/>
      <c r="AB366" s="58"/>
      <c r="AC366" s="58"/>
      <c r="AD366" s="58"/>
      <c r="AE366" s="58"/>
      <c r="AF366" s="58"/>
      <c r="AG366" s="58"/>
      <c r="AH366" s="58"/>
      <c r="AI366" s="58"/>
      <c r="AJ366" s="58"/>
      <c r="AK366" s="58"/>
      <c r="AL366" s="58"/>
      <c r="AM366" s="58"/>
      <c r="AN366" s="58"/>
      <c r="AO366" s="58"/>
      <c r="AP366" s="58"/>
      <c r="AQ366" s="58"/>
      <c r="AR366" s="58"/>
      <c r="AS366" s="58"/>
    </row>
    <row r="367" spans="1:45" x14ac:dyDescent="0.25">
      <c r="A367" s="58"/>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c r="AA367" s="58"/>
      <c r="AB367" s="58"/>
      <c r="AC367" s="58"/>
      <c r="AD367" s="58"/>
      <c r="AE367" s="58"/>
      <c r="AF367" s="58"/>
      <c r="AG367" s="58"/>
      <c r="AH367" s="58"/>
      <c r="AI367" s="58"/>
      <c r="AJ367" s="58"/>
      <c r="AK367" s="58"/>
      <c r="AL367" s="58"/>
      <c r="AM367" s="58"/>
      <c r="AN367" s="58"/>
      <c r="AO367" s="58"/>
      <c r="AP367" s="58"/>
      <c r="AQ367" s="58"/>
      <c r="AR367" s="58"/>
      <c r="AS367" s="58"/>
    </row>
    <row r="368" spans="1:45" x14ac:dyDescent="0.25">
      <c r="A368" s="58"/>
      <c r="B368" s="58"/>
      <c r="C368" s="58"/>
      <c r="D368" s="58"/>
      <c r="E368" s="58"/>
      <c r="F368" s="58"/>
      <c r="G368" s="58"/>
      <c r="H368" s="58"/>
      <c r="I368" s="58"/>
      <c r="J368" s="58"/>
      <c r="K368" s="58"/>
      <c r="L368" s="58"/>
      <c r="M368" s="58"/>
      <c r="N368" s="58"/>
      <c r="O368" s="58"/>
      <c r="P368" s="58"/>
      <c r="Q368" s="58"/>
      <c r="R368" s="58"/>
      <c r="S368" s="58"/>
      <c r="T368" s="58"/>
      <c r="U368" s="58"/>
      <c r="V368" s="58"/>
      <c r="W368" s="58"/>
      <c r="X368" s="58"/>
      <c r="Y368" s="58"/>
      <c r="Z368" s="58"/>
      <c r="AA368" s="58"/>
      <c r="AB368" s="58"/>
      <c r="AC368" s="58"/>
      <c r="AD368" s="58"/>
      <c r="AE368" s="58"/>
      <c r="AF368" s="58"/>
      <c r="AG368" s="58"/>
      <c r="AH368" s="58"/>
      <c r="AI368" s="58"/>
      <c r="AJ368" s="58"/>
      <c r="AK368" s="58"/>
      <c r="AL368" s="58"/>
      <c r="AM368" s="58"/>
      <c r="AN368" s="58"/>
      <c r="AO368" s="58"/>
      <c r="AP368" s="58"/>
      <c r="AQ368" s="58"/>
      <c r="AR368" s="58"/>
      <c r="AS368" s="58"/>
    </row>
    <row r="369" spans="1:45" x14ac:dyDescent="0.25">
      <c r="A369" s="58"/>
      <c r="B369" s="58"/>
      <c r="C369" s="58"/>
      <c r="D369" s="58"/>
      <c r="E369" s="58"/>
      <c r="F369" s="58"/>
      <c r="G369" s="58"/>
      <c r="H369" s="58"/>
      <c r="I369" s="58"/>
      <c r="J369" s="58"/>
      <c r="K369" s="58"/>
      <c r="L369" s="58"/>
      <c r="M369" s="58"/>
      <c r="N369" s="58"/>
      <c r="O369" s="58"/>
      <c r="P369" s="58"/>
      <c r="Q369" s="58"/>
      <c r="R369" s="58"/>
      <c r="S369" s="58"/>
      <c r="T369" s="58"/>
      <c r="U369" s="58"/>
      <c r="V369" s="58"/>
      <c r="W369" s="58"/>
      <c r="X369" s="58"/>
      <c r="Y369" s="58"/>
      <c r="Z369" s="58"/>
      <c r="AA369" s="58"/>
      <c r="AB369" s="58"/>
      <c r="AC369" s="58"/>
      <c r="AD369" s="58"/>
      <c r="AE369" s="58"/>
      <c r="AF369" s="58"/>
      <c r="AG369" s="58"/>
      <c r="AH369" s="58"/>
      <c r="AI369" s="58"/>
      <c r="AJ369" s="58"/>
      <c r="AK369" s="58"/>
      <c r="AL369" s="58"/>
      <c r="AM369" s="58"/>
      <c r="AN369" s="58"/>
      <c r="AO369" s="58"/>
      <c r="AP369" s="58"/>
      <c r="AQ369" s="58"/>
      <c r="AR369" s="58"/>
      <c r="AS369" s="58"/>
    </row>
    <row r="370" spans="1:45" x14ac:dyDescent="0.25">
      <c r="A370" s="58"/>
      <c r="B370" s="58"/>
      <c r="C370" s="58"/>
      <c r="D370" s="58"/>
      <c r="E370" s="58"/>
      <c r="F370" s="58"/>
      <c r="G370" s="58"/>
      <c r="H370" s="58"/>
      <c r="I370" s="58"/>
      <c r="J370" s="58"/>
      <c r="K370" s="58"/>
      <c r="L370" s="58"/>
      <c r="M370" s="58"/>
      <c r="N370" s="58"/>
      <c r="O370" s="58"/>
      <c r="P370" s="58"/>
      <c r="Q370" s="58"/>
      <c r="R370" s="58"/>
      <c r="S370" s="58"/>
      <c r="T370" s="58"/>
      <c r="U370" s="58"/>
      <c r="V370" s="58"/>
      <c r="W370" s="58"/>
      <c r="X370" s="58"/>
      <c r="Y370" s="58"/>
      <c r="Z370" s="58"/>
      <c r="AA370" s="58"/>
      <c r="AB370" s="58"/>
      <c r="AC370" s="58"/>
      <c r="AD370" s="58"/>
      <c r="AE370" s="58"/>
      <c r="AF370" s="58"/>
      <c r="AG370" s="58"/>
      <c r="AH370" s="58"/>
      <c r="AI370" s="58"/>
      <c r="AJ370" s="58"/>
      <c r="AK370" s="58"/>
      <c r="AL370" s="58"/>
      <c r="AM370" s="58"/>
      <c r="AN370" s="58"/>
      <c r="AO370" s="58"/>
      <c r="AP370" s="58"/>
      <c r="AQ370" s="58"/>
      <c r="AR370" s="58"/>
      <c r="AS370" s="58"/>
    </row>
    <row r="371" spans="1:45" x14ac:dyDescent="0.25">
      <c r="A371" s="58"/>
      <c r="B371" s="58"/>
      <c r="C371" s="58"/>
      <c r="D371" s="58"/>
      <c r="E371" s="58"/>
      <c r="F371" s="58"/>
      <c r="G371" s="58"/>
      <c r="H371" s="58"/>
      <c r="I371" s="58"/>
      <c r="J371" s="58"/>
      <c r="K371" s="58"/>
      <c r="L371" s="58"/>
      <c r="M371" s="58"/>
      <c r="N371" s="58"/>
      <c r="O371" s="58"/>
      <c r="P371" s="58"/>
      <c r="Q371" s="58"/>
      <c r="R371" s="58"/>
      <c r="S371" s="58"/>
      <c r="T371" s="58"/>
      <c r="U371" s="58"/>
      <c r="V371" s="58"/>
      <c r="W371" s="58"/>
      <c r="X371" s="58"/>
      <c r="Y371" s="58"/>
      <c r="Z371" s="58"/>
      <c r="AA371" s="58"/>
      <c r="AB371" s="58"/>
      <c r="AC371" s="58"/>
      <c r="AD371" s="58"/>
      <c r="AE371" s="58"/>
      <c r="AF371" s="58"/>
      <c r="AG371" s="58"/>
      <c r="AH371" s="58"/>
      <c r="AI371" s="58"/>
      <c r="AJ371" s="58"/>
      <c r="AK371" s="58"/>
      <c r="AL371" s="58"/>
      <c r="AM371" s="58"/>
      <c r="AN371" s="58"/>
      <c r="AO371" s="58"/>
      <c r="AP371" s="58"/>
      <c r="AQ371" s="58"/>
      <c r="AR371" s="58"/>
      <c r="AS371" s="58"/>
    </row>
    <row r="372" spans="1:45" x14ac:dyDescent="0.25">
      <c r="A372" s="58"/>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c r="AA372" s="58"/>
      <c r="AB372" s="58"/>
      <c r="AC372" s="58"/>
      <c r="AD372" s="58"/>
      <c r="AE372" s="58"/>
      <c r="AF372" s="58"/>
      <c r="AG372" s="58"/>
      <c r="AH372" s="58"/>
      <c r="AI372" s="58"/>
      <c r="AJ372" s="58"/>
      <c r="AK372" s="58"/>
      <c r="AL372" s="58"/>
      <c r="AM372" s="58"/>
      <c r="AN372" s="58"/>
      <c r="AO372" s="58"/>
      <c r="AP372" s="58"/>
      <c r="AQ372" s="58"/>
      <c r="AR372" s="58"/>
      <c r="AS372" s="58"/>
    </row>
    <row r="373" spans="1:45" x14ac:dyDescent="0.25">
      <c r="A373" s="58"/>
      <c r="B373" s="58"/>
      <c r="C373" s="58"/>
      <c r="D373" s="58"/>
      <c r="E373" s="58"/>
      <c r="F373" s="58"/>
      <c r="G373" s="58"/>
      <c r="H373" s="58"/>
      <c r="I373" s="58"/>
      <c r="J373" s="58"/>
      <c r="K373" s="58"/>
      <c r="L373" s="58"/>
      <c r="M373" s="58"/>
      <c r="N373" s="58"/>
      <c r="O373" s="58"/>
      <c r="P373" s="58"/>
      <c r="Q373" s="58"/>
      <c r="R373" s="58"/>
      <c r="S373" s="58"/>
      <c r="T373" s="58"/>
      <c r="U373" s="58"/>
      <c r="V373" s="58"/>
      <c r="W373" s="58"/>
      <c r="X373" s="58"/>
      <c r="Y373" s="58"/>
      <c r="Z373" s="58"/>
      <c r="AA373" s="58"/>
      <c r="AB373" s="58"/>
      <c r="AC373" s="58"/>
      <c r="AD373" s="58"/>
      <c r="AE373" s="58"/>
      <c r="AF373" s="58"/>
      <c r="AG373" s="58"/>
      <c r="AH373" s="58"/>
      <c r="AI373" s="58"/>
      <c r="AJ373" s="58"/>
      <c r="AK373" s="58"/>
      <c r="AL373" s="58"/>
      <c r="AM373" s="58"/>
      <c r="AN373" s="58"/>
      <c r="AO373" s="58"/>
      <c r="AP373" s="58"/>
      <c r="AQ373" s="58"/>
      <c r="AR373" s="58"/>
      <c r="AS373" s="58"/>
    </row>
    <row r="374" spans="1:45" x14ac:dyDescent="0.25">
      <c r="A374" s="58"/>
      <c r="B374" s="58"/>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c r="AA374" s="58"/>
      <c r="AB374" s="58"/>
      <c r="AC374" s="58"/>
      <c r="AD374" s="58"/>
      <c r="AE374" s="58"/>
      <c r="AF374" s="58"/>
      <c r="AG374" s="58"/>
      <c r="AH374" s="58"/>
      <c r="AI374" s="58"/>
      <c r="AJ374" s="58"/>
      <c r="AK374" s="58"/>
      <c r="AL374" s="58"/>
      <c r="AM374" s="58"/>
      <c r="AN374" s="58"/>
      <c r="AO374" s="58"/>
      <c r="AP374" s="58"/>
      <c r="AQ374" s="58"/>
      <c r="AR374" s="58"/>
      <c r="AS374" s="58"/>
    </row>
    <row r="375" spans="1:45" x14ac:dyDescent="0.25">
      <c r="A375" s="58"/>
      <c r="B375" s="58"/>
      <c r="C375" s="58"/>
      <c r="D375" s="58"/>
      <c r="E375" s="58"/>
      <c r="F375" s="58"/>
      <c r="G375" s="58"/>
      <c r="H375" s="58"/>
      <c r="I375" s="58"/>
      <c r="J375" s="58"/>
      <c r="K375" s="58"/>
      <c r="L375" s="58"/>
      <c r="M375" s="58"/>
      <c r="N375" s="58"/>
      <c r="O375" s="58"/>
      <c r="P375" s="58"/>
      <c r="Q375" s="58"/>
      <c r="R375" s="58"/>
      <c r="S375" s="58"/>
      <c r="T375" s="58"/>
      <c r="U375" s="58"/>
      <c r="V375" s="58"/>
      <c r="W375" s="58"/>
      <c r="X375" s="58"/>
      <c r="Y375" s="58"/>
      <c r="Z375" s="58"/>
      <c r="AA375" s="58"/>
      <c r="AB375" s="58"/>
      <c r="AC375" s="58"/>
      <c r="AD375" s="58"/>
      <c r="AE375" s="58"/>
      <c r="AF375" s="58"/>
      <c r="AG375" s="58"/>
      <c r="AH375" s="58"/>
      <c r="AI375" s="58"/>
      <c r="AJ375" s="58"/>
      <c r="AK375" s="58"/>
      <c r="AL375" s="58"/>
      <c r="AM375" s="58"/>
      <c r="AN375" s="58"/>
      <c r="AO375" s="58"/>
      <c r="AP375" s="58"/>
      <c r="AQ375" s="58"/>
      <c r="AR375" s="58"/>
      <c r="AS375" s="58"/>
    </row>
    <row r="376" spans="1:45" x14ac:dyDescent="0.25">
      <c r="A376" s="58"/>
      <c r="B376" s="58"/>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c r="AA376" s="58"/>
      <c r="AB376" s="58"/>
      <c r="AC376" s="58"/>
      <c r="AD376" s="58"/>
      <c r="AE376" s="58"/>
      <c r="AF376" s="58"/>
      <c r="AG376" s="58"/>
      <c r="AH376" s="58"/>
      <c r="AI376" s="58"/>
      <c r="AJ376" s="58"/>
      <c r="AK376" s="58"/>
      <c r="AL376" s="58"/>
      <c r="AM376" s="58"/>
      <c r="AN376" s="58"/>
      <c r="AO376" s="58"/>
      <c r="AP376" s="58"/>
      <c r="AQ376" s="58"/>
      <c r="AR376" s="58"/>
      <c r="AS376" s="58"/>
    </row>
    <row r="377" spans="1:45" x14ac:dyDescent="0.25">
      <c r="A377" s="58"/>
      <c r="B377" s="58"/>
      <c r="C377" s="58"/>
      <c r="D377" s="58"/>
      <c r="E377" s="58"/>
      <c r="F377" s="58"/>
      <c r="G377" s="58"/>
      <c r="H377" s="58"/>
      <c r="I377" s="58"/>
      <c r="J377" s="58"/>
      <c r="K377" s="58"/>
      <c r="L377" s="58"/>
      <c r="M377" s="58"/>
      <c r="N377" s="58"/>
      <c r="O377" s="58"/>
      <c r="P377" s="58"/>
      <c r="Q377" s="58"/>
      <c r="R377" s="58"/>
      <c r="S377" s="58"/>
      <c r="T377" s="58"/>
      <c r="U377" s="58"/>
      <c r="V377" s="58"/>
      <c r="W377" s="58"/>
      <c r="X377" s="58"/>
      <c r="Y377" s="58"/>
      <c r="Z377" s="58"/>
      <c r="AA377" s="58"/>
      <c r="AB377" s="58"/>
      <c r="AC377" s="58"/>
      <c r="AD377" s="58"/>
      <c r="AE377" s="58"/>
      <c r="AF377" s="58"/>
      <c r="AG377" s="58"/>
      <c r="AH377" s="58"/>
      <c r="AI377" s="58"/>
      <c r="AJ377" s="58"/>
      <c r="AK377" s="58"/>
      <c r="AL377" s="58"/>
      <c r="AM377" s="58"/>
      <c r="AN377" s="58"/>
      <c r="AO377" s="58"/>
      <c r="AP377" s="58"/>
      <c r="AQ377" s="58"/>
      <c r="AR377" s="58"/>
      <c r="AS377" s="58"/>
    </row>
    <row r="378" spans="1:45" x14ac:dyDescent="0.25">
      <c r="A378" s="58"/>
      <c r="B378" s="58"/>
      <c r="C378" s="58"/>
      <c r="D378" s="58"/>
      <c r="E378" s="58"/>
      <c r="F378" s="58"/>
      <c r="G378" s="58"/>
      <c r="H378" s="58"/>
      <c r="I378" s="58"/>
      <c r="J378" s="58"/>
      <c r="K378" s="58"/>
      <c r="L378" s="58"/>
      <c r="M378" s="58"/>
      <c r="N378" s="58"/>
      <c r="O378" s="58"/>
      <c r="P378" s="58"/>
      <c r="Q378" s="58"/>
      <c r="R378" s="58"/>
      <c r="S378" s="58"/>
      <c r="T378" s="58"/>
      <c r="U378" s="58"/>
      <c r="V378" s="58"/>
      <c r="W378" s="58"/>
      <c r="X378" s="58"/>
      <c r="Y378" s="58"/>
      <c r="Z378" s="58"/>
      <c r="AA378" s="58"/>
      <c r="AB378" s="58"/>
      <c r="AC378" s="58"/>
      <c r="AD378" s="58"/>
      <c r="AE378" s="58"/>
      <c r="AF378" s="58"/>
      <c r="AG378" s="58"/>
      <c r="AH378" s="58"/>
      <c r="AI378" s="58"/>
      <c r="AJ378" s="58"/>
      <c r="AK378" s="58"/>
      <c r="AL378" s="58"/>
      <c r="AM378" s="58"/>
      <c r="AN378" s="58"/>
      <c r="AO378" s="58"/>
      <c r="AP378" s="58"/>
      <c r="AQ378" s="58"/>
      <c r="AR378" s="58"/>
      <c r="AS378" s="58"/>
    </row>
    <row r="379" spans="1:45" x14ac:dyDescent="0.25">
      <c r="A379" s="58"/>
      <c r="B379" s="58"/>
      <c r="C379" s="58"/>
      <c r="D379" s="58"/>
      <c r="E379" s="58"/>
      <c r="F379" s="58"/>
      <c r="G379" s="58"/>
      <c r="H379" s="58"/>
      <c r="I379" s="58"/>
      <c r="J379" s="58"/>
      <c r="K379" s="58"/>
      <c r="L379" s="58"/>
      <c r="M379" s="58"/>
      <c r="N379" s="58"/>
      <c r="O379" s="58"/>
      <c r="P379" s="58"/>
      <c r="Q379" s="58"/>
      <c r="R379" s="58"/>
      <c r="S379" s="58"/>
      <c r="T379" s="58"/>
      <c r="U379" s="58"/>
      <c r="V379" s="58"/>
      <c r="W379" s="58"/>
      <c r="X379" s="58"/>
      <c r="Y379" s="58"/>
      <c r="Z379" s="58"/>
      <c r="AA379" s="58"/>
      <c r="AB379" s="58"/>
      <c r="AC379" s="58"/>
      <c r="AD379" s="58"/>
      <c r="AE379" s="58"/>
      <c r="AF379" s="58"/>
      <c r="AG379" s="58"/>
      <c r="AH379" s="58"/>
      <c r="AI379" s="58"/>
      <c r="AJ379" s="58"/>
      <c r="AK379" s="58"/>
      <c r="AL379" s="58"/>
      <c r="AM379" s="58"/>
      <c r="AN379" s="58"/>
      <c r="AO379" s="58"/>
      <c r="AP379" s="58"/>
      <c r="AQ379" s="58"/>
      <c r="AR379" s="58"/>
      <c r="AS379" s="58"/>
    </row>
    <row r="380" spans="1:45" x14ac:dyDescent="0.25">
      <c r="A380" s="58"/>
      <c r="B380" s="58"/>
      <c r="C380" s="58"/>
      <c r="D380" s="58"/>
      <c r="E380" s="58"/>
      <c r="F380" s="58"/>
      <c r="G380" s="58"/>
      <c r="H380" s="58"/>
      <c r="I380" s="58"/>
      <c r="J380" s="58"/>
      <c r="K380" s="58"/>
      <c r="L380" s="58"/>
      <c r="M380" s="58"/>
      <c r="N380" s="58"/>
      <c r="O380" s="58"/>
      <c r="P380" s="58"/>
      <c r="Q380" s="58"/>
      <c r="R380" s="58"/>
      <c r="S380" s="58"/>
      <c r="T380" s="58"/>
      <c r="U380" s="58"/>
      <c r="V380" s="58"/>
      <c r="W380" s="58"/>
      <c r="X380" s="58"/>
      <c r="Y380" s="58"/>
      <c r="Z380" s="58"/>
      <c r="AA380" s="58"/>
      <c r="AB380" s="58"/>
      <c r="AC380" s="58"/>
      <c r="AD380" s="58"/>
      <c r="AE380" s="58"/>
      <c r="AF380" s="58"/>
      <c r="AG380" s="58"/>
      <c r="AH380" s="58"/>
      <c r="AI380" s="58"/>
      <c r="AJ380" s="58"/>
      <c r="AK380" s="58"/>
      <c r="AL380" s="58"/>
      <c r="AM380" s="58"/>
      <c r="AN380" s="58"/>
      <c r="AO380" s="58"/>
      <c r="AP380" s="58"/>
      <c r="AQ380" s="58"/>
      <c r="AR380" s="58"/>
      <c r="AS380" s="58"/>
    </row>
    <row r="381" spans="1:45" x14ac:dyDescent="0.25">
      <c r="A381" s="58"/>
      <c r="B381" s="58"/>
      <c r="C381" s="58"/>
      <c r="D381" s="58"/>
      <c r="E381" s="58"/>
      <c r="F381" s="58"/>
      <c r="G381" s="58"/>
      <c r="H381" s="58"/>
      <c r="I381" s="58"/>
      <c r="J381" s="58"/>
      <c r="K381" s="58"/>
      <c r="L381" s="58"/>
      <c r="M381" s="58"/>
      <c r="N381" s="58"/>
      <c r="O381" s="58"/>
      <c r="P381" s="58"/>
      <c r="Q381" s="58"/>
      <c r="R381" s="58"/>
      <c r="S381" s="58"/>
      <c r="T381" s="58"/>
      <c r="U381" s="58"/>
      <c r="V381" s="58"/>
      <c r="W381" s="58"/>
      <c r="X381" s="58"/>
      <c r="Y381" s="58"/>
      <c r="Z381" s="58"/>
      <c r="AA381" s="58"/>
      <c r="AB381" s="58"/>
      <c r="AC381" s="58"/>
      <c r="AD381" s="58"/>
      <c r="AE381" s="58"/>
      <c r="AF381" s="58"/>
      <c r="AG381" s="58"/>
      <c r="AH381" s="58"/>
      <c r="AI381" s="58"/>
      <c r="AJ381" s="58"/>
      <c r="AK381" s="58"/>
      <c r="AL381" s="58"/>
      <c r="AM381" s="58"/>
      <c r="AN381" s="58"/>
      <c r="AO381" s="58"/>
      <c r="AP381" s="58"/>
      <c r="AQ381" s="58"/>
      <c r="AR381" s="58"/>
      <c r="AS381" s="58"/>
    </row>
    <row r="382" spans="1:45" x14ac:dyDescent="0.25">
      <c r="A382" s="58"/>
      <c r="B382" s="58"/>
      <c r="C382" s="58"/>
      <c r="D382" s="58"/>
      <c r="E382" s="58"/>
      <c r="F382" s="58"/>
      <c r="G382" s="58"/>
      <c r="H382" s="58"/>
      <c r="I382" s="58"/>
      <c r="J382" s="58"/>
      <c r="K382" s="58"/>
      <c r="L382" s="58"/>
      <c r="M382" s="58"/>
      <c r="N382" s="58"/>
      <c r="O382" s="58"/>
      <c r="P382" s="58"/>
      <c r="Q382" s="58"/>
      <c r="R382" s="58"/>
      <c r="S382" s="58"/>
      <c r="T382" s="58"/>
      <c r="U382" s="58"/>
      <c r="V382" s="58"/>
      <c r="W382" s="58"/>
      <c r="X382" s="58"/>
      <c r="Y382" s="58"/>
      <c r="Z382" s="58"/>
      <c r="AA382" s="58"/>
      <c r="AB382" s="58"/>
      <c r="AC382" s="58"/>
      <c r="AD382" s="58"/>
      <c r="AE382" s="58"/>
      <c r="AF382" s="58"/>
      <c r="AG382" s="58"/>
      <c r="AH382" s="58"/>
      <c r="AI382" s="58"/>
      <c r="AJ382" s="58"/>
      <c r="AK382" s="58"/>
      <c r="AL382" s="58"/>
      <c r="AM382" s="58"/>
      <c r="AN382" s="58"/>
      <c r="AO382" s="58"/>
      <c r="AP382" s="58"/>
      <c r="AQ382" s="58"/>
      <c r="AR382" s="58"/>
      <c r="AS382" s="58"/>
    </row>
    <row r="383" spans="1:45" x14ac:dyDescent="0.25">
      <c r="A383" s="58"/>
      <c r="B383" s="58"/>
      <c r="C383" s="58"/>
      <c r="D383" s="58"/>
      <c r="E383" s="58"/>
      <c r="F383" s="58"/>
      <c r="G383" s="58"/>
      <c r="H383" s="58"/>
      <c r="I383" s="58"/>
      <c r="J383" s="58"/>
      <c r="K383" s="58"/>
      <c r="L383" s="58"/>
      <c r="M383" s="58"/>
      <c r="N383" s="58"/>
      <c r="O383" s="58"/>
      <c r="P383" s="58"/>
      <c r="Q383" s="58"/>
      <c r="R383" s="58"/>
      <c r="S383" s="58"/>
      <c r="T383" s="58"/>
      <c r="U383" s="58"/>
      <c r="V383" s="58"/>
      <c r="W383" s="58"/>
      <c r="X383" s="58"/>
      <c r="Y383" s="58"/>
      <c r="Z383" s="58"/>
      <c r="AA383" s="58"/>
      <c r="AB383" s="58"/>
      <c r="AC383" s="58"/>
      <c r="AD383" s="58"/>
      <c r="AE383" s="58"/>
      <c r="AF383" s="58"/>
      <c r="AG383" s="58"/>
      <c r="AH383" s="58"/>
      <c r="AI383" s="58"/>
      <c r="AJ383" s="58"/>
      <c r="AK383" s="58"/>
      <c r="AL383" s="58"/>
      <c r="AM383" s="58"/>
      <c r="AN383" s="58"/>
      <c r="AO383" s="58"/>
      <c r="AP383" s="58"/>
      <c r="AQ383" s="58"/>
      <c r="AR383" s="58"/>
      <c r="AS383" s="58"/>
    </row>
    <row r="384" spans="1:45" x14ac:dyDescent="0.25">
      <c r="A384" s="58"/>
      <c r="B384" s="58"/>
      <c r="C384" s="58"/>
      <c r="D384" s="58"/>
      <c r="E384" s="58"/>
      <c r="F384" s="58"/>
      <c r="G384" s="58"/>
      <c r="H384" s="58"/>
      <c r="I384" s="58"/>
      <c r="J384" s="58"/>
      <c r="K384" s="58"/>
      <c r="L384" s="58"/>
      <c r="M384" s="58"/>
      <c r="N384" s="58"/>
      <c r="O384" s="58"/>
      <c r="P384" s="58"/>
      <c r="Q384" s="58"/>
      <c r="R384" s="58"/>
      <c r="S384" s="58"/>
      <c r="T384" s="58"/>
      <c r="U384" s="58"/>
      <c r="V384" s="58"/>
      <c r="W384" s="58"/>
      <c r="X384" s="58"/>
      <c r="Y384" s="58"/>
      <c r="Z384" s="58"/>
      <c r="AA384" s="58"/>
      <c r="AB384" s="58"/>
      <c r="AC384" s="58"/>
      <c r="AD384" s="58"/>
      <c r="AE384" s="58"/>
      <c r="AF384" s="58"/>
      <c r="AG384" s="58"/>
      <c r="AH384" s="58"/>
      <c r="AI384" s="58"/>
      <c r="AJ384" s="58"/>
      <c r="AK384" s="58"/>
      <c r="AL384" s="58"/>
      <c r="AM384" s="58"/>
      <c r="AN384" s="58"/>
      <c r="AO384" s="58"/>
      <c r="AP384" s="58"/>
      <c r="AQ384" s="58"/>
      <c r="AR384" s="58"/>
      <c r="AS384" s="58"/>
    </row>
    <row r="385" spans="1:45" x14ac:dyDescent="0.25">
      <c r="A385" s="58"/>
      <c r="B385" s="58"/>
      <c r="C385" s="58"/>
      <c r="D385" s="58"/>
      <c r="E385" s="58"/>
      <c r="F385" s="58"/>
      <c r="G385" s="58"/>
      <c r="H385" s="58"/>
      <c r="I385" s="58"/>
      <c r="J385" s="58"/>
      <c r="K385" s="58"/>
      <c r="L385" s="58"/>
      <c r="M385" s="58"/>
      <c r="N385" s="58"/>
      <c r="O385" s="58"/>
      <c r="P385" s="58"/>
      <c r="Q385" s="58"/>
      <c r="R385" s="58"/>
      <c r="S385" s="58"/>
      <c r="T385" s="58"/>
      <c r="U385" s="58"/>
      <c r="V385" s="58"/>
      <c r="W385" s="58"/>
      <c r="X385" s="58"/>
      <c r="Y385" s="58"/>
      <c r="Z385" s="58"/>
      <c r="AA385" s="58"/>
      <c r="AB385" s="58"/>
      <c r="AC385" s="58"/>
      <c r="AD385" s="58"/>
      <c r="AE385" s="58"/>
      <c r="AF385" s="58"/>
      <c r="AG385" s="58"/>
      <c r="AH385" s="58"/>
      <c r="AI385" s="58"/>
      <c r="AJ385" s="58"/>
      <c r="AK385" s="58"/>
      <c r="AL385" s="58"/>
      <c r="AM385" s="58"/>
      <c r="AN385" s="58"/>
      <c r="AO385" s="58"/>
      <c r="AP385" s="58"/>
      <c r="AQ385" s="58"/>
      <c r="AR385" s="58"/>
      <c r="AS385" s="58"/>
    </row>
    <row r="386" spans="1:45" x14ac:dyDescent="0.25">
      <c r="A386" s="58"/>
      <c r="B386" s="58"/>
      <c r="C386" s="58"/>
      <c r="D386" s="58"/>
      <c r="E386" s="58"/>
      <c r="F386" s="58"/>
      <c r="G386" s="58"/>
      <c r="H386" s="58"/>
      <c r="I386" s="58"/>
      <c r="J386" s="58"/>
      <c r="K386" s="58"/>
      <c r="L386" s="58"/>
      <c r="M386" s="58"/>
      <c r="N386" s="58"/>
      <c r="O386" s="58"/>
      <c r="P386" s="58"/>
      <c r="Q386" s="58"/>
      <c r="R386" s="58"/>
      <c r="S386" s="58"/>
      <c r="T386" s="58"/>
      <c r="U386" s="58"/>
      <c r="V386" s="58"/>
      <c r="W386" s="58"/>
      <c r="X386" s="58"/>
      <c r="Y386" s="58"/>
      <c r="Z386" s="58"/>
      <c r="AA386" s="58"/>
      <c r="AB386" s="58"/>
      <c r="AC386" s="58"/>
      <c r="AD386" s="58"/>
      <c r="AE386" s="58"/>
      <c r="AF386" s="58"/>
      <c r="AG386" s="58"/>
      <c r="AH386" s="58"/>
      <c r="AI386" s="58"/>
      <c r="AJ386" s="58"/>
      <c r="AK386" s="58"/>
      <c r="AL386" s="58"/>
      <c r="AM386" s="58"/>
      <c r="AN386" s="58"/>
      <c r="AO386" s="58"/>
      <c r="AP386" s="58"/>
      <c r="AQ386" s="58"/>
      <c r="AR386" s="58"/>
      <c r="AS386" s="58"/>
    </row>
    <row r="387" spans="1:45" x14ac:dyDescent="0.25">
      <c r="A387" s="58"/>
      <c r="B387" s="58"/>
      <c r="C387" s="58"/>
      <c r="D387" s="58"/>
      <c r="E387" s="58"/>
      <c r="F387" s="58"/>
      <c r="G387" s="58"/>
      <c r="H387" s="58"/>
      <c r="I387" s="58"/>
      <c r="J387" s="58"/>
      <c r="K387" s="58"/>
      <c r="L387" s="58"/>
      <c r="M387" s="58"/>
      <c r="N387" s="58"/>
      <c r="O387" s="58"/>
      <c r="P387" s="58"/>
      <c r="Q387" s="58"/>
      <c r="R387" s="58"/>
      <c r="S387" s="58"/>
      <c r="T387" s="58"/>
      <c r="U387" s="58"/>
      <c r="V387" s="58"/>
      <c r="W387" s="58"/>
      <c r="X387" s="58"/>
      <c r="Y387" s="58"/>
      <c r="Z387" s="58"/>
      <c r="AA387" s="58"/>
      <c r="AB387" s="58"/>
      <c r="AC387" s="58"/>
      <c r="AD387" s="58"/>
      <c r="AE387" s="58"/>
      <c r="AF387" s="58"/>
      <c r="AG387" s="58"/>
      <c r="AH387" s="58"/>
      <c r="AI387" s="58"/>
      <c r="AJ387" s="58"/>
      <c r="AK387" s="58"/>
      <c r="AL387" s="58"/>
      <c r="AM387" s="58"/>
      <c r="AN387" s="58"/>
      <c r="AO387" s="58"/>
      <c r="AP387" s="58"/>
      <c r="AQ387" s="58"/>
      <c r="AR387" s="58"/>
      <c r="AS387" s="58"/>
    </row>
    <row r="388" spans="1:45" x14ac:dyDescent="0.25">
      <c r="A388" s="58"/>
      <c r="B388" s="58"/>
      <c r="C388" s="58"/>
      <c r="D388" s="58"/>
      <c r="E388" s="58"/>
      <c r="F388" s="58"/>
      <c r="G388" s="58"/>
      <c r="H388" s="58"/>
      <c r="I388" s="58"/>
      <c r="J388" s="58"/>
      <c r="K388" s="58"/>
      <c r="L388" s="58"/>
      <c r="M388" s="58"/>
      <c r="N388" s="58"/>
      <c r="O388" s="58"/>
      <c r="P388" s="58"/>
      <c r="Q388" s="58"/>
      <c r="R388" s="58"/>
      <c r="S388" s="58"/>
      <c r="T388" s="58"/>
      <c r="U388" s="58"/>
      <c r="V388" s="58"/>
      <c r="W388" s="58"/>
      <c r="X388" s="58"/>
      <c r="Y388" s="58"/>
      <c r="Z388" s="58"/>
      <c r="AA388" s="58"/>
      <c r="AB388" s="58"/>
      <c r="AC388" s="58"/>
      <c r="AD388" s="58"/>
      <c r="AE388" s="58"/>
      <c r="AF388" s="58"/>
      <c r="AG388" s="58"/>
      <c r="AH388" s="58"/>
      <c r="AI388" s="58"/>
      <c r="AJ388" s="58"/>
      <c r="AK388" s="58"/>
      <c r="AL388" s="58"/>
      <c r="AM388" s="58"/>
      <c r="AN388" s="58"/>
      <c r="AO388" s="58"/>
      <c r="AP388" s="58"/>
      <c r="AQ388" s="58"/>
      <c r="AR388" s="58"/>
      <c r="AS388" s="58"/>
    </row>
    <row r="389" spans="1:45" x14ac:dyDescent="0.25">
      <c r="A389" s="58"/>
      <c r="B389" s="58"/>
      <c r="C389" s="58"/>
      <c r="D389" s="58"/>
      <c r="E389" s="58"/>
      <c r="F389" s="58"/>
      <c r="G389" s="58"/>
      <c r="H389" s="58"/>
      <c r="I389" s="58"/>
      <c r="J389" s="58"/>
      <c r="K389" s="58"/>
      <c r="L389" s="58"/>
      <c r="M389" s="58"/>
      <c r="N389" s="58"/>
      <c r="O389" s="58"/>
      <c r="P389" s="58"/>
      <c r="Q389" s="58"/>
      <c r="R389" s="58"/>
      <c r="S389" s="58"/>
      <c r="T389" s="58"/>
      <c r="U389" s="58"/>
      <c r="V389" s="58"/>
      <c r="W389" s="58"/>
      <c r="X389" s="58"/>
      <c r="Y389" s="58"/>
      <c r="Z389" s="58"/>
      <c r="AA389" s="58"/>
      <c r="AB389" s="58"/>
      <c r="AC389" s="58"/>
      <c r="AD389" s="58"/>
      <c r="AE389" s="58"/>
      <c r="AF389" s="58"/>
      <c r="AG389" s="58"/>
      <c r="AH389" s="58"/>
      <c r="AI389" s="58"/>
      <c r="AJ389" s="58"/>
      <c r="AK389" s="58"/>
      <c r="AL389" s="58"/>
      <c r="AM389" s="58"/>
      <c r="AN389" s="58"/>
      <c r="AO389" s="58"/>
      <c r="AP389" s="58"/>
      <c r="AQ389" s="58"/>
      <c r="AR389" s="58"/>
      <c r="AS389" s="58"/>
    </row>
    <row r="390" spans="1:45" x14ac:dyDescent="0.25">
      <c r="A390" s="58"/>
      <c r="B390" s="58"/>
      <c r="C390" s="58"/>
      <c r="D390" s="58"/>
      <c r="E390" s="58"/>
      <c r="F390" s="58"/>
      <c r="G390" s="58"/>
      <c r="H390" s="58"/>
      <c r="I390" s="58"/>
      <c r="J390" s="58"/>
      <c r="K390" s="58"/>
      <c r="L390" s="58"/>
      <c r="M390" s="58"/>
      <c r="N390" s="58"/>
      <c r="O390" s="58"/>
      <c r="P390" s="58"/>
      <c r="Q390" s="58"/>
      <c r="R390" s="58"/>
      <c r="S390" s="58"/>
      <c r="T390" s="58"/>
      <c r="U390" s="58"/>
      <c r="V390" s="58"/>
      <c r="W390" s="58"/>
      <c r="X390" s="58"/>
      <c r="Y390" s="58"/>
      <c r="Z390" s="58"/>
      <c r="AA390" s="58"/>
      <c r="AB390" s="58"/>
      <c r="AC390" s="58"/>
      <c r="AD390" s="58"/>
      <c r="AE390" s="58"/>
      <c r="AF390" s="58"/>
      <c r="AG390" s="58"/>
      <c r="AH390" s="58"/>
      <c r="AI390" s="58"/>
      <c r="AJ390" s="58"/>
      <c r="AK390" s="58"/>
      <c r="AL390" s="58"/>
      <c r="AM390" s="58"/>
      <c r="AN390" s="58"/>
      <c r="AO390" s="58"/>
      <c r="AP390" s="58"/>
      <c r="AQ390" s="58"/>
      <c r="AR390" s="58"/>
      <c r="AS390" s="58"/>
    </row>
    <row r="391" spans="1:45" x14ac:dyDescent="0.25">
      <c r="A391" s="58"/>
      <c r="J391" s="58"/>
      <c r="K391" s="58"/>
      <c r="L391" s="58"/>
      <c r="M391" s="58"/>
      <c r="N391" s="58"/>
      <c r="O391" s="58"/>
      <c r="P391" s="58"/>
      <c r="Q391" s="58"/>
      <c r="R391" s="58"/>
      <c r="S391" s="58"/>
      <c r="T391" s="58"/>
      <c r="U391" s="58"/>
      <c r="V391" s="58"/>
      <c r="W391" s="58"/>
      <c r="X391" s="58"/>
      <c r="Y391" s="58"/>
      <c r="Z391" s="58"/>
      <c r="AA391" s="58"/>
      <c r="AB391" s="58"/>
      <c r="AC391" s="58"/>
      <c r="AD391" s="58"/>
      <c r="AE391" s="58"/>
      <c r="AF391" s="58"/>
      <c r="AG391" s="58"/>
      <c r="AH391" s="58"/>
      <c r="AI391" s="58"/>
      <c r="AJ391" s="58"/>
      <c r="AK391" s="58"/>
      <c r="AL391" s="58"/>
      <c r="AM391" s="58"/>
      <c r="AN391" s="58"/>
      <c r="AO391" s="58"/>
      <c r="AP391" s="58"/>
      <c r="AQ391" s="58"/>
      <c r="AR391" s="58"/>
      <c r="AS391" s="58"/>
    </row>
    <row r="392" spans="1:45" x14ac:dyDescent="0.25">
      <c r="A392" s="58"/>
      <c r="J392" s="58"/>
      <c r="K392" s="58"/>
      <c r="L392" s="58"/>
      <c r="M392" s="58"/>
      <c r="N392" s="58"/>
      <c r="O392" s="58"/>
      <c r="P392" s="58"/>
      <c r="Q392" s="58"/>
      <c r="R392" s="58"/>
      <c r="S392" s="58"/>
      <c r="T392" s="58"/>
      <c r="U392" s="58"/>
      <c r="V392" s="58"/>
      <c r="W392" s="58"/>
      <c r="X392" s="58"/>
      <c r="Y392" s="58"/>
      <c r="Z392" s="58"/>
      <c r="AA392" s="58"/>
      <c r="AB392" s="58"/>
      <c r="AC392" s="58"/>
      <c r="AD392" s="58"/>
      <c r="AE392" s="58"/>
      <c r="AF392" s="58"/>
      <c r="AG392" s="58"/>
      <c r="AH392" s="58"/>
      <c r="AI392" s="58"/>
      <c r="AJ392" s="58"/>
      <c r="AK392" s="58"/>
      <c r="AL392" s="58"/>
      <c r="AM392" s="58"/>
      <c r="AN392" s="58"/>
      <c r="AO392" s="58"/>
      <c r="AP392" s="58"/>
      <c r="AQ392" s="58"/>
      <c r="AR392" s="58"/>
      <c r="AS392" s="58"/>
    </row>
    <row r="393" spans="1:45" x14ac:dyDescent="0.25">
      <c r="A393" s="58"/>
      <c r="J393" s="58"/>
      <c r="K393" s="58"/>
      <c r="L393" s="58"/>
      <c r="M393" s="58"/>
      <c r="N393" s="58"/>
      <c r="O393" s="58"/>
      <c r="P393" s="58"/>
      <c r="Q393" s="58"/>
      <c r="R393" s="58"/>
      <c r="S393" s="58"/>
      <c r="T393" s="58"/>
      <c r="U393" s="58"/>
      <c r="V393" s="58"/>
      <c r="W393" s="58"/>
      <c r="X393" s="58"/>
      <c r="Y393" s="58"/>
      <c r="Z393" s="58"/>
      <c r="AA393" s="58"/>
      <c r="AB393" s="58"/>
      <c r="AC393" s="58"/>
      <c r="AD393" s="58"/>
      <c r="AE393" s="58"/>
      <c r="AF393" s="58"/>
      <c r="AG393" s="58"/>
      <c r="AH393" s="58"/>
      <c r="AI393" s="58"/>
      <c r="AJ393" s="58"/>
      <c r="AK393" s="58"/>
      <c r="AL393" s="58"/>
      <c r="AM393" s="58"/>
      <c r="AN393" s="58"/>
      <c r="AO393" s="58"/>
      <c r="AP393" s="58"/>
      <c r="AQ393" s="58"/>
      <c r="AR393" s="58"/>
      <c r="AS393" s="58"/>
    </row>
    <row r="394" spans="1:45" x14ac:dyDescent="0.25">
      <c r="A394" s="58"/>
      <c r="J394" s="58"/>
      <c r="K394" s="58"/>
      <c r="L394" s="58"/>
      <c r="M394" s="58"/>
      <c r="N394" s="58"/>
      <c r="O394" s="58"/>
      <c r="P394" s="58"/>
      <c r="Q394" s="58"/>
      <c r="R394" s="58"/>
      <c r="S394" s="58"/>
      <c r="T394" s="58"/>
      <c r="U394" s="58"/>
      <c r="V394" s="58"/>
      <c r="W394" s="58"/>
      <c r="X394" s="58"/>
      <c r="Y394" s="58"/>
      <c r="Z394" s="58"/>
      <c r="AA394" s="58"/>
      <c r="AB394" s="58"/>
      <c r="AC394" s="58"/>
      <c r="AD394" s="58"/>
      <c r="AE394" s="58"/>
      <c r="AF394" s="58"/>
      <c r="AG394" s="58"/>
      <c r="AH394" s="58"/>
      <c r="AI394" s="58"/>
      <c r="AJ394" s="58"/>
      <c r="AK394" s="58"/>
      <c r="AL394" s="58"/>
      <c r="AM394" s="58"/>
      <c r="AN394" s="58"/>
      <c r="AO394" s="58"/>
      <c r="AP394" s="58"/>
      <c r="AQ394" s="58"/>
      <c r="AR394" s="58"/>
      <c r="AS394" s="58"/>
    </row>
    <row r="395" spans="1:45" x14ac:dyDescent="0.25">
      <c r="A395" s="58"/>
      <c r="J395" s="58"/>
      <c r="K395" s="58"/>
      <c r="L395" s="58"/>
      <c r="M395" s="58"/>
      <c r="N395" s="58"/>
      <c r="O395" s="58"/>
      <c r="P395" s="58"/>
      <c r="Q395" s="58"/>
      <c r="R395" s="58"/>
      <c r="S395" s="58"/>
      <c r="T395" s="58"/>
      <c r="U395" s="58"/>
      <c r="V395" s="58"/>
      <c r="W395" s="58"/>
      <c r="X395" s="58"/>
      <c r="Y395" s="58"/>
      <c r="Z395" s="58"/>
      <c r="AA395" s="58"/>
      <c r="AB395" s="58"/>
      <c r="AC395" s="58"/>
      <c r="AD395" s="58"/>
      <c r="AE395" s="58"/>
      <c r="AF395" s="58"/>
      <c r="AG395" s="58"/>
      <c r="AH395" s="58"/>
      <c r="AI395" s="58"/>
      <c r="AJ395" s="58"/>
      <c r="AK395" s="58"/>
      <c r="AL395" s="58"/>
      <c r="AM395" s="58"/>
      <c r="AN395" s="58"/>
      <c r="AO395" s="58"/>
      <c r="AP395" s="58"/>
      <c r="AQ395" s="58"/>
      <c r="AR395" s="58"/>
      <c r="AS395" s="58"/>
    </row>
    <row r="396" spans="1:45" x14ac:dyDescent="0.25">
      <c r="A396" s="58"/>
      <c r="J396" s="58"/>
      <c r="K396" s="58"/>
      <c r="L396" s="58"/>
      <c r="M396" s="58"/>
      <c r="N396" s="58"/>
      <c r="O396" s="58"/>
      <c r="P396" s="58"/>
      <c r="Q396" s="58"/>
      <c r="R396" s="58"/>
      <c r="S396" s="58"/>
      <c r="T396" s="58"/>
      <c r="U396" s="58"/>
      <c r="V396" s="58"/>
      <c r="W396" s="58"/>
      <c r="X396" s="58"/>
      <c r="Y396" s="58"/>
      <c r="Z396" s="58"/>
      <c r="AA396" s="58"/>
      <c r="AB396" s="58"/>
      <c r="AC396" s="58"/>
      <c r="AD396" s="58"/>
      <c r="AE396" s="58"/>
      <c r="AF396" s="58"/>
      <c r="AG396" s="58"/>
      <c r="AH396" s="58"/>
      <c r="AI396" s="58"/>
      <c r="AJ396" s="58"/>
      <c r="AK396" s="58"/>
      <c r="AL396" s="58"/>
      <c r="AM396" s="58"/>
      <c r="AN396" s="58"/>
      <c r="AO396" s="58"/>
      <c r="AP396" s="58"/>
      <c r="AQ396" s="58"/>
      <c r="AR396" s="58"/>
      <c r="AS396" s="58"/>
    </row>
    <row r="397" spans="1:45" x14ac:dyDescent="0.25">
      <c r="A397" s="58"/>
      <c r="J397" s="58"/>
      <c r="K397" s="58"/>
      <c r="L397" s="58"/>
      <c r="M397" s="58"/>
      <c r="N397" s="58"/>
      <c r="O397" s="58"/>
      <c r="P397" s="58"/>
      <c r="Q397" s="58"/>
      <c r="R397" s="58"/>
      <c r="S397" s="58"/>
      <c r="T397" s="58"/>
      <c r="U397" s="58"/>
      <c r="V397" s="58"/>
      <c r="W397" s="58"/>
      <c r="X397" s="58"/>
      <c r="Y397" s="58"/>
      <c r="Z397" s="58"/>
      <c r="AA397" s="58"/>
      <c r="AB397" s="58"/>
      <c r="AC397" s="58"/>
      <c r="AD397" s="58"/>
      <c r="AE397" s="58"/>
      <c r="AF397" s="58"/>
      <c r="AG397" s="58"/>
      <c r="AH397" s="58"/>
      <c r="AI397" s="58"/>
      <c r="AJ397" s="58"/>
      <c r="AK397" s="58"/>
      <c r="AL397" s="58"/>
      <c r="AM397" s="58"/>
      <c r="AN397" s="58"/>
      <c r="AO397" s="58"/>
      <c r="AP397" s="58"/>
      <c r="AQ397" s="58"/>
      <c r="AR397" s="58"/>
      <c r="AS397" s="58"/>
    </row>
    <row r="398" spans="1:45" x14ac:dyDescent="0.25">
      <c r="A398" s="58"/>
      <c r="J398" s="58"/>
      <c r="K398" s="58"/>
      <c r="L398" s="58"/>
      <c r="M398" s="58"/>
      <c r="N398" s="58"/>
      <c r="O398" s="58"/>
      <c r="P398" s="58"/>
      <c r="Q398" s="58"/>
      <c r="R398" s="58"/>
      <c r="S398" s="58"/>
      <c r="T398" s="58"/>
      <c r="U398" s="58"/>
      <c r="V398" s="58"/>
      <c r="W398" s="58"/>
      <c r="X398" s="58"/>
      <c r="Y398" s="58"/>
      <c r="Z398" s="58"/>
      <c r="AA398" s="58"/>
      <c r="AB398" s="58"/>
      <c r="AC398" s="58"/>
      <c r="AD398" s="58"/>
      <c r="AE398" s="58"/>
      <c r="AF398" s="58"/>
      <c r="AG398" s="58"/>
      <c r="AH398" s="58"/>
      <c r="AI398" s="58"/>
      <c r="AJ398" s="58"/>
      <c r="AK398" s="58"/>
      <c r="AL398" s="58"/>
      <c r="AM398" s="58"/>
      <c r="AN398" s="58"/>
      <c r="AO398" s="58"/>
      <c r="AP398" s="58"/>
      <c r="AQ398" s="58"/>
      <c r="AR398" s="58"/>
      <c r="AS398" s="58"/>
    </row>
    <row r="399" spans="1:45" x14ac:dyDescent="0.25">
      <c r="A399" s="58"/>
      <c r="J399" s="58"/>
      <c r="K399" s="58"/>
      <c r="L399" s="58"/>
      <c r="M399" s="58"/>
      <c r="N399" s="58"/>
      <c r="O399" s="58"/>
      <c r="P399" s="58"/>
      <c r="Q399" s="58"/>
      <c r="R399" s="58"/>
      <c r="S399" s="58"/>
      <c r="T399" s="58"/>
      <c r="U399" s="58"/>
      <c r="V399" s="58"/>
      <c r="W399" s="58"/>
      <c r="X399" s="58"/>
      <c r="Y399" s="58"/>
      <c r="Z399" s="58"/>
      <c r="AA399" s="58"/>
      <c r="AB399" s="58"/>
      <c r="AC399" s="58"/>
      <c r="AD399" s="58"/>
      <c r="AE399" s="58"/>
      <c r="AF399" s="58"/>
      <c r="AG399" s="58"/>
      <c r="AH399" s="58"/>
      <c r="AI399" s="58"/>
      <c r="AJ399" s="58"/>
      <c r="AK399" s="58"/>
      <c r="AL399" s="58"/>
      <c r="AM399" s="58"/>
      <c r="AN399" s="58"/>
      <c r="AO399" s="58"/>
      <c r="AP399" s="58"/>
      <c r="AQ399" s="58"/>
      <c r="AR399" s="58"/>
      <c r="AS399" s="58"/>
    </row>
    <row r="400" spans="1:45" x14ac:dyDescent="0.25">
      <c r="A400" s="58"/>
      <c r="J400" s="58"/>
      <c r="K400" s="58"/>
      <c r="L400" s="58"/>
      <c r="M400" s="58"/>
      <c r="N400" s="58"/>
      <c r="O400" s="58"/>
      <c r="P400" s="58"/>
      <c r="Q400" s="58"/>
      <c r="R400" s="58"/>
      <c r="S400" s="58"/>
      <c r="T400" s="58"/>
      <c r="U400" s="58"/>
      <c r="V400" s="58"/>
      <c r="W400" s="58"/>
      <c r="X400" s="58"/>
      <c r="Y400" s="58"/>
      <c r="Z400" s="58"/>
      <c r="AA400" s="58"/>
      <c r="AB400" s="58"/>
      <c r="AC400" s="58"/>
      <c r="AD400" s="58"/>
      <c r="AE400" s="58"/>
      <c r="AF400" s="58"/>
      <c r="AG400" s="58"/>
      <c r="AH400" s="58"/>
      <c r="AI400" s="58"/>
      <c r="AJ400" s="58"/>
      <c r="AK400" s="58"/>
      <c r="AL400" s="58"/>
      <c r="AM400" s="58"/>
      <c r="AN400" s="58"/>
      <c r="AO400" s="58"/>
      <c r="AP400" s="58"/>
      <c r="AQ400" s="58"/>
      <c r="AR400" s="58"/>
      <c r="AS400" s="58"/>
    </row>
    <row r="401" spans="1:45" x14ac:dyDescent="0.25">
      <c r="A401" s="58"/>
      <c r="J401" s="58"/>
      <c r="K401" s="58"/>
      <c r="L401" s="58"/>
      <c r="M401" s="58"/>
      <c r="N401" s="58"/>
      <c r="O401" s="58"/>
      <c r="P401" s="58"/>
      <c r="Q401" s="58"/>
      <c r="R401" s="58"/>
      <c r="S401" s="58"/>
      <c r="T401" s="58"/>
      <c r="U401" s="58"/>
      <c r="V401" s="58"/>
      <c r="W401" s="58"/>
      <c r="X401" s="58"/>
      <c r="Y401" s="58"/>
      <c r="Z401" s="58"/>
      <c r="AA401" s="58"/>
      <c r="AB401" s="58"/>
      <c r="AC401" s="58"/>
      <c r="AD401" s="58"/>
      <c r="AE401" s="58"/>
      <c r="AF401" s="58"/>
      <c r="AG401" s="58"/>
      <c r="AH401" s="58"/>
      <c r="AI401" s="58"/>
      <c r="AJ401" s="58"/>
      <c r="AK401" s="58"/>
      <c r="AL401" s="58"/>
      <c r="AM401" s="58"/>
      <c r="AN401" s="58"/>
      <c r="AO401" s="58"/>
      <c r="AP401" s="58"/>
      <c r="AQ401" s="58"/>
      <c r="AR401" s="58"/>
      <c r="AS401" s="58"/>
    </row>
    <row r="402" spans="1:45" x14ac:dyDescent="0.25">
      <c r="A402" s="58"/>
      <c r="J402" s="58"/>
      <c r="K402" s="58"/>
      <c r="L402" s="58"/>
      <c r="M402" s="58"/>
      <c r="N402" s="58"/>
      <c r="O402" s="58"/>
      <c r="P402" s="58"/>
      <c r="Q402" s="58"/>
      <c r="R402" s="58"/>
      <c r="S402" s="58"/>
      <c r="T402" s="58"/>
      <c r="U402" s="58"/>
      <c r="V402" s="58"/>
      <c r="W402" s="58"/>
      <c r="X402" s="58"/>
      <c r="Y402" s="58"/>
      <c r="Z402" s="58"/>
      <c r="AA402" s="58"/>
      <c r="AB402" s="58"/>
      <c r="AC402" s="58"/>
      <c r="AD402" s="58"/>
      <c r="AE402" s="58"/>
      <c r="AF402" s="58"/>
      <c r="AG402" s="58"/>
      <c r="AH402" s="58"/>
      <c r="AI402" s="58"/>
      <c r="AJ402" s="58"/>
      <c r="AK402" s="58"/>
      <c r="AL402" s="58"/>
      <c r="AM402" s="58"/>
      <c r="AN402" s="58"/>
      <c r="AO402" s="58"/>
      <c r="AP402" s="58"/>
      <c r="AQ402" s="58"/>
      <c r="AR402" s="58"/>
      <c r="AS402" s="58"/>
    </row>
    <row r="403" spans="1:45" x14ac:dyDescent="0.25">
      <c r="A403" s="58"/>
      <c r="J403" s="58"/>
      <c r="K403" s="58"/>
      <c r="L403" s="58"/>
      <c r="M403" s="58"/>
      <c r="N403" s="58"/>
      <c r="O403" s="58"/>
      <c r="P403" s="58"/>
      <c r="Q403" s="58"/>
      <c r="R403" s="58"/>
      <c r="S403" s="58"/>
      <c r="T403" s="58"/>
      <c r="U403" s="58"/>
      <c r="V403" s="58"/>
      <c r="W403" s="58"/>
      <c r="X403" s="58"/>
      <c r="Y403" s="58"/>
      <c r="Z403" s="58"/>
      <c r="AA403" s="58"/>
      <c r="AB403" s="58"/>
      <c r="AC403" s="58"/>
      <c r="AD403" s="58"/>
      <c r="AE403" s="58"/>
      <c r="AF403" s="58"/>
      <c r="AG403" s="58"/>
      <c r="AH403" s="58"/>
      <c r="AI403" s="58"/>
      <c r="AJ403" s="58"/>
      <c r="AK403" s="58"/>
      <c r="AL403" s="58"/>
      <c r="AM403" s="58"/>
      <c r="AN403" s="58"/>
      <c r="AO403" s="58"/>
      <c r="AP403" s="58"/>
      <c r="AQ403" s="58"/>
      <c r="AR403" s="58"/>
      <c r="AS403" s="58"/>
    </row>
    <row r="404" spans="1:45" x14ac:dyDescent="0.25">
      <c r="A404" s="58"/>
      <c r="J404" s="58"/>
      <c r="K404" s="58"/>
      <c r="L404" s="58"/>
      <c r="M404" s="58"/>
      <c r="N404" s="58"/>
      <c r="O404" s="58"/>
      <c r="P404" s="58"/>
      <c r="Q404" s="58"/>
      <c r="R404" s="58"/>
      <c r="S404" s="58"/>
      <c r="T404" s="58"/>
      <c r="U404" s="58"/>
      <c r="V404" s="58"/>
      <c r="W404" s="58"/>
      <c r="X404" s="58"/>
      <c r="Y404" s="58"/>
      <c r="Z404" s="58"/>
      <c r="AA404" s="58"/>
      <c r="AB404" s="58"/>
      <c r="AC404" s="58"/>
      <c r="AD404" s="58"/>
      <c r="AE404" s="58"/>
      <c r="AF404" s="58"/>
      <c r="AG404" s="58"/>
      <c r="AH404" s="58"/>
      <c r="AI404" s="58"/>
      <c r="AJ404" s="58"/>
      <c r="AK404" s="58"/>
      <c r="AL404" s="58"/>
      <c r="AM404" s="58"/>
      <c r="AN404" s="58"/>
      <c r="AO404" s="58"/>
      <c r="AP404" s="58"/>
      <c r="AQ404" s="58"/>
      <c r="AR404" s="58"/>
      <c r="AS404" s="58"/>
    </row>
    <row r="405" spans="1:45" x14ac:dyDescent="0.25">
      <c r="A405" s="58"/>
      <c r="J405" s="58"/>
      <c r="K405" s="58"/>
      <c r="L405" s="58"/>
      <c r="M405" s="58"/>
      <c r="N405" s="58"/>
      <c r="O405" s="58"/>
      <c r="P405" s="58"/>
      <c r="Q405" s="58"/>
      <c r="R405" s="58"/>
      <c r="S405" s="58"/>
      <c r="T405" s="58"/>
      <c r="U405" s="58"/>
      <c r="V405" s="58"/>
      <c r="W405" s="58"/>
      <c r="X405" s="58"/>
      <c r="Y405" s="58"/>
      <c r="Z405" s="58"/>
      <c r="AA405" s="58"/>
      <c r="AB405" s="58"/>
      <c r="AC405" s="58"/>
      <c r="AD405" s="58"/>
      <c r="AE405" s="58"/>
      <c r="AF405" s="58"/>
      <c r="AG405" s="58"/>
      <c r="AH405" s="58"/>
      <c r="AI405" s="58"/>
      <c r="AJ405" s="58"/>
      <c r="AK405" s="58"/>
      <c r="AL405" s="58"/>
      <c r="AM405" s="58"/>
      <c r="AN405" s="58"/>
      <c r="AO405" s="58"/>
      <c r="AP405" s="58"/>
      <c r="AQ405" s="58"/>
      <c r="AR405" s="58"/>
      <c r="AS405" s="58"/>
    </row>
    <row r="406" spans="1:45" x14ac:dyDescent="0.25">
      <c r="A406" s="58"/>
      <c r="J406" s="58"/>
      <c r="K406" s="58"/>
      <c r="L406" s="58"/>
      <c r="M406" s="58"/>
      <c r="N406" s="58"/>
      <c r="O406" s="58"/>
      <c r="P406" s="58"/>
      <c r="Q406" s="58"/>
      <c r="R406" s="58"/>
      <c r="S406" s="58"/>
      <c r="T406" s="58"/>
      <c r="U406" s="58"/>
      <c r="V406" s="58"/>
      <c r="W406" s="58"/>
      <c r="X406" s="58"/>
      <c r="Y406" s="58"/>
      <c r="Z406" s="58"/>
      <c r="AA406" s="58"/>
      <c r="AB406" s="58"/>
      <c r="AC406" s="58"/>
      <c r="AD406" s="58"/>
      <c r="AE406" s="58"/>
      <c r="AF406" s="58"/>
      <c r="AG406" s="58"/>
      <c r="AH406" s="58"/>
      <c r="AI406" s="58"/>
      <c r="AJ406" s="58"/>
      <c r="AK406" s="58"/>
      <c r="AL406" s="58"/>
      <c r="AM406" s="58"/>
      <c r="AN406" s="58"/>
      <c r="AO406" s="58"/>
      <c r="AP406" s="58"/>
      <c r="AQ406" s="58"/>
      <c r="AR406" s="58"/>
      <c r="AS406" s="58"/>
    </row>
    <row r="407" spans="1:45" x14ac:dyDescent="0.25">
      <c r="A407" s="58"/>
      <c r="J407" s="58"/>
      <c r="K407" s="58"/>
      <c r="L407" s="58"/>
      <c r="M407" s="58"/>
      <c r="N407" s="58"/>
      <c r="O407" s="58"/>
      <c r="P407" s="58"/>
      <c r="Q407" s="58"/>
      <c r="R407" s="58"/>
      <c r="S407" s="58"/>
      <c r="T407" s="58"/>
      <c r="U407" s="58"/>
      <c r="V407" s="58"/>
      <c r="W407" s="58"/>
      <c r="X407" s="58"/>
      <c r="Y407" s="58"/>
      <c r="Z407" s="58"/>
      <c r="AA407" s="58"/>
      <c r="AB407" s="58"/>
      <c r="AC407" s="58"/>
      <c r="AD407" s="58"/>
      <c r="AE407" s="58"/>
      <c r="AF407" s="58"/>
      <c r="AG407" s="58"/>
      <c r="AH407" s="58"/>
      <c r="AI407" s="58"/>
      <c r="AJ407" s="58"/>
      <c r="AK407" s="58"/>
      <c r="AL407" s="58"/>
      <c r="AM407" s="58"/>
      <c r="AN407" s="58"/>
      <c r="AO407" s="58"/>
      <c r="AP407" s="58"/>
      <c r="AQ407" s="58"/>
      <c r="AR407" s="58"/>
      <c r="AS407" s="58"/>
    </row>
    <row r="408" spans="1:45" x14ac:dyDescent="0.25">
      <c r="A408" s="58"/>
      <c r="J408" s="58"/>
      <c r="K408" s="58"/>
      <c r="L408" s="58"/>
      <c r="M408" s="58"/>
      <c r="N408" s="58"/>
      <c r="O408" s="58"/>
      <c r="P408" s="58"/>
      <c r="Q408" s="58"/>
      <c r="R408" s="58"/>
      <c r="S408" s="58"/>
      <c r="T408" s="58"/>
      <c r="U408" s="58"/>
      <c r="V408" s="58"/>
      <c r="W408" s="58"/>
      <c r="X408" s="58"/>
      <c r="Y408" s="58"/>
      <c r="Z408" s="58"/>
      <c r="AA408" s="58"/>
      <c r="AB408" s="58"/>
      <c r="AC408" s="58"/>
      <c r="AD408" s="58"/>
      <c r="AE408" s="58"/>
      <c r="AF408" s="58"/>
      <c r="AG408" s="58"/>
      <c r="AH408" s="58"/>
      <c r="AI408" s="58"/>
      <c r="AJ408" s="58"/>
      <c r="AK408" s="58"/>
      <c r="AL408" s="58"/>
      <c r="AM408" s="58"/>
      <c r="AN408" s="58"/>
      <c r="AO408" s="58"/>
      <c r="AP408" s="58"/>
      <c r="AQ408" s="58"/>
      <c r="AR408" s="58"/>
      <c r="AS408" s="58"/>
    </row>
    <row r="409" spans="1:45" x14ac:dyDescent="0.25">
      <c r="A409" s="58"/>
      <c r="J409" s="58"/>
      <c r="K409" s="58"/>
      <c r="L409" s="58"/>
      <c r="M409" s="58"/>
      <c r="N409" s="58"/>
      <c r="O409" s="58"/>
      <c r="P409" s="58"/>
      <c r="Q409" s="58"/>
      <c r="R409" s="58"/>
      <c r="S409" s="58"/>
      <c r="T409" s="58"/>
      <c r="U409" s="58"/>
      <c r="V409" s="58"/>
      <c r="W409" s="58"/>
      <c r="X409" s="58"/>
      <c r="Y409" s="58"/>
      <c r="Z409" s="58"/>
      <c r="AA409" s="58"/>
      <c r="AB409" s="58"/>
      <c r="AC409" s="58"/>
      <c r="AD409" s="58"/>
      <c r="AE409" s="58"/>
      <c r="AF409" s="58"/>
      <c r="AG409" s="58"/>
      <c r="AH409" s="58"/>
      <c r="AI409" s="58"/>
      <c r="AJ409" s="58"/>
      <c r="AK409" s="58"/>
      <c r="AL409" s="58"/>
      <c r="AM409" s="58"/>
      <c r="AN409" s="58"/>
      <c r="AO409" s="58"/>
      <c r="AP409" s="58"/>
      <c r="AQ409" s="58"/>
      <c r="AR409" s="58"/>
      <c r="AS409" s="58"/>
    </row>
    <row r="410" spans="1:45" x14ac:dyDescent="0.25">
      <c r="A410" s="58"/>
      <c r="J410" s="58"/>
      <c r="K410" s="58"/>
      <c r="L410" s="58"/>
      <c r="M410" s="58"/>
      <c r="N410" s="58"/>
      <c r="O410" s="58"/>
      <c r="P410" s="58"/>
      <c r="Q410" s="58"/>
      <c r="R410" s="58"/>
      <c r="S410" s="58"/>
      <c r="T410" s="58"/>
      <c r="U410" s="58"/>
      <c r="V410" s="58"/>
      <c r="W410" s="58"/>
      <c r="X410" s="58"/>
      <c r="Y410" s="58"/>
      <c r="Z410" s="58"/>
      <c r="AA410" s="58"/>
      <c r="AB410" s="58"/>
      <c r="AC410" s="58"/>
      <c r="AD410" s="58"/>
      <c r="AE410" s="58"/>
      <c r="AF410" s="58"/>
      <c r="AG410" s="58"/>
      <c r="AH410" s="58"/>
      <c r="AI410" s="58"/>
      <c r="AJ410" s="58"/>
      <c r="AK410" s="58"/>
      <c r="AL410" s="58"/>
      <c r="AM410" s="58"/>
      <c r="AN410" s="58"/>
      <c r="AO410" s="58"/>
      <c r="AP410" s="58"/>
      <c r="AQ410" s="58"/>
      <c r="AR410" s="58"/>
      <c r="AS410" s="58"/>
    </row>
    <row r="411" spans="1:45" x14ac:dyDescent="0.25">
      <c r="A411" s="58"/>
      <c r="J411" s="58"/>
      <c r="K411" s="58"/>
      <c r="L411" s="58"/>
      <c r="M411" s="58"/>
      <c r="N411" s="58"/>
      <c r="O411" s="58"/>
      <c r="P411" s="58"/>
      <c r="Q411" s="58"/>
      <c r="R411" s="58"/>
      <c r="S411" s="58"/>
      <c r="T411" s="58"/>
      <c r="U411" s="58"/>
      <c r="V411" s="58"/>
      <c r="W411" s="58"/>
      <c r="X411" s="58"/>
      <c r="Y411" s="58"/>
      <c r="Z411" s="58"/>
      <c r="AA411" s="58"/>
      <c r="AB411" s="58"/>
      <c r="AC411" s="58"/>
      <c r="AD411" s="58"/>
      <c r="AE411" s="58"/>
      <c r="AF411" s="58"/>
      <c r="AG411" s="58"/>
      <c r="AH411" s="58"/>
      <c r="AI411" s="58"/>
      <c r="AJ411" s="58"/>
      <c r="AK411" s="58"/>
      <c r="AL411" s="58"/>
      <c r="AM411" s="58"/>
      <c r="AN411" s="58"/>
      <c r="AO411" s="58"/>
      <c r="AP411" s="58"/>
      <c r="AQ411" s="58"/>
      <c r="AR411" s="58"/>
      <c r="AS411" s="58"/>
    </row>
    <row r="412" spans="1:45" x14ac:dyDescent="0.25">
      <c r="A412" s="58"/>
      <c r="J412" s="58"/>
      <c r="K412" s="58"/>
      <c r="L412" s="58"/>
      <c r="M412" s="58"/>
      <c r="N412" s="58"/>
      <c r="O412" s="58"/>
      <c r="P412" s="58"/>
      <c r="Q412" s="58"/>
      <c r="R412" s="58"/>
      <c r="S412" s="58"/>
      <c r="T412" s="58"/>
      <c r="U412" s="58"/>
      <c r="V412" s="58"/>
      <c r="W412" s="58"/>
      <c r="X412" s="58"/>
      <c r="Y412" s="58"/>
      <c r="Z412" s="58"/>
      <c r="AA412" s="58"/>
      <c r="AB412" s="58"/>
      <c r="AC412" s="58"/>
      <c r="AD412" s="58"/>
      <c r="AE412" s="58"/>
      <c r="AF412" s="58"/>
      <c r="AG412" s="58"/>
      <c r="AH412" s="58"/>
      <c r="AI412" s="58"/>
      <c r="AJ412" s="58"/>
      <c r="AK412" s="58"/>
      <c r="AL412" s="58"/>
      <c r="AM412" s="58"/>
      <c r="AN412" s="58"/>
      <c r="AO412" s="58"/>
      <c r="AP412" s="58"/>
      <c r="AQ412" s="58"/>
      <c r="AR412" s="58"/>
      <c r="AS412" s="58"/>
    </row>
    <row r="413" spans="1:45" x14ac:dyDescent="0.25">
      <c r="A413" s="58"/>
      <c r="J413" s="58"/>
      <c r="K413" s="58"/>
      <c r="L413" s="58"/>
      <c r="M413" s="58"/>
      <c r="N413" s="58"/>
      <c r="O413" s="58"/>
      <c r="P413" s="58"/>
      <c r="Q413" s="58"/>
      <c r="R413" s="58"/>
      <c r="S413" s="58"/>
      <c r="T413" s="58"/>
      <c r="U413" s="58"/>
      <c r="V413" s="58"/>
      <c r="W413" s="58"/>
      <c r="X413" s="58"/>
      <c r="Y413" s="58"/>
      <c r="Z413" s="58"/>
      <c r="AA413" s="58"/>
      <c r="AB413" s="58"/>
      <c r="AC413" s="58"/>
      <c r="AD413" s="58"/>
      <c r="AE413" s="58"/>
      <c r="AF413" s="58"/>
      <c r="AG413" s="58"/>
      <c r="AH413" s="58"/>
      <c r="AI413" s="58"/>
      <c r="AJ413" s="58"/>
      <c r="AK413" s="58"/>
      <c r="AL413" s="58"/>
      <c r="AM413" s="58"/>
      <c r="AN413" s="58"/>
      <c r="AO413" s="58"/>
      <c r="AP413" s="58"/>
      <c r="AQ413" s="58"/>
      <c r="AR413" s="58"/>
      <c r="AS413" s="58"/>
    </row>
    <row r="414" spans="1:45" x14ac:dyDescent="0.25">
      <c r="A414" s="58"/>
      <c r="J414" s="58"/>
      <c r="K414" s="58"/>
      <c r="L414" s="58"/>
      <c r="M414" s="58"/>
      <c r="N414" s="58"/>
      <c r="O414" s="58"/>
      <c r="P414" s="58"/>
      <c r="Q414" s="58"/>
      <c r="R414" s="58"/>
      <c r="S414" s="58"/>
      <c r="T414" s="58"/>
      <c r="U414" s="58"/>
      <c r="V414" s="58"/>
      <c r="W414" s="58"/>
      <c r="X414" s="58"/>
      <c r="Y414" s="58"/>
      <c r="Z414" s="58"/>
      <c r="AA414" s="58"/>
      <c r="AB414" s="58"/>
      <c r="AC414" s="58"/>
      <c r="AD414" s="58"/>
      <c r="AE414" s="58"/>
      <c r="AF414" s="58"/>
      <c r="AG414" s="58"/>
      <c r="AH414" s="58"/>
      <c r="AI414" s="58"/>
      <c r="AJ414" s="58"/>
      <c r="AK414" s="58"/>
      <c r="AL414" s="58"/>
      <c r="AM414" s="58"/>
      <c r="AN414" s="58"/>
      <c r="AO414" s="58"/>
      <c r="AP414" s="58"/>
      <c r="AQ414" s="58"/>
      <c r="AR414" s="58"/>
      <c r="AS414" s="58"/>
    </row>
    <row r="415" spans="1:45" x14ac:dyDescent="0.25">
      <c r="A415" s="58"/>
      <c r="J415" s="58"/>
      <c r="K415" s="58"/>
      <c r="L415" s="58"/>
      <c r="M415" s="58"/>
      <c r="N415" s="58"/>
      <c r="O415" s="58"/>
      <c r="P415" s="58"/>
      <c r="Q415" s="58"/>
      <c r="R415" s="58"/>
      <c r="S415" s="58"/>
      <c r="T415" s="58"/>
      <c r="U415" s="58"/>
      <c r="V415" s="58"/>
      <c r="W415" s="58"/>
      <c r="X415" s="58"/>
      <c r="Y415" s="58"/>
      <c r="Z415" s="58"/>
      <c r="AA415" s="58"/>
      <c r="AB415" s="58"/>
      <c r="AC415" s="58"/>
      <c r="AD415" s="58"/>
      <c r="AE415" s="58"/>
      <c r="AF415" s="58"/>
      <c r="AG415" s="58"/>
      <c r="AH415" s="58"/>
      <c r="AI415" s="58"/>
      <c r="AJ415" s="58"/>
      <c r="AK415" s="58"/>
      <c r="AL415" s="58"/>
      <c r="AM415" s="58"/>
      <c r="AN415" s="58"/>
      <c r="AO415" s="58"/>
      <c r="AP415" s="58"/>
      <c r="AQ415" s="58"/>
      <c r="AR415" s="58"/>
      <c r="AS415" s="58"/>
    </row>
    <row r="416" spans="1:45" x14ac:dyDescent="0.25">
      <c r="A416" s="58"/>
      <c r="J416" s="58"/>
      <c r="K416" s="58"/>
      <c r="L416" s="58"/>
      <c r="M416" s="58"/>
      <c r="N416" s="58"/>
      <c r="O416" s="58"/>
      <c r="P416" s="58"/>
      <c r="Q416" s="58"/>
      <c r="R416" s="58"/>
      <c r="S416" s="58"/>
      <c r="T416" s="58"/>
      <c r="U416" s="58"/>
      <c r="V416" s="58"/>
      <c r="W416" s="58"/>
      <c r="X416" s="58"/>
      <c r="Y416" s="58"/>
      <c r="Z416" s="58"/>
      <c r="AA416" s="58"/>
      <c r="AB416" s="58"/>
      <c r="AC416" s="58"/>
      <c r="AD416" s="58"/>
      <c r="AE416" s="58"/>
      <c r="AF416" s="58"/>
      <c r="AG416" s="58"/>
      <c r="AH416" s="58"/>
      <c r="AI416" s="58"/>
      <c r="AJ416" s="58"/>
      <c r="AK416" s="58"/>
      <c r="AL416" s="58"/>
      <c r="AM416" s="58"/>
      <c r="AN416" s="58"/>
      <c r="AO416" s="58"/>
      <c r="AP416" s="58"/>
      <c r="AQ416" s="58"/>
      <c r="AR416" s="58"/>
      <c r="AS416" s="58"/>
    </row>
    <row r="417" spans="1:45" x14ac:dyDescent="0.25">
      <c r="A417" s="58"/>
      <c r="J417" s="58"/>
      <c r="K417" s="58"/>
      <c r="L417" s="58"/>
      <c r="M417" s="58"/>
      <c r="N417" s="58"/>
      <c r="O417" s="58"/>
      <c r="P417" s="58"/>
      <c r="Q417" s="58"/>
      <c r="R417" s="58"/>
      <c r="S417" s="58"/>
      <c r="T417" s="58"/>
      <c r="U417" s="58"/>
      <c r="V417" s="58"/>
      <c r="W417" s="58"/>
      <c r="X417" s="58"/>
      <c r="Y417" s="58"/>
      <c r="Z417" s="58"/>
      <c r="AA417" s="58"/>
      <c r="AB417" s="58"/>
      <c r="AC417" s="58"/>
      <c r="AD417" s="58"/>
      <c r="AE417" s="58"/>
      <c r="AF417" s="58"/>
      <c r="AG417" s="58"/>
      <c r="AH417" s="58"/>
      <c r="AI417" s="58"/>
      <c r="AJ417" s="58"/>
      <c r="AK417" s="58"/>
      <c r="AL417" s="58"/>
      <c r="AM417" s="58"/>
      <c r="AN417" s="58"/>
      <c r="AO417" s="58"/>
      <c r="AP417" s="58"/>
      <c r="AQ417" s="58"/>
      <c r="AR417" s="58"/>
      <c r="AS417" s="58"/>
    </row>
    <row r="418" spans="1:45" x14ac:dyDescent="0.25">
      <c r="A418" s="58"/>
      <c r="J418" s="58"/>
      <c r="K418" s="58"/>
      <c r="L418" s="58"/>
      <c r="M418" s="58"/>
      <c r="N418" s="58"/>
      <c r="O418" s="58"/>
      <c r="P418" s="58"/>
      <c r="Q418" s="58"/>
      <c r="R418" s="58"/>
      <c r="S418" s="58"/>
      <c r="T418" s="58"/>
      <c r="U418" s="58"/>
      <c r="V418" s="58"/>
      <c r="W418" s="58"/>
      <c r="X418" s="58"/>
      <c r="Y418" s="58"/>
      <c r="Z418" s="58"/>
      <c r="AA418" s="58"/>
      <c r="AB418" s="58"/>
      <c r="AC418" s="58"/>
      <c r="AD418" s="58"/>
      <c r="AE418" s="58"/>
      <c r="AF418" s="58"/>
      <c r="AG418" s="58"/>
      <c r="AH418" s="58"/>
      <c r="AI418" s="58"/>
      <c r="AJ418" s="58"/>
      <c r="AK418" s="58"/>
      <c r="AL418" s="58"/>
      <c r="AM418" s="58"/>
      <c r="AN418" s="58"/>
      <c r="AO418" s="58"/>
      <c r="AP418" s="58"/>
      <c r="AQ418" s="58"/>
      <c r="AR418" s="58"/>
      <c r="AS418" s="58"/>
    </row>
    <row r="419" spans="1:45" x14ac:dyDescent="0.25">
      <c r="A419" s="58"/>
      <c r="J419" s="58"/>
      <c r="K419" s="58"/>
      <c r="L419" s="58"/>
      <c r="M419" s="58"/>
      <c r="N419" s="58"/>
      <c r="O419" s="58"/>
      <c r="P419" s="58"/>
      <c r="Q419" s="58"/>
      <c r="R419" s="58"/>
      <c r="S419" s="58"/>
      <c r="T419" s="58"/>
      <c r="U419" s="58"/>
      <c r="V419" s="58"/>
      <c r="W419" s="58"/>
      <c r="X419" s="58"/>
      <c r="Y419" s="58"/>
      <c r="Z419" s="58"/>
      <c r="AA419" s="58"/>
      <c r="AB419" s="58"/>
      <c r="AC419" s="58"/>
      <c r="AD419" s="58"/>
      <c r="AE419" s="58"/>
      <c r="AF419" s="58"/>
      <c r="AG419" s="58"/>
      <c r="AH419" s="58"/>
      <c r="AI419" s="58"/>
      <c r="AJ419" s="58"/>
      <c r="AK419" s="58"/>
      <c r="AL419" s="58"/>
      <c r="AM419" s="58"/>
      <c r="AN419" s="58"/>
      <c r="AO419" s="58"/>
      <c r="AP419" s="58"/>
      <c r="AQ419" s="58"/>
      <c r="AR419" s="58"/>
      <c r="AS419" s="58"/>
    </row>
    <row r="420" spans="1:45" x14ac:dyDescent="0.25">
      <c r="A420" s="58"/>
      <c r="J420" s="58"/>
      <c r="K420" s="58"/>
      <c r="L420" s="58"/>
      <c r="M420" s="58"/>
      <c r="N420" s="58"/>
      <c r="O420" s="58"/>
      <c r="P420" s="58"/>
      <c r="Q420" s="58"/>
      <c r="R420" s="58"/>
      <c r="S420" s="58"/>
      <c r="T420" s="58"/>
      <c r="U420" s="58"/>
      <c r="V420" s="58"/>
      <c r="W420" s="58"/>
      <c r="X420" s="58"/>
      <c r="Y420" s="58"/>
      <c r="Z420" s="58"/>
      <c r="AA420" s="58"/>
      <c r="AB420" s="58"/>
      <c r="AC420" s="58"/>
      <c r="AD420" s="58"/>
      <c r="AE420" s="58"/>
      <c r="AF420" s="58"/>
      <c r="AG420" s="58"/>
      <c r="AH420" s="58"/>
      <c r="AI420" s="58"/>
      <c r="AJ420" s="58"/>
      <c r="AK420" s="58"/>
      <c r="AL420" s="58"/>
      <c r="AM420" s="58"/>
      <c r="AN420" s="58"/>
      <c r="AO420" s="58"/>
      <c r="AP420" s="58"/>
      <c r="AQ420" s="58"/>
      <c r="AR420" s="58"/>
      <c r="AS420" s="58"/>
    </row>
    <row r="421" spans="1:45" x14ac:dyDescent="0.25">
      <c r="A421" s="58"/>
      <c r="J421" s="58"/>
      <c r="K421" s="58"/>
      <c r="L421" s="58"/>
      <c r="M421" s="58"/>
      <c r="N421" s="58"/>
      <c r="O421" s="58"/>
      <c r="P421" s="58"/>
      <c r="Q421" s="58"/>
      <c r="R421" s="58"/>
      <c r="S421" s="58"/>
      <c r="T421" s="58"/>
      <c r="U421" s="58"/>
      <c r="V421" s="58"/>
      <c r="W421" s="58"/>
      <c r="X421" s="58"/>
      <c r="Y421" s="58"/>
      <c r="Z421" s="58"/>
      <c r="AA421" s="58"/>
      <c r="AB421" s="58"/>
      <c r="AC421" s="58"/>
      <c r="AD421" s="58"/>
      <c r="AE421" s="58"/>
      <c r="AF421" s="58"/>
      <c r="AG421" s="58"/>
      <c r="AH421" s="58"/>
      <c r="AI421" s="58"/>
      <c r="AJ421" s="58"/>
      <c r="AK421" s="58"/>
      <c r="AL421" s="58"/>
      <c r="AM421" s="58"/>
      <c r="AN421" s="58"/>
      <c r="AO421" s="58"/>
      <c r="AP421" s="58"/>
      <c r="AQ421" s="58"/>
      <c r="AR421" s="58"/>
      <c r="AS421" s="58"/>
    </row>
    <row r="422" spans="1:45" x14ac:dyDescent="0.25">
      <c r="A422" s="58"/>
      <c r="J422" s="58"/>
      <c r="K422" s="58"/>
      <c r="L422" s="58"/>
      <c r="M422" s="58"/>
      <c r="N422" s="58"/>
      <c r="O422" s="58"/>
      <c r="P422" s="58"/>
      <c r="Q422" s="58"/>
      <c r="R422" s="58"/>
      <c r="S422" s="58"/>
      <c r="T422" s="58"/>
      <c r="U422" s="58"/>
      <c r="V422" s="58"/>
      <c r="W422" s="58"/>
      <c r="X422" s="58"/>
      <c r="Y422" s="58"/>
      <c r="Z422" s="58"/>
      <c r="AA422" s="58"/>
      <c r="AB422" s="58"/>
      <c r="AC422" s="58"/>
      <c r="AD422" s="58"/>
      <c r="AE422" s="58"/>
      <c r="AF422" s="58"/>
      <c r="AG422" s="58"/>
      <c r="AH422" s="58"/>
      <c r="AI422" s="58"/>
      <c r="AJ422" s="58"/>
      <c r="AK422" s="58"/>
      <c r="AL422" s="58"/>
      <c r="AM422" s="58"/>
      <c r="AN422" s="58"/>
      <c r="AO422" s="58"/>
      <c r="AP422" s="58"/>
      <c r="AQ422" s="58"/>
      <c r="AR422" s="58"/>
      <c r="AS422" s="58"/>
    </row>
    <row r="423" spans="1:45" x14ac:dyDescent="0.25">
      <c r="A423" s="58"/>
      <c r="J423" s="58"/>
      <c r="K423" s="58"/>
      <c r="L423" s="58"/>
      <c r="M423" s="58"/>
      <c r="N423" s="58"/>
      <c r="O423" s="58"/>
      <c r="P423" s="58"/>
      <c r="Q423" s="58"/>
      <c r="R423" s="58"/>
      <c r="S423" s="58"/>
      <c r="T423" s="58"/>
      <c r="U423" s="58"/>
      <c r="V423" s="58"/>
      <c r="W423" s="58"/>
      <c r="X423" s="58"/>
      <c r="Y423" s="58"/>
      <c r="Z423" s="58"/>
      <c r="AA423" s="58"/>
      <c r="AB423" s="58"/>
      <c r="AC423" s="58"/>
      <c r="AD423" s="58"/>
      <c r="AE423" s="58"/>
      <c r="AF423" s="58"/>
      <c r="AG423" s="58"/>
      <c r="AH423" s="58"/>
      <c r="AI423" s="58"/>
      <c r="AJ423" s="58"/>
      <c r="AK423" s="58"/>
      <c r="AL423" s="58"/>
      <c r="AM423" s="58"/>
      <c r="AN423" s="58"/>
      <c r="AO423" s="58"/>
      <c r="AP423" s="58"/>
      <c r="AQ423" s="58"/>
      <c r="AR423" s="58"/>
      <c r="AS423" s="58"/>
    </row>
    <row r="424" spans="1:45" x14ac:dyDescent="0.25">
      <c r="A424" s="58"/>
      <c r="J424" s="58"/>
      <c r="K424" s="58"/>
      <c r="L424" s="58"/>
      <c r="M424" s="58"/>
      <c r="N424" s="58"/>
      <c r="O424" s="58"/>
      <c r="P424" s="58"/>
      <c r="Q424" s="58"/>
      <c r="R424" s="58"/>
      <c r="S424" s="58"/>
      <c r="T424" s="58"/>
      <c r="U424" s="58"/>
      <c r="V424" s="58"/>
      <c r="W424" s="58"/>
      <c r="X424" s="58"/>
      <c r="Y424" s="58"/>
      <c r="Z424" s="58"/>
      <c r="AA424" s="58"/>
      <c r="AB424" s="58"/>
      <c r="AC424" s="58"/>
      <c r="AD424" s="58"/>
      <c r="AE424" s="58"/>
      <c r="AF424" s="58"/>
      <c r="AG424" s="58"/>
      <c r="AH424" s="58"/>
      <c r="AI424" s="58"/>
      <c r="AJ424" s="58"/>
      <c r="AK424" s="58"/>
      <c r="AL424" s="58"/>
      <c r="AM424" s="58"/>
      <c r="AN424" s="58"/>
      <c r="AO424" s="58"/>
      <c r="AP424" s="58"/>
      <c r="AQ424" s="58"/>
      <c r="AR424" s="58"/>
      <c r="AS424" s="58"/>
    </row>
    <row r="425" spans="1:45" x14ac:dyDescent="0.25">
      <c r="A425" s="58"/>
      <c r="J425" s="58"/>
      <c r="K425" s="58"/>
      <c r="L425" s="58"/>
      <c r="M425" s="58"/>
      <c r="N425" s="58"/>
      <c r="O425" s="58"/>
      <c r="P425" s="58"/>
      <c r="Q425" s="58"/>
      <c r="R425" s="58"/>
      <c r="S425" s="58"/>
      <c r="T425" s="58"/>
      <c r="U425" s="58"/>
      <c r="V425" s="58"/>
      <c r="W425" s="58"/>
      <c r="X425" s="58"/>
      <c r="Y425" s="58"/>
      <c r="Z425" s="58"/>
      <c r="AA425" s="58"/>
      <c r="AB425" s="58"/>
      <c r="AC425" s="58"/>
      <c r="AD425" s="58"/>
      <c r="AE425" s="58"/>
      <c r="AF425" s="58"/>
      <c r="AG425" s="58"/>
      <c r="AH425" s="58"/>
      <c r="AI425" s="58"/>
      <c r="AJ425" s="58"/>
      <c r="AK425" s="58"/>
      <c r="AL425" s="58"/>
      <c r="AM425" s="58"/>
      <c r="AN425" s="58"/>
      <c r="AO425" s="58"/>
      <c r="AP425" s="58"/>
      <c r="AQ425" s="58"/>
      <c r="AR425" s="58"/>
      <c r="AS425" s="58"/>
    </row>
    <row r="426" spans="1:45" x14ac:dyDescent="0.25">
      <c r="A426" s="58"/>
      <c r="J426" s="58"/>
      <c r="K426" s="58"/>
      <c r="L426" s="58"/>
      <c r="M426" s="58"/>
      <c r="N426" s="58"/>
      <c r="O426" s="58"/>
      <c r="P426" s="58"/>
      <c r="Q426" s="58"/>
      <c r="R426" s="58"/>
      <c r="S426" s="58"/>
      <c r="T426" s="58"/>
      <c r="U426" s="58"/>
      <c r="V426" s="58"/>
      <c r="W426" s="58"/>
      <c r="X426" s="58"/>
      <c r="Y426" s="58"/>
      <c r="Z426" s="58"/>
      <c r="AA426" s="58"/>
      <c r="AB426" s="58"/>
      <c r="AC426" s="58"/>
      <c r="AD426" s="58"/>
      <c r="AE426" s="58"/>
      <c r="AF426" s="58"/>
      <c r="AG426" s="58"/>
      <c r="AH426" s="58"/>
      <c r="AI426" s="58"/>
      <c r="AJ426" s="58"/>
      <c r="AK426" s="58"/>
      <c r="AL426" s="58"/>
      <c r="AM426" s="58"/>
      <c r="AN426" s="58"/>
      <c r="AO426" s="58"/>
      <c r="AP426" s="58"/>
      <c r="AQ426" s="58"/>
      <c r="AR426" s="58"/>
      <c r="AS426" s="58"/>
    </row>
    <row r="427" spans="1:45" x14ac:dyDescent="0.25">
      <c r="A427" s="58"/>
      <c r="J427" s="58"/>
      <c r="K427" s="58"/>
      <c r="L427" s="58"/>
      <c r="M427" s="58"/>
      <c r="N427" s="58"/>
      <c r="O427" s="58"/>
      <c r="P427" s="58"/>
      <c r="Q427" s="58"/>
      <c r="R427" s="58"/>
      <c r="S427" s="58"/>
      <c r="T427" s="58"/>
      <c r="U427" s="58"/>
      <c r="V427" s="58"/>
      <c r="W427" s="58"/>
      <c r="X427" s="58"/>
      <c r="Y427" s="58"/>
      <c r="Z427" s="58"/>
      <c r="AA427" s="58"/>
      <c r="AB427" s="58"/>
      <c r="AC427" s="58"/>
      <c r="AD427" s="58"/>
      <c r="AE427" s="58"/>
      <c r="AF427" s="58"/>
      <c r="AG427" s="58"/>
      <c r="AH427" s="58"/>
      <c r="AI427" s="58"/>
      <c r="AJ427" s="58"/>
      <c r="AK427" s="58"/>
      <c r="AL427" s="58"/>
      <c r="AM427" s="58"/>
      <c r="AN427" s="58"/>
      <c r="AO427" s="58"/>
      <c r="AP427" s="58"/>
      <c r="AQ427" s="58"/>
      <c r="AR427" s="58"/>
      <c r="AS427" s="58"/>
    </row>
    <row r="428" spans="1:45" x14ac:dyDescent="0.25">
      <c r="A428" s="58"/>
      <c r="J428" s="58"/>
      <c r="K428" s="58"/>
      <c r="L428" s="58"/>
      <c r="M428" s="58"/>
      <c r="N428" s="58"/>
      <c r="O428" s="58"/>
      <c r="P428" s="58"/>
      <c r="Q428" s="58"/>
      <c r="R428" s="58"/>
      <c r="S428" s="58"/>
      <c r="T428" s="58"/>
      <c r="U428" s="58"/>
      <c r="V428" s="58"/>
      <c r="W428" s="58"/>
      <c r="X428" s="58"/>
      <c r="Y428" s="58"/>
      <c r="Z428" s="58"/>
      <c r="AA428" s="58"/>
      <c r="AB428" s="58"/>
      <c r="AC428" s="58"/>
      <c r="AD428" s="58"/>
      <c r="AE428" s="58"/>
      <c r="AF428" s="58"/>
      <c r="AG428" s="58"/>
      <c r="AH428" s="58"/>
      <c r="AI428" s="58"/>
      <c r="AJ428" s="58"/>
      <c r="AK428" s="58"/>
      <c r="AL428" s="58"/>
      <c r="AM428" s="58"/>
      <c r="AN428" s="58"/>
      <c r="AO428" s="58"/>
      <c r="AP428" s="58"/>
      <c r="AQ428" s="58"/>
      <c r="AR428" s="58"/>
      <c r="AS428" s="58"/>
    </row>
    <row r="429" spans="1:45" x14ac:dyDescent="0.25">
      <c r="A429" s="58"/>
      <c r="J429" s="58"/>
      <c r="K429" s="58"/>
      <c r="L429" s="58"/>
      <c r="M429" s="58"/>
      <c r="N429" s="58"/>
      <c r="O429" s="58"/>
      <c r="P429" s="58"/>
      <c r="Q429" s="58"/>
      <c r="R429" s="58"/>
      <c r="S429" s="58"/>
      <c r="T429" s="58"/>
      <c r="U429" s="58"/>
      <c r="V429" s="58"/>
      <c r="W429" s="58"/>
      <c r="X429" s="58"/>
      <c r="Y429" s="58"/>
      <c r="Z429" s="58"/>
      <c r="AA429" s="58"/>
      <c r="AB429" s="58"/>
      <c r="AC429" s="58"/>
      <c r="AD429" s="58"/>
      <c r="AE429" s="58"/>
      <c r="AF429" s="58"/>
      <c r="AG429" s="58"/>
      <c r="AH429" s="58"/>
      <c r="AI429" s="58"/>
      <c r="AJ429" s="58"/>
      <c r="AK429" s="58"/>
      <c r="AL429" s="58"/>
      <c r="AM429" s="58"/>
      <c r="AN429" s="58"/>
      <c r="AO429" s="58"/>
      <c r="AP429" s="58"/>
      <c r="AQ429" s="58"/>
      <c r="AR429" s="58"/>
      <c r="AS429" s="58"/>
    </row>
    <row r="430" spans="1:45" x14ac:dyDescent="0.25">
      <c r="A430" s="58"/>
      <c r="J430" s="58"/>
      <c r="K430" s="58"/>
      <c r="L430" s="58"/>
      <c r="M430" s="58"/>
      <c r="N430" s="58"/>
      <c r="O430" s="58"/>
      <c r="P430" s="58"/>
      <c r="Q430" s="58"/>
      <c r="R430" s="58"/>
      <c r="S430" s="58"/>
      <c r="T430" s="58"/>
      <c r="U430" s="58"/>
      <c r="V430" s="58"/>
      <c r="W430" s="58"/>
      <c r="X430" s="58"/>
      <c r="Y430" s="58"/>
      <c r="Z430" s="58"/>
      <c r="AA430" s="58"/>
      <c r="AB430" s="58"/>
      <c r="AC430" s="58"/>
      <c r="AD430" s="58"/>
      <c r="AE430" s="58"/>
      <c r="AF430" s="58"/>
      <c r="AG430" s="58"/>
      <c r="AH430" s="58"/>
      <c r="AI430" s="58"/>
      <c r="AJ430" s="58"/>
      <c r="AK430" s="58"/>
      <c r="AL430" s="58"/>
      <c r="AM430" s="58"/>
      <c r="AN430" s="58"/>
      <c r="AO430" s="58"/>
      <c r="AP430" s="58"/>
      <c r="AQ430" s="58"/>
      <c r="AR430" s="58"/>
      <c r="AS430" s="58"/>
    </row>
    <row r="431" spans="1:45" x14ac:dyDescent="0.25">
      <c r="A431" s="58"/>
      <c r="J431" s="58"/>
      <c r="K431" s="58"/>
      <c r="L431" s="58"/>
      <c r="M431" s="58"/>
      <c r="N431" s="58"/>
      <c r="O431" s="58"/>
      <c r="P431" s="58"/>
      <c r="Q431" s="58"/>
      <c r="R431" s="58"/>
      <c r="S431" s="58"/>
      <c r="T431" s="58"/>
      <c r="U431" s="58"/>
      <c r="V431" s="58"/>
      <c r="W431" s="58"/>
      <c r="X431" s="58"/>
      <c r="Y431" s="58"/>
      <c r="Z431" s="58"/>
      <c r="AA431" s="58"/>
      <c r="AB431" s="58"/>
      <c r="AC431" s="58"/>
      <c r="AD431" s="58"/>
      <c r="AE431" s="58"/>
      <c r="AF431" s="58"/>
      <c r="AG431" s="58"/>
      <c r="AH431" s="58"/>
      <c r="AI431" s="58"/>
      <c r="AJ431" s="58"/>
      <c r="AK431" s="58"/>
      <c r="AL431" s="58"/>
      <c r="AM431" s="58"/>
      <c r="AN431" s="58"/>
      <c r="AO431" s="58"/>
      <c r="AP431" s="58"/>
      <c r="AQ431" s="58"/>
      <c r="AR431" s="58"/>
      <c r="AS431" s="58"/>
    </row>
    <row r="432" spans="1:45" x14ac:dyDescent="0.25">
      <c r="A432" s="58"/>
      <c r="J432" s="58"/>
      <c r="K432" s="58"/>
      <c r="L432" s="58"/>
      <c r="M432" s="58"/>
      <c r="N432" s="58"/>
      <c r="O432" s="58"/>
      <c r="P432" s="58"/>
      <c r="Q432" s="58"/>
      <c r="R432" s="58"/>
      <c r="S432" s="58"/>
      <c r="T432" s="58"/>
      <c r="U432" s="58"/>
      <c r="V432" s="58"/>
      <c r="W432" s="58"/>
      <c r="X432" s="58"/>
      <c r="Y432" s="58"/>
      <c r="Z432" s="58"/>
      <c r="AA432" s="58"/>
      <c r="AB432" s="58"/>
      <c r="AC432" s="58"/>
      <c r="AD432" s="58"/>
      <c r="AE432" s="58"/>
      <c r="AF432" s="58"/>
      <c r="AG432" s="58"/>
      <c r="AH432" s="58"/>
      <c r="AI432" s="58"/>
      <c r="AJ432" s="58"/>
      <c r="AK432" s="58"/>
      <c r="AL432" s="58"/>
      <c r="AM432" s="58"/>
      <c r="AN432" s="58"/>
      <c r="AO432" s="58"/>
      <c r="AP432" s="58"/>
      <c r="AQ432" s="58"/>
      <c r="AR432" s="58"/>
      <c r="AS432" s="58"/>
    </row>
    <row r="433" spans="1:45" x14ac:dyDescent="0.25">
      <c r="A433" s="58"/>
      <c r="J433" s="58"/>
      <c r="K433" s="58"/>
      <c r="L433" s="58"/>
      <c r="M433" s="58"/>
      <c r="N433" s="58"/>
      <c r="O433" s="58"/>
      <c r="P433" s="58"/>
      <c r="Q433" s="58"/>
      <c r="R433" s="58"/>
      <c r="S433" s="58"/>
      <c r="T433" s="58"/>
      <c r="U433" s="58"/>
      <c r="V433" s="58"/>
      <c r="W433" s="58"/>
      <c r="X433" s="58"/>
      <c r="Y433" s="58"/>
      <c r="Z433" s="58"/>
      <c r="AA433" s="58"/>
      <c r="AB433" s="58"/>
      <c r="AC433" s="58"/>
      <c r="AD433" s="58"/>
      <c r="AE433" s="58"/>
      <c r="AF433" s="58"/>
      <c r="AG433" s="58"/>
      <c r="AH433" s="58"/>
      <c r="AI433" s="58"/>
      <c r="AJ433" s="58"/>
      <c r="AK433" s="58"/>
      <c r="AL433" s="58"/>
      <c r="AM433" s="58"/>
      <c r="AN433" s="58"/>
      <c r="AO433" s="58"/>
      <c r="AP433" s="58"/>
      <c r="AQ433" s="58"/>
      <c r="AR433" s="58"/>
      <c r="AS433" s="58"/>
    </row>
    <row r="434" spans="1:45" x14ac:dyDescent="0.25">
      <c r="A434" s="58"/>
      <c r="J434" s="58"/>
      <c r="K434" s="58"/>
      <c r="L434" s="58"/>
      <c r="M434" s="58"/>
      <c r="N434" s="58"/>
      <c r="O434" s="58"/>
      <c r="P434" s="58"/>
      <c r="Q434" s="58"/>
      <c r="R434" s="58"/>
      <c r="S434" s="58"/>
      <c r="T434" s="58"/>
      <c r="U434" s="58"/>
      <c r="V434" s="58"/>
      <c r="W434" s="58"/>
      <c r="X434" s="58"/>
      <c r="Y434" s="58"/>
      <c r="Z434" s="58"/>
      <c r="AA434" s="58"/>
      <c r="AB434" s="58"/>
      <c r="AC434" s="58"/>
      <c r="AD434" s="58"/>
      <c r="AE434" s="58"/>
      <c r="AF434" s="58"/>
      <c r="AG434" s="58"/>
      <c r="AH434" s="58"/>
      <c r="AI434" s="58"/>
      <c r="AJ434" s="58"/>
      <c r="AK434" s="58"/>
      <c r="AL434" s="58"/>
      <c r="AM434" s="58"/>
      <c r="AN434" s="58"/>
      <c r="AO434" s="58"/>
      <c r="AP434" s="58"/>
      <c r="AQ434" s="58"/>
      <c r="AR434" s="58"/>
      <c r="AS434" s="58"/>
    </row>
    <row r="435" spans="1:45" x14ac:dyDescent="0.25">
      <c r="A435" s="58"/>
      <c r="J435" s="58"/>
      <c r="K435" s="58"/>
      <c r="L435" s="58"/>
      <c r="M435" s="58"/>
      <c r="N435" s="58"/>
      <c r="O435" s="58"/>
      <c r="P435" s="58"/>
      <c r="Q435" s="58"/>
      <c r="R435" s="58"/>
      <c r="S435" s="58"/>
      <c r="T435" s="58"/>
      <c r="U435" s="58"/>
      <c r="V435" s="58"/>
      <c r="W435" s="58"/>
      <c r="X435" s="58"/>
      <c r="Y435" s="58"/>
      <c r="Z435" s="58"/>
      <c r="AA435" s="58"/>
      <c r="AB435" s="58"/>
      <c r="AC435" s="58"/>
      <c r="AD435" s="58"/>
      <c r="AE435" s="58"/>
      <c r="AF435" s="58"/>
      <c r="AG435" s="58"/>
      <c r="AH435" s="58"/>
      <c r="AI435" s="58"/>
      <c r="AJ435" s="58"/>
      <c r="AK435" s="58"/>
      <c r="AL435" s="58"/>
      <c r="AM435" s="58"/>
      <c r="AN435" s="58"/>
      <c r="AO435" s="58"/>
      <c r="AP435" s="58"/>
      <c r="AQ435" s="58"/>
      <c r="AR435" s="58"/>
      <c r="AS435" s="58"/>
    </row>
    <row r="436" spans="1:45" x14ac:dyDescent="0.25">
      <c r="A436" s="58"/>
      <c r="J436" s="58"/>
      <c r="K436" s="58"/>
      <c r="L436" s="58"/>
      <c r="M436" s="58"/>
      <c r="N436" s="58"/>
      <c r="O436" s="58"/>
      <c r="P436" s="58"/>
      <c r="Q436" s="58"/>
      <c r="R436" s="58"/>
      <c r="S436" s="58"/>
      <c r="T436" s="58"/>
      <c r="U436" s="58"/>
      <c r="V436" s="58"/>
      <c r="W436" s="58"/>
      <c r="X436" s="58"/>
      <c r="Y436" s="58"/>
      <c r="Z436" s="58"/>
      <c r="AA436" s="58"/>
      <c r="AB436" s="58"/>
      <c r="AC436" s="58"/>
      <c r="AD436" s="58"/>
      <c r="AE436" s="58"/>
      <c r="AF436" s="58"/>
      <c r="AG436" s="58"/>
      <c r="AH436" s="58"/>
      <c r="AI436" s="58"/>
      <c r="AJ436" s="58"/>
      <c r="AK436" s="58"/>
      <c r="AL436" s="58"/>
      <c r="AM436" s="58"/>
      <c r="AN436" s="58"/>
      <c r="AO436" s="58"/>
      <c r="AP436" s="58"/>
      <c r="AQ436" s="58"/>
      <c r="AR436" s="58"/>
      <c r="AS436" s="58"/>
    </row>
    <row r="437" spans="1:45" x14ac:dyDescent="0.25">
      <c r="A437" s="58"/>
      <c r="J437" s="58"/>
      <c r="K437" s="58"/>
      <c r="L437" s="58"/>
      <c r="M437" s="58"/>
      <c r="N437" s="58"/>
      <c r="O437" s="58"/>
      <c r="P437" s="58"/>
      <c r="Q437" s="58"/>
      <c r="R437" s="58"/>
      <c r="S437" s="58"/>
      <c r="T437" s="58"/>
      <c r="U437" s="58"/>
      <c r="V437" s="58"/>
      <c r="W437" s="58"/>
      <c r="X437" s="58"/>
      <c r="Y437" s="58"/>
      <c r="Z437" s="58"/>
      <c r="AA437" s="58"/>
      <c r="AB437" s="58"/>
      <c r="AC437" s="58"/>
      <c r="AD437" s="58"/>
      <c r="AE437" s="58"/>
      <c r="AF437" s="58"/>
      <c r="AG437" s="58"/>
      <c r="AH437" s="58"/>
      <c r="AI437" s="58"/>
      <c r="AJ437" s="58"/>
      <c r="AK437" s="58"/>
      <c r="AL437" s="58"/>
      <c r="AM437" s="58"/>
      <c r="AN437" s="58"/>
      <c r="AO437" s="58"/>
      <c r="AP437" s="58"/>
      <c r="AQ437" s="58"/>
      <c r="AR437" s="58"/>
      <c r="AS437" s="58"/>
    </row>
    <row r="438" spans="1:45" x14ac:dyDescent="0.25">
      <c r="A438" s="58"/>
      <c r="J438" s="58"/>
      <c r="K438" s="58"/>
      <c r="L438" s="58"/>
      <c r="M438" s="58"/>
      <c r="N438" s="58"/>
      <c r="O438" s="58"/>
      <c r="P438" s="58"/>
      <c r="Q438" s="58"/>
      <c r="R438" s="58"/>
      <c r="S438" s="58"/>
      <c r="T438" s="58"/>
      <c r="U438" s="58"/>
      <c r="V438" s="58"/>
      <c r="W438" s="58"/>
      <c r="X438" s="58"/>
      <c r="Y438" s="58"/>
      <c r="Z438" s="58"/>
      <c r="AA438" s="58"/>
      <c r="AB438" s="58"/>
      <c r="AC438" s="58"/>
      <c r="AD438" s="58"/>
      <c r="AE438" s="58"/>
      <c r="AF438" s="58"/>
      <c r="AG438" s="58"/>
      <c r="AH438" s="58"/>
      <c r="AI438" s="58"/>
      <c r="AJ438" s="58"/>
      <c r="AK438" s="58"/>
      <c r="AL438" s="58"/>
      <c r="AM438" s="58"/>
      <c r="AN438" s="58"/>
      <c r="AO438" s="58"/>
      <c r="AP438" s="58"/>
      <c r="AQ438" s="58"/>
      <c r="AR438" s="58"/>
      <c r="AS438" s="58"/>
    </row>
    <row r="439" spans="1:45" x14ac:dyDescent="0.25">
      <c r="A439" s="58"/>
      <c r="J439" s="58"/>
      <c r="K439" s="58"/>
      <c r="L439" s="58"/>
      <c r="M439" s="58"/>
      <c r="N439" s="58"/>
      <c r="O439" s="58"/>
      <c r="P439" s="58"/>
      <c r="Q439" s="58"/>
      <c r="R439" s="58"/>
      <c r="S439" s="58"/>
      <c r="T439" s="58"/>
      <c r="U439" s="58"/>
      <c r="V439" s="58"/>
      <c r="W439" s="58"/>
      <c r="X439" s="58"/>
      <c r="Y439" s="58"/>
      <c r="Z439" s="58"/>
      <c r="AA439" s="58"/>
      <c r="AB439" s="58"/>
      <c r="AC439" s="58"/>
      <c r="AD439" s="58"/>
      <c r="AE439" s="58"/>
      <c r="AF439" s="58"/>
      <c r="AG439" s="58"/>
      <c r="AH439" s="58"/>
      <c r="AI439" s="58"/>
      <c r="AJ439" s="58"/>
      <c r="AK439" s="58"/>
      <c r="AL439" s="58"/>
      <c r="AM439" s="58"/>
      <c r="AN439" s="58"/>
      <c r="AO439" s="58"/>
      <c r="AP439" s="58"/>
      <c r="AQ439" s="58"/>
      <c r="AR439" s="58"/>
      <c r="AS439" s="58"/>
    </row>
    <row r="440" spans="1:45" x14ac:dyDescent="0.25">
      <c r="A440" s="58"/>
      <c r="J440" s="58"/>
      <c r="K440" s="58"/>
      <c r="L440" s="58"/>
      <c r="M440" s="58"/>
      <c r="N440" s="58"/>
      <c r="O440" s="58"/>
      <c r="P440" s="58"/>
      <c r="Q440" s="58"/>
      <c r="R440" s="58"/>
      <c r="S440" s="58"/>
      <c r="T440" s="58"/>
      <c r="U440" s="58"/>
      <c r="V440" s="58"/>
      <c r="W440" s="58"/>
      <c r="X440" s="58"/>
      <c r="Y440" s="58"/>
      <c r="Z440" s="58"/>
      <c r="AA440" s="58"/>
      <c r="AB440" s="58"/>
      <c r="AC440" s="58"/>
      <c r="AD440" s="58"/>
      <c r="AE440" s="58"/>
      <c r="AF440" s="58"/>
      <c r="AG440" s="58"/>
      <c r="AH440" s="58"/>
      <c r="AI440" s="58"/>
      <c r="AJ440" s="58"/>
      <c r="AK440" s="58"/>
      <c r="AL440" s="58"/>
      <c r="AM440" s="58"/>
      <c r="AN440" s="58"/>
      <c r="AO440" s="58"/>
      <c r="AP440" s="58"/>
      <c r="AQ440" s="58"/>
      <c r="AR440" s="58"/>
      <c r="AS440" s="58"/>
    </row>
    <row r="441" spans="1:45" x14ac:dyDescent="0.25">
      <c r="A441" s="58"/>
      <c r="J441" s="58"/>
      <c r="K441" s="58"/>
      <c r="L441" s="58"/>
      <c r="M441" s="58"/>
      <c r="N441" s="58"/>
      <c r="O441" s="58"/>
      <c r="P441" s="58"/>
      <c r="Q441" s="58"/>
      <c r="R441" s="58"/>
      <c r="S441" s="58"/>
      <c r="T441" s="58"/>
      <c r="U441" s="58"/>
      <c r="V441" s="58"/>
      <c r="W441" s="58"/>
      <c r="X441" s="58"/>
      <c r="Y441" s="58"/>
      <c r="Z441" s="58"/>
      <c r="AA441" s="58"/>
      <c r="AB441" s="58"/>
      <c r="AC441" s="58"/>
      <c r="AD441" s="58"/>
      <c r="AE441" s="58"/>
      <c r="AF441" s="58"/>
      <c r="AG441" s="58"/>
      <c r="AH441" s="58"/>
      <c r="AI441" s="58"/>
      <c r="AJ441" s="58"/>
      <c r="AK441" s="58"/>
      <c r="AL441" s="58"/>
      <c r="AM441" s="58"/>
      <c r="AN441" s="58"/>
      <c r="AO441" s="58"/>
      <c r="AP441" s="58"/>
      <c r="AQ441" s="58"/>
      <c r="AR441" s="58"/>
      <c r="AS441" s="58"/>
    </row>
    <row r="442" spans="1:45" x14ac:dyDescent="0.25">
      <c r="A442" s="58"/>
      <c r="J442" s="58"/>
      <c r="K442" s="58"/>
      <c r="L442" s="58"/>
      <c r="M442" s="58"/>
      <c r="N442" s="58"/>
      <c r="O442" s="58"/>
      <c r="P442" s="58"/>
      <c r="Q442" s="58"/>
      <c r="R442" s="58"/>
      <c r="S442" s="58"/>
      <c r="T442" s="58"/>
      <c r="U442" s="58"/>
      <c r="V442" s="58"/>
      <c r="W442" s="58"/>
      <c r="X442" s="58"/>
      <c r="Y442" s="58"/>
      <c r="Z442" s="58"/>
      <c r="AA442" s="58"/>
      <c r="AB442" s="58"/>
      <c r="AC442" s="58"/>
      <c r="AD442" s="58"/>
      <c r="AE442" s="58"/>
      <c r="AF442" s="58"/>
      <c r="AG442" s="58"/>
      <c r="AH442" s="58"/>
      <c r="AI442" s="58"/>
      <c r="AJ442" s="58"/>
      <c r="AK442" s="58"/>
      <c r="AL442" s="58"/>
      <c r="AM442" s="58"/>
      <c r="AN442" s="58"/>
      <c r="AO442" s="58"/>
      <c r="AP442" s="58"/>
      <c r="AQ442" s="58"/>
      <c r="AR442" s="58"/>
      <c r="AS442" s="58"/>
    </row>
    <row r="443" spans="1:45" x14ac:dyDescent="0.25">
      <c r="A443" s="58"/>
      <c r="J443" s="58"/>
      <c r="K443" s="58"/>
      <c r="L443" s="58"/>
      <c r="M443" s="58"/>
      <c r="N443" s="58"/>
      <c r="O443" s="58"/>
      <c r="P443" s="58"/>
      <c r="Q443" s="58"/>
      <c r="R443" s="58"/>
      <c r="S443" s="58"/>
      <c r="T443" s="58"/>
      <c r="U443" s="58"/>
      <c r="V443" s="58"/>
      <c r="W443" s="58"/>
      <c r="X443" s="58"/>
      <c r="Y443" s="58"/>
      <c r="Z443" s="58"/>
      <c r="AA443" s="58"/>
      <c r="AB443" s="58"/>
      <c r="AC443" s="58"/>
      <c r="AD443" s="58"/>
      <c r="AE443" s="58"/>
      <c r="AF443" s="58"/>
      <c r="AG443" s="58"/>
      <c r="AH443" s="58"/>
      <c r="AI443" s="58"/>
      <c r="AJ443" s="58"/>
      <c r="AK443" s="58"/>
      <c r="AL443" s="58"/>
      <c r="AM443" s="58"/>
      <c r="AN443" s="58"/>
      <c r="AO443" s="58"/>
      <c r="AP443" s="58"/>
      <c r="AQ443" s="58"/>
      <c r="AR443" s="58"/>
      <c r="AS443" s="58"/>
    </row>
    <row r="444" spans="1:45" x14ac:dyDescent="0.25">
      <c r="A444" s="58"/>
      <c r="J444" s="58"/>
      <c r="K444" s="58"/>
      <c r="L444" s="58"/>
      <c r="M444" s="58"/>
      <c r="N444" s="58"/>
      <c r="O444" s="58"/>
      <c r="P444" s="58"/>
      <c r="Q444" s="58"/>
      <c r="R444" s="58"/>
      <c r="S444" s="58"/>
      <c r="T444" s="58"/>
      <c r="U444" s="58"/>
      <c r="V444" s="58"/>
      <c r="W444" s="58"/>
      <c r="X444" s="58"/>
      <c r="Y444" s="58"/>
      <c r="Z444" s="58"/>
      <c r="AA444" s="58"/>
      <c r="AB444" s="58"/>
      <c r="AC444" s="58"/>
      <c r="AD444" s="58"/>
      <c r="AE444" s="58"/>
      <c r="AF444" s="58"/>
      <c r="AG444" s="58"/>
      <c r="AH444" s="58"/>
      <c r="AI444" s="58"/>
      <c r="AJ444" s="58"/>
      <c r="AK444" s="58"/>
      <c r="AL444" s="58"/>
      <c r="AM444" s="58"/>
      <c r="AN444" s="58"/>
      <c r="AO444" s="58"/>
      <c r="AP444" s="58"/>
      <c r="AQ444" s="58"/>
      <c r="AR444" s="58"/>
      <c r="AS444" s="58"/>
    </row>
    <row r="445" spans="1:45" x14ac:dyDescent="0.25">
      <c r="A445" s="58"/>
    </row>
    <row r="446" spans="1:45" x14ac:dyDescent="0.25">
      <c r="A446" s="58"/>
    </row>
    <row r="447" spans="1:45" x14ac:dyDescent="0.25">
      <c r="A447" s="58"/>
    </row>
    <row r="448" spans="1:45" x14ac:dyDescent="0.25">
      <c r="A448" s="58"/>
    </row>
  </sheetData>
  <mergeCells count="17">
    <mergeCell ref="J256:L261"/>
    <mergeCell ref="M256:O261"/>
    <mergeCell ref="P256:R261"/>
    <mergeCell ref="S256:U261"/>
    <mergeCell ref="V256:X261"/>
    <mergeCell ref="Z56:AE105"/>
    <mergeCell ref="E56:I105"/>
    <mergeCell ref="Z6:AE55"/>
    <mergeCell ref="B2:I4"/>
    <mergeCell ref="J2:X4"/>
    <mergeCell ref="B6:D255"/>
    <mergeCell ref="E6:I55"/>
    <mergeCell ref="E206:I255"/>
    <mergeCell ref="Z156:AE205"/>
    <mergeCell ref="E156:I205"/>
    <mergeCell ref="Z106:AE155"/>
    <mergeCell ref="E106:I15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S160"/>
  <sheetViews>
    <sheetView tabSelected="1" zoomScale="98" zoomScaleNormal="98" workbookViewId="0">
      <pane ySplit="6" topLeftCell="A7" activePane="bottomLeft" state="frozen"/>
      <selection pane="bottomLeft" activeCell="A7" sqref="A7:A9"/>
    </sheetView>
  </sheetViews>
  <sheetFormatPr baseColWidth="10" defaultColWidth="11.42578125" defaultRowHeight="16.5" x14ac:dyDescent="0.25"/>
  <cols>
    <col min="1" max="1" width="4" style="1" bestFit="1" customWidth="1"/>
    <col min="2" max="2" width="21.7109375" style="1" customWidth="1"/>
    <col min="3" max="3" width="25.5703125" style="1" hidden="1" customWidth="1"/>
    <col min="4" max="4" width="20.5703125" style="1" hidden="1" customWidth="1"/>
    <col min="5" max="5" width="15.5703125" style="1" hidden="1" customWidth="1"/>
    <col min="6" max="6" width="24.42578125" style="1" hidden="1" customWidth="1"/>
    <col min="7" max="7" width="21.85546875" style="1" hidden="1" customWidth="1"/>
    <col min="8" max="8" width="32.42578125" style="2" customWidth="1"/>
    <col min="9" max="9" width="18.5703125" style="1" customWidth="1"/>
    <col min="10" max="10" width="17.85546875" style="1" hidden="1" customWidth="1"/>
    <col min="11" max="11" width="16.5703125" style="1" hidden="1" customWidth="1"/>
    <col min="12" max="12" width="6.28515625" style="1" hidden="1" customWidth="1"/>
    <col min="13" max="13" width="33" style="1" hidden="1" customWidth="1"/>
    <col min="14" max="14" width="42" style="1" hidden="1" customWidth="1"/>
    <col min="15" max="15" width="15.42578125" style="1" hidden="1" customWidth="1"/>
    <col min="16" max="16" width="6.28515625" style="1" hidden="1" customWidth="1"/>
    <col min="17" max="17" width="16" style="1" hidden="1" customWidth="1"/>
    <col min="18" max="18" width="5.85546875" style="1" hidden="1" customWidth="1"/>
    <col min="19" max="19" width="49.42578125" style="2" customWidth="1"/>
    <col min="20" max="20" width="15.140625" style="1" hidden="1" customWidth="1"/>
    <col min="21" max="21" width="6.85546875" style="1" hidden="1" customWidth="1"/>
    <col min="22" max="22" width="5" style="1" hidden="1" customWidth="1"/>
    <col min="23" max="23" width="5.5703125" style="1" hidden="1" customWidth="1"/>
    <col min="24" max="24" width="7.140625" style="1" hidden="1" customWidth="1"/>
    <col min="25" max="25" width="6.7109375" style="1" hidden="1" customWidth="1"/>
    <col min="26" max="26" width="7.5703125" style="1" hidden="1" customWidth="1"/>
    <col min="27" max="27" width="10.5703125" style="1" hidden="1" customWidth="1"/>
    <col min="28" max="28" width="8.7109375" style="1" hidden="1" customWidth="1"/>
    <col min="29" max="29" width="8.85546875" style="1" hidden="1" customWidth="1"/>
    <col min="30" max="30" width="9.28515625" style="1" hidden="1" customWidth="1"/>
    <col min="31" max="31" width="9.42578125" style="1" hidden="1" customWidth="1"/>
    <col min="32" max="32" width="8.42578125" style="1" hidden="1" customWidth="1"/>
    <col min="33" max="33" width="7.28515625" style="1" hidden="1" customWidth="1"/>
    <col min="34" max="34" width="37.42578125" style="2" customWidth="1"/>
    <col min="35" max="35" width="18.85546875" style="1" hidden="1" customWidth="1"/>
    <col min="36" max="36" width="12.5703125" style="151" hidden="1" customWidth="1"/>
    <col min="37" max="37" width="16.140625" style="151" hidden="1" customWidth="1"/>
    <col min="38" max="38" width="18.5703125" style="152" hidden="1" customWidth="1"/>
    <col min="39" max="39" width="60.28515625" style="2" customWidth="1"/>
    <col min="40" max="40" width="12.28515625" style="2" customWidth="1"/>
    <col min="41" max="41" width="45.42578125" style="2" customWidth="1"/>
    <col min="42" max="42" width="11.5703125" style="2" customWidth="1"/>
    <col min="43" max="45" width="11.42578125" style="2"/>
    <col min="46" max="46" width="32.28515625" style="2" customWidth="1"/>
    <col min="47" max="16384" width="11.42578125" style="2"/>
  </cols>
  <sheetData>
    <row r="1" spans="1:71" ht="16.5" customHeight="1" x14ac:dyDescent="0.25">
      <c r="A1" s="372" t="s">
        <v>573</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373"/>
      <c r="AL1" s="37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24" customHeight="1" x14ac:dyDescent="0.25">
      <c r="A2" s="374"/>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c r="AL2" s="375"/>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x14ac:dyDescent="0.25">
      <c r="A3" s="24"/>
      <c r="B3" s="24"/>
      <c r="C3" s="24"/>
      <c r="D3" s="24"/>
      <c r="E3" s="25"/>
      <c r="F3" s="24"/>
      <c r="G3" s="24"/>
      <c r="H3" s="23"/>
      <c r="I3" s="24"/>
      <c r="J3" s="24"/>
      <c r="K3" s="24"/>
      <c r="L3" s="24"/>
      <c r="M3" s="24"/>
      <c r="N3" s="24"/>
      <c r="O3" s="24"/>
      <c r="P3" s="24"/>
      <c r="Q3" s="24"/>
      <c r="R3" s="24"/>
      <c r="S3" s="23"/>
      <c r="T3" s="24"/>
      <c r="U3" s="24"/>
      <c r="V3" s="24"/>
      <c r="W3" s="24"/>
      <c r="X3" s="24"/>
      <c r="Y3" s="24"/>
      <c r="Z3" s="24"/>
      <c r="AA3" s="24"/>
      <c r="AB3" s="24"/>
      <c r="AC3" s="24"/>
      <c r="AD3" s="24"/>
      <c r="AE3" s="24"/>
      <c r="AF3" s="24"/>
      <c r="AG3" s="24"/>
      <c r="AH3" s="23"/>
      <c r="AI3" s="24"/>
      <c r="AJ3" s="149"/>
      <c r="AK3" s="149"/>
      <c r="AL3" s="150"/>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1:71" x14ac:dyDescent="0.25">
      <c r="A4" s="376" t="s">
        <v>125</v>
      </c>
      <c r="B4" s="377"/>
      <c r="C4" s="377"/>
      <c r="D4" s="377"/>
      <c r="E4" s="377"/>
      <c r="F4" s="377"/>
      <c r="G4" s="377"/>
      <c r="H4" s="377"/>
      <c r="I4" s="377"/>
      <c r="J4" s="378"/>
      <c r="K4" s="376" t="s">
        <v>126</v>
      </c>
      <c r="L4" s="377"/>
      <c r="M4" s="377"/>
      <c r="N4" s="377"/>
      <c r="O4" s="377"/>
      <c r="P4" s="377"/>
      <c r="Q4" s="378"/>
      <c r="R4" s="376" t="s">
        <v>127</v>
      </c>
      <c r="S4" s="377"/>
      <c r="T4" s="377"/>
      <c r="U4" s="377"/>
      <c r="V4" s="377"/>
      <c r="W4" s="377"/>
      <c r="X4" s="377"/>
      <c r="Y4" s="377"/>
      <c r="Z4" s="378"/>
      <c r="AA4" s="376" t="s">
        <v>128</v>
      </c>
      <c r="AB4" s="377"/>
      <c r="AC4" s="377"/>
      <c r="AD4" s="377"/>
      <c r="AE4" s="377"/>
      <c r="AF4" s="377"/>
      <c r="AG4" s="378"/>
      <c r="AH4" s="376" t="s">
        <v>34</v>
      </c>
      <c r="AI4" s="377"/>
      <c r="AJ4" s="377"/>
      <c r="AK4" s="377"/>
      <c r="AL4" s="377"/>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1:71" ht="16.5" customHeight="1" x14ac:dyDescent="0.25">
      <c r="A5" s="382" t="s">
        <v>0</v>
      </c>
      <c r="B5" s="328" t="s">
        <v>189</v>
      </c>
      <c r="C5" s="328" t="s">
        <v>190</v>
      </c>
      <c r="D5" s="328" t="s">
        <v>172</v>
      </c>
      <c r="E5" s="385" t="s">
        <v>2</v>
      </c>
      <c r="F5" s="328" t="s">
        <v>3</v>
      </c>
      <c r="G5" s="328" t="s">
        <v>38</v>
      </c>
      <c r="H5" s="384" t="s">
        <v>1</v>
      </c>
      <c r="I5" s="327" t="s">
        <v>44</v>
      </c>
      <c r="J5" s="328" t="s">
        <v>121</v>
      </c>
      <c r="K5" s="386" t="s">
        <v>33</v>
      </c>
      <c r="L5" s="387" t="s">
        <v>5</v>
      </c>
      <c r="M5" s="327" t="s">
        <v>80</v>
      </c>
      <c r="N5" s="327" t="s">
        <v>85</v>
      </c>
      <c r="O5" s="329" t="s">
        <v>39</v>
      </c>
      <c r="P5" s="387" t="s">
        <v>5</v>
      </c>
      <c r="Q5" s="328" t="s">
        <v>42</v>
      </c>
      <c r="R5" s="379" t="s">
        <v>11</v>
      </c>
      <c r="S5" s="325" t="s">
        <v>137</v>
      </c>
      <c r="T5" s="327" t="s">
        <v>12</v>
      </c>
      <c r="U5" s="325" t="s">
        <v>8</v>
      </c>
      <c r="V5" s="325"/>
      <c r="W5" s="325"/>
      <c r="X5" s="325"/>
      <c r="Y5" s="325"/>
      <c r="Z5" s="325"/>
      <c r="AA5" s="381" t="s">
        <v>124</v>
      </c>
      <c r="AB5" s="381" t="s">
        <v>40</v>
      </c>
      <c r="AC5" s="381" t="s">
        <v>5</v>
      </c>
      <c r="AD5" s="381" t="s">
        <v>41</v>
      </c>
      <c r="AE5" s="381" t="s">
        <v>5</v>
      </c>
      <c r="AF5" s="381" t="s">
        <v>43</v>
      </c>
      <c r="AG5" s="379" t="s">
        <v>29</v>
      </c>
      <c r="AH5" s="325" t="s">
        <v>191</v>
      </c>
      <c r="AI5" s="325" t="s">
        <v>207</v>
      </c>
      <c r="AJ5" s="325" t="s">
        <v>197</v>
      </c>
      <c r="AK5" s="325" t="s">
        <v>198</v>
      </c>
      <c r="AL5" s="325" t="s">
        <v>192</v>
      </c>
      <c r="AM5" s="325" t="s">
        <v>604</v>
      </c>
      <c r="AN5" s="327" t="s">
        <v>610</v>
      </c>
      <c r="AO5" s="327" t="s">
        <v>605</v>
      </c>
      <c r="AP5" s="327" t="s">
        <v>610</v>
      </c>
      <c r="AQ5" s="329" t="s">
        <v>606</v>
      </c>
      <c r="AR5" s="330"/>
      <c r="AS5" s="325" t="s">
        <v>607</v>
      </c>
      <c r="AT5" s="325" t="s">
        <v>653</v>
      </c>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s="3" customFormat="1" ht="21.75" customHeight="1" x14ac:dyDescent="0.25">
      <c r="A6" s="383"/>
      <c r="B6" s="325"/>
      <c r="C6" s="325"/>
      <c r="D6" s="325"/>
      <c r="E6" s="385"/>
      <c r="F6" s="325"/>
      <c r="G6" s="325"/>
      <c r="H6" s="385"/>
      <c r="I6" s="328"/>
      <c r="J6" s="325"/>
      <c r="K6" s="328"/>
      <c r="L6" s="388"/>
      <c r="M6" s="328"/>
      <c r="N6" s="328"/>
      <c r="O6" s="388"/>
      <c r="P6" s="388"/>
      <c r="Q6" s="325"/>
      <c r="R6" s="380"/>
      <c r="S6" s="325"/>
      <c r="T6" s="328"/>
      <c r="U6" s="5" t="s">
        <v>13</v>
      </c>
      <c r="V6" s="5" t="s">
        <v>17</v>
      </c>
      <c r="W6" s="5" t="s">
        <v>28</v>
      </c>
      <c r="X6" s="5" t="s">
        <v>18</v>
      </c>
      <c r="Y6" s="5" t="s">
        <v>21</v>
      </c>
      <c r="Z6" s="5" t="s">
        <v>24</v>
      </c>
      <c r="AA6" s="381"/>
      <c r="AB6" s="381"/>
      <c r="AC6" s="381"/>
      <c r="AD6" s="381"/>
      <c r="AE6" s="381"/>
      <c r="AF6" s="381"/>
      <c r="AG6" s="380"/>
      <c r="AH6" s="325"/>
      <c r="AI6" s="325"/>
      <c r="AJ6" s="325"/>
      <c r="AK6" s="325"/>
      <c r="AL6" s="325"/>
      <c r="AM6" s="325"/>
      <c r="AN6" s="328"/>
      <c r="AO6" s="328"/>
      <c r="AP6" s="328"/>
      <c r="AQ6" s="185" t="s">
        <v>608</v>
      </c>
      <c r="AR6" s="185" t="s">
        <v>609</v>
      </c>
      <c r="AS6" s="326"/>
      <c r="AT6" s="326"/>
      <c r="AU6" s="22"/>
      <c r="AV6" s="22"/>
      <c r="AW6" s="22"/>
      <c r="AX6" s="22"/>
      <c r="AY6" s="22"/>
      <c r="AZ6" s="22"/>
      <c r="BA6" s="22"/>
      <c r="BB6" s="22"/>
      <c r="BC6" s="22"/>
      <c r="BD6" s="22"/>
      <c r="BE6" s="22"/>
      <c r="BF6" s="22"/>
      <c r="BG6" s="22"/>
      <c r="BH6" s="22"/>
      <c r="BI6" s="22"/>
      <c r="BJ6" s="22"/>
      <c r="BK6" s="22"/>
      <c r="BL6" s="22"/>
      <c r="BM6" s="22"/>
      <c r="BN6" s="22"/>
      <c r="BO6" s="22"/>
      <c r="BP6" s="22"/>
      <c r="BQ6" s="22"/>
      <c r="BR6" s="22"/>
      <c r="BS6" s="22"/>
    </row>
    <row r="7" spans="1:71" ht="167.25" customHeight="1" x14ac:dyDescent="0.25">
      <c r="A7" s="345">
        <v>1</v>
      </c>
      <c r="B7" s="342" t="s">
        <v>348</v>
      </c>
      <c r="C7" s="348" t="s">
        <v>417</v>
      </c>
      <c r="D7" s="348" t="s">
        <v>193</v>
      </c>
      <c r="E7" s="323" t="s">
        <v>118</v>
      </c>
      <c r="F7" s="323" t="s">
        <v>489</v>
      </c>
      <c r="G7" s="323" t="s">
        <v>490</v>
      </c>
      <c r="H7" s="346" t="s">
        <v>188</v>
      </c>
      <c r="I7" s="323" t="s">
        <v>115</v>
      </c>
      <c r="J7" s="339">
        <v>4</v>
      </c>
      <c r="K7" s="320" t="str">
        <f>IF(J7&lt;=0,"",IF(J7&lt;=2,"Muy Baja",IF(J7&lt;=24,"Baja",IF(J7&lt;=500,"Media",IF(J7&lt;=5000,"Alta","Muy Alta")))))</f>
        <v>Baja</v>
      </c>
      <c r="L7" s="331">
        <f>IF(K7="","",IF(K7="Muy Baja",0.2,IF(K7="Baja",0.4,IF(K7="Media",0.6,IF(K7="Alta",0.8,IF(K7="Muy Alta",1,))))))</f>
        <v>0.4</v>
      </c>
      <c r="M7" s="334" t="s">
        <v>564</v>
      </c>
      <c r="N7" s="137" t="str">
        <f>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320" t="str">
        <f>IF(OR(N7='Tabla Impacto'!$C$11,N7='Tabla Impacto'!$D$11),"Leve",IF(OR(N7='Tabla Impacto'!$C$12,N7='Tabla Impacto'!$D$12),"Menor",IF(OR(N7='Tabla Impacto'!$C$13,N7='Tabla Impacto'!$D$13),"Moderado",IF(OR(N7='Tabla Impacto'!$C$14,N7='Tabla Impacto'!$D$14),"Mayor",IF(OR(N7='Tabla Impacto'!$C$15,N7='Tabla Impacto'!$D$15),"Catastrófico","")))))</f>
        <v>Moderado</v>
      </c>
      <c r="P7" s="331">
        <f>IF(O7="","",IF(O7="Leve",0.2,IF(O7="Menor",0.4,IF(O7="Moderado",0.6,IF(O7="Mayor",0.8,IF(O7="Catastrófico",1,))))))</f>
        <v>0.6</v>
      </c>
      <c r="Q7" s="336" t="str">
        <f>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00">
        <v>1</v>
      </c>
      <c r="S7" s="101" t="s">
        <v>194</v>
      </c>
      <c r="T7" s="102" t="str">
        <f>IF(OR(U7="Preventivo",U7="Detectivo"),"Probabilidad",IF(U7="Correctivo","Impacto",""))</f>
        <v>Probabilidad</v>
      </c>
      <c r="U7" s="103" t="s">
        <v>14</v>
      </c>
      <c r="V7" s="103" t="s">
        <v>9</v>
      </c>
      <c r="W7" s="104" t="str">
        <f>IF(AND(U7="Preventivo",V7="Automático"),"50%",IF(AND(U7="Preventivo",V7="Manual"),"40%",IF(AND(U7="Detectivo",V7="Automático"),"40%",IF(AND(U7="Detectivo",V7="Manual"),"30%",IF(AND(U7="Correctivo",V7="Automático"),"35%",IF(AND(U7="Correctivo",V7="Manual"),"25%",""))))))</f>
        <v>40%</v>
      </c>
      <c r="X7" s="103" t="s">
        <v>19</v>
      </c>
      <c r="Y7" s="103" t="s">
        <v>22</v>
      </c>
      <c r="Z7" s="103" t="s">
        <v>110</v>
      </c>
      <c r="AA7" s="105">
        <f>IFERROR(IF(T7="Probabilidad",($L$7-(+$L$7*W7)),IF(T7="Impacto",$L$7,"")),"")</f>
        <v>0.24</v>
      </c>
      <c r="AB7" s="106" t="str">
        <f>IFERROR(IF(AA7="","",IF(AA7&lt;=0.2,"Muy Baja",IF(AA7&lt;=0.4,"Baja",IF(AA7&lt;=0.6,"Media",IF(AA7&lt;=0.8,"Alta","Muy Alta"))))),"")</f>
        <v>Baja</v>
      </c>
      <c r="AC7" s="107">
        <f>+AA7</f>
        <v>0.24</v>
      </c>
      <c r="AD7" s="106" t="str">
        <f>IFERROR(IF(AE7="","",IF(AE7&lt;=0.2,"Leve",IF(AE7&lt;=0.4,"Menor",IF(AE7&lt;=0.6,"Moderado",IF(AE7&lt;=0.8,"Mayor","Catastrófico"))))),"")</f>
        <v>Moderado</v>
      </c>
      <c r="AE7" s="107">
        <f>IFERROR(IF(T7="Impacto",($P$7-(+$P$7*W7)),IF(T7="Probabilidad",$P$7,"")),"")</f>
        <v>0.6</v>
      </c>
      <c r="AF7" s="108" t="str">
        <f>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09" t="s">
        <v>122</v>
      </c>
      <c r="AH7" s="134" t="s">
        <v>195</v>
      </c>
      <c r="AI7" s="111" t="s">
        <v>206</v>
      </c>
      <c r="AJ7" s="132" t="s">
        <v>199</v>
      </c>
      <c r="AK7" s="132" t="s">
        <v>199</v>
      </c>
      <c r="AL7" s="136" t="s">
        <v>196</v>
      </c>
      <c r="AM7" s="226" t="s">
        <v>631</v>
      </c>
      <c r="AN7" s="212">
        <v>0.33</v>
      </c>
      <c r="AO7" s="226" t="s">
        <v>631</v>
      </c>
      <c r="AP7" s="212">
        <v>0.33</v>
      </c>
      <c r="AQ7" s="136"/>
      <c r="AR7" s="217" t="s">
        <v>613</v>
      </c>
      <c r="AS7" s="214" t="s">
        <v>632</v>
      </c>
      <c r="AT7" s="226"/>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6.75" hidden="1" customHeight="1" x14ac:dyDescent="0.25">
      <c r="A8" s="341"/>
      <c r="B8" s="343"/>
      <c r="C8" s="352"/>
      <c r="D8" s="349"/>
      <c r="E8" s="324"/>
      <c r="F8" s="324"/>
      <c r="G8" s="324"/>
      <c r="H8" s="347"/>
      <c r="I8" s="324"/>
      <c r="J8" s="340"/>
      <c r="K8" s="321"/>
      <c r="L8" s="332"/>
      <c r="M8" s="335"/>
      <c r="N8" s="138"/>
      <c r="O8" s="321"/>
      <c r="P8" s="332"/>
      <c r="Q8" s="337"/>
      <c r="R8" s="100">
        <v>2</v>
      </c>
      <c r="S8" s="101"/>
      <c r="T8" s="102" t="str">
        <f t="shared" ref="T8:T9" si="0">IF(OR(U8="Preventivo",U8="Detectivo"),"Probabilidad",IF(U8="Correctivo","Impacto",""))</f>
        <v/>
      </c>
      <c r="U8" s="103"/>
      <c r="V8" s="103"/>
      <c r="W8" s="104" t="str">
        <f t="shared" ref="W8" si="1">IF(AND(U8="Preventivo",V8="Automático"),"50%",IF(AND(U8="Preventivo",V8="Manual"),"40%",IF(AND(U8="Detectivo",V8="Automático"),"40%",IF(AND(U8="Detectivo",V8="Manual"),"30%",IF(AND(U8="Correctivo",V8="Automático"),"35%",IF(AND(U8="Correctivo",V8="Manual"),"25%",""))))))</f>
        <v/>
      </c>
      <c r="X8" s="103"/>
      <c r="Y8" s="103"/>
      <c r="Z8" s="103"/>
      <c r="AA8" s="105" t="str">
        <f>IFERROR(IF(T8="Probabilidad",(AA7-(+AA7*W8)),IF(T8="Impacto",$L$7,"")),"")</f>
        <v/>
      </c>
      <c r="AB8" s="106" t="str">
        <f t="shared" ref="AB8:AB9" si="2">IFERROR(IF(AA8="","",IF(AA8&lt;=0.2,"Muy Baja",IF(AA8&lt;=0.4,"Baja",IF(AA8&lt;=0.6,"Media",IF(AA8&lt;=0.8,"Alta","Muy Alta"))))),"")</f>
        <v/>
      </c>
      <c r="AC8" s="107" t="str">
        <f t="shared" ref="AC8:AC9" si="3">+AA8</f>
        <v/>
      </c>
      <c r="AD8" s="106" t="str">
        <f t="shared" ref="AD8:AD9" si="4">IFERROR(IF(AE8="","",IF(AE8&lt;=0.2,"Leve",IF(AE8&lt;=0.4,"Menor",IF(AE8&lt;=0.6,"Moderado",IF(AE8&lt;=0.8,"Mayor","Catastrófico"))))),"")</f>
        <v/>
      </c>
      <c r="AE8" s="107" t="str">
        <f t="shared" ref="AE8:AE9" si="5">IFERROR(IF(T8="Impacto",($P$7-(+$P$7*W8)),IF(T8="Probabilidad",$P$7,"")),"")</f>
        <v/>
      </c>
      <c r="AF8" s="108" t="str">
        <f t="shared" ref="AF8:AF9" si="6">IFERROR(IF(OR(AND(AB8="Muy Baja",AD8="Leve"),AND(AB8="Muy Baja",AD8="Menor"),AND(AB8="Baja",AD8="Leve")),"Bajo",IF(OR(AND(AB8="Muy baja",AD8="Moderado"),AND(AB8="Baja",AD8="Menor"),AND(AB8="Baja",AD8="Moderado"),AND(AB8="Media",AD8="Leve"),AND(AB8="Media",AD8="Menor"),AND(AB8="Media",AD8="Moderado"),AND(AB8="Alta",AD8="Leve"),AND(AB8="Alta",AD8="Menor")),"Moderado",IF(OR(AND(AB8="Muy Baja",AD8="Mayor"),AND(AB8="Baja",AD8="Mayor"),AND(AB8="Media",AD8="Mayor"),AND(AB8="Alta",AD8="Moderado"),AND(AB8="Alta",AD8="Mayor"),AND(AB8="Muy Alta",AD8="Leve"),AND(AB8="Muy Alta",AD8="Menor"),AND(AB8="Muy Alta",AD8="Moderado"),AND(AB8="Muy Alta",AD8="Mayor")),"Alto",IF(OR(AND(AB8="Muy Baja",AD8="Catastrófico"),AND(AB8="Baja",AD8="Catastrófico"),AND(AB8="Media",AD8="Catastrófico"),AND(AB8="Alta",AD8="Catastrófico"),AND(AB8="Muy Alta",AD8="Catastrófico")),"Extremo","")))),"")</f>
        <v/>
      </c>
      <c r="AG8" s="109"/>
      <c r="AH8" s="136"/>
      <c r="AI8" s="111"/>
      <c r="AJ8" s="132"/>
      <c r="AK8" s="132"/>
      <c r="AL8" s="136"/>
      <c r="AM8" s="226"/>
      <c r="AN8" s="136"/>
      <c r="AO8" s="226"/>
      <c r="AP8" s="136"/>
      <c r="AQ8" s="136"/>
      <c r="AR8" s="217" t="s">
        <v>613</v>
      </c>
      <c r="AS8" s="136"/>
      <c r="AT8" s="226"/>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8" hidden="1" customHeight="1" x14ac:dyDescent="0.25">
      <c r="A9" s="341"/>
      <c r="B9" s="344"/>
      <c r="C9" s="352"/>
      <c r="D9" s="349"/>
      <c r="E9" s="324"/>
      <c r="F9" s="324"/>
      <c r="G9" s="324"/>
      <c r="H9" s="347"/>
      <c r="I9" s="324"/>
      <c r="J9" s="340"/>
      <c r="K9" s="322"/>
      <c r="L9" s="333"/>
      <c r="M9" s="335"/>
      <c r="N9" s="138"/>
      <c r="O9" s="322"/>
      <c r="P9" s="333"/>
      <c r="Q9" s="338"/>
      <c r="R9" s="100">
        <v>3</v>
      </c>
      <c r="S9" s="101"/>
      <c r="T9" s="102" t="str">
        <f t="shared" si="0"/>
        <v/>
      </c>
      <c r="U9" s="103"/>
      <c r="V9" s="103"/>
      <c r="W9" s="104"/>
      <c r="X9" s="103"/>
      <c r="Y9" s="103"/>
      <c r="Z9" s="103"/>
      <c r="AA9" s="105" t="str">
        <f>IFERROR(IF(T9="Probabilidad",(AA8-(+AA8*W9)),IF(T9="Impacto",$L$7,"")),"")</f>
        <v/>
      </c>
      <c r="AB9" s="106" t="str">
        <f t="shared" si="2"/>
        <v/>
      </c>
      <c r="AC9" s="107" t="str">
        <f t="shared" si="3"/>
        <v/>
      </c>
      <c r="AD9" s="106" t="str">
        <f t="shared" si="4"/>
        <v/>
      </c>
      <c r="AE9" s="107" t="str">
        <f t="shared" si="5"/>
        <v/>
      </c>
      <c r="AF9" s="108" t="str">
        <f t="shared" si="6"/>
        <v/>
      </c>
      <c r="AG9" s="109"/>
      <c r="AH9" s="136"/>
      <c r="AI9" s="111"/>
      <c r="AJ9" s="132"/>
      <c r="AK9" s="132"/>
      <c r="AL9" s="136"/>
      <c r="AM9" s="226"/>
      <c r="AN9" s="136"/>
      <c r="AO9" s="226"/>
      <c r="AP9" s="136"/>
      <c r="AQ9" s="136"/>
      <c r="AR9" s="217" t="s">
        <v>613</v>
      </c>
      <c r="AS9" s="136"/>
      <c r="AT9" s="226"/>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1.5" customHeight="1" x14ac:dyDescent="0.25">
      <c r="A10" s="341">
        <v>2</v>
      </c>
      <c r="B10" s="342" t="s">
        <v>348</v>
      </c>
      <c r="C10" s="348" t="s">
        <v>417</v>
      </c>
      <c r="D10" s="348" t="s">
        <v>193</v>
      </c>
      <c r="E10" s="323" t="s">
        <v>120</v>
      </c>
      <c r="F10" s="350" t="s">
        <v>491</v>
      </c>
      <c r="G10" s="364" t="s">
        <v>492</v>
      </c>
      <c r="H10" s="366" t="s">
        <v>418</v>
      </c>
      <c r="I10" s="323" t="s">
        <v>349</v>
      </c>
      <c r="J10" s="339">
        <v>160</v>
      </c>
      <c r="K10" s="320" t="str">
        <f>IF(J10&lt;=0,"",IF(J10&lt;=2,"Muy Baja",IF(J10&lt;=24,"Baja",IF(J10&lt;=500,"Media",IF(J10&lt;=5000,"Alta","Muy Alta")))))</f>
        <v>Media</v>
      </c>
      <c r="L10" s="331">
        <f>IF(K10="","",IF(K10="Muy Baja",0.2,IF(K10="Baja",0.4,IF(K10="Media",0.6,IF(K10="Alta",0.8,IF(K10="Muy Alta",1,))))))</f>
        <v>0.6</v>
      </c>
      <c r="M10" s="334" t="s">
        <v>564</v>
      </c>
      <c r="N10" s="137" t="str">
        <f>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320" t="str">
        <f>IF(OR(N10='Tabla Impacto'!$C$11,N10='Tabla Impacto'!$D$11),"Leve",IF(OR(N10='Tabla Impacto'!$C$12,N10='Tabla Impacto'!$D$12),"Menor",IF(OR(N10='Tabla Impacto'!$C$13,N10='Tabla Impacto'!$D$13),"Moderado",IF(OR(N10='Tabla Impacto'!$C$14,N10='Tabla Impacto'!$D$14),"Mayor",IF(OR(N10='Tabla Impacto'!$C$15,N10='Tabla Impacto'!$D$15),"Catastrófico","")))))</f>
        <v>Moderado</v>
      </c>
      <c r="P10" s="331">
        <f>IF(O10="","",IF(O10="Leve",0.2,IF(O10="Menor",0.4,IF(O10="Moderado",0.6,IF(O10="Mayor",0.8,IF(O10="Catastrófico",1,))))))</f>
        <v>0.6</v>
      </c>
      <c r="Q10" s="336" t="str">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100">
        <v>1</v>
      </c>
      <c r="S10" s="101" t="s">
        <v>200</v>
      </c>
      <c r="T10" s="102" t="str">
        <f t="shared" ref="T10:T16" si="7">IF(OR(U10="Preventivo",U10="Detectivo"),"Probabilidad",IF(U10="Correctivo","Impacto",""))</f>
        <v>Probabilidad</v>
      </c>
      <c r="U10" s="103" t="s">
        <v>14</v>
      </c>
      <c r="V10" s="103" t="s">
        <v>9</v>
      </c>
      <c r="W10" s="104" t="str">
        <f t="shared" ref="W10:W16" si="8">IF(AND(U10="Preventivo",V10="Automático"),"50%",IF(AND(U10="Preventivo",V10="Manual"),"40%",IF(AND(U10="Detectivo",V10="Automático"),"40%",IF(AND(U10="Detectivo",V10="Manual"),"30%",IF(AND(U10="Correctivo",V10="Automático"),"35%",IF(AND(U10="Correctivo",V10="Manual"),"25%",""))))))</f>
        <v>40%</v>
      </c>
      <c r="X10" s="103" t="s">
        <v>19</v>
      </c>
      <c r="Y10" s="103" t="s">
        <v>22</v>
      </c>
      <c r="Z10" s="103" t="s">
        <v>110</v>
      </c>
      <c r="AA10" s="105">
        <f t="shared" ref="AA10:AA16" si="9">IFERROR(IF(T10="Probabilidad",(L10-(+L10*W10)),IF(T10="Impacto",L10,"")),"")</f>
        <v>0.36</v>
      </c>
      <c r="AB10" s="106" t="str">
        <f t="shared" ref="AB10:AB16" si="10">IFERROR(IF(AA10="","",IF(AA10&lt;=0.2,"Muy Baja",IF(AA10&lt;=0.4,"Baja",IF(AA10&lt;=0.6,"Media",IF(AA10&lt;=0.8,"Alta","Muy Alta"))))),"")</f>
        <v>Baja</v>
      </c>
      <c r="AC10" s="107">
        <f t="shared" ref="AC10:AC16" si="11">+AA10</f>
        <v>0.36</v>
      </c>
      <c r="AD10" s="106" t="str">
        <f t="shared" ref="AD10:AD16" si="12">IFERROR(IF(AE10="","",IF(AE10&lt;=0.2,"Leve",IF(AE10&lt;=0.4,"Menor",IF(AE10&lt;=0.6,"Moderado",IF(AE10&lt;=0.8,"Mayor","Catastrófico"))))),"")</f>
        <v>Moderado</v>
      </c>
      <c r="AE10" s="107">
        <f t="shared" ref="AE10:AE16" si="13">IFERROR(IF(T10="Impacto",(P10-(+P10*W10)),IF(T10="Probabilidad",P10,"")),"")</f>
        <v>0.6</v>
      </c>
      <c r="AF10" s="108" t="str">
        <f t="shared" ref="AF10:AF16" si="14">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Moderado</v>
      </c>
      <c r="AG10" s="109" t="s">
        <v>122</v>
      </c>
      <c r="AH10" s="154" t="s">
        <v>419</v>
      </c>
      <c r="AI10" s="163" t="s">
        <v>201</v>
      </c>
      <c r="AJ10" s="167" t="s">
        <v>202</v>
      </c>
      <c r="AK10" s="167" t="s">
        <v>202</v>
      </c>
      <c r="AL10" s="154" t="s">
        <v>420</v>
      </c>
      <c r="AM10" s="226" t="s">
        <v>633</v>
      </c>
      <c r="AN10" s="212">
        <v>0.33</v>
      </c>
      <c r="AO10" s="226" t="s">
        <v>634</v>
      </c>
      <c r="AP10" s="212">
        <v>0.33</v>
      </c>
      <c r="AQ10" s="136"/>
      <c r="AR10" s="217" t="s">
        <v>613</v>
      </c>
      <c r="AS10" s="215" t="s">
        <v>632</v>
      </c>
      <c r="AT10" s="226"/>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1.5" hidden="1" customHeight="1" x14ac:dyDescent="0.25">
      <c r="A11" s="341"/>
      <c r="B11" s="343"/>
      <c r="C11" s="352"/>
      <c r="D11" s="349"/>
      <c r="E11" s="324"/>
      <c r="F11" s="324"/>
      <c r="G11" s="365"/>
      <c r="H11" s="367"/>
      <c r="I11" s="324"/>
      <c r="J11" s="340"/>
      <c r="K11" s="321"/>
      <c r="L11" s="332"/>
      <c r="M11" s="335"/>
      <c r="N11" s="138"/>
      <c r="O11" s="321"/>
      <c r="P11" s="332"/>
      <c r="Q11" s="337"/>
      <c r="R11" s="100">
        <v>2</v>
      </c>
      <c r="S11" s="101"/>
      <c r="T11" s="102" t="str">
        <f t="shared" ref="T11:T12" si="15">IF(OR(U11="Preventivo",U11="Detectivo"),"Probabilidad",IF(U11="Correctivo","Impacto",""))</f>
        <v/>
      </c>
      <c r="U11" s="103"/>
      <c r="V11" s="103"/>
      <c r="W11" s="104"/>
      <c r="X11" s="103"/>
      <c r="Y11" s="103"/>
      <c r="Z11" s="103"/>
      <c r="AA11" s="105" t="str">
        <f>IFERROR(IF(T11="Probabilidad",(AA10-(+AA10*W11)),IF(T11="Impacto",L10,"")),"")</f>
        <v/>
      </c>
      <c r="AB11" s="106" t="str">
        <f t="shared" ref="AB11:AB12" si="16">IFERROR(IF(AA11="","",IF(AA11&lt;=0.2,"Muy Baja",IF(AA11&lt;=0.4,"Baja",IF(AA11&lt;=0.6,"Media",IF(AA11&lt;=0.8,"Alta","Muy Alta"))))),"")</f>
        <v/>
      </c>
      <c r="AC11" s="107" t="str">
        <f t="shared" ref="AC11:AC12" si="17">+AA11</f>
        <v/>
      </c>
      <c r="AD11" s="106" t="str">
        <f t="shared" ref="AD11:AD12" si="18">IFERROR(IF(AE11="","",IF(AE11&lt;=0.2,"Leve",IF(AE11&lt;=0.4,"Menor",IF(AE11&lt;=0.6,"Moderado",IF(AE11&lt;=0.8,"Mayor","Catastrófico"))))),"")</f>
        <v/>
      </c>
      <c r="AE11" s="107" t="str">
        <f>IFERROR(IF(T11="Impacto",(P10-(+P10*W11)),IF(T11="Probabilidad",P10,"")),"")</f>
        <v/>
      </c>
      <c r="AF11" s="108" t="str">
        <f t="shared" ref="AF11:AF12" si="19">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
      </c>
      <c r="AG11" s="109"/>
      <c r="AH11" s="154"/>
      <c r="AI11" s="163"/>
      <c r="AJ11" s="167"/>
      <c r="AK11" s="167"/>
      <c r="AL11" s="154"/>
      <c r="AM11" s="136"/>
      <c r="AN11" s="136"/>
      <c r="AO11" s="136"/>
      <c r="AP11" s="136"/>
      <c r="AQ11" s="136"/>
      <c r="AR11" s="217" t="s">
        <v>613</v>
      </c>
      <c r="AS11" s="136"/>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1.5" hidden="1" customHeight="1" x14ac:dyDescent="0.25">
      <c r="A12" s="341"/>
      <c r="B12" s="344"/>
      <c r="C12" s="352"/>
      <c r="D12" s="349"/>
      <c r="E12" s="324"/>
      <c r="F12" s="324"/>
      <c r="G12" s="365"/>
      <c r="H12" s="367"/>
      <c r="I12" s="324"/>
      <c r="J12" s="340"/>
      <c r="K12" s="322"/>
      <c r="L12" s="333"/>
      <c r="M12" s="335"/>
      <c r="N12" s="138"/>
      <c r="O12" s="322"/>
      <c r="P12" s="333"/>
      <c r="Q12" s="338"/>
      <c r="R12" s="100">
        <v>3</v>
      </c>
      <c r="S12" s="101"/>
      <c r="T12" s="102" t="str">
        <f t="shared" si="15"/>
        <v/>
      </c>
      <c r="U12" s="103"/>
      <c r="V12" s="103"/>
      <c r="W12" s="104"/>
      <c r="X12" s="103"/>
      <c r="Y12" s="103"/>
      <c r="Z12" s="103"/>
      <c r="AA12" s="105" t="str">
        <f>IFERROR(IF(T12="Probabilidad",(AA11-(+AA11*W12)),IF(T12="Impacto",L10,"")),"")</f>
        <v/>
      </c>
      <c r="AB12" s="106" t="str">
        <f t="shared" si="16"/>
        <v/>
      </c>
      <c r="AC12" s="107" t="str">
        <f t="shared" si="17"/>
        <v/>
      </c>
      <c r="AD12" s="106" t="str">
        <f t="shared" si="18"/>
        <v/>
      </c>
      <c r="AE12" s="107" t="str">
        <f>IFERROR(IF(T12="Impacto",(P10-(+P10*W12)),IF(T12="Probabilidad",P10,"")),"")</f>
        <v/>
      </c>
      <c r="AF12" s="108" t="str">
        <f t="shared" si="19"/>
        <v/>
      </c>
      <c r="AG12" s="109"/>
      <c r="AH12" s="154"/>
      <c r="AI12" s="163"/>
      <c r="AJ12" s="167"/>
      <c r="AK12" s="167"/>
      <c r="AL12" s="154"/>
      <c r="AM12" s="136"/>
      <c r="AN12" s="136"/>
      <c r="AO12" s="136"/>
      <c r="AP12" s="136"/>
      <c r="AQ12" s="136"/>
      <c r="AR12" s="217" t="s">
        <v>613</v>
      </c>
      <c r="AS12" s="136"/>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s="1" customFormat="1" ht="201" customHeight="1" x14ac:dyDescent="0.25">
      <c r="A13" s="341">
        <v>3</v>
      </c>
      <c r="B13" s="342" t="s">
        <v>203</v>
      </c>
      <c r="C13" s="348" t="s">
        <v>385</v>
      </c>
      <c r="D13" s="348" t="s">
        <v>411</v>
      </c>
      <c r="E13" s="323" t="s">
        <v>118</v>
      </c>
      <c r="F13" s="323" t="s">
        <v>493</v>
      </c>
      <c r="G13" s="323" t="s">
        <v>204</v>
      </c>
      <c r="H13" s="346" t="s">
        <v>421</v>
      </c>
      <c r="I13" s="323" t="s">
        <v>349</v>
      </c>
      <c r="J13" s="339">
        <v>5000</v>
      </c>
      <c r="K13" s="320" t="str">
        <f>IF(J13&lt;=0,"",IF(J13&lt;=2,"Muy Baja",IF(J13&lt;=24,"Baja",IF(J13&lt;=500,"Media",IF(J13&lt;=5000,"Alta","Muy Alta")))))</f>
        <v>Alta</v>
      </c>
      <c r="L13" s="331">
        <f>IF(K13="","",IF(K13="Muy Baja",0.2,IF(K13="Baja",0.4,IF(K13="Media",0.6,IF(K13="Alta",0.8,IF(K13="Muy Alta",1,))))))</f>
        <v>0.8</v>
      </c>
      <c r="M13" s="334" t="s">
        <v>564</v>
      </c>
      <c r="N13" s="137" t="str">
        <f>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320" t="str">
        <f>IF(OR(N13='Tabla Impacto'!$C$11,N13='Tabla Impacto'!$D$11),"Leve",IF(OR(N13='Tabla Impacto'!$C$12,N13='Tabla Impacto'!$D$12),"Menor",IF(OR(N13='Tabla Impacto'!$C$13,N13='Tabla Impacto'!$D$13),"Moderado",IF(OR(N13='Tabla Impacto'!$C$14,N13='Tabla Impacto'!$D$14),"Mayor",IF(OR(N13='Tabla Impacto'!$C$15,N13='Tabla Impacto'!$D$15),"Catastrófico","")))))</f>
        <v>Moderado</v>
      </c>
      <c r="P13" s="331">
        <f>IF(O13="","",IF(O13="Leve",0.2,IF(O13="Menor",0.4,IF(O13="Moderado",0.6,IF(O13="Mayor",0.8,IF(O13="Catastrófico",1,))))))</f>
        <v>0.6</v>
      </c>
      <c r="Q13" s="336" t="str">
        <f>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100">
        <v>1</v>
      </c>
      <c r="S13" s="136" t="s">
        <v>205</v>
      </c>
      <c r="T13" s="102" t="str">
        <f t="shared" si="7"/>
        <v>Probabilidad</v>
      </c>
      <c r="U13" s="103" t="s">
        <v>14</v>
      </c>
      <c r="V13" s="103" t="s">
        <v>9</v>
      </c>
      <c r="W13" s="104" t="str">
        <f t="shared" si="8"/>
        <v>40%</v>
      </c>
      <c r="X13" s="103" t="s">
        <v>19</v>
      </c>
      <c r="Y13" s="103" t="s">
        <v>22</v>
      </c>
      <c r="Z13" s="103" t="s">
        <v>110</v>
      </c>
      <c r="AA13" s="105">
        <f t="shared" si="9"/>
        <v>0.48</v>
      </c>
      <c r="AB13" s="106" t="str">
        <f t="shared" si="10"/>
        <v>Media</v>
      </c>
      <c r="AC13" s="107">
        <f t="shared" si="11"/>
        <v>0.48</v>
      </c>
      <c r="AD13" s="106" t="str">
        <f t="shared" si="12"/>
        <v>Moderado</v>
      </c>
      <c r="AE13" s="107">
        <f t="shared" si="13"/>
        <v>0.6</v>
      </c>
      <c r="AF13" s="108" t="str">
        <f t="shared" si="14"/>
        <v>Moderado</v>
      </c>
      <c r="AG13" s="109" t="s">
        <v>122</v>
      </c>
      <c r="AH13" s="168" t="s">
        <v>422</v>
      </c>
      <c r="AI13" s="148" t="s">
        <v>206</v>
      </c>
      <c r="AJ13" s="167" t="s">
        <v>202</v>
      </c>
      <c r="AK13" s="167" t="s">
        <v>202</v>
      </c>
      <c r="AL13" s="154" t="s">
        <v>423</v>
      </c>
      <c r="AM13" s="226" t="s">
        <v>710</v>
      </c>
      <c r="AN13" s="224">
        <v>0.33</v>
      </c>
      <c r="AO13" s="226" t="s">
        <v>709</v>
      </c>
      <c r="AP13" s="224">
        <v>0</v>
      </c>
      <c r="AQ13" s="136"/>
      <c r="AR13" s="217" t="s">
        <v>613</v>
      </c>
      <c r="AS13" s="216" t="s">
        <v>632</v>
      </c>
      <c r="AT13" s="226" t="s">
        <v>739</v>
      </c>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row>
    <row r="14" spans="1:71" s="1" customFormat="1" ht="151.5" hidden="1" customHeight="1" x14ac:dyDescent="0.25">
      <c r="A14" s="341"/>
      <c r="B14" s="343"/>
      <c r="C14" s="352"/>
      <c r="D14" s="352"/>
      <c r="E14" s="324"/>
      <c r="F14" s="324"/>
      <c r="G14" s="324"/>
      <c r="H14" s="347"/>
      <c r="I14" s="324"/>
      <c r="J14" s="340"/>
      <c r="K14" s="321"/>
      <c r="L14" s="332"/>
      <c r="M14" s="335"/>
      <c r="N14" s="138"/>
      <c r="O14" s="321"/>
      <c r="P14" s="332"/>
      <c r="Q14" s="337"/>
      <c r="R14" s="100">
        <v>2</v>
      </c>
      <c r="S14" s="140"/>
      <c r="T14" s="102" t="str">
        <f t="shared" ref="T14:T15" si="20">IF(OR(U14="Preventivo",U14="Detectivo"),"Probabilidad",IF(U14="Correctivo","Impacto",""))</f>
        <v/>
      </c>
      <c r="U14" s="103"/>
      <c r="V14" s="103"/>
      <c r="W14" s="104"/>
      <c r="X14" s="103"/>
      <c r="Y14" s="103"/>
      <c r="Z14" s="103"/>
      <c r="AA14" s="105" t="str">
        <f>IFERROR(IF(T14="Probabilidad",(AA13-(+AA13*W14)),IF(T14="Impacto",L13,"")),"")</f>
        <v/>
      </c>
      <c r="AB14" s="106" t="str">
        <f t="shared" ref="AB14:AB15" si="21">IFERROR(IF(AA14="","",IF(AA14&lt;=0.2,"Muy Baja",IF(AA14&lt;=0.4,"Baja",IF(AA14&lt;=0.6,"Media",IF(AA14&lt;=0.8,"Alta","Muy Alta"))))),"")</f>
        <v/>
      </c>
      <c r="AC14" s="107" t="str">
        <f t="shared" ref="AC14:AC15" si="22">+AA14</f>
        <v/>
      </c>
      <c r="AD14" s="106" t="str">
        <f t="shared" ref="AD14:AD15" si="23">IFERROR(IF(AE14="","",IF(AE14&lt;=0.2,"Leve",IF(AE14&lt;=0.4,"Menor",IF(AE14&lt;=0.6,"Moderado",IF(AE14&lt;=0.8,"Mayor","Catastrófico"))))),"")</f>
        <v/>
      </c>
      <c r="AE14" s="107" t="str">
        <f>IFERROR(IF(T14="Impacto",(P13-(+P13*W14)),IF(T14="Probabilidad",P13,"")),"")</f>
        <v/>
      </c>
      <c r="AF14" s="108" t="str">
        <f t="shared" ref="AF14:AF15" si="24">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
      </c>
      <c r="AG14" s="109"/>
      <c r="AH14" s="154"/>
      <c r="AI14" s="163"/>
      <c r="AJ14" s="167"/>
      <c r="AK14" s="167"/>
      <c r="AL14" s="154"/>
      <c r="AM14" s="136"/>
      <c r="AN14" s="136"/>
      <c r="AO14" s="136"/>
      <c r="AP14" s="136"/>
      <c r="AQ14" s="136"/>
      <c r="AR14" s="217" t="s">
        <v>613</v>
      </c>
      <c r="AS14" s="136"/>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row>
    <row r="15" spans="1:71" s="1" customFormat="1" ht="151.5" hidden="1" customHeight="1" x14ac:dyDescent="0.25">
      <c r="A15" s="341"/>
      <c r="B15" s="344"/>
      <c r="C15" s="352"/>
      <c r="D15" s="352"/>
      <c r="E15" s="324"/>
      <c r="F15" s="368"/>
      <c r="G15" s="368"/>
      <c r="H15" s="369"/>
      <c r="I15" s="324"/>
      <c r="J15" s="340"/>
      <c r="K15" s="322"/>
      <c r="L15" s="333"/>
      <c r="M15" s="335"/>
      <c r="N15" s="138"/>
      <c r="O15" s="322"/>
      <c r="P15" s="333"/>
      <c r="Q15" s="338"/>
      <c r="R15" s="100">
        <v>3</v>
      </c>
      <c r="S15" s="140"/>
      <c r="T15" s="102" t="str">
        <f t="shared" si="20"/>
        <v/>
      </c>
      <c r="U15" s="103"/>
      <c r="V15" s="103"/>
      <c r="W15" s="104"/>
      <c r="X15" s="103"/>
      <c r="Y15" s="103"/>
      <c r="Z15" s="103"/>
      <c r="AA15" s="105" t="str">
        <f>IFERROR(IF(T15="Probabilidad",(AA14-(+AA14*W15)),IF(T15="Impacto",L13,"")),"")</f>
        <v/>
      </c>
      <c r="AB15" s="106" t="str">
        <f t="shared" si="21"/>
        <v/>
      </c>
      <c r="AC15" s="107" t="str">
        <f t="shared" si="22"/>
        <v/>
      </c>
      <c r="AD15" s="106" t="str">
        <f t="shared" si="23"/>
        <v/>
      </c>
      <c r="AE15" s="107" t="str">
        <f>IFERROR(IF(T15="Impacto",(P13-(+P13*W15)),IF(T15="Probabilidad",P13,"")),"")</f>
        <v/>
      </c>
      <c r="AF15" s="108" t="str">
        <f t="shared" si="24"/>
        <v/>
      </c>
      <c r="AG15" s="109"/>
      <c r="AH15" s="154"/>
      <c r="AI15" s="163"/>
      <c r="AJ15" s="167"/>
      <c r="AK15" s="167"/>
      <c r="AL15" s="154"/>
      <c r="AM15" s="136"/>
      <c r="AN15" s="136"/>
      <c r="AO15" s="136"/>
      <c r="AP15" s="136"/>
      <c r="AQ15" s="136"/>
      <c r="AR15" s="217" t="s">
        <v>613</v>
      </c>
      <c r="AS15" s="136"/>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row>
    <row r="16" spans="1:71" ht="271.5" customHeight="1" x14ac:dyDescent="0.25">
      <c r="A16" s="341">
        <v>4</v>
      </c>
      <c r="B16" s="342" t="s">
        <v>364</v>
      </c>
      <c r="C16" s="348" t="s">
        <v>386</v>
      </c>
      <c r="D16" s="348" t="s">
        <v>412</v>
      </c>
      <c r="E16" s="323" t="s">
        <v>118</v>
      </c>
      <c r="F16" s="350" t="s">
        <v>494</v>
      </c>
      <c r="G16" s="350" t="s">
        <v>495</v>
      </c>
      <c r="H16" s="346" t="s">
        <v>413</v>
      </c>
      <c r="I16" s="323" t="s">
        <v>349</v>
      </c>
      <c r="J16" s="339">
        <v>480</v>
      </c>
      <c r="K16" s="320" t="str">
        <f>IF(J16&lt;=0,"",IF(J16&lt;=2,"Muy Baja",IF(J16&lt;=24,"Baja",IF(J16&lt;=500,"Media",IF(J16&lt;=5000,"Alta","Muy Alta")))))</f>
        <v>Media</v>
      </c>
      <c r="L16" s="331">
        <f>IF(K16="","",IF(K16="Muy Baja",0.2,IF(K16="Baja",0.4,IF(K16="Media",0.6,IF(K16="Alta",0.8,IF(K16="Muy Alta",1,))))))</f>
        <v>0.6</v>
      </c>
      <c r="M16" s="334" t="s">
        <v>561</v>
      </c>
      <c r="N16" s="137" t="str">
        <f>IF(NOT(ISERROR(MATCH(M16,'Tabla Impacto'!$B$221:$B$223,0))),'Tabla Impacto'!$F$223&amp;"Por favor no seleccionar los criterios de impacto(Afectación Económica o presupuestal y Pérdida Reputacional)",M16)</f>
        <v xml:space="preserve"> El riesgo afecta la imagen de alguna área de la organización</v>
      </c>
      <c r="O16" s="320" t="str">
        <f>IF(OR(N16='Tabla Impacto'!$C$11,N16='Tabla Impacto'!$D$11),"Leve",IF(OR(N16='Tabla Impacto'!$C$12,N16='Tabla Impacto'!$D$12),"Menor",IF(OR(N16='Tabla Impacto'!$C$13,N16='Tabla Impacto'!$D$13),"Moderado",IF(OR(N16='Tabla Impacto'!$C$14,N16='Tabla Impacto'!$D$14),"Mayor",IF(OR(N16='Tabla Impacto'!$C$15,N16='Tabla Impacto'!$D$15),"Catastrófico","")))))</f>
        <v>Leve</v>
      </c>
      <c r="P16" s="331">
        <f>IF(O16="","",IF(O16="Leve",0.2,IF(O16="Menor",0.4,IF(O16="Moderado",0.6,IF(O16="Mayor",0.8,IF(O16="Catastrófico",1,))))))</f>
        <v>0.2</v>
      </c>
      <c r="Q16" s="336" t="str">
        <f>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100">
        <v>1</v>
      </c>
      <c r="S16" s="136" t="s">
        <v>208</v>
      </c>
      <c r="T16" s="102" t="str">
        <f t="shared" si="7"/>
        <v>Probabilidad</v>
      </c>
      <c r="U16" s="103" t="s">
        <v>15</v>
      </c>
      <c r="V16" s="103" t="s">
        <v>9</v>
      </c>
      <c r="W16" s="104" t="str">
        <f t="shared" si="8"/>
        <v>30%</v>
      </c>
      <c r="X16" s="103" t="s">
        <v>19</v>
      </c>
      <c r="Y16" s="103" t="s">
        <v>22</v>
      </c>
      <c r="Z16" s="103" t="s">
        <v>110</v>
      </c>
      <c r="AA16" s="105">
        <f t="shared" si="9"/>
        <v>0.42</v>
      </c>
      <c r="AB16" s="106" t="str">
        <f t="shared" si="10"/>
        <v>Media</v>
      </c>
      <c r="AC16" s="107">
        <f t="shared" si="11"/>
        <v>0.42</v>
      </c>
      <c r="AD16" s="106" t="str">
        <f t="shared" si="12"/>
        <v>Leve</v>
      </c>
      <c r="AE16" s="107">
        <f t="shared" si="13"/>
        <v>0.2</v>
      </c>
      <c r="AF16" s="108" t="str">
        <f t="shared" si="14"/>
        <v>Moderado</v>
      </c>
      <c r="AG16" s="109" t="s">
        <v>122</v>
      </c>
      <c r="AH16" s="154" t="s">
        <v>415</v>
      </c>
      <c r="AI16" s="169" t="s">
        <v>210</v>
      </c>
      <c r="AJ16" s="167" t="s">
        <v>202</v>
      </c>
      <c r="AK16" s="167" t="s">
        <v>202</v>
      </c>
      <c r="AL16" s="168" t="s">
        <v>424</v>
      </c>
      <c r="AM16" s="226" t="s">
        <v>635</v>
      </c>
      <c r="AN16" s="212">
        <v>0.33</v>
      </c>
      <c r="AO16" s="226" t="s">
        <v>636</v>
      </c>
      <c r="AP16" s="212">
        <v>0.33</v>
      </c>
      <c r="AQ16" s="136"/>
      <c r="AR16" s="217" t="s">
        <v>613</v>
      </c>
      <c r="AS16" s="216" t="s">
        <v>632</v>
      </c>
      <c r="AT16" s="226"/>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1" ht="151.5" hidden="1" customHeight="1" x14ac:dyDescent="0.25">
      <c r="A17" s="341"/>
      <c r="B17" s="343"/>
      <c r="C17" s="352"/>
      <c r="D17" s="352"/>
      <c r="E17" s="324"/>
      <c r="F17" s="324"/>
      <c r="G17" s="324"/>
      <c r="H17" s="347"/>
      <c r="I17" s="324"/>
      <c r="J17" s="340"/>
      <c r="K17" s="321"/>
      <c r="L17" s="332"/>
      <c r="M17" s="335"/>
      <c r="N17" s="138"/>
      <c r="O17" s="321"/>
      <c r="P17" s="332"/>
      <c r="Q17" s="337"/>
      <c r="R17" s="100">
        <v>2</v>
      </c>
      <c r="S17" s="154"/>
      <c r="T17" s="102" t="str">
        <f t="shared" ref="T17:T106" si="25">IF(OR(U17="Preventivo",U17="Detectivo"),"Probabilidad",IF(U17="Correctivo","Impacto",""))</f>
        <v/>
      </c>
      <c r="U17" s="103"/>
      <c r="V17" s="103"/>
      <c r="W17" s="104"/>
      <c r="X17" s="103"/>
      <c r="Y17" s="103"/>
      <c r="Z17" s="103"/>
      <c r="AA17" s="105"/>
      <c r="AB17" s="106"/>
      <c r="AC17" s="107"/>
      <c r="AD17" s="106"/>
      <c r="AE17" s="107"/>
      <c r="AF17" s="108"/>
      <c r="AG17" s="109"/>
      <c r="AH17" s="154"/>
      <c r="AI17" s="163"/>
      <c r="AJ17" s="167"/>
      <c r="AK17" s="167"/>
      <c r="AL17" s="154"/>
      <c r="AM17" s="226"/>
      <c r="AN17" s="136"/>
      <c r="AO17" s="226"/>
      <c r="AP17" s="136"/>
      <c r="AQ17" s="136"/>
      <c r="AR17" s="217" t="s">
        <v>613</v>
      </c>
      <c r="AS17" s="136"/>
      <c r="AT17" s="226"/>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1" ht="151.5" hidden="1" customHeight="1" x14ac:dyDescent="0.25">
      <c r="A18" s="341"/>
      <c r="B18" s="344"/>
      <c r="C18" s="352"/>
      <c r="D18" s="352"/>
      <c r="E18" s="324"/>
      <c r="F18" s="324"/>
      <c r="G18" s="324"/>
      <c r="H18" s="347"/>
      <c r="I18" s="324"/>
      <c r="J18" s="340"/>
      <c r="K18" s="322"/>
      <c r="L18" s="333"/>
      <c r="M18" s="335"/>
      <c r="N18" s="138"/>
      <c r="O18" s="322"/>
      <c r="P18" s="333"/>
      <c r="Q18" s="338"/>
      <c r="R18" s="100">
        <v>3</v>
      </c>
      <c r="S18" s="101"/>
      <c r="T18" s="102" t="str">
        <f t="shared" si="25"/>
        <v/>
      </c>
      <c r="U18" s="103"/>
      <c r="V18" s="103"/>
      <c r="W18" s="104"/>
      <c r="X18" s="103"/>
      <c r="Y18" s="103"/>
      <c r="Z18" s="103"/>
      <c r="AA18" s="105"/>
      <c r="AB18" s="106"/>
      <c r="AC18" s="107"/>
      <c r="AD18" s="106"/>
      <c r="AE18" s="107"/>
      <c r="AF18" s="108"/>
      <c r="AG18" s="109"/>
      <c r="AH18" s="154"/>
      <c r="AI18" s="163"/>
      <c r="AJ18" s="167"/>
      <c r="AK18" s="167"/>
      <c r="AL18" s="154"/>
      <c r="AM18" s="226"/>
      <c r="AN18" s="136"/>
      <c r="AO18" s="226"/>
      <c r="AP18" s="136"/>
      <c r="AQ18" s="136"/>
      <c r="AR18" s="217" t="s">
        <v>613</v>
      </c>
      <c r="AS18" s="136"/>
      <c r="AT18" s="226"/>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1" ht="295.5" customHeight="1" x14ac:dyDescent="0.25">
      <c r="A19" s="341">
        <v>5</v>
      </c>
      <c r="B19" s="342" t="s">
        <v>364</v>
      </c>
      <c r="C19" s="348" t="s">
        <v>386</v>
      </c>
      <c r="D19" s="348" t="s">
        <v>412</v>
      </c>
      <c r="E19" s="323" t="s">
        <v>118</v>
      </c>
      <c r="F19" s="350" t="s">
        <v>496</v>
      </c>
      <c r="G19" s="350" t="s">
        <v>497</v>
      </c>
      <c r="H19" s="346" t="s">
        <v>414</v>
      </c>
      <c r="I19" s="323" t="s">
        <v>349</v>
      </c>
      <c r="J19" s="339">
        <v>480</v>
      </c>
      <c r="K19" s="320" t="str">
        <f>IF(J19&lt;=0,"",IF(J19&lt;=2,"Muy Baja",IF(J19&lt;=24,"Baja",IF(J19&lt;=500,"Media",IF(J19&lt;=5000,"Alta","Muy Alta")))))</f>
        <v>Media</v>
      </c>
      <c r="L19" s="331">
        <f>IF(K19="","",IF(K19="Muy Baja",0.2,IF(K19="Baja",0.4,IF(K19="Media",0.6,IF(K19="Alta",0.8,IF(K19="Muy Alta",1,))))))</f>
        <v>0.6</v>
      </c>
      <c r="M19" s="334" t="s">
        <v>561</v>
      </c>
      <c r="N19" s="137" t="str">
        <f>IF(NOT(ISERROR(MATCH(M19,'Tabla Impacto'!$B$221:$B$223,0))),'Tabla Impacto'!$F$223&amp;"Por favor no seleccionar los criterios de impacto(Afectación Económica o presupuestal y Pérdida Reputacional)",M19)</f>
        <v xml:space="preserve"> El riesgo afecta la imagen de alguna área de la organización</v>
      </c>
      <c r="O19" s="320" t="str">
        <f>IF(OR(N19='Tabla Impacto'!$C$11,N19='Tabla Impacto'!$D$11),"Leve",IF(OR(N19='Tabla Impacto'!$C$12,N19='Tabla Impacto'!$D$12),"Menor",IF(OR(N19='Tabla Impacto'!$C$13,N19='Tabla Impacto'!$D$13),"Moderado",IF(OR(N19='Tabla Impacto'!$C$14,N19='Tabla Impacto'!$D$14),"Mayor",IF(OR(N19='Tabla Impacto'!$C$15,N19='Tabla Impacto'!$D$15),"Catastrófico","")))))</f>
        <v>Leve</v>
      </c>
      <c r="P19" s="331">
        <f>IF(O19="","",IF(O19="Leve",0.2,IF(O19="Menor",0.4,IF(O19="Moderado",0.6,IF(O19="Mayor",0.8,IF(O19="Catastrófico",1,))))))</f>
        <v>0.2</v>
      </c>
      <c r="Q19" s="336" t="str">
        <f>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Moderado</v>
      </c>
      <c r="R19" s="100">
        <v>1</v>
      </c>
      <c r="S19" s="101" t="s">
        <v>211</v>
      </c>
      <c r="T19" s="102" t="str">
        <f t="shared" si="25"/>
        <v>Probabilidad</v>
      </c>
      <c r="U19" s="103" t="s">
        <v>15</v>
      </c>
      <c r="V19" s="103" t="s">
        <v>9</v>
      </c>
      <c r="W19" s="104" t="str">
        <f t="shared" ref="W19:W106" si="26">IF(AND(U19="Preventivo",V19="Automático"),"50%",IF(AND(U19="Preventivo",V19="Manual"),"40%",IF(AND(U19="Detectivo",V19="Automático"),"40%",IF(AND(U19="Detectivo",V19="Manual"),"30%",IF(AND(U19="Correctivo",V19="Automático"),"35%",IF(AND(U19="Correctivo",V19="Manual"),"25%",""))))))</f>
        <v>30%</v>
      </c>
      <c r="X19" s="103" t="s">
        <v>19</v>
      </c>
      <c r="Y19" s="103" t="s">
        <v>22</v>
      </c>
      <c r="Z19" s="103" t="s">
        <v>110</v>
      </c>
      <c r="AA19" s="105">
        <f t="shared" ref="AA19:AA106" si="27">IFERROR(IF(T19="Probabilidad",(L19-(+L19*W19)),IF(T19="Impacto",L19,"")),"")</f>
        <v>0.42</v>
      </c>
      <c r="AB19" s="106" t="str">
        <f t="shared" ref="AB19:AB106" si="28">IFERROR(IF(AA19="","",IF(AA19&lt;=0.2,"Muy Baja",IF(AA19&lt;=0.4,"Baja",IF(AA19&lt;=0.6,"Media",IF(AA19&lt;=0.8,"Alta","Muy Alta"))))),"")</f>
        <v>Media</v>
      </c>
      <c r="AC19" s="107">
        <f t="shared" ref="AC19:AC106" si="29">+AA19</f>
        <v>0.42</v>
      </c>
      <c r="AD19" s="106" t="str">
        <f t="shared" ref="AD19:AD106" si="30">IFERROR(IF(AE19="","",IF(AE19&lt;=0.2,"Leve",IF(AE19&lt;=0.4,"Menor",IF(AE19&lt;=0.6,"Moderado",IF(AE19&lt;=0.8,"Mayor","Catastrófico"))))),"")</f>
        <v>Leve</v>
      </c>
      <c r="AE19" s="107">
        <f t="shared" ref="AE19:AE106" si="31">IFERROR(IF(T19="Impacto",(P19-(+P19*W19)),IF(T19="Probabilidad",P19,"")),"")</f>
        <v>0.2</v>
      </c>
      <c r="AF19" s="108" t="str">
        <f t="shared" ref="AF19:AF106" si="32">IFERROR(IF(OR(AND(AB19="Muy Baja",AD19="Leve"),AND(AB19="Muy Baja",AD19="Menor"),AND(AB19="Baja",AD19="Leve")),"Bajo",IF(OR(AND(AB19="Muy baja",AD19="Moderado"),AND(AB19="Baja",AD19="Menor"),AND(AB19="Baja",AD19="Moderado"),AND(AB19="Media",AD19="Leve"),AND(AB19="Media",AD19="Menor"),AND(AB19="Media",AD19="Moderado"),AND(AB19="Alta",AD19="Leve"),AND(AB19="Alta",AD19="Menor")),"Moderado",IF(OR(AND(AB19="Muy Baja",AD19="Mayor"),AND(AB19="Baja",AD19="Mayor"),AND(AB19="Media",AD19="Mayor"),AND(AB19="Alta",AD19="Moderado"),AND(AB19="Alta",AD19="Mayor"),AND(AB19="Muy Alta",AD19="Leve"),AND(AB19="Muy Alta",AD19="Menor"),AND(AB19="Muy Alta",AD19="Moderado"),AND(AB19="Muy Alta",AD19="Mayor")),"Alto",IF(OR(AND(AB19="Muy Baja",AD19="Catastrófico"),AND(AB19="Baja",AD19="Catastrófico"),AND(AB19="Media",AD19="Catastrófico"),AND(AB19="Alta",AD19="Catastrófico"),AND(AB19="Muy Alta",AD19="Catastrófico")),"Extremo","")))),"")</f>
        <v>Moderado</v>
      </c>
      <c r="AG19" s="109" t="s">
        <v>122</v>
      </c>
      <c r="AH19" s="154" t="s">
        <v>415</v>
      </c>
      <c r="AI19" s="169" t="s">
        <v>269</v>
      </c>
      <c r="AJ19" s="167" t="s">
        <v>202</v>
      </c>
      <c r="AK19" s="167" t="s">
        <v>202</v>
      </c>
      <c r="AL19" s="168" t="s">
        <v>424</v>
      </c>
      <c r="AM19" s="226" t="s">
        <v>637</v>
      </c>
      <c r="AN19" s="212">
        <v>0.33</v>
      </c>
      <c r="AO19" s="226" t="s">
        <v>638</v>
      </c>
      <c r="AP19" s="212">
        <v>0.33</v>
      </c>
      <c r="AQ19" s="136"/>
      <c r="AR19" s="217" t="s">
        <v>613</v>
      </c>
      <c r="AS19" s="216" t="s">
        <v>632</v>
      </c>
      <c r="AT19" s="226"/>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1" ht="151.5" hidden="1" customHeight="1" x14ac:dyDescent="0.25">
      <c r="A20" s="341"/>
      <c r="B20" s="343"/>
      <c r="C20" s="352"/>
      <c r="D20" s="352"/>
      <c r="E20" s="324"/>
      <c r="F20" s="324"/>
      <c r="G20" s="324"/>
      <c r="H20" s="347"/>
      <c r="I20" s="324"/>
      <c r="J20" s="340"/>
      <c r="K20" s="321"/>
      <c r="L20" s="332"/>
      <c r="M20" s="335"/>
      <c r="N20" s="138"/>
      <c r="O20" s="321"/>
      <c r="P20" s="332"/>
      <c r="Q20" s="337"/>
      <c r="R20" s="100">
        <v>2</v>
      </c>
      <c r="S20" s="101"/>
      <c r="T20" s="102" t="str">
        <f t="shared" ref="T20:T21" si="33">IF(OR(U20="Preventivo",U20="Detectivo"),"Probabilidad",IF(U20="Correctivo","Impacto",""))</f>
        <v/>
      </c>
      <c r="U20" s="103"/>
      <c r="V20" s="103"/>
      <c r="W20" s="104"/>
      <c r="X20" s="103"/>
      <c r="Y20" s="103"/>
      <c r="Z20" s="103"/>
      <c r="AA20" s="105" t="str">
        <f>IFERROR(IF(T20="Probabilidad",(AA19-(+AA19*W20)),IF(T20="Impacto",L20,"")),"")</f>
        <v/>
      </c>
      <c r="AB20" s="106" t="str">
        <f t="shared" ref="AB20:AB21" si="34">IFERROR(IF(AA20="","",IF(AA20&lt;=0.2,"Muy Baja",IF(AA20&lt;=0.4,"Baja",IF(AA20&lt;=0.6,"Media",IF(AA20&lt;=0.8,"Alta","Muy Alta"))))),"")</f>
        <v/>
      </c>
      <c r="AC20" s="107" t="str">
        <f t="shared" ref="AC20:AC21" si="35">+AA20</f>
        <v/>
      </c>
      <c r="AD20" s="106" t="str">
        <f t="shared" ref="AD20:AD21" si="36">IFERROR(IF(AE20="","",IF(AE20&lt;=0.2,"Leve",IF(AE20&lt;=0.4,"Menor",IF(AE20&lt;=0.6,"Moderado",IF(AE20&lt;=0.8,"Mayor","Catastrófico"))))),"")</f>
        <v/>
      </c>
      <c r="AE20" s="107" t="str">
        <f t="shared" ref="AE20:AE21" si="37">IFERROR(IF(T20="Impacto",(P20-(+P20*W20)),IF(T20="Probabilidad",P20,"")),"")</f>
        <v/>
      </c>
      <c r="AF20" s="108" t="str">
        <f t="shared" ref="AF20:AF21" si="38">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09"/>
      <c r="AH20" s="154"/>
      <c r="AI20" s="163"/>
      <c r="AJ20" s="167"/>
      <c r="AK20" s="167"/>
      <c r="AL20" s="154"/>
      <c r="AM20" s="136"/>
      <c r="AN20" s="136"/>
      <c r="AO20" s="136"/>
      <c r="AP20" s="136"/>
      <c r="AQ20" s="136"/>
      <c r="AR20" s="136"/>
      <c r="AS20" s="136"/>
      <c r="AT20" s="226"/>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1" ht="151.5" hidden="1" customHeight="1" x14ac:dyDescent="0.25">
      <c r="A21" s="341"/>
      <c r="B21" s="344"/>
      <c r="C21" s="352"/>
      <c r="D21" s="352"/>
      <c r="E21" s="324"/>
      <c r="F21" s="324"/>
      <c r="G21" s="324"/>
      <c r="H21" s="347"/>
      <c r="I21" s="324"/>
      <c r="J21" s="340"/>
      <c r="K21" s="322"/>
      <c r="L21" s="333"/>
      <c r="M21" s="335"/>
      <c r="N21" s="138"/>
      <c r="O21" s="322"/>
      <c r="P21" s="333"/>
      <c r="Q21" s="338"/>
      <c r="R21" s="100">
        <v>3</v>
      </c>
      <c r="S21" s="101"/>
      <c r="T21" s="102" t="str">
        <f t="shared" si="33"/>
        <v/>
      </c>
      <c r="U21" s="103"/>
      <c r="V21" s="103"/>
      <c r="W21" s="104"/>
      <c r="X21" s="103"/>
      <c r="Y21" s="103"/>
      <c r="Z21" s="103"/>
      <c r="AA21" s="105" t="str">
        <f>IFERROR(IF(T21="Probabilidad",(AA20-(+AA20*W21)),IF(T21="Impacto",L21,"")),"")</f>
        <v/>
      </c>
      <c r="AB21" s="106" t="str">
        <f t="shared" si="34"/>
        <v/>
      </c>
      <c r="AC21" s="107" t="str">
        <f t="shared" si="35"/>
        <v/>
      </c>
      <c r="AD21" s="106" t="str">
        <f t="shared" si="36"/>
        <v/>
      </c>
      <c r="AE21" s="107" t="str">
        <f t="shared" si="37"/>
        <v/>
      </c>
      <c r="AF21" s="108" t="str">
        <f t="shared" si="38"/>
        <v/>
      </c>
      <c r="AG21" s="109"/>
      <c r="AH21" s="154"/>
      <c r="AI21" s="163"/>
      <c r="AJ21" s="167"/>
      <c r="AK21" s="167"/>
      <c r="AL21" s="154"/>
      <c r="AM21" s="136"/>
      <c r="AN21" s="136"/>
      <c r="AO21" s="136"/>
      <c r="AP21" s="136"/>
      <c r="AQ21" s="136"/>
      <c r="AR21" s="136"/>
      <c r="AS21" s="136"/>
      <c r="AT21" s="226"/>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1" ht="186" customHeight="1" x14ac:dyDescent="0.25">
      <c r="A22" s="341">
        <v>6</v>
      </c>
      <c r="B22" s="342" t="s">
        <v>212</v>
      </c>
      <c r="C22" s="348" t="s">
        <v>213</v>
      </c>
      <c r="D22" s="348" t="s">
        <v>416</v>
      </c>
      <c r="E22" s="323" t="s">
        <v>118</v>
      </c>
      <c r="F22" s="323" t="s">
        <v>214</v>
      </c>
      <c r="G22" s="323" t="s">
        <v>215</v>
      </c>
      <c r="H22" s="346" t="s">
        <v>216</v>
      </c>
      <c r="I22" s="323" t="s">
        <v>115</v>
      </c>
      <c r="J22" s="339">
        <v>1</v>
      </c>
      <c r="K22" s="320" t="str">
        <f>IF(J22&lt;=0,"",IF(J22&lt;=2,"Muy Baja",IF(J22&lt;=24,"Baja",IF(J22&lt;=500,"Media",IF(J22&lt;=5000,"Alta","Muy Alta")))))</f>
        <v>Muy Baja</v>
      </c>
      <c r="L22" s="331">
        <f>IF(K22="","",IF(K22="Muy Baja",0.2,IF(K22="Baja",0.4,IF(K22="Media",0.6,IF(K22="Alta",0.8,IF(K22="Muy Alta",1,))))))</f>
        <v>0.2</v>
      </c>
      <c r="M22" s="334" t="s">
        <v>564</v>
      </c>
      <c r="N22" s="137" t="str">
        <f>IF(NOT(ISERROR(MATCH(M22,'Tabla Impacto'!$B$221:$B$223,0))),'Tabla Impacto'!$F$223&amp;"Por favor no seleccionar los criterios de impacto(Afectación Económica o presupuestal y Pérdida Reputacional)",M22)</f>
        <v xml:space="preserve"> El riesgo afecta la imagen de la entidad con algunos usuarios de relevancia frente al logro de los objetivos</v>
      </c>
      <c r="O22" s="320" t="str">
        <f>IF(OR(N22='Tabla Impacto'!$C$11,N22='Tabla Impacto'!$D$11),"Leve",IF(OR(N22='Tabla Impacto'!$C$12,N22='Tabla Impacto'!$D$12),"Menor",IF(OR(N22='Tabla Impacto'!$C$13,N22='Tabla Impacto'!$D$13),"Moderado",IF(OR(N22='Tabla Impacto'!$C$14,N22='Tabla Impacto'!$D$14),"Mayor",IF(OR(N22='Tabla Impacto'!$C$15,N22='Tabla Impacto'!$D$15),"Catastrófico","")))))</f>
        <v>Moderado</v>
      </c>
      <c r="P22" s="331">
        <f>IF(O22="","",IF(O22="Leve",0.2,IF(O22="Menor",0.4,IF(O22="Moderado",0.6,IF(O22="Mayor",0.8,IF(O22="Catastrófico",1,))))))</f>
        <v>0.6</v>
      </c>
      <c r="Q22" s="336" t="str">
        <f>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Moderado</v>
      </c>
      <c r="R22" s="100">
        <v>1</v>
      </c>
      <c r="S22" s="101" t="s">
        <v>217</v>
      </c>
      <c r="T22" s="102" t="str">
        <f t="shared" si="25"/>
        <v>Probabilidad</v>
      </c>
      <c r="U22" s="103" t="s">
        <v>14</v>
      </c>
      <c r="V22" s="103" t="s">
        <v>9</v>
      </c>
      <c r="W22" s="104" t="str">
        <f t="shared" si="26"/>
        <v>40%</v>
      </c>
      <c r="X22" s="103" t="s">
        <v>19</v>
      </c>
      <c r="Y22" s="103" t="s">
        <v>22</v>
      </c>
      <c r="Z22" s="103" t="s">
        <v>110</v>
      </c>
      <c r="AA22" s="105">
        <f t="shared" si="27"/>
        <v>0.12</v>
      </c>
      <c r="AB22" s="106" t="str">
        <f t="shared" si="28"/>
        <v>Muy Baja</v>
      </c>
      <c r="AC22" s="107">
        <f t="shared" si="29"/>
        <v>0.12</v>
      </c>
      <c r="AD22" s="106" t="str">
        <f t="shared" si="30"/>
        <v>Moderado</v>
      </c>
      <c r="AE22" s="107">
        <f t="shared" si="31"/>
        <v>0.6</v>
      </c>
      <c r="AF22" s="108" t="str">
        <f t="shared" si="32"/>
        <v>Moderado</v>
      </c>
      <c r="AG22" s="109"/>
      <c r="AH22" s="170" t="s">
        <v>218</v>
      </c>
      <c r="AI22" s="171" t="s">
        <v>219</v>
      </c>
      <c r="AJ22" s="172">
        <v>44562</v>
      </c>
      <c r="AK22" s="172" t="s">
        <v>410</v>
      </c>
      <c r="AL22" s="139" t="s">
        <v>220</v>
      </c>
      <c r="AM22" s="101" t="s">
        <v>746</v>
      </c>
      <c r="AN22" s="212">
        <v>0.33</v>
      </c>
      <c r="AO22" s="136" t="s">
        <v>622</v>
      </c>
      <c r="AP22" s="212">
        <v>0</v>
      </c>
      <c r="AQ22" s="110"/>
      <c r="AR22" s="110" t="s">
        <v>613</v>
      </c>
      <c r="AS22" s="216" t="s">
        <v>632</v>
      </c>
      <c r="AT22" s="226" t="s">
        <v>711</v>
      </c>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row>
    <row r="23" spans="1:71" ht="151.5" hidden="1" customHeight="1" x14ac:dyDescent="0.25">
      <c r="A23" s="341"/>
      <c r="B23" s="343"/>
      <c r="C23" s="349"/>
      <c r="D23" s="352"/>
      <c r="E23" s="324"/>
      <c r="F23" s="324"/>
      <c r="G23" s="324"/>
      <c r="H23" s="347"/>
      <c r="I23" s="324"/>
      <c r="J23" s="340"/>
      <c r="K23" s="321"/>
      <c r="L23" s="332"/>
      <c r="M23" s="335"/>
      <c r="N23" s="138"/>
      <c r="O23" s="321"/>
      <c r="P23" s="332"/>
      <c r="Q23" s="337"/>
      <c r="R23" s="100">
        <v>2</v>
      </c>
      <c r="S23" s="101"/>
      <c r="T23" s="102" t="str">
        <f t="shared" ref="T23:T24" si="39">IF(OR(U23="Preventivo",U23="Detectivo"),"Probabilidad",IF(U23="Correctivo","Impacto",""))</f>
        <v/>
      </c>
      <c r="U23" s="157"/>
      <c r="V23" s="157"/>
      <c r="W23" s="158"/>
      <c r="X23" s="157"/>
      <c r="Y23" s="157"/>
      <c r="Z23" s="157"/>
      <c r="AA23" s="159" t="str">
        <f>IFERROR(IF(T23="Probabilidad",(AA22-(+AA22*W23)),IF(T23="Impacto",L23,"")),"")</f>
        <v/>
      </c>
      <c r="AB23" s="106" t="str">
        <f t="shared" ref="AB23:AB24" si="40">IFERROR(IF(AA23="","",IF(AA23&lt;=0.2,"Muy Baja",IF(AA23&lt;=0.4,"Baja",IF(AA23&lt;=0.6,"Media",IF(AA23&lt;=0.8,"Alta","Muy Alta"))))),"")</f>
        <v/>
      </c>
      <c r="AC23" s="160" t="str">
        <f t="shared" ref="AC23:AC24" si="41">+AA23</f>
        <v/>
      </c>
      <c r="AD23" s="106" t="str">
        <f t="shared" ref="AD23:AD24" si="42">IFERROR(IF(AE23="","",IF(AE23&lt;=0.2,"Leve",IF(AE23&lt;=0.4,"Menor",IF(AE23&lt;=0.6,"Moderado",IF(AE23&lt;=0.8,"Mayor","Catastrófico"))))),"")</f>
        <v/>
      </c>
      <c r="AE23" s="160" t="str">
        <f t="shared" ref="AE23:AE24" si="43">IFERROR(IF(T23="Impacto",(P23-(+P23*W23)),IF(T23="Probabilidad",P23,"")),"")</f>
        <v/>
      </c>
      <c r="AF23" s="161" t="str">
        <f t="shared" ref="AF23:AF24" si="44">IFERROR(IF(OR(AND(AB23="Muy Baja",AD23="Leve"),AND(AB23="Muy Baja",AD23="Menor"),AND(AB23="Baja",AD23="Leve")),"Bajo",IF(OR(AND(AB23="Muy baja",AD23="Moderado"),AND(AB23="Baja",AD23="Menor"),AND(AB23="Baja",AD23="Moderado"),AND(AB23="Media",AD23="Leve"),AND(AB23="Media",AD23="Menor"),AND(AB23="Media",AD23="Moderado"),AND(AB23="Alta",AD23="Leve"),AND(AB23="Alta",AD23="Menor")),"Moderado",IF(OR(AND(AB23="Muy Baja",AD23="Mayor"),AND(AB23="Baja",AD23="Mayor"),AND(AB23="Media",AD23="Mayor"),AND(AB23="Alta",AD23="Moderado"),AND(AB23="Alta",AD23="Mayor"),AND(AB23="Muy Alta",AD23="Leve"),AND(AB23="Muy Alta",AD23="Menor"),AND(AB23="Muy Alta",AD23="Moderado"),AND(AB23="Muy Alta",AD23="Mayor")),"Alto",IF(OR(AND(AB23="Muy Baja",AD23="Catastrófico"),AND(AB23="Baja",AD23="Catastrófico"),AND(AB23="Media",AD23="Catastrófico"),AND(AB23="Alta",AD23="Catastrófico"),AND(AB23="Muy Alta",AD23="Catastrófico")),"Extremo","")))),"")</f>
        <v/>
      </c>
      <c r="AG23" s="162"/>
      <c r="AH23" s="154"/>
      <c r="AI23" s="163"/>
      <c r="AJ23" s="167"/>
      <c r="AK23" s="167"/>
      <c r="AL23" s="154"/>
      <c r="AM23" s="136"/>
      <c r="AN23" s="110"/>
      <c r="AO23" s="136"/>
      <c r="AP23" s="110"/>
      <c r="AQ23" s="110"/>
      <c r="AR23" s="110"/>
      <c r="AS23" s="110"/>
      <c r="AT23" s="226"/>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row>
    <row r="24" spans="1:71" ht="151.5" hidden="1" customHeight="1" x14ac:dyDescent="0.25">
      <c r="A24" s="360"/>
      <c r="B24" s="344"/>
      <c r="C24" s="349"/>
      <c r="D24" s="352"/>
      <c r="E24" s="324"/>
      <c r="F24" s="324"/>
      <c r="G24" s="324"/>
      <c r="H24" s="347"/>
      <c r="I24" s="324"/>
      <c r="J24" s="340"/>
      <c r="K24" s="322"/>
      <c r="L24" s="333"/>
      <c r="M24" s="335"/>
      <c r="N24" s="138"/>
      <c r="O24" s="322"/>
      <c r="P24" s="333"/>
      <c r="Q24" s="338"/>
      <c r="R24" s="100">
        <v>3</v>
      </c>
      <c r="S24" s="101"/>
      <c r="T24" s="102" t="str">
        <f t="shared" si="39"/>
        <v/>
      </c>
      <c r="U24" s="157"/>
      <c r="V24" s="157"/>
      <c r="W24" s="158"/>
      <c r="X24" s="157"/>
      <c r="Y24" s="157"/>
      <c r="Z24" s="157"/>
      <c r="AA24" s="159" t="str">
        <f>IFERROR(IF(T24="Probabilidad",(AA23-(+AA23*W24)),IF(T24="Impacto",L24,"")),"")</f>
        <v/>
      </c>
      <c r="AB24" s="106" t="str">
        <f t="shared" si="40"/>
        <v/>
      </c>
      <c r="AC24" s="160" t="str">
        <f t="shared" si="41"/>
        <v/>
      </c>
      <c r="AD24" s="106" t="str">
        <f t="shared" si="42"/>
        <v/>
      </c>
      <c r="AE24" s="160" t="str">
        <f t="shared" si="43"/>
        <v/>
      </c>
      <c r="AF24" s="161" t="str">
        <f t="shared" si="44"/>
        <v/>
      </c>
      <c r="AG24" s="162"/>
      <c r="AH24" s="154"/>
      <c r="AI24" s="163"/>
      <c r="AJ24" s="167"/>
      <c r="AK24" s="167"/>
      <c r="AL24" s="154"/>
      <c r="AM24" s="136"/>
      <c r="AN24" s="110"/>
      <c r="AO24" s="136"/>
      <c r="AP24" s="110"/>
      <c r="AQ24" s="110"/>
      <c r="AR24" s="110"/>
      <c r="AS24" s="110"/>
      <c r="AT24" s="226"/>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row>
    <row r="25" spans="1:71" ht="171.95" customHeight="1" x14ac:dyDescent="0.25">
      <c r="A25" s="345">
        <v>7</v>
      </c>
      <c r="B25" s="342" t="s">
        <v>212</v>
      </c>
      <c r="C25" s="348" t="s">
        <v>213</v>
      </c>
      <c r="D25" s="348" t="s">
        <v>416</v>
      </c>
      <c r="E25" s="323" t="s">
        <v>119</v>
      </c>
      <c r="F25" s="350" t="s">
        <v>221</v>
      </c>
      <c r="G25" s="323" t="s">
        <v>222</v>
      </c>
      <c r="H25" s="346" t="s">
        <v>365</v>
      </c>
      <c r="I25" s="323" t="s">
        <v>349</v>
      </c>
      <c r="J25" s="339">
        <v>1</v>
      </c>
      <c r="K25" s="320" t="str">
        <f>IF(J25&lt;=0,"",IF(J25&lt;=2,"Muy Baja",IF(J25&lt;=24,"Baja",IF(J25&lt;=500,"Media",IF(J25&lt;=5000,"Alta","Muy Alta")))))</f>
        <v>Muy Baja</v>
      </c>
      <c r="L25" s="331">
        <f>IF(K25="","",IF(K25="Muy Baja",0.2,IF(K25="Baja",0.4,IF(K25="Media",0.6,IF(K25="Alta",0.8,IF(K25="Muy Alta",1,))))))</f>
        <v>0.2</v>
      </c>
      <c r="M25" s="334" t="s">
        <v>563</v>
      </c>
      <c r="N25" s="137" t="str">
        <f>IF(NOT(ISERROR(MATCH(M25,'Tabla Impacto'!$B$221:$B$223,0))),'Tabla Impacto'!$F$223&amp;"Por favor no seleccionar los criterios de impacto(Afectación Económica o presupuestal y Pérdida Reputacional)",M25)</f>
        <v xml:space="preserve"> Entre 50 y 100 SMLMV </v>
      </c>
      <c r="O25" s="320" t="str">
        <f>IF(OR(N25='Tabla Impacto'!$C$11,N25='Tabla Impacto'!$D$11),"Leve",IF(OR(N25='Tabla Impacto'!$C$12,N25='Tabla Impacto'!$D$12),"Menor",IF(OR(N25='Tabla Impacto'!$C$13,N25='Tabla Impacto'!$D$13),"Moderado",IF(OR(N25='Tabla Impacto'!$C$14,N25='Tabla Impacto'!$D$14),"Mayor",IF(OR(N25='Tabla Impacto'!$C$15,N25='Tabla Impacto'!$D$15),"Catastrófico","")))))</f>
        <v>Moderado</v>
      </c>
      <c r="P25" s="331">
        <f>IF(O25="","",IF(O25="Leve",0.2,IF(O25="Menor",0.4,IF(O25="Moderado",0.6,IF(O25="Mayor",0.8,IF(O25="Catastrófico",1,))))))</f>
        <v>0.6</v>
      </c>
      <c r="Q25" s="336" t="str">
        <f>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Moderado</v>
      </c>
      <c r="R25" s="100">
        <v>1</v>
      </c>
      <c r="S25" s="101" t="s">
        <v>223</v>
      </c>
      <c r="T25" s="102" t="str">
        <f t="shared" si="25"/>
        <v>Probabilidad</v>
      </c>
      <c r="U25" s="103" t="s">
        <v>15</v>
      </c>
      <c r="V25" s="103" t="s">
        <v>9</v>
      </c>
      <c r="W25" s="104" t="str">
        <f t="shared" si="26"/>
        <v>30%</v>
      </c>
      <c r="X25" s="103" t="s">
        <v>20</v>
      </c>
      <c r="Y25" s="103" t="s">
        <v>23</v>
      </c>
      <c r="Z25" s="103" t="s">
        <v>111</v>
      </c>
      <c r="AA25" s="105">
        <f t="shared" si="27"/>
        <v>0.14000000000000001</v>
      </c>
      <c r="AB25" s="106" t="str">
        <f t="shared" si="28"/>
        <v>Muy Baja</v>
      </c>
      <c r="AC25" s="107">
        <f t="shared" si="29"/>
        <v>0.14000000000000001</v>
      </c>
      <c r="AD25" s="106" t="str">
        <f t="shared" si="30"/>
        <v>Moderado</v>
      </c>
      <c r="AE25" s="107">
        <f t="shared" si="31"/>
        <v>0.6</v>
      </c>
      <c r="AF25" s="108" t="str">
        <f t="shared" si="32"/>
        <v>Moderado</v>
      </c>
      <c r="AG25" s="109" t="s">
        <v>122</v>
      </c>
      <c r="AH25" s="154" t="s">
        <v>224</v>
      </c>
      <c r="AI25" s="171" t="s">
        <v>206</v>
      </c>
      <c r="AJ25" s="172">
        <v>44562</v>
      </c>
      <c r="AK25" s="172" t="s">
        <v>410</v>
      </c>
      <c r="AL25" s="170" t="s">
        <v>350</v>
      </c>
      <c r="AM25" s="136" t="s">
        <v>621</v>
      </c>
      <c r="AN25" s="110" t="s">
        <v>620</v>
      </c>
      <c r="AO25" s="136" t="s">
        <v>620</v>
      </c>
      <c r="AP25" s="110" t="s">
        <v>620</v>
      </c>
      <c r="AQ25" s="110"/>
      <c r="AR25" s="110" t="s">
        <v>613</v>
      </c>
      <c r="AS25" s="216" t="s">
        <v>632</v>
      </c>
      <c r="AT25" s="226"/>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1" ht="151.5" hidden="1" customHeight="1" x14ac:dyDescent="0.25">
      <c r="A26" s="341"/>
      <c r="B26" s="343"/>
      <c r="C26" s="349"/>
      <c r="D26" s="352"/>
      <c r="E26" s="324"/>
      <c r="F26" s="324"/>
      <c r="G26" s="324"/>
      <c r="H26" s="347"/>
      <c r="I26" s="324"/>
      <c r="J26" s="340"/>
      <c r="K26" s="321"/>
      <c r="L26" s="332"/>
      <c r="M26" s="335"/>
      <c r="N26" s="138"/>
      <c r="O26" s="321"/>
      <c r="P26" s="332"/>
      <c r="Q26" s="337"/>
      <c r="R26" s="100">
        <v>2</v>
      </c>
      <c r="S26" s="101"/>
      <c r="T26" s="102" t="str">
        <f t="shared" ref="T26:T48" si="45">IF(OR(U26="Preventivo",U26="Detectivo"),"Probabilidad",IF(U26="Correctivo","Impacto",""))</f>
        <v/>
      </c>
      <c r="U26" s="103"/>
      <c r="V26" s="103"/>
      <c r="W26" s="104" t="str">
        <f t="shared" ref="W26:W47" si="46">IF(AND(U26="Preventivo",V26="Automático"),"50%",IF(AND(U26="Preventivo",V26="Manual"),"40%",IF(AND(U26="Detectivo",V26="Automático"),"40%",IF(AND(U26="Detectivo",V26="Manual"),"30%",IF(AND(U26="Correctivo",V26="Automático"),"35%",IF(AND(U26="Correctivo",V26="Manual"),"25%",""))))))</f>
        <v/>
      </c>
      <c r="X26" s="103"/>
      <c r="Y26" s="103"/>
      <c r="Z26" s="103"/>
      <c r="AA26" s="105" t="str">
        <f>IFERROR(IF(T26="Probabilidad",(AA25-(+AA25*W26)),IF(T26="Impacto",L26,"")),"")</f>
        <v/>
      </c>
      <c r="AB26" s="106" t="str">
        <f t="shared" ref="AB26:AB48" si="47">IFERROR(IF(AA26="","",IF(AA26&lt;=0.2,"Muy Baja",IF(AA26&lt;=0.4,"Baja",IF(AA26&lt;=0.6,"Media",IF(AA26&lt;=0.8,"Alta","Muy Alta"))))),"")</f>
        <v/>
      </c>
      <c r="AC26" s="107" t="str">
        <f t="shared" ref="AC26:AC48" si="48">+AA26</f>
        <v/>
      </c>
      <c r="AD26" s="106" t="str">
        <f t="shared" ref="AD26:AD48" si="49">IFERROR(IF(AE26="","",IF(AE26&lt;=0.2,"Leve",IF(AE26&lt;=0.4,"Menor",IF(AE26&lt;=0.6,"Moderado",IF(AE26&lt;=0.8,"Mayor","Catastrófico"))))),"")</f>
        <v/>
      </c>
      <c r="AE26" s="107" t="str">
        <f t="shared" ref="AE26:AE48" si="50">IFERROR(IF(T26="Impacto",(P26-(+P26*W26)),IF(T26="Probabilidad",P26,"")),"")</f>
        <v/>
      </c>
      <c r="AF26" s="108" t="str">
        <f t="shared" ref="AF26:AF48" si="51">IFERROR(IF(OR(AND(AB26="Muy Baja",AD26="Leve"),AND(AB26="Muy Baja",AD26="Menor"),AND(AB26="Baja",AD26="Leve")),"Bajo",IF(OR(AND(AB26="Muy baja",AD26="Moderado"),AND(AB26="Baja",AD26="Menor"),AND(AB26="Baja",AD26="Moderado"),AND(AB26="Media",AD26="Leve"),AND(AB26="Media",AD26="Menor"),AND(AB26="Media",AD26="Moderado"),AND(AB26="Alta",AD26="Leve"),AND(AB26="Alta",AD26="Menor")),"Moderado",IF(OR(AND(AB26="Muy Baja",AD26="Mayor"),AND(AB26="Baja",AD26="Mayor"),AND(AB26="Media",AD26="Mayor"),AND(AB26="Alta",AD26="Moderado"),AND(AB26="Alta",AD26="Mayor"),AND(AB26="Muy Alta",AD26="Leve"),AND(AB26="Muy Alta",AD26="Menor"),AND(AB26="Muy Alta",AD26="Moderado"),AND(AB26="Muy Alta",AD26="Mayor")),"Alto",IF(OR(AND(AB26="Muy Baja",AD26="Catastrófico"),AND(AB26="Baja",AD26="Catastrófico"),AND(AB26="Media",AD26="Catastrófico"),AND(AB26="Alta",AD26="Catastrófico"),AND(AB26="Muy Alta",AD26="Catastrófico")),"Extremo","")))),"")</f>
        <v/>
      </c>
      <c r="AG26" s="109"/>
      <c r="AH26" s="154"/>
      <c r="AI26" s="163"/>
      <c r="AJ26" s="167"/>
      <c r="AK26" s="167"/>
      <c r="AL26" s="154"/>
      <c r="AM26" s="136"/>
      <c r="AN26" s="136"/>
      <c r="AO26" s="136"/>
      <c r="AP26" s="136"/>
      <c r="AQ26" s="136"/>
      <c r="AR26" s="136"/>
      <c r="AS26" s="136"/>
      <c r="AT26" s="226"/>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1" ht="151.5" hidden="1" customHeight="1" x14ac:dyDescent="0.25">
      <c r="A27" s="341"/>
      <c r="B27" s="344"/>
      <c r="C27" s="349"/>
      <c r="D27" s="352"/>
      <c r="E27" s="324"/>
      <c r="F27" s="324"/>
      <c r="G27" s="324"/>
      <c r="H27" s="347"/>
      <c r="I27" s="324"/>
      <c r="J27" s="340"/>
      <c r="K27" s="322"/>
      <c r="L27" s="333"/>
      <c r="M27" s="335"/>
      <c r="N27" s="138"/>
      <c r="O27" s="322"/>
      <c r="P27" s="333"/>
      <c r="Q27" s="338"/>
      <c r="R27" s="100">
        <v>3</v>
      </c>
      <c r="S27" s="101"/>
      <c r="T27" s="102" t="str">
        <f t="shared" si="45"/>
        <v/>
      </c>
      <c r="U27" s="103"/>
      <c r="V27" s="103"/>
      <c r="W27" s="104" t="str">
        <f t="shared" si="46"/>
        <v/>
      </c>
      <c r="X27" s="103"/>
      <c r="Y27" s="103"/>
      <c r="Z27" s="103"/>
      <c r="AA27" s="105" t="str">
        <f>IFERROR(IF(T27="Probabilidad",(AA26-(+AA26*W27)),IF(T27="Impacto",L27,"")),"")</f>
        <v/>
      </c>
      <c r="AB27" s="106" t="str">
        <f t="shared" si="47"/>
        <v/>
      </c>
      <c r="AC27" s="107" t="str">
        <f t="shared" si="48"/>
        <v/>
      </c>
      <c r="AD27" s="106" t="str">
        <f t="shared" si="49"/>
        <v/>
      </c>
      <c r="AE27" s="107" t="str">
        <f t="shared" si="50"/>
        <v/>
      </c>
      <c r="AF27" s="108" t="str">
        <f t="shared" si="51"/>
        <v/>
      </c>
      <c r="AG27" s="109"/>
      <c r="AH27" s="154"/>
      <c r="AI27" s="163"/>
      <c r="AJ27" s="167"/>
      <c r="AK27" s="167"/>
      <c r="AL27" s="154"/>
      <c r="AM27" s="136"/>
      <c r="AN27" s="136"/>
      <c r="AO27" s="136"/>
      <c r="AP27" s="136"/>
      <c r="AQ27" s="136"/>
      <c r="AR27" s="136"/>
      <c r="AS27" s="136"/>
      <c r="AT27" s="226"/>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1" ht="249.75" customHeight="1" x14ac:dyDescent="0.25">
      <c r="A28" s="341">
        <v>8</v>
      </c>
      <c r="B28" s="342" t="s">
        <v>225</v>
      </c>
      <c r="C28" s="348" t="s">
        <v>226</v>
      </c>
      <c r="D28" s="348" t="s">
        <v>227</v>
      </c>
      <c r="E28" s="323" t="s">
        <v>120</v>
      </c>
      <c r="F28" s="350" t="s">
        <v>228</v>
      </c>
      <c r="G28" s="323" t="s">
        <v>229</v>
      </c>
      <c r="H28" s="346" t="s">
        <v>425</v>
      </c>
      <c r="I28" s="323" t="s">
        <v>115</v>
      </c>
      <c r="J28" s="339">
        <v>1460</v>
      </c>
      <c r="K28" s="320" t="str">
        <f>IF(J28&lt;=0,"",IF(J28&lt;=2,"Muy Baja",IF(J28&lt;=24,"Baja",IF(J28&lt;=500,"Media",IF(J28&lt;=5000,"Alta","Muy Alta")))))</f>
        <v>Alta</v>
      </c>
      <c r="L28" s="331">
        <f>IF(K28="","",IF(K28="Muy Baja",0.2,IF(K28="Baja",0.4,IF(K28="Media",0.6,IF(K28="Alta",0.8,IF(K28="Muy Alta",1,))))))</f>
        <v>0.8</v>
      </c>
      <c r="M28" s="334" t="s">
        <v>564</v>
      </c>
      <c r="N28" s="137" t="str">
        <f>IF(NOT(ISERROR(MATCH(M28,'Tabla Impacto'!$B$221:$B$223,0))),'Tabla Impacto'!$F$223&amp;"Por favor no seleccionar los criterios de impacto(Afectación Económica o presupuestal y Pérdida Reputacional)",M28)</f>
        <v xml:space="preserve"> El riesgo afecta la imagen de la entidad con algunos usuarios de relevancia frente al logro de los objetivos</v>
      </c>
      <c r="O28" s="320" t="str">
        <f>IF(OR(N28='Tabla Impacto'!$C$11,N28='Tabla Impacto'!$D$11),"Leve",IF(OR(N28='Tabla Impacto'!$C$12,N28='Tabla Impacto'!$D$12),"Menor",IF(OR(N28='Tabla Impacto'!$C$13,N28='Tabla Impacto'!$D$13),"Moderado",IF(OR(N28='Tabla Impacto'!$C$14,N28='Tabla Impacto'!$D$14),"Mayor",IF(OR(N28='Tabla Impacto'!$C$15,N28='Tabla Impacto'!$D$15),"Catastrófico","")))))</f>
        <v>Moderado</v>
      </c>
      <c r="P28" s="331">
        <f>IF(O28="","",IF(O28="Leve",0.2,IF(O28="Menor",0.4,IF(O28="Moderado",0.6,IF(O28="Mayor",0.8,IF(O28="Catastrófico",1,))))))</f>
        <v>0.6</v>
      </c>
      <c r="Q28" s="336" t="str">
        <f>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100">
        <v>1</v>
      </c>
      <c r="S28" s="101" t="s">
        <v>409</v>
      </c>
      <c r="T28" s="102" t="str">
        <f t="shared" si="45"/>
        <v>Probabilidad</v>
      </c>
      <c r="U28" s="103" t="s">
        <v>14</v>
      </c>
      <c r="V28" s="103" t="s">
        <v>9</v>
      </c>
      <c r="W28" s="104" t="str">
        <f t="shared" si="46"/>
        <v>40%</v>
      </c>
      <c r="X28" s="103" t="s">
        <v>19</v>
      </c>
      <c r="Y28" s="103" t="s">
        <v>22</v>
      </c>
      <c r="Z28" s="103" t="s">
        <v>110</v>
      </c>
      <c r="AA28" s="105">
        <f t="shared" ref="AA28:AA46" si="52">IFERROR(IF(T28="Probabilidad",(L28-(+L28*W28)),IF(T28="Impacto",L28,"")),"")</f>
        <v>0.48</v>
      </c>
      <c r="AB28" s="106" t="str">
        <f t="shared" si="47"/>
        <v>Media</v>
      </c>
      <c r="AC28" s="107">
        <f t="shared" si="48"/>
        <v>0.48</v>
      </c>
      <c r="AD28" s="106" t="str">
        <f t="shared" si="49"/>
        <v>Moderado</v>
      </c>
      <c r="AE28" s="107">
        <f t="shared" si="50"/>
        <v>0.6</v>
      </c>
      <c r="AF28" s="108" t="str">
        <f t="shared" si="51"/>
        <v>Moderado</v>
      </c>
      <c r="AG28" s="109" t="s">
        <v>122</v>
      </c>
      <c r="AH28" s="146" t="s">
        <v>230</v>
      </c>
      <c r="AI28" s="173" t="s">
        <v>219</v>
      </c>
      <c r="AJ28" s="172">
        <v>44562</v>
      </c>
      <c r="AK28" s="172" t="s">
        <v>410</v>
      </c>
      <c r="AL28" s="146" t="s">
        <v>231</v>
      </c>
      <c r="AM28" s="213" t="s">
        <v>747</v>
      </c>
      <c r="AN28" s="212">
        <v>0.33</v>
      </c>
      <c r="AO28" s="213" t="s">
        <v>627</v>
      </c>
      <c r="AP28" s="212" t="s">
        <v>620</v>
      </c>
      <c r="AQ28" s="136"/>
      <c r="AR28" s="110" t="s">
        <v>613</v>
      </c>
      <c r="AS28" s="216" t="s">
        <v>632</v>
      </c>
      <c r="AT28" s="226" t="s">
        <v>712</v>
      </c>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row>
    <row r="29" spans="1:71" ht="151.5" hidden="1" customHeight="1" x14ac:dyDescent="0.25">
      <c r="A29" s="341"/>
      <c r="B29" s="343"/>
      <c r="C29" s="349"/>
      <c r="D29" s="352"/>
      <c r="E29" s="324"/>
      <c r="F29" s="324"/>
      <c r="G29" s="324"/>
      <c r="H29" s="347"/>
      <c r="I29" s="324"/>
      <c r="J29" s="340"/>
      <c r="K29" s="321"/>
      <c r="L29" s="332"/>
      <c r="M29" s="335"/>
      <c r="N29" s="138"/>
      <c r="O29" s="321"/>
      <c r="P29" s="332"/>
      <c r="Q29" s="337"/>
      <c r="R29" s="100">
        <v>2</v>
      </c>
      <c r="S29" s="101"/>
      <c r="T29" s="102" t="str">
        <f t="shared" si="45"/>
        <v/>
      </c>
      <c r="U29" s="103"/>
      <c r="V29" s="103"/>
      <c r="W29" s="104"/>
      <c r="X29" s="103"/>
      <c r="Y29" s="103"/>
      <c r="Z29" s="103"/>
      <c r="AA29" s="105" t="str">
        <f>IFERROR(IF(T29="Probabilidad",(AA28-(+AA28*W29)),IF(T29="Impacto",L29,"")),"")</f>
        <v/>
      </c>
      <c r="AB29" s="106" t="str">
        <f t="shared" si="47"/>
        <v/>
      </c>
      <c r="AC29" s="107" t="str">
        <f t="shared" si="48"/>
        <v/>
      </c>
      <c r="AD29" s="106" t="str">
        <f t="shared" si="49"/>
        <v/>
      </c>
      <c r="AE29" s="107" t="str">
        <f t="shared" si="50"/>
        <v/>
      </c>
      <c r="AF29" s="108" t="str">
        <f t="shared" si="51"/>
        <v/>
      </c>
      <c r="AG29" s="109"/>
      <c r="AH29" s="154"/>
      <c r="AI29" s="163"/>
      <c r="AJ29" s="167"/>
      <c r="AK29" s="167"/>
      <c r="AL29" s="154"/>
      <c r="AM29" s="136"/>
      <c r="AN29" s="136"/>
      <c r="AO29" s="136"/>
      <c r="AP29" s="136"/>
      <c r="AQ29" s="136"/>
      <c r="AR29" s="136"/>
      <c r="AS29" s="136"/>
      <c r="AT29" s="226"/>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row>
    <row r="30" spans="1:71" ht="151.5" hidden="1" customHeight="1" x14ac:dyDescent="0.25">
      <c r="A30" s="341"/>
      <c r="B30" s="344"/>
      <c r="C30" s="349"/>
      <c r="D30" s="352"/>
      <c r="E30" s="324"/>
      <c r="F30" s="324"/>
      <c r="G30" s="324"/>
      <c r="H30" s="347"/>
      <c r="I30" s="324"/>
      <c r="J30" s="340"/>
      <c r="K30" s="322"/>
      <c r="L30" s="333"/>
      <c r="M30" s="335"/>
      <c r="N30" s="138"/>
      <c r="O30" s="322"/>
      <c r="P30" s="333"/>
      <c r="Q30" s="338"/>
      <c r="R30" s="100">
        <v>3</v>
      </c>
      <c r="S30" s="101"/>
      <c r="T30" s="102" t="str">
        <f t="shared" si="45"/>
        <v/>
      </c>
      <c r="U30" s="103"/>
      <c r="V30" s="103"/>
      <c r="W30" s="104"/>
      <c r="X30" s="103"/>
      <c r="Y30" s="103"/>
      <c r="Z30" s="103"/>
      <c r="AA30" s="105" t="str">
        <f>IFERROR(IF(T30="Probabilidad",(AA29-(+AA29*W30)),IF(T30="Impacto",L30,"")),"")</f>
        <v/>
      </c>
      <c r="AB30" s="106" t="str">
        <f t="shared" si="47"/>
        <v/>
      </c>
      <c r="AC30" s="107" t="str">
        <f t="shared" si="48"/>
        <v/>
      </c>
      <c r="AD30" s="106" t="str">
        <f t="shared" si="49"/>
        <v/>
      </c>
      <c r="AE30" s="107" t="str">
        <f t="shared" si="50"/>
        <v/>
      </c>
      <c r="AF30" s="108" t="str">
        <f t="shared" si="51"/>
        <v/>
      </c>
      <c r="AG30" s="109"/>
      <c r="AH30" s="154"/>
      <c r="AI30" s="163"/>
      <c r="AJ30" s="167"/>
      <c r="AK30" s="167"/>
      <c r="AL30" s="154"/>
      <c r="AM30" s="136"/>
      <c r="AN30" s="136"/>
      <c r="AO30" s="136"/>
      <c r="AP30" s="136"/>
      <c r="AQ30" s="136"/>
      <c r="AR30" s="136"/>
      <c r="AS30" s="136"/>
      <c r="AT30" s="226"/>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row>
    <row r="31" spans="1:71" ht="300" customHeight="1" x14ac:dyDescent="0.25">
      <c r="A31" s="341">
        <v>9</v>
      </c>
      <c r="B31" s="342" t="s">
        <v>232</v>
      </c>
      <c r="C31" s="348" t="s">
        <v>226</v>
      </c>
      <c r="D31" s="348" t="s">
        <v>227</v>
      </c>
      <c r="E31" s="323" t="s">
        <v>118</v>
      </c>
      <c r="F31" s="323" t="s">
        <v>233</v>
      </c>
      <c r="G31" s="323" t="s">
        <v>498</v>
      </c>
      <c r="H31" s="346" t="s">
        <v>234</v>
      </c>
      <c r="I31" s="323" t="s">
        <v>349</v>
      </c>
      <c r="J31" s="339">
        <v>1460</v>
      </c>
      <c r="K31" s="320" t="str">
        <f>IF(J31&lt;=0,"",IF(J31&lt;=2,"Muy Baja",IF(J31&lt;=24,"Baja",IF(J31&lt;=500,"Media",IF(J31&lt;=5000,"Alta","Muy Alta")))))</f>
        <v>Alta</v>
      </c>
      <c r="L31" s="331">
        <f>IF(K31="","",IF(K31="Muy Baja",0.2,IF(K31="Baja",0.4,IF(K31="Media",0.6,IF(K31="Alta",0.8,IF(K31="Muy Alta",1,))))))</f>
        <v>0.8</v>
      </c>
      <c r="M31" s="334" t="s">
        <v>571</v>
      </c>
      <c r="N31" s="137" t="str">
        <f>IF(NOT(ISERROR(MATCH(M31,'Tabla Impacto'!$B$221:$B$223,0))),'Tabla Impacto'!$F$223&amp;"Por favor no seleccionar los criterios de impacto(Afectación Económica o presupuestal y Pérdida Reputacional)",M31)</f>
        <v xml:space="preserve"> El riesgo afecta la imagen de la entidad con efecto publicitario sostenido a nivel de sector administrativo, nivel departamental o municipal</v>
      </c>
      <c r="O31" s="320" t="str">
        <f>IF(OR(N31='Tabla Impacto'!$C$11,N31='Tabla Impacto'!$D$11),"Leve",IF(OR(N31='Tabla Impacto'!$C$12,N31='Tabla Impacto'!$D$12),"Menor",IF(OR(N31='Tabla Impacto'!$C$13,N31='Tabla Impacto'!$D$13),"Moderado",IF(OR(N31='Tabla Impacto'!$C$14,N31='Tabla Impacto'!$D$14),"Mayor",IF(OR(N31='Tabla Impacto'!$C$15,N31='Tabla Impacto'!$D$15),"Catastrófico","")))))</f>
        <v>Mayor</v>
      </c>
      <c r="P31" s="331">
        <f>IF(O31="","",IF(O31="Leve",0.2,IF(O31="Menor",0.4,IF(O31="Moderado",0.6,IF(O31="Mayor",0.8,IF(O31="Catastrófico",1,))))))</f>
        <v>0.8</v>
      </c>
      <c r="Q31" s="336" t="str">
        <f>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Alto</v>
      </c>
      <c r="R31" s="100">
        <v>1</v>
      </c>
      <c r="S31" s="141" t="s">
        <v>235</v>
      </c>
      <c r="T31" s="102" t="str">
        <f t="shared" si="45"/>
        <v>Probabilidad</v>
      </c>
      <c r="U31" s="103" t="s">
        <v>14</v>
      </c>
      <c r="V31" s="103" t="s">
        <v>9</v>
      </c>
      <c r="W31" s="104" t="str">
        <f t="shared" si="46"/>
        <v>40%</v>
      </c>
      <c r="X31" s="103" t="s">
        <v>19</v>
      </c>
      <c r="Y31" s="103" t="s">
        <v>22</v>
      </c>
      <c r="Z31" s="103" t="s">
        <v>110</v>
      </c>
      <c r="AA31" s="105">
        <f t="shared" si="52"/>
        <v>0.48</v>
      </c>
      <c r="AB31" s="106" t="str">
        <f t="shared" si="47"/>
        <v>Media</v>
      </c>
      <c r="AC31" s="107">
        <f t="shared" si="48"/>
        <v>0.48</v>
      </c>
      <c r="AD31" s="106" t="str">
        <f t="shared" si="49"/>
        <v>Mayor</v>
      </c>
      <c r="AE31" s="107">
        <f t="shared" si="50"/>
        <v>0.8</v>
      </c>
      <c r="AF31" s="108" t="str">
        <f t="shared" si="51"/>
        <v>Alto</v>
      </c>
      <c r="AG31" s="109" t="s">
        <v>122</v>
      </c>
      <c r="AH31" s="146" t="s">
        <v>237</v>
      </c>
      <c r="AI31" s="173" t="s">
        <v>219</v>
      </c>
      <c r="AJ31" s="172">
        <v>44562</v>
      </c>
      <c r="AK31" s="172" t="s">
        <v>410</v>
      </c>
      <c r="AL31" s="146" t="s">
        <v>238</v>
      </c>
      <c r="AM31" s="141" t="s">
        <v>748</v>
      </c>
      <c r="AN31" s="212">
        <v>0.33</v>
      </c>
      <c r="AO31" s="213" t="s">
        <v>749</v>
      </c>
      <c r="AP31" s="212">
        <v>0.33</v>
      </c>
      <c r="AQ31" s="136"/>
      <c r="AR31" s="110" t="s">
        <v>613</v>
      </c>
      <c r="AS31" s="216" t="s">
        <v>632</v>
      </c>
      <c r="AT31" s="226"/>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row>
    <row r="32" spans="1:71" ht="151.5" customHeight="1" x14ac:dyDescent="0.25">
      <c r="A32" s="341"/>
      <c r="B32" s="343"/>
      <c r="C32" s="349"/>
      <c r="D32" s="352"/>
      <c r="E32" s="324"/>
      <c r="F32" s="324"/>
      <c r="G32" s="324"/>
      <c r="H32" s="347"/>
      <c r="I32" s="324"/>
      <c r="J32" s="340"/>
      <c r="K32" s="321"/>
      <c r="L32" s="332"/>
      <c r="M32" s="335"/>
      <c r="N32" s="138"/>
      <c r="O32" s="321"/>
      <c r="P32" s="332"/>
      <c r="Q32" s="337"/>
      <c r="R32" s="100">
        <v>2</v>
      </c>
      <c r="S32" s="141" t="s">
        <v>236</v>
      </c>
      <c r="T32" s="102" t="str">
        <f t="shared" si="45"/>
        <v>Probabilidad</v>
      </c>
      <c r="U32" s="103" t="s">
        <v>14</v>
      </c>
      <c r="V32" s="103" t="s">
        <v>9</v>
      </c>
      <c r="W32" s="104" t="str">
        <f t="shared" si="46"/>
        <v>40%</v>
      </c>
      <c r="X32" s="103" t="s">
        <v>19</v>
      </c>
      <c r="Y32" s="103" t="s">
        <v>22</v>
      </c>
      <c r="Z32" s="103" t="s">
        <v>110</v>
      </c>
      <c r="AA32" s="105">
        <f>IFERROR(IF(T32="Probabilidad",(AA31-(+AA31*W32)),IF(T32="Impacto",L32,"")),"")</f>
        <v>0.28799999999999998</v>
      </c>
      <c r="AB32" s="106" t="str">
        <f t="shared" si="47"/>
        <v>Baja</v>
      </c>
      <c r="AC32" s="107">
        <f t="shared" si="48"/>
        <v>0.28799999999999998</v>
      </c>
      <c r="AD32" s="106" t="str">
        <f t="shared" si="49"/>
        <v>Mayor</v>
      </c>
      <c r="AE32" s="107">
        <v>0.8</v>
      </c>
      <c r="AF32" s="108" t="str">
        <f t="shared" si="51"/>
        <v>Alto</v>
      </c>
      <c r="AG32" s="109" t="s">
        <v>122</v>
      </c>
      <c r="AH32" s="146" t="s">
        <v>239</v>
      </c>
      <c r="AI32" s="173" t="s">
        <v>219</v>
      </c>
      <c r="AJ32" s="172">
        <v>44562</v>
      </c>
      <c r="AK32" s="172" t="s">
        <v>410</v>
      </c>
      <c r="AL32" s="146" t="s">
        <v>238</v>
      </c>
      <c r="AM32" s="213" t="s">
        <v>628</v>
      </c>
      <c r="AN32" s="212">
        <v>0.33</v>
      </c>
      <c r="AO32" s="213" t="s">
        <v>749</v>
      </c>
      <c r="AP32" s="212">
        <v>0.33</v>
      </c>
      <c r="AQ32" s="136"/>
      <c r="AR32" s="110" t="s">
        <v>613</v>
      </c>
      <c r="AS32" s="216" t="s">
        <v>632</v>
      </c>
      <c r="AT32" s="226"/>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row>
    <row r="33" spans="1:71" ht="151.5" hidden="1" customHeight="1" x14ac:dyDescent="0.25">
      <c r="A33" s="341"/>
      <c r="B33" s="344"/>
      <c r="C33" s="349"/>
      <c r="D33" s="352"/>
      <c r="E33" s="324"/>
      <c r="F33" s="324"/>
      <c r="G33" s="324"/>
      <c r="H33" s="347"/>
      <c r="I33" s="324"/>
      <c r="J33" s="340"/>
      <c r="K33" s="322"/>
      <c r="L33" s="333"/>
      <c r="M33" s="335"/>
      <c r="N33" s="138"/>
      <c r="O33" s="322"/>
      <c r="P33" s="333"/>
      <c r="Q33" s="338"/>
      <c r="R33" s="100">
        <v>3</v>
      </c>
      <c r="S33" s="101"/>
      <c r="T33" s="102" t="str">
        <f t="shared" si="45"/>
        <v/>
      </c>
      <c r="U33" s="103"/>
      <c r="V33" s="103"/>
      <c r="W33" s="104"/>
      <c r="X33" s="103"/>
      <c r="Y33" s="103"/>
      <c r="Z33" s="103"/>
      <c r="AA33" s="105" t="str">
        <f>IFERROR(IF(T33="Probabilidad",(AA32-(+AA32*W33)),IF(T33="Impacto",L33,"")),"")</f>
        <v/>
      </c>
      <c r="AB33" s="106" t="str">
        <f t="shared" si="47"/>
        <v/>
      </c>
      <c r="AC33" s="107" t="str">
        <f t="shared" si="48"/>
        <v/>
      </c>
      <c r="AD33" s="106" t="str">
        <f t="shared" si="49"/>
        <v/>
      </c>
      <c r="AE33" s="107" t="str">
        <f t="shared" si="50"/>
        <v/>
      </c>
      <c r="AF33" s="108" t="str">
        <f t="shared" si="51"/>
        <v/>
      </c>
      <c r="AG33" s="109"/>
      <c r="AH33" s="154"/>
      <c r="AI33" s="163"/>
      <c r="AJ33" s="167"/>
      <c r="AK33" s="167"/>
      <c r="AL33" s="154"/>
      <c r="AM33" s="213" t="s">
        <v>629</v>
      </c>
      <c r="AN33" s="136"/>
      <c r="AO33" s="213" t="s">
        <v>749</v>
      </c>
      <c r="AP33" s="136"/>
      <c r="AQ33" s="136"/>
      <c r="AR33" s="136"/>
      <c r="AS33" s="136"/>
      <c r="AT33" s="226"/>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row>
    <row r="34" spans="1:71" ht="233.25" customHeight="1" x14ac:dyDescent="0.25">
      <c r="A34" s="341">
        <v>10</v>
      </c>
      <c r="B34" s="342" t="s">
        <v>232</v>
      </c>
      <c r="C34" s="348" t="s">
        <v>226</v>
      </c>
      <c r="D34" s="348" t="s">
        <v>227</v>
      </c>
      <c r="E34" s="323" t="s">
        <v>120</v>
      </c>
      <c r="F34" s="323" t="s">
        <v>596</v>
      </c>
      <c r="G34" s="323" t="s">
        <v>240</v>
      </c>
      <c r="H34" s="346" t="s">
        <v>241</v>
      </c>
      <c r="I34" s="323" t="s">
        <v>349</v>
      </c>
      <c r="J34" s="339">
        <v>1460</v>
      </c>
      <c r="K34" s="320" t="str">
        <f>IF(J34&lt;=0,"",IF(J34&lt;=2,"Muy Baja",IF(J34&lt;=24,"Baja",IF(J34&lt;=500,"Media",IF(J34&lt;=5000,"Alta","Muy Alta")))))</f>
        <v>Alta</v>
      </c>
      <c r="L34" s="331">
        <f>IF(K34="","",IF(K34="Muy Baja",0.2,IF(K34="Baja",0.4,IF(K34="Media",0.6,IF(K34="Alta",0.8,IF(K34="Muy Alta",1,))))))</f>
        <v>0.8</v>
      </c>
      <c r="M34" s="334" t="s">
        <v>564</v>
      </c>
      <c r="N34" s="137" t="str">
        <f>IF(NOT(ISERROR(MATCH(M34,'Tabla Impacto'!$B$221:$B$223,0))),'Tabla Impacto'!$F$223&amp;"Por favor no seleccionar los criterios de impacto(Afectación Económica o presupuestal y Pérdida Reputacional)",M34)</f>
        <v xml:space="preserve"> El riesgo afecta la imagen de la entidad con algunos usuarios de relevancia frente al logro de los objetivos</v>
      </c>
      <c r="O34" s="320" t="str">
        <f>IF(OR(N34='Tabla Impacto'!$C$11,N34='Tabla Impacto'!$D$11),"Leve",IF(OR(N34='Tabla Impacto'!$C$12,N34='Tabla Impacto'!$D$12),"Menor",IF(OR(N34='Tabla Impacto'!$C$13,N34='Tabla Impacto'!$D$13),"Moderado",IF(OR(N34='Tabla Impacto'!$C$14,N34='Tabla Impacto'!$D$14),"Mayor",IF(OR(N34='Tabla Impacto'!$C$15,N34='Tabla Impacto'!$D$15),"Catastrófico","")))))</f>
        <v>Moderado</v>
      </c>
      <c r="P34" s="331">
        <f>IF(O34="","",IF(O34="Leve",0.2,IF(O34="Menor",0.4,IF(O34="Moderado",0.6,IF(O34="Mayor",0.8,IF(O34="Catastrófico",1,))))))</f>
        <v>0.6</v>
      </c>
      <c r="Q34" s="336" t="str">
        <f>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Alto</v>
      </c>
      <c r="R34" s="100">
        <v>1</v>
      </c>
      <c r="S34" s="101" t="s">
        <v>235</v>
      </c>
      <c r="T34" s="102" t="str">
        <f t="shared" si="45"/>
        <v>Probabilidad</v>
      </c>
      <c r="U34" s="103" t="s">
        <v>14</v>
      </c>
      <c r="V34" s="103" t="s">
        <v>9</v>
      </c>
      <c r="W34" s="104" t="str">
        <f t="shared" si="46"/>
        <v>40%</v>
      </c>
      <c r="X34" s="103" t="s">
        <v>19</v>
      </c>
      <c r="Y34" s="103" t="s">
        <v>23</v>
      </c>
      <c r="Z34" s="103" t="s">
        <v>110</v>
      </c>
      <c r="AA34" s="105">
        <f t="shared" si="52"/>
        <v>0.48</v>
      </c>
      <c r="AB34" s="106" t="str">
        <f t="shared" si="47"/>
        <v>Media</v>
      </c>
      <c r="AC34" s="107">
        <f t="shared" si="48"/>
        <v>0.48</v>
      </c>
      <c r="AD34" s="106" t="str">
        <f t="shared" si="49"/>
        <v>Moderado</v>
      </c>
      <c r="AE34" s="107">
        <f t="shared" si="50"/>
        <v>0.6</v>
      </c>
      <c r="AF34" s="108" t="str">
        <f t="shared" si="51"/>
        <v>Moderado</v>
      </c>
      <c r="AG34" s="109" t="s">
        <v>122</v>
      </c>
      <c r="AH34" s="146" t="s">
        <v>244</v>
      </c>
      <c r="AI34" s="173" t="s">
        <v>219</v>
      </c>
      <c r="AJ34" s="172">
        <v>44562</v>
      </c>
      <c r="AK34" s="172" t="s">
        <v>410</v>
      </c>
      <c r="AL34" s="146" t="s">
        <v>243</v>
      </c>
      <c r="AM34" s="141" t="s">
        <v>748</v>
      </c>
      <c r="AN34" s="212">
        <v>0.33</v>
      </c>
      <c r="AO34" s="213" t="s">
        <v>630</v>
      </c>
      <c r="AP34" s="212">
        <v>0.33</v>
      </c>
      <c r="AQ34" s="136"/>
      <c r="AR34" s="110" t="s">
        <v>613</v>
      </c>
      <c r="AS34" s="216" t="s">
        <v>632</v>
      </c>
      <c r="AT34" s="226"/>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row>
    <row r="35" spans="1:71" ht="151.5" customHeight="1" x14ac:dyDescent="0.25">
      <c r="A35" s="341"/>
      <c r="B35" s="343"/>
      <c r="C35" s="349"/>
      <c r="D35" s="352"/>
      <c r="E35" s="324"/>
      <c r="F35" s="324"/>
      <c r="G35" s="324"/>
      <c r="H35" s="347"/>
      <c r="I35" s="324"/>
      <c r="J35" s="340"/>
      <c r="K35" s="321"/>
      <c r="L35" s="332"/>
      <c r="M35" s="335"/>
      <c r="N35" s="138"/>
      <c r="O35" s="321"/>
      <c r="P35" s="332"/>
      <c r="Q35" s="337"/>
      <c r="R35" s="100">
        <v>2</v>
      </c>
      <c r="S35" s="101" t="s">
        <v>236</v>
      </c>
      <c r="T35" s="102" t="str">
        <f t="shared" si="45"/>
        <v>Probabilidad</v>
      </c>
      <c r="U35" s="103" t="s">
        <v>14</v>
      </c>
      <c r="V35" s="103" t="s">
        <v>9</v>
      </c>
      <c r="W35" s="104" t="str">
        <f t="shared" si="46"/>
        <v>40%</v>
      </c>
      <c r="X35" s="103" t="s">
        <v>19</v>
      </c>
      <c r="Y35" s="103" t="s">
        <v>23</v>
      </c>
      <c r="Z35" s="103" t="s">
        <v>111</v>
      </c>
      <c r="AA35" s="105">
        <f>IFERROR(IF(T35="Probabilidad",(AA34-(+AA34*W35)),IF(T35="Impacto",L35,"")),"")</f>
        <v>0.28799999999999998</v>
      </c>
      <c r="AB35" s="106" t="str">
        <f t="shared" si="47"/>
        <v>Baja</v>
      </c>
      <c r="AC35" s="107">
        <f t="shared" si="48"/>
        <v>0.28799999999999998</v>
      </c>
      <c r="AD35" s="106" t="str">
        <f t="shared" si="49"/>
        <v>Moderado</v>
      </c>
      <c r="AE35" s="107">
        <v>0.6</v>
      </c>
      <c r="AF35" s="108" t="str">
        <f t="shared" si="51"/>
        <v>Moderado</v>
      </c>
      <c r="AG35" s="109" t="s">
        <v>122</v>
      </c>
      <c r="AH35" s="146" t="s">
        <v>244</v>
      </c>
      <c r="AI35" s="173" t="s">
        <v>219</v>
      </c>
      <c r="AJ35" s="172">
        <v>44562</v>
      </c>
      <c r="AK35" s="172" t="s">
        <v>410</v>
      </c>
      <c r="AL35" s="146" t="s">
        <v>243</v>
      </c>
      <c r="AM35" s="213" t="s">
        <v>628</v>
      </c>
      <c r="AN35" s="212">
        <v>0.33</v>
      </c>
      <c r="AO35" s="213" t="s">
        <v>630</v>
      </c>
      <c r="AP35" s="212">
        <v>0.33</v>
      </c>
      <c r="AQ35" s="136"/>
      <c r="AR35" s="110" t="s">
        <v>613</v>
      </c>
      <c r="AS35" s="216" t="s">
        <v>632</v>
      </c>
      <c r="AT35" s="226"/>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1" ht="151.5" customHeight="1" x14ac:dyDescent="0.25">
      <c r="A36" s="341"/>
      <c r="B36" s="344"/>
      <c r="C36" s="349"/>
      <c r="D36" s="352"/>
      <c r="E36" s="324"/>
      <c r="F36" s="324"/>
      <c r="G36" s="324"/>
      <c r="H36" s="347"/>
      <c r="I36" s="324"/>
      <c r="J36" s="340"/>
      <c r="K36" s="322"/>
      <c r="L36" s="333"/>
      <c r="M36" s="335"/>
      <c r="N36" s="138"/>
      <c r="O36" s="322"/>
      <c r="P36" s="333"/>
      <c r="Q36" s="338"/>
      <c r="R36" s="100">
        <v>3</v>
      </c>
      <c r="S36" s="101" t="s">
        <v>242</v>
      </c>
      <c r="T36" s="102" t="str">
        <f t="shared" si="45"/>
        <v>Probabilidad</v>
      </c>
      <c r="U36" s="103" t="s">
        <v>15</v>
      </c>
      <c r="V36" s="103" t="s">
        <v>9</v>
      </c>
      <c r="W36" s="104" t="str">
        <f t="shared" si="46"/>
        <v>30%</v>
      </c>
      <c r="X36" s="103" t="s">
        <v>19</v>
      </c>
      <c r="Y36" s="103" t="s">
        <v>22</v>
      </c>
      <c r="Z36" s="103" t="s">
        <v>110</v>
      </c>
      <c r="AA36" s="105">
        <f>IFERROR(IF(T36="Probabilidad",(AA35-(+AA35*W36)),IF(T36="Impacto",L36,"")),"")</f>
        <v>0.2016</v>
      </c>
      <c r="AB36" s="106" t="str">
        <f t="shared" si="47"/>
        <v>Baja</v>
      </c>
      <c r="AC36" s="107">
        <f t="shared" si="48"/>
        <v>0.2016</v>
      </c>
      <c r="AD36" s="106" t="str">
        <f t="shared" si="49"/>
        <v>Moderado</v>
      </c>
      <c r="AE36" s="107">
        <v>0.6</v>
      </c>
      <c r="AF36" s="108" t="str">
        <f t="shared" si="51"/>
        <v>Moderado</v>
      </c>
      <c r="AG36" s="109" t="s">
        <v>122</v>
      </c>
      <c r="AH36" s="146" t="s">
        <v>244</v>
      </c>
      <c r="AI36" s="173" t="s">
        <v>219</v>
      </c>
      <c r="AJ36" s="172">
        <v>44562</v>
      </c>
      <c r="AK36" s="172" t="s">
        <v>410</v>
      </c>
      <c r="AL36" s="146" t="s">
        <v>243</v>
      </c>
      <c r="AM36" s="213" t="s">
        <v>713</v>
      </c>
      <c r="AN36" s="212">
        <v>0.33</v>
      </c>
      <c r="AO36" s="213" t="s">
        <v>630</v>
      </c>
      <c r="AP36" s="212">
        <v>0.33</v>
      </c>
      <c r="AQ36" s="136"/>
      <c r="AR36" s="217" t="s">
        <v>613</v>
      </c>
      <c r="AS36" s="216" t="s">
        <v>632</v>
      </c>
      <c r="AT36" s="226"/>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1" ht="285" customHeight="1" x14ac:dyDescent="0.25">
      <c r="A37" s="341">
        <v>11</v>
      </c>
      <c r="B37" s="342" t="s">
        <v>245</v>
      </c>
      <c r="C37" s="348" t="s">
        <v>387</v>
      </c>
      <c r="D37" s="348" t="s">
        <v>426</v>
      </c>
      <c r="E37" s="323" t="s">
        <v>118</v>
      </c>
      <c r="F37" s="350" t="s">
        <v>397</v>
      </c>
      <c r="G37" s="350" t="s">
        <v>398</v>
      </c>
      <c r="H37" s="346" t="s">
        <v>427</v>
      </c>
      <c r="I37" s="323" t="s">
        <v>115</v>
      </c>
      <c r="J37" s="339">
        <v>20</v>
      </c>
      <c r="K37" s="320" t="str">
        <f>IF(J37&lt;=0,"",IF(J37&lt;=2,"Muy Baja",IF(J37&lt;=24,"Baja",IF(J37&lt;=500,"Media",IF(J37&lt;=5000,"Alta","Muy Alta")))))</f>
        <v>Baja</v>
      </c>
      <c r="L37" s="331">
        <f>IF(K37="","",IF(K37="Muy Baja",0.2,IF(K37="Baja",0.4,IF(K37="Media",0.6,IF(K37="Alta",0.8,IF(K37="Muy Alta",1,))))))</f>
        <v>0.4</v>
      </c>
      <c r="M37" s="334" t="s">
        <v>571</v>
      </c>
      <c r="N37" s="137" t="str">
        <f>IF(NOT(ISERROR(MATCH(M37,'Tabla Impacto'!$B$221:$B$223,0))),'Tabla Impacto'!$F$223&amp;"Por favor no seleccionar los criterios de impacto(Afectación Económica o presupuestal y Pérdida Reputacional)",M37)</f>
        <v xml:space="preserve"> El riesgo afecta la imagen de la entidad con efecto publicitario sostenido a nivel de sector administrativo, nivel departamental o municipal</v>
      </c>
      <c r="O37" s="320" t="str">
        <f>IF(OR(N37='Tabla Impacto'!$C$11,N37='Tabla Impacto'!$D$11),"Leve",IF(OR(N37='Tabla Impacto'!$C$12,N37='Tabla Impacto'!$D$12),"Menor",IF(OR(N37='Tabla Impacto'!$C$13,N37='Tabla Impacto'!$D$13),"Moderado",IF(OR(N37='Tabla Impacto'!$C$14,N37='Tabla Impacto'!$D$14),"Mayor",IF(OR(N37='Tabla Impacto'!$C$15,N37='Tabla Impacto'!$D$15),"Catastrófico","")))))</f>
        <v>Mayor</v>
      </c>
      <c r="P37" s="331">
        <f>IF(O37="","",IF(O37="Leve",0.2,IF(O37="Menor",0.4,IF(O37="Moderado",0.6,IF(O37="Mayor",0.8,IF(O37="Catastrófico",1,))))))</f>
        <v>0.8</v>
      </c>
      <c r="Q37" s="336" t="str">
        <f>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Alto</v>
      </c>
      <c r="R37" s="100">
        <v>1</v>
      </c>
      <c r="S37" s="101" t="s">
        <v>399</v>
      </c>
      <c r="T37" s="102" t="str">
        <f t="shared" si="45"/>
        <v>Probabilidad</v>
      </c>
      <c r="U37" s="103" t="s">
        <v>14</v>
      </c>
      <c r="V37" s="103" t="s">
        <v>9</v>
      </c>
      <c r="W37" s="104" t="str">
        <f t="shared" si="46"/>
        <v>40%</v>
      </c>
      <c r="X37" s="103" t="s">
        <v>19</v>
      </c>
      <c r="Y37" s="103" t="s">
        <v>22</v>
      </c>
      <c r="Z37" s="103" t="s">
        <v>110</v>
      </c>
      <c r="AA37" s="105">
        <f t="shared" si="52"/>
        <v>0.24</v>
      </c>
      <c r="AB37" s="106" t="str">
        <f t="shared" si="47"/>
        <v>Baja</v>
      </c>
      <c r="AC37" s="107">
        <f t="shared" si="48"/>
        <v>0.24</v>
      </c>
      <c r="AD37" s="106" t="str">
        <f t="shared" si="49"/>
        <v>Mayor</v>
      </c>
      <c r="AE37" s="107">
        <f t="shared" si="50"/>
        <v>0.8</v>
      </c>
      <c r="AF37" s="108" t="str">
        <f t="shared" si="51"/>
        <v>Alto</v>
      </c>
      <c r="AG37" s="109" t="s">
        <v>122</v>
      </c>
      <c r="AH37" s="146" t="s">
        <v>400</v>
      </c>
      <c r="AI37" s="142" t="s">
        <v>247</v>
      </c>
      <c r="AJ37" s="172">
        <v>44562</v>
      </c>
      <c r="AK37" s="172" t="s">
        <v>410</v>
      </c>
      <c r="AL37" s="154" t="s">
        <v>401</v>
      </c>
      <c r="AM37" s="213" t="s">
        <v>648</v>
      </c>
      <c r="AN37" s="212">
        <v>0.33</v>
      </c>
      <c r="AO37" s="213" t="s">
        <v>750</v>
      </c>
      <c r="AP37" s="212">
        <v>0</v>
      </c>
      <c r="AQ37" s="219"/>
      <c r="AR37" s="217" t="s">
        <v>613</v>
      </c>
      <c r="AS37" s="216" t="s">
        <v>632</v>
      </c>
      <c r="AT37" s="226" t="s">
        <v>740</v>
      </c>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row>
    <row r="38" spans="1:71" ht="151.5" hidden="1" customHeight="1" x14ac:dyDescent="0.25">
      <c r="A38" s="341"/>
      <c r="B38" s="343"/>
      <c r="C38" s="352"/>
      <c r="D38" s="352"/>
      <c r="E38" s="324"/>
      <c r="F38" s="324"/>
      <c r="G38" s="324"/>
      <c r="H38" s="347"/>
      <c r="I38" s="324"/>
      <c r="J38" s="340"/>
      <c r="K38" s="321"/>
      <c r="L38" s="332"/>
      <c r="M38" s="335"/>
      <c r="N38" s="138"/>
      <c r="O38" s="321"/>
      <c r="P38" s="332"/>
      <c r="Q38" s="337"/>
      <c r="R38" s="100">
        <v>2</v>
      </c>
      <c r="S38" s="101"/>
      <c r="T38" s="102" t="str">
        <f t="shared" si="45"/>
        <v/>
      </c>
      <c r="U38" s="103"/>
      <c r="V38" s="103"/>
      <c r="W38" s="104"/>
      <c r="X38" s="103"/>
      <c r="Y38" s="103"/>
      <c r="Z38" s="103"/>
      <c r="AA38" s="105" t="str">
        <f>IFERROR(IF(T38="Probabilidad",(AA37-(+AA37*W38)),IF(T38="Impacto",L38,"")),"")</f>
        <v/>
      </c>
      <c r="AB38" s="106" t="str">
        <f t="shared" si="47"/>
        <v/>
      </c>
      <c r="AC38" s="107" t="str">
        <f t="shared" si="48"/>
        <v/>
      </c>
      <c r="AD38" s="106" t="str">
        <f t="shared" si="49"/>
        <v/>
      </c>
      <c r="AE38" s="107" t="str">
        <f t="shared" si="50"/>
        <v/>
      </c>
      <c r="AF38" s="108" t="str">
        <f t="shared" si="51"/>
        <v/>
      </c>
      <c r="AG38" s="109"/>
      <c r="AH38" s="154"/>
      <c r="AI38" s="163"/>
      <c r="AJ38" s="167"/>
      <c r="AK38" s="167"/>
      <c r="AL38" s="154"/>
      <c r="AM38" s="213"/>
      <c r="AN38" s="136"/>
      <c r="AO38" s="213"/>
      <c r="AP38" s="136"/>
      <c r="AQ38" s="136"/>
      <c r="AR38" s="217" t="s">
        <v>613</v>
      </c>
      <c r="AS38" s="136"/>
      <c r="AT38" s="226"/>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row>
    <row r="39" spans="1:71" ht="151.5" hidden="1" customHeight="1" x14ac:dyDescent="0.25">
      <c r="A39" s="341"/>
      <c r="B39" s="344"/>
      <c r="C39" s="352"/>
      <c r="D39" s="352"/>
      <c r="E39" s="324"/>
      <c r="F39" s="324"/>
      <c r="G39" s="324"/>
      <c r="H39" s="347"/>
      <c r="I39" s="324"/>
      <c r="J39" s="340"/>
      <c r="K39" s="322"/>
      <c r="L39" s="333"/>
      <c r="M39" s="335"/>
      <c r="N39" s="138"/>
      <c r="O39" s="322"/>
      <c r="P39" s="333"/>
      <c r="Q39" s="338"/>
      <c r="R39" s="100">
        <v>3</v>
      </c>
      <c r="S39" s="101"/>
      <c r="T39" s="102" t="str">
        <f t="shared" si="45"/>
        <v/>
      </c>
      <c r="U39" s="103"/>
      <c r="V39" s="103"/>
      <c r="W39" s="104"/>
      <c r="X39" s="103"/>
      <c r="Y39" s="103"/>
      <c r="Z39" s="103"/>
      <c r="AA39" s="105" t="str">
        <f>IFERROR(IF(T39="Probabilidad",(AA38-(+AA38*W39)),IF(T39="Impacto",L39,"")),"")</f>
        <v/>
      </c>
      <c r="AB39" s="106" t="str">
        <f t="shared" si="47"/>
        <v/>
      </c>
      <c r="AC39" s="107" t="str">
        <f t="shared" si="48"/>
        <v/>
      </c>
      <c r="AD39" s="106" t="str">
        <f t="shared" si="49"/>
        <v/>
      </c>
      <c r="AE39" s="107" t="str">
        <f t="shared" si="50"/>
        <v/>
      </c>
      <c r="AF39" s="108" t="str">
        <f t="shared" si="51"/>
        <v/>
      </c>
      <c r="AG39" s="109"/>
      <c r="AH39" s="154"/>
      <c r="AI39" s="163"/>
      <c r="AJ39" s="167"/>
      <c r="AK39" s="167"/>
      <c r="AL39" s="154"/>
      <c r="AM39" s="213"/>
      <c r="AN39" s="136"/>
      <c r="AO39" s="213"/>
      <c r="AP39" s="136"/>
      <c r="AQ39" s="136"/>
      <c r="AR39" s="217" t="s">
        <v>613</v>
      </c>
      <c r="AS39" s="136"/>
      <c r="AT39" s="226"/>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1" ht="318" customHeight="1" x14ac:dyDescent="0.25">
      <c r="A40" s="341">
        <v>12</v>
      </c>
      <c r="B40" s="342" t="s">
        <v>245</v>
      </c>
      <c r="C40" s="348" t="s">
        <v>387</v>
      </c>
      <c r="D40" s="348" t="s">
        <v>426</v>
      </c>
      <c r="E40" s="323" t="s">
        <v>120</v>
      </c>
      <c r="F40" s="350" t="s">
        <v>402</v>
      </c>
      <c r="G40" s="350" t="s">
        <v>398</v>
      </c>
      <c r="H40" s="346" t="s">
        <v>246</v>
      </c>
      <c r="I40" s="323" t="s">
        <v>115</v>
      </c>
      <c r="J40" s="339">
        <v>20</v>
      </c>
      <c r="K40" s="320" t="str">
        <f>IF(J40&lt;=0,"",IF(J40&lt;=2,"Muy Baja",IF(J40&lt;=24,"Baja",IF(J40&lt;=500,"Media",IF(J40&lt;=5000,"Alta","Muy Alta")))))</f>
        <v>Baja</v>
      </c>
      <c r="L40" s="331">
        <f>IF(K40="","",IF(K40="Muy Baja",0.2,IF(K40="Baja",0.4,IF(K40="Media",0.6,IF(K40="Alta",0.8,IF(K40="Muy Alta",1,))))))</f>
        <v>0.4</v>
      </c>
      <c r="M40" s="334" t="s">
        <v>564</v>
      </c>
      <c r="N40" s="137" t="str">
        <f>IF(NOT(ISERROR(MATCH(M40,'Tabla Impacto'!$B$221:$B$223,0))),'Tabla Impacto'!$F$223&amp;"Por favor no seleccionar los criterios de impacto(Afectación Económica o presupuestal y Pérdida Reputacional)",M40)</f>
        <v xml:space="preserve"> El riesgo afecta la imagen de la entidad con algunos usuarios de relevancia frente al logro de los objetivos</v>
      </c>
      <c r="O40" s="320" t="str">
        <f>IF(OR(N40='Tabla Impacto'!$C$11,N40='Tabla Impacto'!$D$11),"Leve",IF(OR(N40='Tabla Impacto'!$C$12,N40='Tabla Impacto'!$D$12),"Menor",IF(OR(N40='Tabla Impacto'!$C$13,N40='Tabla Impacto'!$D$13),"Moderado",IF(OR(N40='Tabla Impacto'!$C$14,N40='Tabla Impacto'!$D$14),"Mayor",IF(OR(N40='Tabla Impacto'!$C$15,N40='Tabla Impacto'!$D$15),"Catastrófico","")))))</f>
        <v>Moderado</v>
      </c>
      <c r="P40" s="331">
        <f>IF(O40="","",IF(O40="Leve",0.2,IF(O40="Menor",0.4,IF(O40="Moderado",0.6,IF(O40="Mayor",0.8,IF(O40="Catastrófico",1,))))))</f>
        <v>0.6</v>
      </c>
      <c r="Q40" s="336" t="str">
        <f>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Moderado</v>
      </c>
      <c r="R40" s="100">
        <v>1</v>
      </c>
      <c r="S40" s="101" t="s">
        <v>403</v>
      </c>
      <c r="T40" s="102" t="str">
        <f t="shared" si="45"/>
        <v>Probabilidad</v>
      </c>
      <c r="U40" s="103" t="s">
        <v>14</v>
      </c>
      <c r="V40" s="103" t="s">
        <v>9</v>
      </c>
      <c r="W40" s="104" t="str">
        <f t="shared" si="46"/>
        <v>40%</v>
      </c>
      <c r="X40" s="103" t="s">
        <v>19</v>
      </c>
      <c r="Y40" s="103" t="s">
        <v>22</v>
      </c>
      <c r="Z40" s="103" t="s">
        <v>110</v>
      </c>
      <c r="AA40" s="105">
        <f t="shared" si="52"/>
        <v>0.24</v>
      </c>
      <c r="AB40" s="106" t="str">
        <f t="shared" si="47"/>
        <v>Baja</v>
      </c>
      <c r="AC40" s="107">
        <f t="shared" si="48"/>
        <v>0.24</v>
      </c>
      <c r="AD40" s="106" t="str">
        <f t="shared" si="49"/>
        <v>Moderado</v>
      </c>
      <c r="AE40" s="107">
        <f t="shared" si="50"/>
        <v>0.6</v>
      </c>
      <c r="AF40" s="108" t="str">
        <f t="shared" si="51"/>
        <v>Moderado</v>
      </c>
      <c r="AG40" s="109" t="s">
        <v>122</v>
      </c>
      <c r="AH40" s="154" t="s">
        <v>404</v>
      </c>
      <c r="AI40" s="163" t="s">
        <v>247</v>
      </c>
      <c r="AJ40" s="172">
        <v>44562</v>
      </c>
      <c r="AK40" s="172" t="s">
        <v>410</v>
      </c>
      <c r="AL40" s="154" t="s">
        <v>401</v>
      </c>
      <c r="AM40" s="213" t="s">
        <v>649</v>
      </c>
      <c r="AN40" s="212">
        <v>0</v>
      </c>
      <c r="AO40" s="213" t="s">
        <v>650</v>
      </c>
      <c r="AP40" s="212">
        <v>0.33</v>
      </c>
      <c r="AQ40" s="219"/>
      <c r="AR40" s="217" t="s">
        <v>613</v>
      </c>
      <c r="AS40" s="216" t="s">
        <v>632</v>
      </c>
      <c r="AT40" s="226" t="s">
        <v>745</v>
      </c>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1" ht="151.5" hidden="1" customHeight="1" x14ac:dyDescent="0.25">
      <c r="A41" s="341"/>
      <c r="B41" s="343"/>
      <c r="C41" s="352"/>
      <c r="D41" s="352"/>
      <c r="E41" s="324"/>
      <c r="F41" s="324"/>
      <c r="G41" s="324"/>
      <c r="H41" s="347"/>
      <c r="I41" s="324"/>
      <c r="J41" s="340"/>
      <c r="K41" s="321"/>
      <c r="L41" s="332"/>
      <c r="M41" s="335"/>
      <c r="N41" s="138"/>
      <c r="O41" s="321"/>
      <c r="P41" s="332"/>
      <c r="Q41" s="337"/>
      <c r="R41" s="100">
        <v>2</v>
      </c>
      <c r="S41" s="101"/>
      <c r="T41" s="102" t="str">
        <f t="shared" si="45"/>
        <v/>
      </c>
      <c r="U41" s="103"/>
      <c r="V41" s="103"/>
      <c r="W41" s="104"/>
      <c r="X41" s="103"/>
      <c r="Y41" s="103"/>
      <c r="Z41" s="103"/>
      <c r="AA41" s="105" t="str">
        <f>IFERROR(IF(T41="Probabilidad",(AA40-(+AA40*W41)),IF(T41="Impacto",L41,"")),"")</f>
        <v/>
      </c>
      <c r="AB41" s="106" t="str">
        <f t="shared" si="47"/>
        <v/>
      </c>
      <c r="AC41" s="107" t="str">
        <f t="shared" si="48"/>
        <v/>
      </c>
      <c r="AD41" s="106" t="str">
        <f t="shared" si="49"/>
        <v/>
      </c>
      <c r="AE41" s="107" t="str">
        <f t="shared" si="50"/>
        <v/>
      </c>
      <c r="AF41" s="108" t="str">
        <f t="shared" si="51"/>
        <v/>
      </c>
      <c r="AG41" s="109"/>
      <c r="AH41" s="154"/>
      <c r="AI41" s="163"/>
      <c r="AJ41" s="167"/>
      <c r="AK41" s="167"/>
      <c r="AL41" s="154"/>
      <c r="AM41" s="213"/>
      <c r="AN41" s="212">
        <v>0.33</v>
      </c>
      <c r="AO41" s="213"/>
      <c r="AP41" s="136"/>
      <c r="AQ41" s="136"/>
      <c r="AR41" s="217" t="s">
        <v>613</v>
      </c>
      <c r="AS41" s="136"/>
      <c r="AT41" s="226"/>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1" ht="151.5" hidden="1" customHeight="1" x14ac:dyDescent="0.25">
      <c r="A42" s="360"/>
      <c r="B42" s="344"/>
      <c r="C42" s="352"/>
      <c r="D42" s="352"/>
      <c r="E42" s="324"/>
      <c r="F42" s="324"/>
      <c r="G42" s="324"/>
      <c r="H42" s="347"/>
      <c r="I42" s="324"/>
      <c r="J42" s="340"/>
      <c r="K42" s="322"/>
      <c r="L42" s="333"/>
      <c r="M42" s="335"/>
      <c r="N42" s="138"/>
      <c r="O42" s="322"/>
      <c r="P42" s="333"/>
      <c r="Q42" s="338"/>
      <c r="R42" s="100">
        <v>3</v>
      </c>
      <c r="S42" s="101"/>
      <c r="T42" s="102" t="str">
        <f t="shared" si="45"/>
        <v/>
      </c>
      <c r="U42" s="103"/>
      <c r="V42" s="103"/>
      <c r="W42" s="104"/>
      <c r="X42" s="103"/>
      <c r="Y42" s="103"/>
      <c r="Z42" s="103"/>
      <c r="AA42" s="105" t="str">
        <f>IFERROR(IF(T42="Probabilidad",(AA41-(+AA41*W42)),IF(T42="Impacto",L42,"")),"")</f>
        <v/>
      </c>
      <c r="AB42" s="106" t="str">
        <f t="shared" si="47"/>
        <v/>
      </c>
      <c r="AC42" s="107" t="str">
        <f t="shared" si="48"/>
        <v/>
      </c>
      <c r="AD42" s="106" t="str">
        <f t="shared" si="49"/>
        <v/>
      </c>
      <c r="AE42" s="107" t="str">
        <f t="shared" si="50"/>
        <v/>
      </c>
      <c r="AF42" s="108" t="str">
        <f t="shared" si="51"/>
        <v/>
      </c>
      <c r="AG42" s="109"/>
      <c r="AH42" s="154"/>
      <c r="AI42" s="163"/>
      <c r="AJ42" s="167"/>
      <c r="AK42" s="167"/>
      <c r="AL42" s="154"/>
      <c r="AM42" s="213"/>
      <c r="AN42" s="212">
        <v>0.33</v>
      </c>
      <c r="AO42" s="213"/>
      <c r="AP42" s="136"/>
      <c r="AQ42" s="136"/>
      <c r="AR42" s="217" t="s">
        <v>613</v>
      </c>
      <c r="AS42" s="136"/>
      <c r="AT42" s="226"/>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1" ht="183.75" customHeight="1" x14ac:dyDescent="0.25">
      <c r="A43" s="362">
        <v>13</v>
      </c>
      <c r="B43" s="342" t="s">
        <v>245</v>
      </c>
      <c r="C43" s="348" t="s">
        <v>387</v>
      </c>
      <c r="D43" s="348" t="s">
        <v>426</v>
      </c>
      <c r="E43" s="323" t="s">
        <v>120</v>
      </c>
      <c r="F43" s="324" t="s">
        <v>499</v>
      </c>
      <c r="G43" s="324" t="s">
        <v>500</v>
      </c>
      <c r="H43" s="346" t="s">
        <v>501</v>
      </c>
      <c r="I43" s="323" t="s">
        <v>349</v>
      </c>
      <c r="J43" s="339">
        <v>2</v>
      </c>
      <c r="K43" s="320" t="str">
        <f>IF(J43&lt;=0,"",IF(J43&lt;=2,"Muy Baja",IF(J43&lt;=24,"Baja",IF(J43&lt;=500,"Media",IF(J43&lt;=5000,"Alta","Muy Alta")))))</f>
        <v>Muy Baja</v>
      </c>
      <c r="L43" s="331">
        <f>IF(K43="","",IF(K43="Muy Baja",0.2,IF(K43="Baja",0.4,IF(K43="Media",0.6,IF(K43="Alta",0.8,IF(K43="Muy Alta",1,))))))</f>
        <v>0.2</v>
      </c>
      <c r="M43" s="334" t="s">
        <v>564</v>
      </c>
      <c r="N43" s="137" t="str">
        <f>IF(NOT(ISERROR(MATCH(M43,'Tabla Impacto'!$B$221:$B$223,0))),'Tabla Impacto'!$F$223&amp;"Por favor no seleccionar los criterios de impacto(Afectación Económica o presupuestal y Pérdida Reputacional)",M43)</f>
        <v xml:space="preserve"> El riesgo afecta la imagen de la entidad con algunos usuarios de relevancia frente al logro de los objetivos</v>
      </c>
      <c r="O43" s="320" t="str">
        <f>IF(OR(N43='Tabla Impacto'!$C$11,N43='Tabla Impacto'!$D$11),"Leve",IF(OR(N43='Tabla Impacto'!$C$12,N43='Tabla Impacto'!$D$12),"Menor",IF(OR(N43='Tabla Impacto'!$C$13,N43='Tabla Impacto'!$D$13),"Moderado",IF(OR(N43='Tabla Impacto'!$C$14,N43='Tabla Impacto'!$D$14),"Mayor",IF(OR(N43='Tabla Impacto'!$C$15,N43='Tabla Impacto'!$D$15),"Catastrófico","")))))</f>
        <v>Moderado</v>
      </c>
      <c r="P43" s="331">
        <f>IF(O43="","",IF(O43="Leve",0.2,IF(O43="Menor",0.4,IF(O43="Moderado",0.6,IF(O43="Mayor",0.8,IF(O43="Catastrófico",1,))))))</f>
        <v>0.6</v>
      </c>
      <c r="Q43" s="336" t="str">
        <f>IF(OR(AND(K43="Muy Baja",O43="Leve"),AND(K43="Muy Baja",O43="Menor"),AND(K43="Baja",O43="Leve")),"Bajo",IF(OR(AND(K43="Muy baja",O43="Moderado"),AND(K43="Baja",O43="Menor"),AND(K43="Baja",O43="Moderado"),AND(K43="Media",O43="Leve"),AND(K43="Media",O43="Menor"),AND(K43="Media",O43="Moderado"),AND(K43="Alta",O43="Leve"),AND(K43="Alta",O43="Menor")),"Moderado",IF(OR(AND(K43="Muy Baja",O43="Mayor"),AND(K43="Baja",O43="Mayor"),AND(K43="Media",O43="Mayor"),AND(K43="Alta",O43="Moderado"),AND(K43="Alta",O43="Mayor"),AND(K43="Muy Alta",O43="Leve"),AND(K43="Muy Alta",O43="Menor"),AND(K43="Muy Alta",O43="Moderado"),AND(K43="Muy Alta",O43="Mayor")),"Alto",IF(OR(AND(K43="Muy Baja",O43="Catastrófico"),AND(K43="Baja",O43="Catastrófico"),AND(K43="Media",O43="Catastrófico"),AND(K43="Alta",O43="Catastrófico"),AND(K43="Muy Alta",O43="Catastrófico")),"Extremo",""))))</f>
        <v>Moderado</v>
      </c>
      <c r="R43" s="100">
        <v>1</v>
      </c>
      <c r="S43" s="101" t="s">
        <v>405</v>
      </c>
      <c r="T43" s="102" t="str">
        <f t="shared" si="45"/>
        <v>Probabilidad</v>
      </c>
      <c r="U43" s="103" t="s">
        <v>14</v>
      </c>
      <c r="V43" s="103" t="s">
        <v>9</v>
      </c>
      <c r="W43" s="104" t="str">
        <f t="shared" si="46"/>
        <v>40%</v>
      </c>
      <c r="X43" s="103" t="s">
        <v>19</v>
      </c>
      <c r="Y43" s="103" t="s">
        <v>22</v>
      </c>
      <c r="Z43" s="103" t="s">
        <v>110</v>
      </c>
      <c r="AA43" s="105">
        <f t="shared" si="52"/>
        <v>0.12</v>
      </c>
      <c r="AB43" s="106" t="str">
        <f t="shared" si="47"/>
        <v>Muy Baja</v>
      </c>
      <c r="AC43" s="107">
        <f t="shared" si="48"/>
        <v>0.12</v>
      </c>
      <c r="AD43" s="106" t="str">
        <f t="shared" si="49"/>
        <v>Moderado</v>
      </c>
      <c r="AE43" s="107">
        <f t="shared" si="50"/>
        <v>0.6</v>
      </c>
      <c r="AF43" s="108" t="str">
        <f t="shared" si="51"/>
        <v>Moderado</v>
      </c>
      <c r="AG43" s="109" t="s">
        <v>122</v>
      </c>
      <c r="AH43" s="154" t="s">
        <v>406</v>
      </c>
      <c r="AI43" s="163" t="s">
        <v>247</v>
      </c>
      <c r="AJ43" s="172">
        <v>44562</v>
      </c>
      <c r="AK43" s="172" t="s">
        <v>410</v>
      </c>
      <c r="AL43" s="154" t="s">
        <v>407</v>
      </c>
      <c r="AM43" s="213" t="s">
        <v>751</v>
      </c>
      <c r="AN43" s="212">
        <v>0.33</v>
      </c>
      <c r="AO43" s="213" t="s">
        <v>651</v>
      </c>
      <c r="AP43" s="212">
        <v>0</v>
      </c>
      <c r="AQ43" s="219"/>
      <c r="AR43" s="217" t="s">
        <v>613</v>
      </c>
      <c r="AS43" s="216" t="s">
        <v>632</v>
      </c>
      <c r="AT43" s="226" t="s">
        <v>741</v>
      </c>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1" ht="151.5" hidden="1" customHeight="1" x14ac:dyDescent="0.25">
      <c r="A44" s="363"/>
      <c r="B44" s="343"/>
      <c r="C44" s="352"/>
      <c r="D44" s="352"/>
      <c r="E44" s="324"/>
      <c r="F44" s="324" t="s">
        <v>248</v>
      </c>
      <c r="G44" s="324" t="s">
        <v>249</v>
      </c>
      <c r="H44" s="347"/>
      <c r="I44" s="324"/>
      <c r="J44" s="340"/>
      <c r="K44" s="321"/>
      <c r="L44" s="332"/>
      <c r="M44" s="335"/>
      <c r="N44" s="138"/>
      <c r="O44" s="321"/>
      <c r="P44" s="332"/>
      <c r="Q44" s="337"/>
      <c r="R44" s="100">
        <v>2</v>
      </c>
      <c r="S44" s="101"/>
      <c r="T44" s="102" t="str">
        <f t="shared" si="45"/>
        <v/>
      </c>
      <c r="U44" s="103"/>
      <c r="V44" s="103"/>
      <c r="W44" s="104"/>
      <c r="X44" s="103"/>
      <c r="Y44" s="103"/>
      <c r="Z44" s="103"/>
      <c r="AA44" s="105"/>
      <c r="AB44" s="106"/>
      <c r="AC44" s="107"/>
      <c r="AD44" s="106"/>
      <c r="AE44" s="107"/>
      <c r="AF44" s="108"/>
      <c r="AG44" s="109"/>
      <c r="AH44" s="154"/>
      <c r="AI44" s="163"/>
      <c r="AJ44" s="167"/>
      <c r="AK44" s="167"/>
      <c r="AL44" s="154"/>
      <c r="AM44" s="213"/>
      <c r="AN44" s="224">
        <v>0.33</v>
      </c>
      <c r="AO44" s="136"/>
      <c r="AP44" s="224">
        <v>0.33</v>
      </c>
      <c r="AQ44" s="136"/>
      <c r="AR44" s="217" t="s">
        <v>613</v>
      </c>
      <c r="AS44" s="136"/>
      <c r="AT44" s="226"/>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1" ht="151.5" hidden="1" customHeight="1" x14ac:dyDescent="0.25">
      <c r="A45" s="363"/>
      <c r="B45" s="344"/>
      <c r="C45" s="352"/>
      <c r="D45" s="352"/>
      <c r="E45" s="324"/>
      <c r="F45" s="324" t="s">
        <v>248</v>
      </c>
      <c r="G45" s="324" t="s">
        <v>249</v>
      </c>
      <c r="H45" s="347"/>
      <c r="I45" s="324"/>
      <c r="J45" s="340"/>
      <c r="K45" s="322"/>
      <c r="L45" s="333"/>
      <c r="M45" s="335"/>
      <c r="N45" s="138"/>
      <c r="O45" s="322"/>
      <c r="P45" s="333"/>
      <c r="Q45" s="338"/>
      <c r="R45" s="100">
        <v>3</v>
      </c>
      <c r="S45" s="101"/>
      <c r="T45" s="102" t="str">
        <f t="shared" si="45"/>
        <v/>
      </c>
      <c r="U45" s="103"/>
      <c r="V45" s="103"/>
      <c r="W45" s="104"/>
      <c r="X45" s="103"/>
      <c r="Y45" s="103"/>
      <c r="Z45" s="103"/>
      <c r="AA45" s="105"/>
      <c r="AB45" s="106"/>
      <c r="AC45" s="107"/>
      <c r="AD45" s="106"/>
      <c r="AE45" s="107"/>
      <c r="AF45" s="108"/>
      <c r="AG45" s="109"/>
      <c r="AH45" s="154"/>
      <c r="AI45" s="163"/>
      <c r="AJ45" s="167"/>
      <c r="AK45" s="167"/>
      <c r="AL45" s="154"/>
      <c r="AM45" s="213"/>
      <c r="AN45" s="224">
        <v>0.33</v>
      </c>
      <c r="AO45" s="136"/>
      <c r="AP45" s="224">
        <v>0.33</v>
      </c>
      <c r="AQ45" s="136"/>
      <c r="AR45" s="217" t="s">
        <v>613</v>
      </c>
      <c r="AS45" s="136"/>
      <c r="AT45" s="226"/>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1" ht="151.5" customHeight="1" x14ac:dyDescent="0.25">
      <c r="A46" s="341">
        <v>14</v>
      </c>
      <c r="B46" s="342" t="s">
        <v>250</v>
      </c>
      <c r="C46" s="348" t="s">
        <v>429</v>
      </c>
      <c r="D46" s="348" t="s">
        <v>257</v>
      </c>
      <c r="E46" s="323" t="s">
        <v>120</v>
      </c>
      <c r="F46" s="350" t="s">
        <v>251</v>
      </c>
      <c r="G46" s="350" t="s">
        <v>252</v>
      </c>
      <c r="H46" s="346" t="s">
        <v>428</v>
      </c>
      <c r="I46" s="323" t="s">
        <v>349</v>
      </c>
      <c r="J46" s="339">
        <v>12</v>
      </c>
      <c r="K46" s="320" t="str">
        <f>IF(J46&lt;=0,"",IF(J46&lt;=2,"Muy Baja",IF(J46&lt;=24,"Baja",IF(J46&lt;=500,"Media",IF(J46&lt;=5000,"Alta","Muy Alta")))))</f>
        <v>Baja</v>
      </c>
      <c r="L46" s="331">
        <f>IF(K46="","",IF(K46="Muy Baja",0.2,IF(K46="Baja",0.4,IF(K46="Media",0.6,IF(K46="Alta",0.8,IF(K46="Muy Alta",1,))))))</f>
        <v>0.4</v>
      </c>
      <c r="M46" s="334" t="s">
        <v>564</v>
      </c>
      <c r="N46" s="137" t="str">
        <f>IF(NOT(ISERROR(MATCH(M46,'Tabla Impacto'!$B$221:$B$223,0))),'Tabla Impacto'!$F$223&amp;"Por favor no seleccionar los criterios de impacto(Afectación Económica o presupuestal y Pérdida Reputacional)",M46)</f>
        <v xml:space="preserve"> El riesgo afecta la imagen de la entidad con algunos usuarios de relevancia frente al logro de los objetivos</v>
      </c>
      <c r="O46" s="320" t="str">
        <f>IF(OR(N46='Tabla Impacto'!$C$11,N46='Tabla Impacto'!$D$11),"Leve",IF(OR(N46='Tabla Impacto'!$C$12,N46='Tabla Impacto'!$D$12),"Menor",IF(OR(N46='Tabla Impacto'!$C$13,N46='Tabla Impacto'!$D$13),"Moderado",IF(OR(N46='Tabla Impacto'!$C$14,N46='Tabla Impacto'!$D$14),"Mayor",IF(OR(N46='Tabla Impacto'!$C$15,N46='Tabla Impacto'!$D$15),"Catastrófico","")))))</f>
        <v>Moderado</v>
      </c>
      <c r="P46" s="331">
        <f>IF(O46="","",IF(O46="Leve",0.2,IF(O46="Menor",0.4,IF(O46="Moderado",0.6,IF(O46="Mayor",0.8,IF(O46="Catastrófico",1,))))))</f>
        <v>0.6</v>
      </c>
      <c r="Q46" s="336" t="str">
        <f>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Moderado</v>
      </c>
      <c r="R46" s="100">
        <v>1</v>
      </c>
      <c r="S46" s="101" t="s">
        <v>253</v>
      </c>
      <c r="T46" s="102" t="str">
        <f t="shared" si="45"/>
        <v>Probabilidad</v>
      </c>
      <c r="U46" s="103" t="s">
        <v>14</v>
      </c>
      <c r="V46" s="103" t="s">
        <v>9</v>
      </c>
      <c r="W46" s="104" t="str">
        <f t="shared" si="46"/>
        <v>40%</v>
      </c>
      <c r="X46" s="103" t="s">
        <v>19</v>
      </c>
      <c r="Y46" s="103" t="s">
        <v>22</v>
      </c>
      <c r="Z46" s="103" t="s">
        <v>110</v>
      </c>
      <c r="AA46" s="105">
        <f t="shared" si="52"/>
        <v>0.24</v>
      </c>
      <c r="AB46" s="106" t="str">
        <f t="shared" si="47"/>
        <v>Baja</v>
      </c>
      <c r="AC46" s="107">
        <f t="shared" si="48"/>
        <v>0.24</v>
      </c>
      <c r="AD46" s="106" t="str">
        <f t="shared" si="49"/>
        <v>Moderado</v>
      </c>
      <c r="AE46" s="107">
        <f t="shared" si="50"/>
        <v>0.6</v>
      </c>
      <c r="AF46" s="108" t="str">
        <f t="shared" si="51"/>
        <v>Moderado</v>
      </c>
      <c r="AG46" s="109"/>
      <c r="AH46" s="154" t="s">
        <v>254</v>
      </c>
      <c r="AI46" s="163" t="s">
        <v>206</v>
      </c>
      <c r="AJ46" s="167">
        <v>44562</v>
      </c>
      <c r="AK46" s="167">
        <v>44926</v>
      </c>
      <c r="AL46" s="154" t="s">
        <v>255</v>
      </c>
      <c r="AM46" s="225" t="s">
        <v>752</v>
      </c>
      <c r="AN46" s="224">
        <v>0</v>
      </c>
      <c r="AO46" s="221" t="s">
        <v>753</v>
      </c>
      <c r="AP46" s="224">
        <v>0.33</v>
      </c>
      <c r="AQ46" s="136"/>
      <c r="AR46" s="217" t="s">
        <v>613</v>
      </c>
      <c r="AS46" s="216" t="s">
        <v>632</v>
      </c>
      <c r="AT46" s="234" t="s">
        <v>754</v>
      </c>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1" ht="151.5" customHeight="1" x14ac:dyDescent="0.25">
      <c r="A47" s="341"/>
      <c r="B47" s="343"/>
      <c r="C47" s="352"/>
      <c r="D47" s="349"/>
      <c r="E47" s="324"/>
      <c r="F47" s="324"/>
      <c r="G47" s="324"/>
      <c r="H47" s="347"/>
      <c r="I47" s="324"/>
      <c r="J47" s="340"/>
      <c r="K47" s="321"/>
      <c r="L47" s="332"/>
      <c r="M47" s="335"/>
      <c r="N47" s="138"/>
      <c r="O47" s="321"/>
      <c r="P47" s="332"/>
      <c r="Q47" s="337"/>
      <c r="R47" s="100">
        <v>2</v>
      </c>
      <c r="S47" s="101" t="s">
        <v>209</v>
      </c>
      <c r="T47" s="102" t="str">
        <f t="shared" si="45"/>
        <v>Probabilidad</v>
      </c>
      <c r="U47" s="103" t="s">
        <v>14</v>
      </c>
      <c r="V47" s="103" t="s">
        <v>9</v>
      </c>
      <c r="W47" s="104" t="str">
        <f t="shared" si="46"/>
        <v>40%</v>
      </c>
      <c r="X47" s="103" t="s">
        <v>19</v>
      </c>
      <c r="Y47" s="103" t="s">
        <v>22</v>
      </c>
      <c r="Z47" s="103" t="s">
        <v>110</v>
      </c>
      <c r="AA47" s="133">
        <f>IFERROR(IF(T47="Probabilidad",(AA46-(+AA46*W47)),IF(T47="Impacto",L47,"")),"")</f>
        <v>0.14399999999999999</v>
      </c>
      <c r="AB47" s="106" t="str">
        <f t="shared" si="47"/>
        <v>Muy Baja</v>
      </c>
      <c r="AC47" s="107">
        <f t="shared" si="48"/>
        <v>0.14399999999999999</v>
      </c>
      <c r="AD47" s="106" t="str">
        <f t="shared" si="49"/>
        <v>Moderado</v>
      </c>
      <c r="AE47" s="107">
        <v>0.6</v>
      </c>
      <c r="AF47" s="108" t="str">
        <f t="shared" si="51"/>
        <v>Moderado</v>
      </c>
      <c r="AG47" s="109" t="s">
        <v>122</v>
      </c>
      <c r="AH47" s="154" t="s">
        <v>256</v>
      </c>
      <c r="AI47" s="163" t="s">
        <v>206</v>
      </c>
      <c r="AJ47" s="167">
        <v>44562</v>
      </c>
      <c r="AK47" s="167">
        <v>44926</v>
      </c>
      <c r="AL47" s="154" t="s">
        <v>255</v>
      </c>
      <c r="AM47" s="232" t="s">
        <v>755</v>
      </c>
      <c r="AN47" s="224">
        <v>0.33</v>
      </c>
      <c r="AO47" s="136" t="s">
        <v>756</v>
      </c>
      <c r="AP47" s="224">
        <v>0</v>
      </c>
      <c r="AQ47" s="136"/>
      <c r="AR47" s="217" t="s">
        <v>613</v>
      </c>
      <c r="AS47" s="136"/>
      <c r="AT47" s="226"/>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1" ht="151.5" hidden="1" customHeight="1" x14ac:dyDescent="0.25">
      <c r="A48" s="341"/>
      <c r="B48" s="344"/>
      <c r="C48" s="352"/>
      <c r="D48" s="349"/>
      <c r="E48" s="324"/>
      <c r="F48" s="324"/>
      <c r="G48" s="324"/>
      <c r="H48" s="347"/>
      <c r="I48" s="324"/>
      <c r="J48" s="340"/>
      <c r="K48" s="322"/>
      <c r="L48" s="333"/>
      <c r="M48" s="335"/>
      <c r="N48" s="138"/>
      <c r="O48" s="322"/>
      <c r="P48" s="333"/>
      <c r="Q48" s="338"/>
      <c r="R48" s="100">
        <v>3</v>
      </c>
      <c r="S48" s="101"/>
      <c r="T48" s="102" t="str">
        <f t="shared" si="45"/>
        <v/>
      </c>
      <c r="U48" s="103"/>
      <c r="V48" s="103"/>
      <c r="W48" s="104"/>
      <c r="X48" s="103"/>
      <c r="Y48" s="103"/>
      <c r="Z48" s="103"/>
      <c r="AA48" s="105" t="str">
        <f>IFERROR(IF(T48="Probabilidad",(AA47-(+AA47*W48)),IF(T48="Impacto",L48,"")),"")</f>
        <v/>
      </c>
      <c r="AB48" s="106" t="str">
        <f t="shared" si="47"/>
        <v/>
      </c>
      <c r="AC48" s="107" t="str">
        <f t="shared" si="48"/>
        <v/>
      </c>
      <c r="AD48" s="106" t="str">
        <f t="shared" si="49"/>
        <v/>
      </c>
      <c r="AE48" s="107" t="str">
        <f t="shared" si="50"/>
        <v/>
      </c>
      <c r="AF48" s="108" t="str">
        <f t="shared" si="51"/>
        <v/>
      </c>
      <c r="AG48" s="109"/>
      <c r="AH48" s="154"/>
      <c r="AI48" s="163"/>
      <c r="AJ48" s="167"/>
      <c r="AK48" s="167"/>
      <c r="AL48" s="154"/>
      <c r="AM48" s="213"/>
      <c r="AN48" s="224">
        <v>0</v>
      </c>
      <c r="AO48" s="136"/>
      <c r="AP48" s="136"/>
      <c r="AQ48" s="136"/>
      <c r="AR48" s="217" t="s">
        <v>613</v>
      </c>
      <c r="AS48" s="136"/>
      <c r="AT48" s="226"/>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51.5" customHeight="1" x14ac:dyDescent="0.25">
      <c r="A49" s="341">
        <v>15</v>
      </c>
      <c r="B49" s="342" t="s">
        <v>250</v>
      </c>
      <c r="C49" s="348" t="s">
        <v>429</v>
      </c>
      <c r="D49" s="348" t="s">
        <v>257</v>
      </c>
      <c r="E49" s="323" t="s">
        <v>120</v>
      </c>
      <c r="F49" s="323" t="s">
        <v>258</v>
      </c>
      <c r="G49" s="350" t="s">
        <v>259</v>
      </c>
      <c r="H49" s="346" t="s">
        <v>260</v>
      </c>
      <c r="I49" s="323" t="s">
        <v>349</v>
      </c>
      <c r="J49" s="339">
        <v>900</v>
      </c>
      <c r="K49" s="320" t="str">
        <f>IF(J49&lt;=0,"",IF(J49&lt;=2,"Muy Baja",IF(J49&lt;=24,"Baja",IF(J49&lt;=500,"Media",IF(J49&lt;=5000,"Alta","Muy Alta")))))</f>
        <v>Alta</v>
      </c>
      <c r="L49" s="331">
        <f>IF(K49="","",IF(K49="Muy Baja",0.2,IF(K49="Baja",0.4,IF(K49="Media",0.6,IF(K49="Alta",0.8,IF(K49="Muy Alta",1,))))))</f>
        <v>0.8</v>
      </c>
      <c r="M49" s="334" t="s">
        <v>564</v>
      </c>
      <c r="N49" s="137" t="str">
        <f>IF(NOT(ISERROR(MATCH(M49,'Tabla Impacto'!$B$221:$B$223,0))),'Tabla Impacto'!$F$223&amp;"Por favor no seleccionar los criterios de impacto(Afectación Económica o presupuestal y Pérdida Reputacional)",M49)</f>
        <v xml:space="preserve"> El riesgo afecta la imagen de la entidad con algunos usuarios de relevancia frente al logro de los objetivos</v>
      </c>
      <c r="O49" s="320" t="str">
        <f>IF(OR(N49='Tabla Impacto'!$C$11,N49='Tabla Impacto'!$D$11),"Leve",IF(OR(N49='Tabla Impacto'!$C$12,N49='Tabla Impacto'!$D$12),"Menor",IF(OR(N49='Tabla Impacto'!$C$13,N49='Tabla Impacto'!$D$13),"Moderado",IF(OR(N49='Tabla Impacto'!$C$14,N49='Tabla Impacto'!$D$14),"Mayor",IF(OR(N49='Tabla Impacto'!$C$15,N49='Tabla Impacto'!$D$15),"Catastrófico","")))))</f>
        <v>Moderado</v>
      </c>
      <c r="P49" s="331">
        <f>IF(O49="","",IF(O49="Leve",0.2,IF(O49="Menor",0.4,IF(O49="Moderado",0.6,IF(O49="Mayor",0.8,IF(O49="Catastrófico",1,))))))</f>
        <v>0.6</v>
      </c>
      <c r="Q49" s="336" t="str">
        <f>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Alto</v>
      </c>
      <c r="R49" s="100">
        <v>1</v>
      </c>
      <c r="S49" s="101" t="s">
        <v>261</v>
      </c>
      <c r="T49" s="102" t="str">
        <f t="shared" ref="T49:T51" si="53">IF(OR(U49="Preventivo",U49="Detectivo"),"Probabilidad",IF(U49="Correctivo","Impacto",""))</f>
        <v>Probabilidad</v>
      </c>
      <c r="U49" s="103" t="s">
        <v>14</v>
      </c>
      <c r="V49" s="103" t="s">
        <v>9</v>
      </c>
      <c r="W49" s="104" t="str">
        <f t="shared" ref="W49" si="54">IF(AND(U49="Preventivo",V49="Automático"),"50%",IF(AND(U49="Preventivo",V49="Manual"),"40%",IF(AND(U49="Detectivo",V49="Automático"),"40%",IF(AND(U49="Detectivo",V49="Manual"),"30%",IF(AND(U49="Correctivo",V49="Automático"),"35%",IF(AND(U49="Correctivo",V49="Manual"),"25%",""))))))</f>
        <v>40%</v>
      </c>
      <c r="X49" s="103" t="s">
        <v>19</v>
      </c>
      <c r="Y49" s="103" t="s">
        <v>22</v>
      </c>
      <c r="Z49" s="103" t="s">
        <v>110</v>
      </c>
      <c r="AA49" s="105">
        <f t="shared" ref="AA49" si="55">IFERROR(IF(T49="Probabilidad",(L49-(+L49*W49)),IF(T49="Impacto",L49,"")),"")</f>
        <v>0.48</v>
      </c>
      <c r="AB49" s="106" t="str">
        <f t="shared" ref="AB49:AB51" si="56">IFERROR(IF(AA49="","",IF(AA49&lt;=0.2,"Muy Baja",IF(AA49&lt;=0.4,"Baja",IF(AA49&lt;=0.6,"Media",IF(AA49&lt;=0.8,"Alta","Muy Alta"))))),"")</f>
        <v>Media</v>
      </c>
      <c r="AC49" s="107">
        <f t="shared" ref="AC49:AC51" si="57">+AA49</f>
        <v>0.48</v>
      </c>
      <c r="AD49" s="106" t="str">
        <f t="shared" ref="AD49:AD51" si="58">IFERROR(IF(AE49="","",IF(AE49&lt;=0.2,"Leve",IF(AE49&lt;=0.4,"Menor",IF(AE49&lt;=0.6,"Moderado",IF(AE49&lt;=0.8,"Mayor","Catastrófico"))))),"")</f>
        <v>Moderado</v>
      </c>
      <c r="AE49" s="107">
        <f t="shared" ref="AE49:AE51" si="59">IFERROR(IF(T49="Impacto",(P49-(+P49*W49)),IF(T49="Probabilidad",P49,"")),"")</f>
        <v>0.6</v>
      </c>
      <c r="AF49" s="108" t="str">
        <f t="shared" ref="AF49:AF51" si="60">IFERROR(IF(OR(AND(AB49="Muy Baja",AD49="Leve"),AND(AB49="Muy Baja",AD49="Menor"),AND(AB49="Baja",AD49="Leve")),"Bajo",IF(OR(AND(AB49="Muy baja",AD49="Moderado"),AND(AB49="Baja",AD49="Menor"),AND(AB49="Baja",AD49="Moderado"),AND(AB49="Media",AD49="Leve"),AND(AB49="Media",AD49="Menor"),AND(AB49="Media",AD49="Moderado"),AND(AB49="Alta",AD49="Leve"),AND(AB49="Alta",AD49="Menor")),"Moderado",IF(OR(AND(AB49="Muy Baja",AD49="Mayor"),AND(AB49="Baja",AD49="Mayor"),AND(AB49="Media",AD49="Mayor"),AND(AB49="Alta",AD49="Moderado"),AND(AB49="Alta",AD49="Mayor"),AND(AB49="Muy Alta",AD49="Leve"),AND(AB49="Muy Alta",AD49="Menor"),AND(AB49="Muy Alta",AD49="Moderado"),AND(AB49="Muy Alta",AD49="Mayor")),"Alto",IF(OR(AND(AB49="Muy Baja",AD49="Catastrófico"),AND(AB49="Baja",AD49="Catastrófico"),AND(AB49="Media",AD49="Catastrófico"),AND(AB49="Alta",AD49="Catastrófico"),AND(AB49="Muy Alta",AD49="Catastrófico")),"Extremo","")))),"")</f>
        <v>Moderado</v>
      </c>
      <c r="AG49" s="109" t="s">
        <v>122</v>
      </c>
      <c r="AH49" s="154" t="s">
        <v>262</v>
      </c>
      <c r="AI49" s="163" t="s">
        <v>206</v>
      </c>
      <c r="AJ49" s="167">
        <v>44562</v>
      </c>
      <c r="AK49" s="167">
        <v>44926</v>
      </c>
      <c r="AL49" s="154" t="s">
        <v>263</v>
      </c>
      <c r="AM49" s="225" t="s">
        <v>757</v>
      </c>
      <c r="AN49" s="224">
        <v>0</v>
      </c>
      <c r="AO49" s="221" t="s">
        <v>758</v>
      </c>
      <c r="AP49" s="224">
        <v>0.33</v>
      </c>
      <c r="AQ49" s="136"/>
      <c r="AR49" s="217" t="s">
        <v>613</v>
      </c>
      <c r="AS49" s="136"/>
      <c r="AT49" s="234" t="s">
        <v>742</v>
      </c>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51.5" hidden="1" customHeight="1" x14ac:dyDescent="0.25">
      <c r="A50" s="341"/>
      <c r="B50" s="343"/>
      <c r="C50" s="352"/>
      <c r="D50" s="349"/>
      <c r="E50" s="324"/>
      <c r="F50" s="324"/>
      <c r="G50" s="324"/>
      <c r="H50" s="347"/>
      <c r="I50" s="324"/>
      <c r="J50" s="340"/>
      <c r="K50" s="321"/>
      <c r="L50" s="332"/>
      <c r="M50" s="335"/>
      <c r="N50" s="138"/>
      <c r="O50" s="321"/>
      <c r="P50" s="332"/>
      <c r="Q50" s="337"/>
      <c r="R50" s="100">
        <v>2</v>
      </c>
      <c r="S50" s="101"/>
      <c r="T50" s="102" t="str">
        <f t="shared" si="53"/>
        <v/>
      </c>
      <c r="U50" s="103"/>
      <c r="V50" s="103"/>
      <c r="W50" s="104"/>
      <c r="X50" s="103"/>
      <c r="Y50" s="103"/>
      <c r="Z50" s="103"/>
      <c r="AA50" s="105" t="str">
        <f>IFERROR(IF(T50="Probabilidad",(AA49-(+AA49*W50)),IF(T50="Impacto",L50,"")),"")</f>
        <v/>
      </c>
      <c r="AB50" s="106" t="str">
        <f t="shared" si="56"/>
        <v/>
      </c>
      <c r="AC50" s="107" t="str">
        <f t="shared" si="57"/>
        <v/>
      </c>
      <c r="AD50" s="106" t="str">
        <f t="shared" si="58"/>
        <v/>
      </c>
      <c r="AE50" s="107" t="str">
        <f t="shared" si="59"/>
        <v/>
      </c>
      <c r="AF50" s="108" t="str">
        <f t="shared" si="60"/>
        <v/>
      </c>
      <c r="AG50" s="109"/>
      <c r="AH50" s="154"/>
      <c r="AI50" s="163"/>
      <c r="AJ50" s="167"/>
      <c r="AK50" s="167"/>
      <c r="AL50" s="154"/>
      <c r="AM50" s="213"/>
      <c r="AN50" s="224">
        <v>0</v>
      </c>
      <c r="AO50" s="221"/>
      <c r="AP50" s="136"/>
      <c r="AQ50" s="136"/>
      <c r="AR50" s="217" t="s">
        <v>613</v>
      </c>
      <c r="AS50" s="136"/>
      <c r="AT50" s="226"/>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row>
    <row r="51" spans="1:71" ht="151.5" hidden="1" customHeight="1" x14ac:dyDescent="0.25">
      <c r="A51" s="341"/>
      <c r="B51" s="344"/>
      <c r="C51" s="352"/>
      <c r="D51" s="349"/>
      <c r="E51" s="324"/>
      <c r="F51" s="324"/>
      <c r="G51" s="324"/>
      <c r="H51" s="347"/>
      <c r="I51" s="324"/>
      <c r="J51" s="340"/>
      <c r="K51" s="322"/>
      <c r="L51" s="333"/>
      <c r="M51" s="335"/>
      <c r="N51" s="138"/>
      <c r="O51" s="322"/>
      <c r="P51" s="333"/>
      <c r="Q51" s="338"/>
      <c r="R51" s="100">
        <v>3</v>
      </c>
      <c r="S51" s="101"/>
      <c r="T51" s="102" t="str">
        <f t="shared" si="53"/>
        <v/>
      </c>
      <c r="U51" s="103"/>
      <c r="V51" s="103"/>
      <c r="W51" s="104"/>
      <c r="X51" s="103"/>
      <c r="Y51" s="103"/>
      <c r="Z51" s="103"/>
      <c r="AA51" s="105" t="str">
        <f>IFERROR(IF(T51="Probabilidad",(AA50-(+AA50*W51)),IF(T51="Impacto",L51,"")),"")</f>
        <v/>
      </c>
      <c r="AB51" s="106" t="str">
        <f t="shared" si="56"/>
        <v/>
      </c>
      <c r="AC51" s="107" t="str">
        <f t="shared" si="57"/>
        <v/>
      </c>
      <c r="AD51" s="106" t="str">
        <f t="shared" si="58"/>
        <v/>
      </c>
      <c r="AE51" s="107" t="str">
        <f t="shared" si="59"/>
        <v/>
      </c>
      <c r="AF51" s="108" t="str">
        <f t="shared" si="60"/>
        <v/>
      </c>
      <c r="AG51" s="109"/>
      <c r="AH51" s="154"/>
      <c r="AI51" s="163"/>
      <c r="AJ51" s="167"/>
      <c r="AK51" s="167"/>
      <c r="AL51" s="154"/>
      <c r="AM51" s="213"/>
      <c r="AN51" s="224">
        <v>0</v>
      </c>
      <c r="AO51" s="221"/>
      <c r="AP51" s="136"/>
      <c r="AQ51" s="136"/>
      <c r="AR51" s="217" t="s">
        <v>613</v>
      </c>
      <c r="AS51" s="136"/>
      <c r="AT51" s="226"/>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row>
    <row r="52" spans="1:71" ht="151.5" customHeight="1" x14ac:dyDescent="0.25">
      <c r="A52" s="341">
        <v>16</v>
      </c>
      <c r="B52" s="342" t="s">
        <v>250</v>
      </c>
      <c r="C52" s="348" t="s">
        <v>429</v>
      </c>
      <c r="D52" s="348" t="s">
        <v>257</v>
      </c>
      <c r="E52" s="323" t="s">
        <v>118</v>
      </c>
      <c r="F52" s="323" t="s">
        <v>264</v>
      </c>
      <c r="G52" s="323" t="s">
        <v>265</v>
      </c>
      <c r="H52" s="346" t="s">
        <v>396</v>
      </c>
      <c r="I52" s="323" t="s">
        <v>115</v>
      </c>
      <c r="J52" s="339" t="s">
        <v>266</v>
      </c>
      <c r="K52" s="320" t="str">
        <f>IF(J52&lt;=0,"",IF(J52&lt;=2,"Muy Baja",IF(J52&lt;=24,"Baja",IF(J52&lt;=500,"Media",IF(J52&lt;=5000,"Alta","Muy Alta")))))</f>
        <v>Muy Alta</v>
      </c>
      <c r="L52" s="331">
        <f>IF(K52="","",IF(K52="Muy Baja",0.2,IF(K52="Baja",0.4,IF(K52="Media",0.6,IF(K52="Alta",0.8,IF(K52="Muy Alta",1,))))))</f>
        <v>1</v>
      </c>
      <c r="M52" s="334" t="s">
        <v>569</v>
      </c>
      <c r="N52" s="137" t="str">
        <f>IF(NOT(ISERROR(MATCH(M52,'Tabla Impacto'!$B$221:$B$223,0))),'Tabla Impacto'!$F$223&amp;"Por favor no seleccionar los criterios de impacto(Afectación Económica o presupuestal y Pérdida Reputacional)",M52)</f>
        <v xml:space="preserve"> El riesgo afecta la imagen de la entidad internamente, de conocimiento general, nivel interno, de junta directiva y accionistas y/o de proveedores</v>
      </c>
      <c r="O52" s="320" t="str">
        <f>IF(OR(N52='Tabla Impacto'!$C$11,N52='Tabla Impacto'!$D$11),"Leve",IF(OR(N52='Tabla Impacto'!$C$12,N52='Tabla Impacto'!$D$12),"Menor",IF(OR(N52='Tabla Impacto'!$C$13,N52='Tabla Impacto'!$D$13),"Moderado",IF(OR(N52='Tabla Impacto'!$C$14,N52='Tabla Impacto'!$D$14),"Mayor",IF(OR(N52='Tabla Impacto'!$C$15,N52='Tabla Impacto'!$D$15),"Catastrófico","")))))</f>
        <v>Menor</v>
      </c>
      <c r="P52" s="331">
        <f>IF(O52="","",IF(O52="Leve",0.2,IF(O52="Menor",0.4,IF(O52="Moderado",0.6,IF(O52="Mayor",0.8,IF(O52="Catastrófico",1,))))))</f>
        <v>0.4</v>
      </c>
      <c r="Q52" s="336" t="str">
        <f>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Alto</v>
      </c>
      <c r="R52" s="100">
        <v>1</v>
      </c>
      <c r="S52" s="101" t="s">
        <v>267</v>
      </c>
      <c r="T52" s="102" t="str">
        <f t="shared" si="25"/>
        <v>Probabilidad</v>
      </c>
      <c r="U52" s="103" t="s">
        <v>14</v>
      </c>
      <c r="V52" s="103" t="s">
        <v>9</v>
      </c>
      <c r="W52" s="104" t="str">
        <f t="shared" si="26"/>
        <v>40%</v>
      </c>
      <c r="X52" s="103" t="s">
        <v>19</v>
      </c>
      <c r="Y52" s="103" t="s">
        <v>22</v>
      </c>
      <c r="Z52" s="103" t="s">
        <v>110</v>
      </c>
      <c r="AA52" s="105">
        <f t="shared" si="27"/>
        <v>0.6</v>
      </c>
      <c r="AB52" s="106" t="str">
        <f t="shared" si="28"/>
        <v>Media</v>
      </c>
      <c r="AC52" s="107">
        <f t="shared" si="29"/>
        <v>0.6</v>
      </c>
      <c r="AD52" s="106" t="str">
        <f t="shared" si="30"/>
        <v>Menor</v>
      </c>
      <c r="AE52" s="107">
        <f t="shared" si="31"/>
        <v>0.4</v>
      </c>
      <c r="AF52" s="108" t="str">
        <f t="shared" si="32"/>
        <v>Moderado</v>
      </c>
      <c r="AG52" s="109" t="s">
        <v>122</v>
      </c>
      <c r="AH52" s="168" t="s">
        <v>268</v>
      </c>
      <c r="AI52" s="163" t="s">
        <v>269</v>
      </c>
      <c r="AJ52" s="167">
        <v>44562</v>
      </c>
      <c r="AK52" s="167">
        <v>44926</v>
      </c>
      <c r="AL52" s="154" t="s">
        <v>263</v>
      </c>
      <c r="AM52" s="225" t="s">
        <v>759</v>
      </c>
      <c r="AN52" s="224">
        <v>0.33</v>
      </c>
      <c r="AO52" s="221" t="s">
        <v>690</v>
      </c>
      <c r="AP52" s="224">
        <v>0.33</v>
      </c>
      <c r="AQ52" s="136"/>
      <c r="AR52" s="217" t="s">
        <v>613</v>
      </c>
      <c r="AS52" s="216" t="s">
        <v>632</v>
      </c>
      <c r="AT52" s="226"/>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1.5" hidden="1" customHeight="1" x14ac:dyDescent="0.25">
      <c r="A53" s="341"/>
      <c r="B53" s="343"/>
      <c r="C53" s="352"/>
      <c r="D53" s="349"/>
      <c r="E53" s="324"/>
      <c r="F53" s="324"/>
      <c r="G53" s="324"/>
      <c r="H53" s="347"/>
      <c r="I53" s="324"/>
      <c r="J53" s="340"/>
      <c r="K53" s="321"/>
      <c r="L53" s="332"/>
      <c r="M53" s="335"/>
      <c r="N53" s="138"/>
      <c r="O53" s="321"/>
      <c r="P53" s="332"/>
      <c r="Q53" s="337"/>
      <c r="R53" s="100">
        <v>2</v>
      </c>
      <c r="S53" s="101"/>
      <c r="T53" s="102" t="str">
        <f t="shared" ref="T53:T54" si="61">IF(OR(U53="Preventivo",U53="Detectivo"),"Probabilidad",IF(U53="Correctivo","Impacto",""))</f>
        <v/>
      </c>
      <c r="U53" s="103"/>
      <c r="V53" s="103"/>
      <c r="W53" s="104"/>
      <c r="X53" s="103"/>
      <c r="Y53" s="103"/>
      <c r="Z53" s="103"/>
      <c r="AA53" s="105" t="str">
        <f>IFERROR(IF(T53="Probabilidad",(AA52-(+AA52*W53)),IF(T53="Impacto",L53,"")),"")</f>
        <v/>
      </c>
      <c r="AB53" s="106" t="str">
        <f t="shared" ref="AB53:AB54" si="62">IFERROR(IF(AA53="","",IF(AA53&lt;=0.2,"Muy Baja",IF(AA53&lt;=0.4,"Baja",IF(AA53&lt;=0.6,"Media",IF(AA53&lt;=0.8,"Alta","Muy Alta"))))),"")</f>
        <v/>
      </c>
      <c r="AC53" s="107" t="str">
        <f t="shared" ref="AC53:AC54" si="63">+AA53</f>
        <v/>
      </c>
      <c r="AD53" s="106" t="str">
        <f t="shared" ref="AD53:AD54" si="64">IFERROR(IF(AE53="","",IF(AE53&lt;=0.2,"Leve",IF(AE53&lt;=0.4,"Menor",IF(AE53&lt;=0.6,"Moderado",IF(AE53&lt;=0.8,"Mayor","Catastrófico"))))),"")</f>
        <v/>
      </c>
      <c r="AE53" s="107" t="str">
        <f t="shared" ref="AE53:AE54" si="65">IFERROR(IF(T53="Impacto",(P53-(+P53*W53)),IF(T53="Probabilidad",P53,"")),"")</f>
        <v/>
      </c>
      <c r="AF53" s="108" t="str">
        <f t="shared" ref="AF53:AF54" si="66">IFERROR(IF(OR(AND(AB53="Muy Baja",AD53="Leve"),AND(AB53="Muy Baja",AD53="Menor"),AND(AB53="Baja",AD53="Leve")),"Bajo",IF(OR(AND(AB53="Muy baja",AD53="Moderado"),AND(AB53="Baja",AD53="Menor"),AND(AB53="Baja",AD53="Moderado"),AND(AB53="Media",AD53="Leve"),AND(AB53="Media",AD53="Menor"),AND(AB53="Media",AD53="Moderado"),AND(AB53="Alta",AD53="Leve"),AND(AB53="Alta",AD53="Menor")),"Moderado",IF(OR(AND(AB53="Muy Baja",AD53="Mayor"),AND(AB53="Baja",AD53="Mayor"),AND(AB53="Media",AD53="Mayor"),AND(AB53="Alta",AD53="Moderado"),AND(AB53="Alta",AD53="Mayor"),AND(AB53="Muy Alta",AD53="Leve"),AND(AB53="Muy Alta",AD53="Menor"),AND(AB53="Muy Alta",AD53="Moderado"),AND(AB53="Muy Alta",AD53="Mayor")),"Alto",IF(OR(AND(AB53="Muy Baja",AD53="Catastrófico"),AND(AB53="Baja",AD53="Catastrófico"),AND(AB53="Media",AD53="Catastrófico"),AND(AB53="Alta",AD53="Catastrófico"),AND(AB53="Muy Alta",AD53="Catastrófico")),"Extremo","")))),"")</f>
        <v/>
      </c>
      <c r="AG53" s="109"/>
      <c r="AH53" s="154"/>
      <c r="AI53" s="163"/>
      <c r="AJ53" s="167"/>
      <c r="AK53" s="167"/>
      <c r="AL53" s="154"/>
      <c r="AM53" s="213"/>
      <c r="AN53" s="224">
        <v>0</v>
      </c>
      <c r="AO53" s="136"/>
      <c r="AP53" s="136"/>
      <c r="AQ53" s="136"/>
      <c r="AR53" s="217" t="s">
        <v>613</v>
      </c>
      <c r="AS53" s="136"/>
      <c r="AT53" s="226"/>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row>
    <row r="54" spans="1:71" ht="151.5" hidden="1" customHeight="1" x14ac:dyDescent="0.25">
      <c r="A54" s="341"/>
      <c r="B54" s="344"/>
      <c r="C54" s="352"/>
      <c r="D54" s="349"/>
      <c r="E54" s="324"/>
      <c r="F54" s="324"/>
      <c r="G54" s="324"/>
      <c r="H54" s="347"/>
      <c r="I54" s="324"/>
      <c r="J54" s="340"/>
      <c r="K54" s="322"/>
      <c r="L54" s="333"/>
      <c r="M54" s="335"/>
      <c r="N54" s="138"/>
      <c r="O54" s="322"/>
      <c r="P54" s="333"/>
      <c r="Q54" s="338"/>
      <c r="R54" s="100">
        <v>3</v>
      </c>
      <c r="S54" s="101"/>
      <c r="T54" s="102" t="str">
        <f t="shared" si="61"/>
        <v/>
      </c>
      <c r="U54" s="103"/>
      <c r="V54" s="103"/>
      <c r="W54" s="104"/>
      <c r="X54" s="103"/>
      <c r="Y54" s="103"/>
      <c r="Z54" s="103"/>
      <c r="AA54" s="105" t="str">
        <f>IFERROR(IF(T54="Probabilidad",(AA53-(+AA53*W54)),IF(T54="Impacto",L54,"")),"")</f>
        <v/>
      </c>
      <c r="AB54" s="106" t="str">
        <f t="shared" si="62"/>
        <v/>
      </c>
      <c r="AC54" s="107" t="str">
        <f t="shared" si="63"/>
        <v/>
      </c>
      <c r="AD54" s="106" t="str">
        <f t="shared" si="64"/>
        <v/>
      </c>
      <c r="AE54" s="107" t="str">
        <f t="shared" si="65"/>
        <v/>
      </c>
      <c r="AF54" s="108" t="str">
        <f t="shared" si="66"/>
        <v/>
      </c>
      <c r="AG54" s="109"/>
      <c r="AH54" s="154"/>
      <c r="AI54" s="163"/>
      <c r="AJ54" s="167"/>
      <c r="AK54" s="167"/>
      <c r="AL54" s="154"/>
      <c r="AM54" s="213"/>
      <c r="AN54" s="224">
        <v>0</v>
      </c>
      <c r="AO54" s="136"/>
      <c r="AP54" s="136"/>
      <c r="AQ54" s="136"/>
      <c r="AR54" s="217" t="s">
        <v>613</v>
      </c>
      <c r="AS54" s="136"/>
      <c r="AT54" s="226"/>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1.5" customHeight="1" x14ac:dyDescent="0.25">
      <c r="A55" s="341">
        <v>17</v>
      </c>
      <c r="B55" s="342" t="s">
        <v>250</v>
      </c>
      <c r="C55" s="348" t="s">
        <v>429</v>
      </c>
      <c r="D55" s="348" t="s">
        <v>257</v>
      </c>
      <c r="E55" s="323" t="s">
        <v>120</v>
      </c>
      <c r="F55" s="323" t="s">
        <v>502</v>
      </c>
      <c r="G55" s="323" t="s">
        <v>271</v>
      </c>
      <c r="H55" s="346" t="s">
        <v>270</v>
      </c>
      <c r="I55" s="323" t="s">
        <v>349</v>
      </c>
      <c r="J55" s="339" t="s">
        <v>266</v>
      </c>
      <c r="K55" s="320" t="str">
        <f>IF(J55&lt;=0,"",IF(J55&lt;=2,"Muy Baja",IF(J55&lt;=24,"Baja",IF(J55&lt;=500,"Media",IF(J55&lt;=5000,"Alta","Muy Alta")))))</f>
        <v>Muy Alta</v>
      </c>
      <c r="L55" s="331">
        <f>IF(K55="","",IF(K55="Muy Baja",0.2,IF(K55="Baja",0.4,IF(K55="Media",0.6,IF(K55="Alta",0.8,IF(K55="Muy Alta",1,))))))</f>
        <v>1</v>
      </c>
      <c r="M55" s="334" t="s">
        <v>571</v>
      </c>
      <c r="N55" s="137" t="str">
        <f>IF(NOT(ISERROR(MATCH(M55,'Tabla Impacto'!$B$221:$B$223,0))),'Tabla Impacto'!$F$223&amp;"Por favor no seleccionar los criterios de impacto(Afectación Económica o presupuestal y Pérdida Reputacional)",M55)</f>
        <v xml:space="preserve"> El riesgo afecta la imagen de la entidad con efecto publicitario sostenido a nivel de sector administrativo, nivel departamental o municipal</v>
      </c>
      <c r="O55" s="320" t="str">
        <f>IF(OR(N55='Tabla Impacto'!$C$11,N55='Tabla Impacto'!$D$11),"Leve",IF(OR(N55='Tabla Impacto'!$C$12,N55='Tabla Impacto'!$D$12),"Menor",IF(OR(N55='Tabla Impacto'!$C$13,N55='Tabla Impacto'!$D$13),"Moderado",IF(OR(N55='Tabla Impacto'!$C$14,N55='Tabla Impacto'!$D$14),"Mayor",IF(OR(N55='Tabla Impacto'!$C$15,N55='Tabla Impacto'!$D$15),"Catastrófico","")))))</f>
        <v>Mayor</v>
      </c>
      <c r="P55" s="331">
        <f>IF(O55="","",IF(O55="Leve",0.2,IF(O55="Menor",0.4,IF(O55="Moderado",0.6,IF(O55="Mayor",0.8,IF(O55="Catastrófico",1,))))))</f>
        <v>0.8</v>
      </c>
      <c r="Q55" s="336" t="str">
        <f>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Alto</v>
      </c>
      <c r="R55" s="100">
        <v>1</v>
      </c>
      <c r="S55" s="101" t="s">
        <v>272</v>
      </c>
      <c r="T55" s="102" t="str">
        <f t="shared" ref="T55:T57" si="67">IF(OR(U55="Preventivo",U55="Detectivo"),"Probabilidad",IF(U55="Correctivo","Impacto",""))</f>
        <v>Probabilidad</v>
      </c>
      <c r="U55" s="103" t="s">
        <v>14</v>
      </c>
      <c r="V55" s="103" t="s">
        <v>9</v>
      </c>
      <c r="W55" s="104" t="str">
        <f t="shared" ref="W55" si="68">IF(AND(U55="Preventivo",V55="Automático"),"50%",IF(AND(U55="Preventivo",V55="Manual"),"40%",IF(AND(U55="Detectivo",V55="Automático"),"40%",IF(AND(U55="Detectivo",V55="Manual"),"30%",IF(AND(U55="Correctivo",V55="Automático"),"35%",IF(AND(U55="Correctivo",V55="Manual"),"25%",""))))))</f>
        <v>40%</v>
      </c>
      <c r="X55" s="103" t="s">
        <v>19</v>
      </c>
      <c r="Y55" s="103" t="s">
        <v>22</v>
      </c>
      <c r="Z55" s="103" t="s">
        <v>110</v>
      </c>
      <c r="AA55" s="105">
        <f t="shared" ref="AA55" si="69">IFERROR(IF(T55="Probabilidad",(L55-(+L55*W55)),IF(T55="Impacto",L55,"")),"")</f>
        <v>0.6</v>
      </c>
      <c r="AB55" s="106" t="str">
        <f t="shared" ref="AB55:AB57" si="70">IFERROR(IF(AA55="","",IF(AA55&lt;=0.2,"Muy Baja",IF(AA55&lt;=0.4,"Baja",IF(AA55&lt;=0.6,"Media",IF(AA55&lt;=0.8,"Alta","Muy Alta"))))),"")</f>
        <v>Media</v>
      </c>
      <c r="AC55" s="107">
        <f t="shared" ref="AC55:AC57" si="71">+AA55</f>
        <v>0.6</v>
      </c>
      <c r="AD55" s="106" t="str">
        <f t="shared" ref="AD55:AD57" si="72">IFERROR(IF(AE55="","",IF(AE55&lt;=0.2,"Leve",IF(AE55&lt;=0.4,"Menor",IF(AE55&lt;=0.6,"Moderado",IF(AE55&lt;=0.8,"Mayor","Catastrófico"))))),"")</f>
        <v>Mayor</v>
      </c>
      <c r="AE55" s="107">
        <f t="shared" ref="AE55:AE57" si="73">IFERROR(IF(T55="Impacto",(P55-(+P55*W55)),IF(T55="Probabilidad",P55,"")),"")</f>
        <v>0.8</v>
      </c>
      <c r="AF55" s="108" t="str">
        <f t="shared" ref="AF55:AF57" si="74">IFERROR(IF(OR(AND(AB55="Muy Baja",AD55="Leve"),AND(AB55="Muy Baja",AD55="Menor"),AND(AB55="Baja",AD55="Leve")),"Bajo",IF(OR(AND(AB55="Muy baja",AD55="Moderado"),AND(AB55="Baja",AD55="Menor"),AND(AB55="Baja",AD55="Moderado"),AND(AB55="Media",AD55="Leve"),AND(AB55="Media",AD55="Menor"),AND(AB55="Media",AD55="Moderado"),AND(AB55="Alta",AD55="Leve"),AND(AB55="Alta",AD55="Menor")),"Moderado",IF(OR(AND(AB55="Muy Baja",AD55="Mayor"),AND(AB55="Baja",AD55="Mayor"),AND(AB55="Media",AD55="Mayor"),AND(AB55="Alta",AD55="Moderado"),AND(AB55="Alta",AD55="Mayor"),AND(AB55="Muy Alta",AD55="Leve"),AND(AB55="Muy Alta",AD55="Menor"),AND(AB55="Muy Alta",AD55="Moderado"),AND(AB55="Muy Alta",AD55="Mayor")),"Alto",IF(OR(AND(AB55="Muy Baja",AD55="Catastrófico"),AND(AB55="Baja",AD55="Catastrófico"),AND(AB55="Media",AD55="Catastrófico"),AND(AB55="Alta",AD55="Catastrófico"),AND(AB55="Muy Alta",AD55="Catastrófico")),"Extremo","")))),"")</f>
        <v>Alto</v>
      </c>
      <c r="AG55" s="109" t="s">
        <v>122</v>
      </c>
      <c r="AH55" s="154" t="s">
        <v>273</v>
      </c>
      <c r="AI55" s="163" t="s">
        <v>206</v>
      </c>
      <c r="AJ55" s="167">
        <v>44562</v>
      </c>
      <c r="AK55" s="167">
        <v>44926</v>
      </c>
      <c r="AL55" s="168" t="s">
        <v>274</v>
      </c>
      <c r="AM55" s="225" t="s">
        <v>760</v>
      </c>
      <c r="AN55" s="224">
        <v>0.33</v>
      </c>
      <c r="AO55" s="221" t="s">
        <v>691</v>
      </c>
      <c r="AP55" s="224">
        <v>0.33</v>
      </c>
      <c r="AQ55" s="136"/>
      <c r="AR55" s="217" t="s">
        <v>613</v>
      </c>
      <c r="AS55" s="216" t="s">
        <v>632</v>
      </c>
      <c r="AT55" s="226"/>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1.5" hidden="1" customHeight="1" x14ac:dyDescent="0.25">
      <c r="A56" s="341"/>
      <c r="B56" s="343"/>
      <c r="C56" s="352"/>
      <c r="D56" s="349"/>
      <c r="E56" s="324"/>
      <c r="F56" s="324"/>
      <c r="G56" s="324"/>
      <c r="H56" s="347"/>
      <c r="I56" s="324"/>
      <c r="J56" s="340"/>
      <c r="K56" s="321"/>
      <c r="L56" s="332"/>
      <c r="M56" s="335"/>
      <c r="N56" s="138"/>
      <c r="O56" s="321"/>
      <c r="P56" s="332"/>
      <c r="Q56" s="337"/>
      <c r="R56" s="100">
        <v>2</v>
      </c>
      <c r="S56" s="101"/>
      <c r="T56" s="102" t="str">
        <f t="shared" si="67"/>
        <v/>
      </c>
      <c r="U56" s="103"/>
      <c r="V56" s="103"/>
      <c r="W56" s="104"/>
      <c r="X56" s="103"/>
      <c r="Y56" s="103"/>
      <c r="Z56" s="103"/>
      <c r="AA56" s="105" t="str">
        <f>IFERROR(IF(T56="Probabilidad",(AA55-(+AA55*W56)),IF(T56="Impacto",L56,"")),"")</f>
        <v/>
      </c>
      <c r="AB56" s="106" t="str">
        <f t="shared" si="70"/>
        <v/>
      </c>
      <c r="AC56" s="107" t="str">
        <f t="shared" si="71"/>
        <v/>
      </c>
      <c r="AD56" s="106" t="str">
        <f t="shared" si="72"/>
        <v/>
      </c>
      <c r="AE56" s="107" t="str">
        <f t="shared" si="73"/>
        <v/>
      </c>
      <c r="AF56" s="108" t="str">
        <f t="shared" si="74"/>
        <v/>
      </c>
      <c r="AG56" s="109"/>
      <c r="AH56" s="154"/>
      <c r="AI56" s="163"/>
      <c r="AJ56" s="167"/>
      <c r="AK56" s="167"/>
      <c r="AL56" s="154"/>
      <c r="AM56" s="213"/>
      <c r="AN56" s="224">
        <v>0</v>
      </c>
      <c r="AO56" s="221"/>
      <c r="AP56" s="136"/>
      <c r="AQ56" s="136"/>
      <c r="AR56" s="217" t="s">
        <v>613</v>
      </c>
      <c r="AS56" s="136"/>
      <c r="AT56" s="226"/>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row>
    <row r="57" spans="1:71" ht="151.5" hidden="1" customHeight="1" x14ac:dyDescent="0.25">
      <c r="A57" s="360"/>
      <c r="B57" s="344"/>
      <c r="C57" s="352"/>
      <c r="D57" s="349"/>
      <c r="E57" s="324"/>
      <c r="F57" s="324"/>
      <c r="G57" s="324"/>
      <c r="H57" s="347"/>
      <c r="I57" s="324"/>
      <c r="J57" s="340"/>
      <c r="K57" s="322"/>
      <c r="L57" s="333"/>
      <c r="M57" s="335"/>
      <c r="N57" s="138"/>
      <c r="O57" s="322"/>
      <c r="P57" s="333"/>
      <c r="Q57" s="338"/>
      <c r="R57" s="100">
        <v>3</v>
      </c>
      <c r="S57" s="101"/>
      <c r="T57" s="102" t="str">
        <f t="shared" si="67"/>
        <v/>
      </c>
      <c r="U57" s="103"/>
      <c r="V57" s="103"/>
      <c r="W57" s="104"/>
      <c r="X57" s="103"/>
      <c r="Y57" s="103"/>
      <c r="Z57" s="103"/>
      <c r="AA57" s="105" t="str">
        <f>IFERROR(IF(T57="Probabilidad",(AA56-(+AA56*W57)),IF(T57="Impacto",L57,"")),"")</f>
        <v/>
      </c>
      <c r="AB57" s="106" t="str">
        <f t="shared" si="70"/>
        <v/>
      </c>
      <c r="AC57" s="107" t="str">
        <f t="shared" si="71"/>
        <v/>
      </c>
      <c r="AD57" s="106" t="str">
        <f t="shared" si="72"/>
        <v/>
      </c>
      <c r="AE57" s="107" t="str">
        <f t="shared" si="73"/>
        <v/>
      </c>
      <c r="AF57" s="108" t="str">
        <f t="shared" si="74"/>
        <v/>
      </c>
      <c r="AG57" s="109"/>
      <c r="AH57" s="154"/>
      <c r="AI57" s="163"/>
      <c r="AJ57" s="167"/>
      <c r="AK57" s="167"/>
      <c r="AL57" s="154"/>
      <c r="AM57" s="213"/>
      <c r="AN57" s="224">
        <v>0</v>
      </c>
      <c r="AO57" s="221"/>
      <c r="AP57" s="136"/>
      <c r="AQ57" s="136"/>
      <c r="AR57" s="217" t="s">
        <v>613</v>
      </c>
      <c r="AS57" s="136"/>
      <c r="AT57" s="226"/>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row>
    <row r="58" spans="1:71" ht="151.5" customHeight="1" x14ac:dyDescent="0.25">
      <c r="A58" s="345">
        <v>18</v>
      </c>
      <c r="B58" s="342" t="s">
        <v>250</v>
      </c>
      <c r="C58" s="348" t="s">
        <v>429</v>
      </c>
      <c r="D58" s="348" t="s">
        <v>257</v>
      </c>
      <c r="E58" s="323" t="s">
        <v>120</v>
      </c>
      <c r="F58" s="323" t="s">
        <v>503</v>
      </c>
      <c r="G58" s="323" t="s">
        <v>276</v>
      </c>
      <c r="H58" s="346" t="s">
        <v>275</v>
      </c>
      <c r="I58" s="323" t="s">
        <v>349</v>
      </c>
      <c r="J58" s="339">
        <v>60</v>
      </c>
      <c r="K58" s="320" t="str">
        <f>IF(J58&lt;=0,"",IF(J58&lt;=2,"Muy Baja",IF(J58&lt;=24,"Baja",IF(J58&lt;=500,"Media",IF(J58&lt;=5000,"Alta","Muy Alta")))))</f>
        <v>Media</v>
      </c>
      <c r="L58" s="331">
        <f>IF(K58="","",IF(K58="Muy Baja",0.2,IF(K58="Baja",0.4,IF(K58="Media",0.6,IF(K58="Alta",0.8,IF(K58="Muy Alta",1,))))))</f>
        <v>0.6</v>
      </c>
      <c r="M58" s="334" t="s">
        <v>564</v>
      </c>
      <c r="N58" s="137" t="str">
        <f>IF(NOT(ISERROR(MATCH(M58,'Tabla Impacto'!$B$221:$B$223,0))),'Tabla Impacto'!$F$223&amp;"Por favor no seleccionar los criterios de impacto(Afectación Económica o presupuestal y Pérdida Reputacional)",M58)</f>
        <v xml:space="preserve"> El riesgo afecta la imagen de la entidad con algunos usuarios de relevancia frente al logro de los objetivos</v>
      </c>
      <c r="O58" s="320" t="str">
        <f>IF(OR(N58='Tabla Impacto'!$C$11,N58='Tabla Impacto'!$D$11),"Leve",IF(OR(N58='Tabla Impacto'!$C$12,N58='Tabla Impacto'!$D$12),"Menor",IF(OR(N58='Tabla Impacto'!$C$13,N58='Tabla Impacto'!$D$13),"Moderado",IF(OR(N58='Tabla Impacto'!$C$14,N58='Tabla Impacto'!$D$14),"Mayor",IF(OR(N58='Tabla Impacto'!$C$15,N58='Tabla Impacto'!$D$15),"Catastrófico","")))))</f>
        <v>Moderado</v>
      </c>
      <c r="P58" s="331">
        <f>IF(O58="","",IF(O58="Leve",0.2,IF(O58="Menor",0.4,IF(O58="Moderado",0.6,IF(O58="Mayor",0.8,IF(O58="Catastrófico",1,))))))</f>
        <v>0.6</v>
      </c>
      <c r="Q58" s="336" t="str">
        <f>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Moderado</v>
      </c>
      <c r="R58" s="100">
        <v>1</v>
      </c>
      <c r="S58" s="101" t="s">
        <v>277</v>
      </c>
      <c r="T58" s="102" t="str">
        <f t="shared" si="25"/>
        <v>Probabilidad</v>
      </c>
      <c r="U58" s="103" t="s">
        <v>15</v>
      </c>
      <c r="V58" s="103" t="s">
        <v>9</v>
      </c>
      <c r="W58" s="104" t="str">
        <f t="shared" si="26"/>
        <v>30%</v>
      </c>
      <c r="X58" s="103" t="s">
        <v>19</v>
      </c>
      <c r="Y58" s="103" t="s">
        <v>22</v>
      </c>
      <c r="Z58" s="103" t="s">
        <v>110</v>
      </c>
      <c r="AA58" s="105">
        <f t="shared" si="27"/>
        <v>0.42</v>
      </c>
      <c r="AB58" s="106" t="str">
        <f t="shared" si="28"/>
        <v>Media</v>
      </c>
      <c r="AC58" s="107">
        <f t="shared" si="29"/>
        <v>0.42</v>
      </c>
      <c r="AD58" s="106" t="str">
        <f t="shared" si="30"/>
        <v>Moderado</v>
      </c>
      <c r="AE58" s="107">
        <f t="shared" si="31"/>
        <v>0.6</v>
      </c>
      <c r="AF58" s="108" t="str">
        <f t="shared" si="32"/>
        <v>Moderado</v>
      </c>
      <c r="AG58" s="109" t="s">
        <v>122</v>
      </c>
      <c r="AH58" s="154" t="s">
        <v>279</v>
      </c>
      <c r="AI58" s="148" t="s">
        <v>280</v>
      </c>
      <c r="AJ58" s="167">
        <v>44562</v>
      </c>
      <c r="AK58" s="167">
        <v>44926</v>
      </c>
      <c r="AL58" s="154" t="s">
        <v>281</v>
      </c>
      <c r="AM58" s="225" t="s">
        <v>761</v>
      </c>
      <c r="AN58" s="224">
        <v>0.16500000000000001</v>
      </c>
      <c r="AO58" s="221" t="s">
        <v>762</v>
      </c>
      <c r="AP58" s="224">
        <v>0.33</v>
      </c>
      <c r="AQ58" s="136"/>
      <c r="AR58" s="217" t="s">
        <v>613</v>
      </c>
      <c r="AS58" s="216" t="s">
        <v>632</v>
      </c>
      <c r="AT58" s="226" t="s">
        <v>763</v>
      </c>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row>
    <row r="59" spans="1:71" ht="151.5" customHeight="1" x14ac:dyDescent="0.25">
      <c r="A59" s="341"/>
      <c r="B59" s="343"/>
      <c r="C59" s="352"/>
      <c r="D59" s="349"/>
      <c r="E59" s="324"/>
      <c r="F59" s="324"/>
      <c r="G59" s="324"/>
      <c r="H59" s="347"/>
      <c r="I59" s="324"/>
      <c r="J59" s="340"/>
      <c r="K59" s="321"/>
      <c r="L59" s="332"/>
      <c r="M59" s="335"/>
      <c r="N59" s="138"/>
      <c r="O59" s="321"/>
      <c r="P59" s="332"/>
      <c r="Q59" s="337"/>
      <c r="R59" s="100">
        <v>2</v>
      </c>
      <c r="S59" s="101" t="s">
        <v>278</v>
      </c>
      <c r="T59" s="102" t="str">
        <f t="shared" ref="T59:T60" si="75">IF(OR(U59="Preventivo",U59="Detectivo"),"Probabilidad",IF(U59="Correctivo","Impacto",""))</f>
        <v>Probabilidad</v>
      </c>
      <c r="U59" s="103" t="s">
        <v>15</v>
      </c>
      <c r="V59" s="103" t="s">
        <v>9</v>
      </c>
      <c r="W59" s="104" t="str">
        <f t="shared" ref="W59" si="76">IF(AND(U59="Preventivo",V59="Automático"),"50%",IF(AND(U59="Preventivo",V59="Manual"),"40%",IF(AND(U59="Detectivo",V59="Automático"),"40%",IF(AND(U59="Detectivo",V59="Manual"),"30%",IF(AND(U59="Correctivo",V59="Automático"),"35%",IF(AND(U59="Correctivo",V59="Manual"),"25%",""))))))</f>
        <v>30%</v>
      </c>
      <c r="X59" s="103" t="s">
        <v>19</v>
      </c>
      <c r="Y59" s="103" t="s">
        <v>22</v>
      </c>
      <c r="Z59" s="103" t="s">
        <v>110</v>
      </c>
      <c r="AA59" s="105">
        <f>IFERROR(IF(T59="Probabilidad",(AA58-(+AA58*W59)),IF(T59="Impacto",L59,"")),"")</f>
        <v>0.29399999999999998</v>
      </c>
      <c r="AB59" s="106" t="str">
        <f t="shared" ref="AB59:AB60" si="77">IFERROR(IF(AA59="","",IF(AA59&lt;=0.2,"Muy Baja",IF(AA59&lt;=0.4,"Baja",IF(AA59&lt;=0.6,"Media",IF(AA59&lt;=0.8,"Alta","Muy Alta"))))),"")</f>
        <v>Baja</v>
      </c>
      <c r="AC59" s="107">
        <f t="shared" ref="AC59:AC60" si="78">+AA59</f>
        <v>0.29399999999999998</v>
      </c>
      <c r="AD59" s="106" t="str">
        <f t="shared" ref="AD59:AD60" si="79">IFERROR(IF(AE59="","",IF(AE59&lt;=0.2,"Leve",IF(AE59&lt;=0.4,"Menor",IF(AE59&lt;=0.6,"Moderado",IF(AE59&lt;=0.8,"Mayor","Catastrófico"))))),"")</f>
        <v>Moderado</v>
      </c>
      <c r="AE59" s="107">
        <v>0.6</v>
      </c>
      <c r="AF59" s="108" t="str">
        <f t="shared" ref="AF59:AF60" si="80">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Moderado</v>
      </c>
      <c r="AG59" s="109" t="s">
        <v>122</v>
      </c>
      <c r="AH59" s="154" t="s">
        <v>279</v>
      </c>
      <c r="AI59" s="148" t="s">
        <v>280</v>
      </c>
      <c r="AJ59" s="167">
        <v>44562</v>
      </c>
      <c r="AK59" s="167">
        <v>44926</v>
      </c>
      <c r="AL59" s="154" t="s">
        <v>281</v>
      </c>
      <c r="AM59" s="232" t="s">
        <v>761</v>
      </c>
      <c r="AN59" s="224">
        <v>0.33</v>
      </c>
      <c r="AO59" s="223" t="s">
        <v>756</v>
      </c>
      <c r="AP59" s="224" t="s">
        <v>620</v>
      </c>
      <c r="AQ59" s="136"/>
      <c r="AR59" s="217" t="s">
        <v>613</v>
      </c>
      <c r="AS59" s="216" t="s">
        <v>632</v>
      </c>
      <c r="AT59" s="226"/>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row>
    <row r="60" spans="1:71" ht="151.5" hidden="1" customHeight="1" x14ac:dyDescent="0.25">
      <c r="A60" s="341"/>
      <c r="B60" s="344"/>
      <c r="C60" s="352"/>
      <c r="D60" s="349"/>
      <c r="E60" s="324"/>
      <c r="F60" s="324"/>
      <c r="G60" s="324"/>
      <c r="H60" s="347"/>
      <c r="I60" s="324"/>
      <c r="J60" s="340"/>
      <c r="K60" s="322"/>
      <c r="L60" s="333"/>
      <c r="M60" s="335"/>
      <c r="N60" s="138"/>
      <c r="O60" s="322"/>
      <c r="P60" s="333"/>
      <c r="Q60" s="338"/>
      <c r="R60" s="100">
        <v>3</v>
      </c>
      <c r="S60" s="101"/>
      <c r="T60" s="102" t="str">
        <f t="shared" si="75"/>
        <v/>
      </c>
      <c r="U60" s="103"/>
      <c r="V60" s="103"/>
      <c r="W60" s="104"/>
      <c r="X60" s="103"/>
      <c r="Y60" s="103"/>
      <c r="Z60" s="103"/>
      <c r="AA60" s="105" t="str">
        <f>IFERROR(IF(T60="Probabilidad",(AA59-(+AA59*W60)),IF(T60="Impacto",L60,"")),"")</f>
        <v/>
      </c>
      <c r="AB60" s="106" t="str">
        <f t="shared" si="77"/>
        <v/>
      </c>
      <c r="AC60" s="107" t="str">
        <f t="shared" si="78"/>
        <v/>
      </c>
      <c r="AD60" s="106" t="str">
        <f t="shared" si="79"/>
        <v/>
      </c>
      <c r="AE60" s="107" t="str">
        <f t="shared" ref="AE60" si="81">IFERROR(IF(T60="Impacto",(P60-(+P60*W60)),IF(T60="Probabilidad",P60,"")),"")</f>
        <v/>
      </c>
      <c r="AF60" s="108" t="str">
        <f t="shared" si="80"/>
        <v/>
      </c>
      <c r="AG60" s="109"/>
      <c r="AH60" s="154"/>
      <c r="AI60" s="163"/>
      <c r="AJ60" s="167"/>
      <c r="AK60" s="167"/>
      <c r="AL60" s="154"/>
      <c r="AM60" s="136"/>
      <c r="AN60" s="224">
        <v>0</v>
      </c>
      <c r="AO60" s="136"/>
      <c r="AP60" s="136"/>
      <c r="AQ60" s="136"/>
      <c r="AR60" s="217" t="s">
        <v>613</v>
      </c>
      <c r="AS60" s="136"/>
      <c r="AT60" s="226"/>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row>
    <row r="61" spans="1:71" ht="151.5" customHeight="1" x14ac:dyDescent="0.25">
      <c r="A61" s="341">
        <v>19</v>
      </c>
      <c r="B61" s="342" t="s">
        <v>282</v>
      </c>
      <c r="C61" s="348" t="s">
        <v>283</v>
      </c>
      <c r="D61" s="348" t="s">
        <v>431</v>
      </c>
      <c r="E61" s="323" t="s">
        <v>120</v>
      </c>
      <c r="F61" s="323" t="s">
        <v>284</v>
      </c>
      <c r="G61" s="323" t="s">
        <v>285</v>
      </c>
      <c r="H61" s="346" t="s">
        <v>504</v>
      </c>
      <c r="I61" s="323" t="s">
        <v>117</v>
      </c>
      <c r="J61" s="339">
        <v>360</v>
      </c>
      <c r="K61" s="320" t="str">
        <f>IF(J61&lt;=0,"",IF(J61&lt;=2,"Muy Baja",IF(J61&lt;=24,"Baja",IF(J61&lt;=500,"Media",IF(J61&lt;=5000,"Alta","Muy Alta")))))</f>
        <v>Media</v>
      </c>
      <c r="L61" s="331">
        <f>IF(K61="","",IF(K61="Muy Baja",0.2,IF(K61="Baja",0.4,IF(K61="Media",0.6,IF(K61="Alta",0.8,IF(K61="Muy Alta",1,))))))</f>
        <v>0.6</v>
      </c>
      <c r="M61" s="334" t="s">
        <v>564</v>
      </c>
      <c r="N61" s="137" t="str">
        <f>IF(NOT(ISERROR(MATCH(M61,'Tabla Impacto'!$B$221:$B$223,0))),'Tabla Impacto'!$F$223&amp;"Por favor no seleccionar los criterios de impacto(Afectación Económica o presupuestal y Pérdida Reputacional)",M61)</f>
        <v xml:space="preserve"> El riesgo afecta la imagen de la entidad con algunos usuarios de relevancia frente al logro de los objetivos</v>
      </c>
      <c r="O61" s="320" t="str">
        <f>IF(OR(N61='Tabla Impacto'!$C$11,N61='Tabla Impacto'!$D$11),"Leve",IF(OR(N61='Tabla Impacto'!$C$12,N61='Tabla Impacto'!$D$12),"Menor",IF(OR(N61='Tabla Impacto'!$C$13,N61='Tabla Impacto'!$D$13),"Moderado",IF(OR(N61='Tabla Impacto'!$C$14,N61='Tabla Impacto'!$D$14),"Mayor",IF(OR(N61='Tabla Impacto'!$C$15,N61='Tabla Impacto'!$D$15),"Catastrófico","")))))</f>
        <v>Moderado</v>
      </c>
      <c r="P61" s="331">
        <f>IF(O61="","",IF(O61="Leve",0.2,IF(O61="Menor",0.4,IF(O61="Moderado",0.6,IF(O61="Mayor",0.8,IF(O61="Catastrófico",1,))))))</f>
        <v>0.6</v>
      </c>
      <c r="Q61" s="336" t="str">
        <f>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Moderado</v>
      </c>
      <c r="R61" s="100">
        <v>1</v>
      </c>
      <c r="S61" s="101" t="s">
        <v>286</v>
      </c>
      <c r="T61" s="102" t="str">
        <f t="shared" si="25"/>
        <v>Probabilidad</v>
      </c>
      <c r="U61" s="103" t="s">
        <v>15</v>
      </c>
      <c r="V61" s="103" t="s">
        <v>9</v>
      </c>
      <c r="W61" s="104" t="str">
        <f t="shared" si="26"/>
        <v>30%</v>
      </c>
      <c r="X61" s="103" t="s">
        <v>20</v>
      </c>
      <c r="Y61" s="103" t="s">
        <v>22</v>
      </c>
      <c r="Z61" s="103" t="s">
        <v>110</v>
      </c>
      <c r="AA61" s="105">
        <f t="shared" si="27"/>
        <v>0.42</v>
      </c>
      <c r="AB61" s="106" t="str">
        <f t="shared" si="28"/>
        <v>Media</v>
      </c>
      <c r="AC61" s="107">
        <f t="shared" si="29"/>
        <v>0.42</v>
      </c>
      <c r="AD61" s="106" t="str">
        <f t="shared" si="30"/>
        <v>Moderado</v>
      </c>
      <c r="AE61" s="107">
        <f t="shared" si="31"/>
        <v>0.6</v>
      </c>
      <c r="AF61" s="108" t="str">
        <f t="shared" si="32"/>
        <v>Moderado</v>
      </c>
      <c r="AG61" s="109" t="s">
        <v>122</v>
      </c>
      <c r="AH61" s="154" t="s">
        <v>430</v>
      </c>
      <c r="AI61" s="163" t="s">
        <v>201</v>
      </c>
      <c r="AJ61" s="167">
        <v>44562</v>
      </c>
      <c r="AK61" s="167">
        <v>44926</v>
      </c>
      <c r="AL61" s="154" t="s">
        <v>287</v>
      </c>
      <c r="AM61" s="222" t="s">
        <v>706</v>
      </c>
      <c r="AN61" s="224">
        <v>0.33</v>
      </c>
      <c r="AO61" s="222" t="s">
        <v>708</v>
      </c>
      <c r="AP61" s="224">
        <v>0.33</v>
      </c>
      <c r="AQ61" s="136"/>
      <c r="AR61" s="217" t="s">
        <v>613</v>
      </c>
      <c r="AS61" s="216" t="s">
        <v>632</v>
      </c>
      <c r="AT61" s="226"/>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row>
    <row r="62" spans="1:71" ht="151.5" hidden="1" customHeight="1" x14ac:dyDescent="0.25">
      <c r="A62" s="341"/>
      <c r="B62" s="343"/>
      <c r="C62" s="349"/>
      <c r="D62" s="352"/>
      <c r="E62" s="324"/>
      <c r="F62" s="324"/>
      <c r="G62" s="324"/>
      <c r="H62" s="347"/>
      <c r="I62" s="324"/>
      <c r="J62" s="340"/>
      <c r="K62" s="321"/>
      <c r="L62" s="332"/>
      <c r="M62" s="335"/>
      <c r="N62" s="138"/>
      <c r="O62" s="321"/>
      <c r="P62" s="332"/>
      <c r="Q62" s="337"/>
      <c r="R62" s="100">
        <v>2</v>
      </c>
      <c r="S62" s="101"/>
      <c r="T62" s="102" t="str">
        <f t="shared" ref="T62:T63" si="82">IF(OR(U62="Preventivo",U62="Detectivo"),"Probabilidad",IF(U62="Correctivo","Impacto",""))</f>
        <v/>
      </c>
      <c r="U62" s="103"/>
      <c r="V62" s="103"/>
      <c r="W62" s="104"/>
      <c r="X62" s="103"/>
      <c r="Y62" s="103"/>
      <c r="Z62" s="103"/>
      <c r="AA62" s="105" t="str">
        <f>IFERROR(IF(T62="Probabilidad",(AA61-(+AA61*W62)),IF(T62="Impacto",L62,"")),"")</f>
        <v/>
      </c>
      <c r="AB62" s="106" t="str">
        <f t="shared" ref="AB62:AB63" si="83">IFERROR(IF(AA62="","",IF(AA62&lt;=0.2,"Muy Baja",IF(AA62&lt;=0.4,"Baja",IF(AA62&lt;=0.6,"Media",IF(AA62&lt;=0.8,"Alta","Muy Alta"))))),"")</f>
        <v/>
      </c>
      <c r="AC62" s="107" t="str">
        <f t="shared" ref="AC62:AC63" si="84">+AA62</f>
        <v/>
      </c>
      <c r="AD62" s="106" t="str">
        <f t="shared" ref="AD62:AD63" si="85">IFERROR(IF(AE62="","",IF(AE62&lt;=0.2,"Leve",IF(AE62&lt;=0.4,"Menor",IF(AE62&lt;=0.6,"Moderado",IF(AE62&lt;=0.8,"Mayor","Catastrófico"))))),"")</f>
        <v/>
      </c>
      <c r="AE62" s="107" t="str">
        <f t="shared" ref="AE62:AE63" si="86">IFERROR(IF(T62="Impacto",(P62-(+P62*W62)),IF(T62="Probabilidad",P62,"")),"")</f>
        <v/>
      </c>
      <c r="AF62" s="108" t="str">
        <f t="shared" ref="AF62:AF63" si="87">IFERROR(IF(OR(AND(AB62="Muy Baja",AD62="Leve"),AND(AB62="Muy Baja",AD62="Menor"),AND(AB62="Baja",AD62="Leve")),"Bajo",IF(OR(AND(AB62="Muy baja",AD62="Moderado"),AND(AB62="Baja",AD62="Menor"),AND(AB62="Baja",AD62="Moderado"),AND(AB62="Media",AD62="Leve"),AND(AB62="Media",AD62="Menor"),AND(AB62="Media",AD62="Moderado"),AND(AB62="Alta",AD62="Leve"),AND(AB62="Alta",AD62="Menor")),"Moderado",IF(OR(AND(AB62="Muy Baja",AD62="Mayor"),AND(AB62="Baja",AD62="Mayor"),AND(AB62="Media",AD62="Mayor"),AND(AB62="Alta",AD62="Moderado"),AND(AB62="Alta",AD62="Mayor"),AND(AB62="Muy Alta",AD62="Leve"),AND(AB62="Muy Alta",AD62="Menor"),AND(AB62="Muy Alta",AD62="Moderado"),AND(AB62="Muy Alta",AD62="Mayor")),"Alto",IF(OR(AND(AB62="Muy Baja",AD62="Catastrófico"),AND(AB62="Baja",AD62="Catastrófico"),AND(AB62="Media",AD62="Catastrófico"),AND(AB62="Alta",AD62="Catastrófico"),AND(AB62="Muy Alta",AD62="Catastrófico")),"Extremo","")))),"")</f>
        <v/>
      </c>
      <c r="AG62" s="109"/>
      <c r="AH62" s="154"/>
      <c r="AI62" s="163"/>
      <c r="AJ62" s="167"/>
      <c r="AK62" s="167"/>
      <c r="AL62" s="154"/>
      <c r="AM62" s="226"/>
      <c r="AN62" s="136"/>
      <c r="AO62" s="226"/>
      <c r="AP62" s="136"/>
      <c r="AQ62" s="136"/>
      <c r="AR62" s="217" t="s">
        <v>613</v>
      </c>
      <c r="AS62" s="136"/>
      <c r="AT62" s="226"/>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row>
    <row r="63" spans="1:71" ht="151.5" hidden="1" customHeight="1" x14ac:dyDescent="0.25">
      <c r="A63" s="341"/>
      <c r="B63" s="344"/>
      <c r="C63" s="349"/>
      <c r="D63" s="352"/>
      <c r="E63" s="324"/>
      <c r="F63" s="324"/>
      <c r="G63" s="324"/>
      <c r="H63" s="347"/>
      <c r="I63" s="324"/>
      <c r="J63" s="340"/>
      <c r="K63" s="322"/>
      <c r="L63" s="333"/>
      <c r="M63" s="361"/>
      <c r="N63" s="138"/>
      <c r="O63" s="322"/>
      <c r="P63" s="333"/>
      <c r="Q63" s="338"/>
      <c r="R63" s="100">
        <v>3</v>
      </c>
      <c r="S63" s="101"/>
      <c r="T63" s="102" t="str">
        <f t="shared" si="82"/>
        <v/>
      </c>
      <c r="U63" s="103"/>
      <c r="V63" s="103"/>
      <c r="W63" s="104"/>
      <c r="X63" s="103"/>
      <c r="Y63" s="103"/>
      <c r="Z63" s="103"/>
      <c r="AA63" s="105" t="str">
        <f>IFERROR(IF(T63="Probabilidad",(AA62-(+AA62*W63)),IF(T63="Impacto",L63,"")),"")</f>
        <v/>
      </c>
      <c r="AB63" s="106" t="str">
        <f t="shared" si="83"/>
        <v/>
      </c>
      <c r="AC63" s="107" t="str">
        <f t="shared" si="84"/>
        <v/>
      </c>
      <c r="AD63" s="106" t="str">
        <f t="shared" si="85"/>
        <v/>
      </c>
      <c r="AE63" s="107" t="str">
        <f t="shared" si="86"/>
        <v/>
      </c>
      <c r="AF63" s="108" t="str">
        <f t="shared" si="87"/>
        <v/>
      </c>
      <c r="AG63" s="109"/>
      <c r="AH63" s="154"/>
      <c r="AI63" s="163"/>
      <c r="AJ63" s="167"/>
      <c r="AK63" s="167"/>
      <c r="AL63" s="154"/>
      <c r="AM63" s="226"/>
      <c r="AN63" s="136"/>
      <c r="AO63" s="226"/>
      <c r="AP63" s="136"/>
      <c r="AQ63" s="136"/>
      <c r="AR63" s="217" t="s">
        <v>613</v>
      </c>
      <c r="AS63" s="136"/>
      <c r="AT63" s="226"/>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row>
    <row r="64" spans="1:71" ht="151.5" customHeight="1" x14ac:dyDescent="0.25">
      <c r="A64" s="341">
        <v>20</v>
      </c>
      <c r="B64" s="342" t="s">
        <v>282</v>
      </c>
      <c r="C64" s="348" t="s">
        <v>283</v>
      </c>
      <c r="D64" s="348" t="s">
        <v>431</v>
      </c>
      <c r="E64" s="323" t="s">
        <v>120</v>
      </c>
      <c r="F64" s="350" t="s">
        <v>289</v>
      </c>
      <c r="G64" s="323" t="s">
        <v>290</v>
      </c>
      <c r="H64" s="346" t="s">
        <v>288</v>
      </c>
      <c r="I64" s="323" t="s">
        <v>115</v>
      </c>
      <c r="J64" s="339">
        <v>246</v>
      </c>
      <c r="K64" s="320" t="str">
        <f>IF(J64&lt;=0,"",IF(J64&lt;=2,"Muy Baja",IF(J64&lt;=24,"Baja",IF(J64&lt;=500,"Media",IF(J64&lt;=5000,"Alta","Muy Alta")))))</f>
        <v>Media</v>
      </c>
      <c r="L64" s="331">
        <f>IF(K64="","",IF(K64="Muy Baja",0.2,IF(K64="Baja",0.4,IF(K64="Media",0.6,IF(K64="Alta",0.8,IF(K64="Muy Alta",1,))))))</f>
        <v>0.6</v>
      </c>
      <c r="M64" s="334" t="s">
        <v>571</v>
      </c>
      <c r="N64" s="137" t="str">
        <f>IF(NOT(ISERROR(MATCH(M64,'Tabla Impacto'!$B$221:$B$223,0))),'Tabla Impacto'!$F$223&amp;"Por favor no seleccionar los criterios de impacto(Afectación Económica o presupuestal y Pérdida Reputacional)",M64)</f>
        <v xml:space="preserve"> El riesgo afecta la imagen de la entidad con efecto publicitario sostenido a nivel de sector administrativo, nivel departamental o municipal</v>
      </c>
      <c r="O64" s="320" t="str">
        <f>IF(OR(N64='Tabla Impacto'!$C$11,N64='Tabla Impacto'!$D$11),"Leve",IF(OR(N64='Tabla Impacto'!$C$12,N64='Tabla Impacto'!$D$12),"Menor",IF(OR(N64='Tabla Impacto'!$C$13,N64='Tabla Impacto'!$D$13),"Moderado",IF(OR(N64='Tabla Impacto'!$C$14,N64='Tabla Impacto'!$D$14),"Mayor",IF(OR(N64='Tabla Impacto'!$C$15,N64='Tabla Impacto'!$D$15),"Catastrófico","")))))</f>
        <v>Mayor</v>
      </c>
      <c r="P64" s="331">
        <f>IF(O64="","",IF(O64="Leve",0.2,IF(O64="Menor",0.4,IF(O64="Moderado",0.6,IF(O64="Mayor",0.8,IF(O64="Catastrófico",1,))))))</f>
        <v>0.8</v>
      </c>
      <c r="Q64" s="336" t="str">
        <f>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Alto</v>
      </c>
      <c r="R64" s="100">
        <v>1</v>
      </c>
      <c r="S64" s="101" t="s">
        <v>291</v>
      </c>
      <c r="T64" s="102" t="str">
        <f t="shared" si="25"/>
        <v>Probabilidad</v>
      </c>
      <c r="U64" s="103" t="s">
        <v>14</v>
      </c>
      <c r="V64" s="103" t="s">
        <v>9</v>
      </c>
      <c r="W64" s="104" t="str">
        <f t="shared" si="26"/>
        <v>40%</v>
      </c>
      <c r="X64" s="103" t="s">
        <v>20</v>
      </c>
      <c r="Y64" s="103" t="s">
        <v>22</v>
      </c>
      <c r="Z64" s="103" t="s">
        <v>110</v>
      </c>
      <c r="AA64" s="105">
        <f t="shared" si="27"/>
        <v>0.36</v>
      </c>
      <c r="AB64" s="106" t="str">
        <f t="shared" si="28"/>
        <v>Baja</v>
      </c>
      <c r="AC64" s="107">
        <f t="shared" si="29"/>
        <v>0.36</v>
      </c>
      <c r="AD64" s="106" t="str">
        <f t="shared" si="30"/>
        <v>Mayor</v>
      </c>
      <c r="AE64" s="107">
        <f t="shared" si="31"/>
        <v>0.8</v>
      </c>
      <c r="AF64" s="108" t="str">
        <f t="shared" si="32"/>
        <v>Alto</v>
      </c>
      <c r="AG64" s="109" t="s">
        <v>122</v>
      </c>
      <c r="AH64" s="168" t="s">
        <v>408</v>
      </c>
      <c r="AI64" s="174" t="s">
        <v>219</v>
      </c>
      <c r="AJ64" s="164">
        <v>44562</v>
      </c>
      <c r="AK64" s="165" t="s">
        <v>410</v>
      </c>
      <c r="AL64" s="154" t="s">
        <v>292</v>
      </c>
      <c r="AM64" s="237" t="s">
        <v>764</v>
      </c>
      <c r="AN64" s="224">
        <v>0.33</v>
      </c>
      <c r="AO64" s="222" t="s">
        <v>707</v>
      </c>
      <c r="AP64" s="224">
        <v>0.33</v>
      </c>
      <c r="AQ64" s="136"/>
      <c r="AR64" s="217" t="s">
        <v>613</v>
      </c>
      <c r="AS64" s="216" t="s">
        <v>632</v>
      </c>
      <c r="AT64" s="226"/>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row>
    <row r="65" spans="1:71" ht="151.5" hidden="1" customHeight="1" x14ac:dyDescent="0.25">
      <c r="A65" s="341"/>
      <c r="B65" s="343"/>
      <c r="C65" s="349"/>
      <c r="D65" s="352"/>
      <c r="E65" s="324"/>
      <c r="F65" s="324"/>
      <c r="G65" s="324"/>
      <c r="H65" s="347"/>
      <c r="I65" s="324"/>
      <c r="J65" s="340"/>
      <c r="K65" s="321"/>
      <c r="L65" s="332"/>
      <c r="M65" s="335"/>
      <c r="N65" s="138"/>
      <c r="O65" s="321"/>
      <c r="P65" s="332"/>
      <c r="Q65" s="337"/>
      <c r="R65" s="100">
        <v>2</v>
      </c>
      <c r="S65" s="101"/>
      <c r="T65" s="102" t="str">
        <f t="shared" ref="T65:T66" si="88">IF(OR(U65="Preventivo",U65="Detectivo"),"Probabilidad",IF(U65="Correctivo","Impacto",""))</f>
        <v/>
      </c>
      <c r="U65" s="103"/>
      <c r="V65" s="103"/>
      <c r="W65" s="104"/>
      <c r="X65" s="103"/>
      <c r="Y65" s="103"/>
      <c r="Z65" s="103"/>
      <c r="AA65" s="105" t="str">
        <f>IFERROR(IF(T65="Probabilidad",(AA64-(+AA64*W65)),IF(T65="Impacto",L65,"")),"")</f>
        <v/>
      </c>
      <c r="AB65" s="106" t="str">
        <f t="shared" ref="AB65:AB66" si="89">IFERROR(IF(AA65="","",IF(AA65&lt;=0.2,"Muy Baja",IF(AA65&lt;=0.4,"Baja",IF(AA65&lt;=0.6,"Media",IF(AA65&lt;=0.8,"Alta","Muy Alta"))))),"")</f>
        <v/>
      </c>
      <c r="AC65" s="107" t="str">
        <f t="shared" ref="AC65:AC66" si="90">+AA65</f>
        <v/>
      </c>
      <c r="AD65" s="106" t="str">
        <f t="shared" ref="AD65:AD66" si="91">IFERROR(IF(AE65="","",IF(AE65&lt;=0.2,"Leve",IF(AE65&lt;=0.4,"Menor",IF(AE65&lt;=0.6,"Moderado",IF(AE65&lt;=0.8,"Mayor","Catastrófico"))))),"")</f>
        <v/>
      </c>
      <c r="AE65" s="107" t="str">
        <f t="shared" ref="AE65:AE66" si="92">IFERROR(IF(T65="Impacto",(P65-(+P65*W65)),IF(T65="Probabilidad",P65,"")),"")</f>
        <v/>
      </c>
      <c r="AF65" s="108" t="str">
        <f t="shared" ref="AF65:AF66" si="93">IFERROR(IF(OR(AND(AB65="Muy Baja",AD65="Leve"),AND(AB65="Muy Baja",AD65="Menor"),AND(AB65="Baja",AD65="Leve")),"Bajo",IF(OR(AND(AB65="Muy baja",AD65="Moderado"),AND(AB65="Baja",AD65="Menor"),AND(AB65="Baja",AD65="Moderado"),AND(AB65="Media",AD65="Leve"),AND(AB65="Media",AD65="Menor"),AND(AB65="Media",AD65="Moderado"),AND(AB65="Alta",AD65="Leve"),AND(AB65="Alta",AD65="Menor")),"Moderado",IF(OR(AND(AB65="Muy Baja",AD65="Mayor"),AND(AB65="Baja",AD65="Mayor"),AND(AB65="Media",AD65="Mayor"),AND(AB65="Alta",AD65="Moderado"),AND(AB65="Alta",AD65="Mayor"),AND(AB65="Muy Alta",AD65="Leve"),AND(AB65="Muy Alta",AD65="Menor"),AND(AB65="Muy Alta",AD65="Moderado"),AND(AB65="Muy Alta",AD65="Mayor")),"Alto",IF(OR(AND(AB65="Muy Baja",AD65="Catastrófico"),AND(AB65="Baja",AD65="Catastrófico"),AND(AB65="Media",AD65="Catastrófico"),AND(AB65="Alta",AD65="Catastrófico"),AND(AB65="Muy Alta",AD65="Catastrófico")),"Extremo","")))),"")</f>
        <v/>
      </c>
      <c r="AG65" s="109"/>
      <c r="AH65" s="154"/>
      <c r="AI65" s="163"/>
      <c r="AJ65" s="167"/>
      <c r="AK65" s="167"/>
      <c r="AL65" s="154"/>
      <c r="AM65" s="136"/>
      <c r="AN65" s="136"/>
      <c r="AO65" s="219"/>
      <c r="AP65" s="136"/>
      <c r="AQ65" s="136"/>
      <c r="AR65" s="217" t="s">
        <v>613</v>
      </c>
      <c r="AS65" s="136"/>
      <c r="AT65" s="226"/>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row>
    <row r="66" spans="1:71" ht="151.5" hidden="1" customHeight="1" x14ac:dyDescent="0.25">
      <c r="A66" s="341"/>
      <c r="B66" s="344"/>
      <c r="C66" s="349"/>
      <c r="D66" s="352"/>
      <c r="E66" s="324"/>
      <c r="F66" s="324"/>
      <c r="G66" s="324"/>
      <c r="H66" s="347"/>
      <c r="I66" s="324"/>
      <c r="J66" s="340"/>
      <c r="K66" s="322"/>
      <c r="L66" s="333"/>
      <c r="M66" s="335"/>
      <c r="N66" s="138"/>
      <c r="O66" s="322"/>
      <c r="P66" s="333"/>
      <c r="Q66" s="338"/>
      <c r="R66" s="100">
        <v>3</v>
      </c>
      <c r="S66" s="101"/>
      <c r="T66" s="102" t="str">
        <f t="shared" si="88"/>
        <v/>
      </c>
      <c r="U66" s="103"/>
      <c r="V66" s="103"/>
      <c r="W66" s="104"/>
      <c r="X66" s="103"/>
      <c r="Y66" s="103"/>
      <c r="Z66" s="103"/>
      <c r="AA66" s="105" t="str">
        <f>IFERROR(IF(T66="Probabilidad",(AA65-(+AA65*W66)),IF(T66="Impacto",L66,"")),"")</f>
        <v/>
      </c>
      <c r="AB66" s="106" t="str">
        <f t="shared" si="89"/>
        <v/>
      </c>
      <c r="AC66" s="107" t="str">
        <f t="shared" si="90"/>
        <v/>
      </c>
      <c r="AD66" s="106" t="str">
        <f t="shared" si="91"/>
        <v/>
      </c>
      <c r="AE66" s="107" t="str">
        <f t="shared" si="92"/>
        <v/>
      </c>
      <c r="AF66" s="108" t="str">
        <f t="shared" si="93"/>
        <v/>
      </c>
      <c r="AG66" s="109"/>
      <c r="AH66" s="154"/>
      <c r="AI66" s="163"/>
      <c r="AJ66" s="167"/>
      <c r="AK66" s="167"/>
      <c r="AL66" s="154"/>
      <c r="AM66" s="136"/>
      <c r="AN66" s="136"/>
      <c r="AO66" s="219"/>
      <c r="AP66" s="136"/>
      <c r="AQ66" s="136"/>
      <c r="AR66" s="217" t="s">
        <v>613</v>
      </c>
      <c r="AS66" s="136"/>
      <c r="AT66" s="226"/>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row>
    <row r="67" spans="1:71" ht="151.5" customHeight="1" x14ac:dyDescent="0.25">
      <c r="A67" s="341">
        <v>21</v>
      </c>
      <c r="B67" s="342" t="s">
        <v>293</v>
      </c>
      <c r="C67" s="348" t="s">
        <v>388</v>
      </c>
      <c r="D67" s="348" t="s">
        <v>432</v>
      </c>
      <c r="E67" s="323" t="s">
        <v>120</v>
      </c>
      <c r="F67" s="350" t="s">
        <v>506</v>
      </c>
      <c r="G67" s="350" t="s">
        <v>505</v>
      </c>
      <c r="H67" s="346" t="s">
        <v>507</v>
      </c>
      <c r="I67" s="323" t="s">
        <v>351</v>
      </c>
      <c r="J67" s="339">
        <v>4</v>
      </c>
      <c r="K67" s="320" t="str">
        <f>IF(J67&lt;=0,"",IF(J67&lt;=2,"Muy Baja",IF(J67&lt;=24,"Baja",IF(J67&lt;=500,"Media",IF(J67&lt;=5000,"Alta","Muy Alta")))))</f>
        <v>Baja</v>
      </c>
      <c r="L67" s="331">
        <f>IF(K67="","",IF(K67="Muy Baja",0.2,IF(K67="Baja",0.4,IF(K67="Media",0.6,IF(K67="Alta",0.8,IF(K67="Muy Alta",1,))))))</f>
        <v>0.4</v>
      </c>
      <c r="M67" s="334" t="s">
        <v>560</v>
      </c>
      <c r="N67" s="137" t="str">
        <f>IF(NOT(ISERROR(MATCH(M67,'Tabla Impacto'!$B$221:$B$223,0))),'Tabla Impacto'!$F$223&amp;"Por favor no seleccionar los criterios de impacto(Afectación Económica o presupuestal y Pérdida Reputacional)",M67)</f>
        <v xml:space="preserve"> Afectación menor a 10 SMLMV .</v>
      </c>
      <c r="O67" s="320" t="str">
        <f>IF(OR(N67='Tabla Impacto'!$C$11,N67='Tabla Impacto'!$D$11),"Leve",IF(OR(N67='Tabla Impacto'!$C$12,N67='Tabla Impacto'!$D$12),"Menor",IF(OR(N67='Tabla Impacto'!$C$13,N67='Tabla Impacto'!$D$13),"Moderado",IF(OR(N67='Tabla Impacto'!$C$14,N67='Tabla Impacto'!$D$14),"Mayor",IF(OR(N67='Tabla Impacto'!$C$15,N67='Tabla Impacto'!$D$15),"Catastrófico","")))))</f>
        <v>Leve</v>
      </c>
      <c r="P67" s="331">
        <f>IF(O67="","",IF(O67="Leve",0.2,IF(O67="Menor",0.4,IF(O67="Moderado",0.6,IF(O67="Mayor",0.8,IF(O67="Catastrófico",1,))))))</f>
        <v>0.2</v>
      </c>
      <c r="Q67" s="336" t="str">
        <f>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Bajo</v>
      </c>
      <c r="R67" s="100">
        <v>1</v>
      </c>
      <c r="S67" s="101" t="s">
        <v>433</v>
      </c>
      <c r="T67" s="102" t="str">
        <f t="shared" si="25"/>
        <v>Probabilidad</v>
      </c>
      <c r="U67" s="103" t="s">
        <v>14</v>
      </c>
      <c r="V67" s="103" t="s">
        <v>9</v>
      </c>
      <c r="W67" s="104" t="str">
        <f t="shared" si="26"/>
        <v>40%</v>
      </c>
      <c r="X67" s="103" t="s">
        <v>19</v>
      </c>
      <c r="Y67" s="103" t="s">
        <v>22</v>
      </c>
      <c r="Z67" s="103" t="s">
        <v>110</v>
      </c>
      <c r="AA67" s="105">
        <f t="shared" si="27"/>
        <v>0.24</v>
      </c>
      <c r="AB67" s="106" t="str">
        <f t="shared" si="28"/>
        <v>Baja</v>
      </c>
      <c r="AC67" s="107">
        <f t="shared" si="29"/>
        <v>0.24</v>
      </c>
      <c r="AD67" s="106" t="str">
        <f t="shared" si="30"/>
        <v>Leve</v>
      </c>
      <c r="AE67" s="107">
        <f t="shared" si="31"/>
        <v>0.2</v>
      </c>
      <c r="AF67" s="108" t="str">
        <f t="shared" si="32"/>
        <v>Bajo</v>
      </c>
      <c r="AG67" s="109" t="s">
        <v>122</v>
      </c>
      <c r="AH67" s="154" t="s">
        <v>366</v>
      </c>
      <c r="AI67" s="163" t="s">
        <v>201</v>
      </c>
      <c r="AJ67" s="167" t="s">
        <v>300</v>
      </c>
      <c r="AK67" s="167" t="s">
        <v>301</v>
      </c>
      <c r="AL67" s="175" t="s">
        <v>434</v>
      </c>
      <c r="AM67" s="219" t="s">
        <v>714</v>
      </c>
      <c r="AN67" s="212">
        <v>0.33</v>
      </c>
      <c r="AO67" s="219" t="s">
        <v>765</v>
      </c>
      <c r="AP67" s="212">
        <v>0.33</v>
      </c>
      <c r="AQ67" s="136"/>
      <c r="AR67" s="217" t="s">
        <v>613</v>
      </c>
      <c r="AS67" s="216" t="s">
        <v>632</v>
      </c>
      <c r="AT67" s="226"/>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row>
    <row r="68" spans="1:71" ht="151.5" customHeight="1" x14ac:dyDescent="0.25">
      <c r="A68" s="341"/>
      <c r="B68" s="343"/>
      <c r="C68" s="352"/>
      <c r="D68" s="352"/>
      <c r="E68" s="324"/>
      <c r="F68" s="324"/>
      <c r="G68" s="324"/>
      <c r="H68" s="347"/>
      <c r="I68" s="324"/>
      <c r="J68" s="340"/>
      <c r="K68" s="321"/>
      <c r="L68" s="332"/>
      <c r="M68" s="335"/>
      <c r="N68" s="138"/>
      <c r="O68" s="321"/>
      <c r="P68" s="332"/>
      <c r="Q68" s="337"/>
      <c r="R68" s="100">
        <v>2</v>
      </c>
      <c r="S68" s="101" t="s">
        <v>352</v>
      </c>
      <c r="T68" s="102" t="str">
        <f t="shared" ref="T68:T69" si="94">IF(OR(U68="Preventivo",U68="Detectivo"),"Probabilidad",IF(U68="Correctivo","Impacto",""))</f>
        <v>Probabilidad</v>
      </c>
      <c r="U68" s="103" t="s">
        <v>14</v>
      </c>
      <c r="V68" s="103" t="s">
        <v>9</v>
      </c>
      <c r="W68" s="104" t="str">
        <f t="shared" ref="W68" si="95">IF(AND(U68="Preventivo",V68="Automático"),"50%",IF(AND(U68="Preventivo",V68="Manual"),"40%",IF(AND(U68="Detectivo",V68="Automático"),"40%",IF(AND(U68="Detectivo",V68="Manual"),"30%",IF(AND(U68="Correctivo",V68="Automático"),"35%",IF(AND(U68="Correctivo",V68="Manual"),"25%",""))))))</f>
        <v>40%</v>
      </c>
      <c r="X68" s="103" t="s">
        <v>19</v>
      </c>
      <c r="Y68" s="103" t="s">
        <v>22</v>
      </c>
      <c r="Z68" s="103" t="s">
        <v>110</v>
      </c>
      <c r="AA68" s="105">
        <f>IFERROR(IF(T68="Probabilidad",(AA67-(+AA67*W68)),IF(T68="Impacto",L68,"")),"")</f>
        <v>0.14399999999999999</v>
      </c>
      <c r="AB68" s="106" t="str">
        <f t="shared" ref="AB68" si="96">IFERROR(IF(AA68="","",IF(AA68&lt;=0.2,"Muy Baja",IF(AA68&lt;=0.4,"Baja",IF(AA68&lt;=0.6,"Media",IF(AA68&lt;=0.8,"Alta","Muy Alta"))))),"")</f>
        <v>Muy Baja</v>
      </c>
      <c r="AC68" s="107">
        <f t="shared" ref="AC68" si="97">+AA68</f>
        <v>0.14399999999999999</v>
      </c>
      <c r="AD68" s="106" t="str">
        <f t="shared" ref="AD68" si="98">IFERROR(IF(AE68="","",IF(AE68&lt;=0.2,"Leve",IF(AE68&lt;=0.4,"Menor",IF(AE68&lt;=0.6,"Moderado",IF(AE68&lt;=0.8,"Mayor","Catastrófico"))))),"")</f>
        <v>Leve</v>
      </c>
      <c r="AE68" s="107">
        <v>0.2</v>
      </c>
      <c r="AF68" s="108" t="str">
        <f t="shared" ref="AF68" si="99">IFERROR(IF(OR(AND(AB68="Muy Baja",AD68="Leve"),AND(AB68="Muy Baja",AD68="Menor"),AND(AB68="Baja",AD68="Leve")),"Bajo",IF(OR(AND(AB68="Muy baja",AD68="Moderado"),AND(AB68="Baja",AD68="Menor"),AND(AB68="Baja",AD68="Moderado"),AND(AB68="Media",AD68="Leve"),AND(AB68="Media",AD68="Menor"),AND(AB68="Media",AD68="Moderado"),AND(AB68="Alta",AD68="Leve"),AND(AB68="Alta",AD68="Menor")),"Moderado",IF(OR(AND(AB68="Muy Baja",AD68="Mayor"),AND(AB68="Baja",AD68="Mayor"),AND(AB68="Media",AD68="Mayor"),AND(AB68="Alta",AD68="Moderado"),AND(AB68="Alta",AD68="Mayor"),AND(AB68="Muy Alta",AD68="Leve"),AND(AB68="Muy Alta",AD68="Menor"),AND(AB68="Muy Alta",AD68="Moderado"),AND(AB68="Muy Alta",AD68="Mayor")),"Alto",IF(OR(AND(AB68="Muy Baja",AD68="Catastrófico"),AND(AB68="Baja",AD68="Catastrófico"),AND(AB68="Media",AD68="Catastrófico"),AND(AB68="Alta",AD68="Catastrófico"),AND(AB68="Muy Alta",AD68="Catastrófico")),"Extremo","")))),"")</f>
        <v>Bajo</v>
      </c>
      <c r="AG68" s="109" t="s">
        <v>122</v>
      </c>
      <c r="AH68" s="154" t="s">
        <v>353</v>
      </c>
      <c r="AI68" s="163" t="s">
        <v>294</v>
      </c>
      <c r="AJ68" s="167" t="s">
        <v>300</v>
      </c>
      <c r="AK68" s="167" t="s">
        <v>301</v>
      </c>
      <c r="AL68" s="175" t="s">
        <v>435</v>
      </c>
      <c r="AM68" s="219" t="s">
        <v>715</v>
      </c>
      <c r="AN68" s="212">
        <v>0.33</v>
      </c>
      <c r="AO68" s="219" t="s">
        <v>657</v>
      </c>
      <c r="AP68" s="212">
        <v>0.33</v>
      </c>
      <c r="AQ68" s="136"/>
      <c r="AR68" s="217" t="s">
        <v>613</v>
      </c>
      <c r="AS68" s="216" t="s">
        <v>632</v>
      </c>
      <c r="AT68" s="226"/>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row>
    <row r="69" spans="1:71" ht="151.5" hidden="1" customHeight="1" x14ac:dyDescent="0.25">
      <c r="A69" s="341"/>
      <c r="B69" s="344"/>
      <c r="C69" s="352"/>
      <c r="D69" s="352"/>
      <c r="E69" s="324"/>
      <c r="F69" s="324"/>
      <c r="G69" s="324"/>
      <c r="H69" s="347"/>
      <c r="I69" s="324"/>
      <c r="J69" s="340"/>
      <c r="K69" s="322"/>
      <c r="L69" s="333"/>
      <c r="M69" s="335"/>
      <c r="N69" s="138"/>
      <c r="O69" s="322"/>
      <c r="P69" s="333"/>
      <c r="Q69" s="338"/>
      <c r="R69" s="100">
        <v>3</v>
      </c>
      <c r="S69" s="101"/>
      <c r="T69" s="102" t="str">
        <f t="shared" si="94"/>
        <v/>
      </c>
      <c r="U69" s="103"/>
      <c r="V69" s="103"/>
      <c r="W69" s="104"/>
      <c r="X69" s="103"/>
      <c r="Y69" s="103"/>
      <c r="Z69" s="103"/>
      <c r="AA69" s="105"/>
      <c r="AB69" s="106"/>
      <c r="AC69" s="107"/>
      <c r="AD69" s="106"/>
      <c r="AE69" s="107"/>
      <c r="AF69" s="108"/>
      <c r="AG69" s="109"/>
      <c r="AH69" s="154"/>
      <c r="AI69" s="163"/>
      <c r="AJ69" s="167"/>
      <c r="AK69" s="167"/>
      <c r="AL69" s="154"/>
      <c r="AM69" s="219"/>
      <c r="AN69" s="212">
        <v>0.33</v>
      </c>
      <c r="AO69" s="219"/>
      <c r="AP69" s="136"/>
      <c r="AQ69" s="136"/>
      <c r="AR69" s="217" t="s">
        <v>613</v>
      </c>
      <c r="AS69" s="136"/>
      <c r="AT69" s="226"/>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row>
    <row r="70" spans="1:71" ht="151.5" customHeight="1" x14ac:dyDescent="0.25">
      <c r="A70" s="341">
        <v>22</v>
      </c>
      <c r="B70" s="342" t="s">
        <v>293</v>
      </c>
      <c r="C70" s="348" t="s">
        <v>388</v>
      </c>
      <c r="D70" s="348" t="s">
        <v>432</v>
      </c>
      <c r="E70" s="323" t="s">
        <v>118</v>
      </c>
      <c r="F70" s="323" t="s">
        <v>511</v>
      </c>
      <c r="G70" s="323" t="s">
        <v>296</v>
      </c>
      <c r="H70" s="346" t="s">
        <v>295</v>
      </c>
      <c r="I70" s="323" t="s">
        <v>349</v>
      </c>
      <c r="J70" s="339">
        <v>12</v>
      </c>
      <c r="K70" s="320" t="str">
        <f>IF(J70&lt;=0,"",IF(J70&lt;=2,"Muy Baja",IF(J70&lt;=24,"Baja",IF(J70&lt;=500,"Media",IF(J70&lt;=5000,"Alta","Muy Alta")))))</f>
        <v>Baja</v>
      </c>
      <c r="L70" s="331">
        <f>IF(K70="","",IF(K70="Muy Baja",0.2,IF(K70="Baja",0.4,IF(K70="Media",0.6,IF(K70="Alta",0.8,IF(K70="Muy Alta",1,))))))</f>
        <v>0.4</v>
      </c>
      <c r="M70" s="334" t="s">
        <v>569</v>
      </c>
      <c r="N70" s="137" t="str">
        <f>IF(NOT(ISERROR(MATCH(M70,'Tabla Impacto'!$B$221:$B$223,0))),'Tabla Impacto'!$F$223&amp;"Por favor no seleccionar los criterios de impacto(Afectación Económica o presupuestal y Pérdida Reputacional)",M70)</f>
        <v xml:space="preserve"> El riesgo afecta la imagen de la entidad internamente, de conocimiento general, nivel interno, de junta directiva y accionistas y/o de proveedores</v>
      </c>
      <c r="O70" s="320" t="str">
        <f>IF(OR(N70='Tabla Impacto'!$C$11,N70='Tabla Impacto'!$D$11),"Leve",IF(OR(N70='Tabla Impacto'!$C$12,N70='Tabla Impacto'!$D$12),"Menor",IF(OR(N70='Tabla Impacto'!$C$13,N70='Tabla Impacto'!$D$13),"Moderado",IF(OR(N70='Tabla Impacto'!$C$14,N70='Tabla Impacto'!$D$14),"Mayor",IF(OR(N70='Tabla Impacto'!$C$15,N70='Tabla Impacto'!$D$15),"Catastrófico","")))))</f>
        <v>Menor</v>
      </c>
      <c r="P70" s="331">
        <f>IF(O70="","",IF(O70="Leve",0.2,IF(O70="Menor",0.4,IF(O70="Moderado",0.6,IF(O70="Mayor",0.8,IF(O70="Catastrófico",1,))))))</f>
        <v>0.4</v>
      </c>
      <c r="Q70" s="336" t="str">
        <f>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Moderado</v>
      </c>
      <c r="R70" s="100">
        <v>1</v>
      </c>
      <c r="S70" s="101" t="s">
        <v>297</v>
      </c>
      <c r="T70" s="102" t="str">
        <f t="shared" si="25"/>
        <v>Probabilidad</v>
      </c>
      <c r="U70" s="103" t="s">
        <v>15</v>
      </c>
      <c r="V70" s="103" t="s">
        <v>9</v>
      </c>
      <c r="W70" s="104" t="str">
        <f t="shared" si="26"/>
        <v>30%</v>
      </c>
      <c r="X70" s="103" t="s">
        <v>20</v>
      </c>
      <c r="Y70" s="103" t="s">
        <v>23</v>
      </c>
      <c r="Z70" s="103" t="s">
        <v>111</v>
      </c>
      <c r="AA70" s="105">
        <f t="shared" si="27"/>
        <v>0.28000000000000003</v>
      </c>
      <c r="AB70" s="106" t="str">
        <f t="shared" si="28"/>
        <v>Baja</v>
      </c>
      <c r="AC70" s="107">
        <f t="shared" si="29"/>
        <v>0.28000000000000003</v>
      </c>
      <c r="AD70" s="106" t="str">
        <f t="shared" si="30"/>
        <v>Menor</v>
      </c>
      <c r="AE70" s="107">
        <f t="shared" si="31"/>
        <v>0.4</v>
      </c>
      <c r="AF70" s="108" t="str">
        <f t="shared" si="32"/>
        <v>Moderado</v>
      </c>
      <c r="AG70" s="109" t="s">
        <v>122</v>
      </c>
      <c r="AH70" s="154" t="s">
        <v>510</v>
      </c>
      <c r="AI70" s="163" t="s">
        <v>269</v>
      </c>
      <c r="AJ70" s="167" t="s">
        <v>300</v>
      </c>
      <c r="AK70" s="167" t="s">
        <v>301</v>
      </c>
      <c r="AL70" s="154" t="s">
        <v>508</v>
      </c>
      <c r="AM70" s="219" t="s">
        <v>766</v>
      </c>
      <c r="AN70" s="212">
        <v>0.33</v>
      </c>
      <c r="AO70" s="219" t="s">
        <v>652</v>
      </c>
      <c r="AP70" s="212">
        <v>0.33</v>
      </c>
      <c r="AQ70" s="136"/>
      <c r="AR70" s="217" t="s">
        <v>613</v>
      </c>
      <c r="AS70" s="216" t="s">
        <v>632</v>
      </c>
      <c r="AT70" s="226"/>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row>
    <row r="71" spans="1:71" ht="151.5" customHeight="1" x14ac:dyDescent="0.25">
      <c r="A71" s="341"/>
      <c r="B71" s="343"/>
      <c r="C71" s="352"/>
      <c r="D71" s="352"/>
      <c r="E71" s="324"/>
      <c r="F71" s="324"/>
      <c r="G71" s="324"/>
      <c r="H71" s="347"/>
      <c r="I71" s="324"/>
      <c r="J71" s="340"/>
      <c r="K71" s="321"/>
      <c r="L71" s="332"/>
      <c r="M71" s="335"/>
      <c r="N71" s="138"/>
      <c r="O71" s="321"/>
      <c r="P71" s="332"/>
      <c r="Q71" s="337"/>
      <c r="R71" s="100">
        <v>2</v>
      </c>
      <c r="S71" s="101" t="s">
        <v>354</v>
      </c>
      <c r="T71" s="102" t="str">
        <f t="shared" ref="T71:T76" si="100">IF(OR(U71="Preventivo",U71="Detectivo"),"Probabilidad",IF(U71="Correctivo","Impacto",""))</f>
        <v>Probabilidad</v>
      </c>
      <c r="U71" s="103" t="s">
        <v>15</v>
      </c>
      <c r="V71" s="103" t="s">
        <v>9</v>
      </c>
      <c r="W71" s="104" t="str">
        <f t="shared" ref="W71:W76" si="101">IF(AND(U71="Preventivo",V71="Automático"),"50%",IF(AND(U71="Preventivo",V71="Manual"),"40%",IF(AND(U71="Detectivo",V71="Automático"),"40%",IF(AND(U71="Detectivo",V71="Manual"),"30%",IF(AND(U71="Correctivo",V71="Automático"),"35%",IF(AND(U71="Correctivo",V71="Manual"),"25%",""))))))</f>
        <v>30%</v>
      </c>
      <c r="X71" s="103" t="s">
        <v>19</v>
      </c>
      <c r="Y71" s="103" t="s">
        <v>22</v>
      </c>
      <c r="Z71" s="103" t="s">
        <v>110</v>
      </c>
      <c r="AA71" s="105">
        <f>IFERROR(IF(T71="Probabilidad",(AA70-(+AA70*W71)),IF(T71="Impacto",L71,"")),"")</f>
        <v>0.19600000000000001</v>
      </c>
      <c r="AB71" s="106" t="str">
        <f t="shared" ref="AB71:AB76" si="102">IFERROR(IF(AA71="","",IF(AA71&lt;=0.2,"Muy Baja",IF(AA71&lt;=0.4,"Baja",IF(AA71&lt;=0.6,"Media",IF(AA71&lt;=0.8,"Alta","Muy Alta"))))),"")</f>
        <v>Muy Baja</v>
      </c>
      <c r="AC71" s="107">
        <f t="shared" ref="AC71:AC76" si="103">+AA71</f>
        <v>0.19600000000000001</v>
      </c>
      <c r="AD71" s="106" t="str">
        <f t="shared" ref="AD71:AD76" si="104">IFERROR(IF(AE71="","",IF(AE71&lt;=0.2,"Leve",IF(AE71&lt;=0.4,"Menor",IF(AE71&lt;=0.6,"Moderado",IF(AE71&lt;=0.8,"Mayor","Catastrófico"))))),"")</f>
        <v>Menor</v>
      </c>
      <c r="AE71" s="107">
        <v>0.4</v>
      </c>
      <c r="AF71" s="108" t="str">
        <f t="shared" ref="AF71:AF76" si="105">IFERROR(IF(OR(AND(AB71="Muy Baja",AD71="Leve"),AND(AB71="Muy Baja",AD71="Menor"),AND(AB71="Baja",AD71="Leve")),"Bajo",IF(OR(AND(AB71="Muy baja",AD71="Moderado"),AND(AB71="Baja",AD71="Menor"),AND(AB71="Baja",AD71="Moderado"),AND(AB71="Media",AD71="Leve"),AND(AB71="Media",AD71="Menor"),AND(AB71="Media",AD71="Moderado"),AND(AB71="Alta",AD71="Leve"),AND(AB71="Alta",AD71="Menor")),"Moderado",IF(OR(AND(AB71="Muy Baja",AD71="Mayor"),AND(AB71="Baja",AD71="Mayor"),AND(AB71="Media",AD71="Mayor"),AND(AB71="Alta",AD71="Moderado"),AND(AB71="Alta",AD71="Mayor"),AND(AB71="Muy Alta",AD71="Leve"),AND(AB71="Muy Alta",AD71="Menor"),AND(AB71="Muy Alta",AD71="Moderado"),AND(AB71="Muy Alta",AD71="Mayor")),"Alto",IF(OR(AND(AB71="Muy Baja",AD71="Catastrófico"),AND(AB71="Baja",AD71="Catastrófico"),AND(AB71="Media",AD71="Catastrófico"),AND(AB71="Alta",AD71="Catastrófico"),AND(AB71="Muy Alta",AD71="Catastrófico")),"Extremo","")))),"")</f>
        <v>Bajo</v>
      </c>
      <c r="AG71" s="109" t="s">
        <v>122</v>
      </c>
      <c r="AH71" s="154" t="s">
        <v>436</v>
      </c>
      <c r="AI71" s="163" t="s">
        <v>269</v>
      </c>
      <c r="AJ71" s="167" t="s">
        <v>300</v>
      </c>
      <c r="AK71" s="167" t="s">
        <v>301</v>
      </c>
      <c r="AL71" s="154" t="s">
        <v>509</v>
      </c>
      <c r="AM71" s="219" t="s">
        <v>767</v>
      </c>
      <c r="AN71" s="212">
        <v>0.33</v>
      </c>
      <c r="AO71" s="219" t="s">
        <v>716</v>
      </c>
      <c r="AP71" s="212">
        <v>0.33</v>
      </c>
      <c r="AQ71" s="136"/>
      <c r="AR71" s="217" t="s">
        <v>613</v>
      </c>
      <c r="AS71" s="216" t="s">
        <v>632</v>
      </c>
      <c r="AT71" s="226"/>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row>
    <row r="72" spans="1:71" ht="151.5" customHeight="1" x14ac:dyDescent="0.25">
      <c r="A72" s="341"/>
      <c r="B72" s="344"/>
      <c r="C72" s="352"/>
      <c r="D72" s="352"/>
      <c r="E72" s="324"/>
      <c r="F72" s="324"/>
      <c r="G72" s="324"/>
      <c r="H72" s="347"/>
      <c r="I72" s="324"/>
      <c r="J72" s="340"/>
      <c r="K72" s="322"/>
      <c r="L72" s="333"/>
      <c r="M72" s="335"/>
      <c r="N72" s="138"/>
      <c r="O72" s="322"/>
      <c r="P72" s="333"/>
      <c r="Q72" s="338"/>
      <c r="R72" s="100">
        <v>3</v>
      </c>
      <c r="S72" s="139" t="s">
        <v>298</v>
      </c>
      <c r="T72" s="102" t="str">
        <f t="shared" si="100"/>
        <v>Probabilidad</v>
      </c>
      <c r="U72" s="103" t="s">
        <v>15</v>
      </c>
      <c r="V72" s="103" t="s">
        <v>9</v>
      </c>
      <c r="W72" s="104" t="str">
        <f t="shared" si="101"/>
        <v>30%</v>
      </c>
      <c r="X72" s="103" t="s">
        <v>19</v>
      </c>
      <c r="Y72" s="103" t="s">
        <v>22</v>
      </c>
      <c r="Z72" s="103" t="s">
        <v>110</v>
      </c>
      <c r="AA72" s="105">
        <f>IFERROR(IF(T72="Probabilidad",(AA71-(+AA71*W72)),IF(T72="Impacto",L72,"")),"")</f>
        <v>0.13720000000000002</v>
      </c>
      <c r="AB72" s="106" t="str">
        <f t="shared" si="102"/>
        <v>Muy Baja</v>
      </c>
      <c r="AC72" s="107">
        <f t="shared" si="103"/>
        <v>0.13720000000000002</v>
      </c>
      <c r="AD72" s="106" t="str">
        <f t="shared" si="104"/>
        <v>Menor</v>
      </c>
      <c r="AE72" s="107">
        <v>0.4</v>
      </c>
      <c r="AF72" s="108" t="str">
        <f t="shared" si="105"/>
        <v>Bajo</v>
      </c>
      <c r="AG72" s="109" t="s">
        <v>122</v>
      </c>
      <c r="AH72" s="154" t="s">
        <v>437</v>
      </c>
      <c r="AI72" s="163" t="s">
        <v>269</v>
      </c>
      <c r="AJ72" s="167" t="s">
        <v>300</v>
      </c>
      <c r="AK72" s="167" t="s">
        <v>301</v>
      </c>
      <c r="AL72" s="154" t="s">
        <v>367</v>
      </c>
      <c r="AM72" s="219" t="s">
        <v>655</v>
      </c>
      <c r="AN72" s="212" t="s">
        <v>620</v>
      </c>
      <c r="AO72" s="219" t="s">
        <v>656</v>
      </c>
      <c r="AP72" s="212" t="s">
        <v>620</v>
      </c>
      <c r="AQ72" s="136"/>
      <c r="AR72" s="217" t="s">
        <v>613</v>
      </c>
      <c r="AS72" s="216"/>
      <c r="AT72" s="226" t="s">
        <v>654</v>
      </c>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row>
    <row r="73" spans="1:71" ht="151.5" customHeight="1" x14ac:dyDescent="0.25">
      <c r="A73" s="341">
        <v>23</v>
      </c>
      <c r="B73" s="342" t="s">
        <v>299</v>
      </c>
      <c r="C73" s="348" t="s">
        <v>438</v>
      </c>
      <c r="D73" s="348" t="s">
        <v>439</v>
      </c>
      <c r="E73" s="323" t="s">
        <v>118</v>
      </c>
      <c r="F73" s="323" t="s">
        <v>355</v>
      </c>
      <c r="G73" s="323" t="s">
        <v>512</v>
      </c>
      <c r="H73" s="346" t="s">
        <v>513</v>
      </c>
      <c r="I73" s="323" t="s">
        <v>115</v>
      </c>
      <c r="J73" s="339">
        <v>30</v>
      </c>
      <c r="K73" s="320" t="str">
        <f>IF(J73&lt;=0,"",IF(J73&lt;=2,"Muy Baja",IF(J73&lt;=24,"Baja",IF(J73&lt;=500,"Media",IF(J73&lt;=5000,"Alta","Muy Alta")))))</f>
        <v>Media</v>
      </c>
      <c r="L73" s="331">
        <f>IF(K73="","",IF(K73="Muy Baja",0.2,IF(K73="Baja",0.4,IF(K73="Media",0.6,IF(K73="Alta",0.8,IF(K73="Muy Alta",1,))))))</f>
        <v>0.6</v>
      </c>
      <c r="M73" s="334" t="s">
        <v>571</v>
      </c>
      <c r="N73" s="137" t="str">
        <f>IF(NOT(ISERROR(MATCH(M73,'Tabla Impacto'!$B$221:$B$223,0))),'Tabla Impacto'!$F$223&amp;"Por favor no seleccionar los criterios de impacto(Afectación Económica o presupuestal y Pérdida Reputacional)",M73)</f>
        <v xml:space="preserve"> El riesgo afecta la imagen de la entidad con efecto publicitario sostenido a nivel de sector administrativo, nivel departamental o municipal</v>
      </c>
      <c r="O73" s="320" t="str">
        <f>IF(OR(N73='Tabla Impacto'!$C$11,N73='Tabla Impacto'!$D$11),"Leve",IF(OR(N73='Tabla Impacto'!$C$12,N73='Tabla Impacto'!$D$12),"Menor",IF(OR(N73='Tabla Impacto'!$C$13,N73='Tabla Impacto'!$D$13),"Moderado",IF(OR(N73='Tabla Impacto'!$C$14,N73='Tabla Impacto'!$D$14),"Mayor",IF(OR(N73='Tabla Impacto'!$C$15,N73='Tabla Impacto'!$D$15),"Catastrófico","")))))</f>
        <v>Mayor</v>
      </c>
      <c r="P73" s="331">
        <f>IF(O73="","",IF(O73="Leve",0.2,IF(O73="Menor",0.4,IF(O73="Moderado",0.6,IF(O73="Mayor",0.8,IF(O73="Catastrófico",1,))))))</f>
        <v>0.8</v>
      </c>
      <c r="Q73" s="336" t="str">
        <f>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Alto</v>
      </c>
      <c r="R73" s="100">
        <v>1</v>
      </c>
      <c r="S73" s="101" t="s">
        <v>368</v>
      </c>
      <c r="T73" s="102" t="str">
        <f t="shared" si="100"/>
        <v>Probabilidad</v>
      </c>
      <c r="U73" s="103" t="s">
        <v>14</v>
      </c>
      <c r="V73" s="103" t="s">
        <v>9</v>
      </c>
      <c r="W73" s="104" t="str">
        <f t="shared" si="101"/>
        <v>40%</v>
      </c>
      <c r="X73" s="103" t="s">
        <v>19</v>
      </c>
      <c r="Y73" s="103" t="s">
        <v>23</v>
      </c>
      <c r="Z73" s="103" t="s">
        <v>110</v>
      </c>
      <c r="AA73" s="105">
        <f t="shared" ref="AA73:AA76" si="106">IFERROR(IF(T73="Probabilidad",(L73-(+L73*W73)),IF(T73="Impacto",L73,"")),"")</f>
        <v>0.36</v>
      </c>
      <c r="AB73" s="106" t="str">
        <f t="shared" si="102"/>
        <v>Baja</v>
      </c>
      <c r="AC73" s="107">
        <f t="shared" si="103"/>
        <v>0.36</v>
      </c>
      <c r="AD73" s="106" t="str">
        <f t="shared" si="104"/>
        <v>Mayor</v>
      </c>
      <c r="AE73" s="107">
        <f t="shared" ref="AE73:AE76" si="107">IFERROR(IF(T73="Impacto",(P73-(+P73*W73)),IF(T73="Probabilidad",P73,"")),"")</f>
        <v>0.8</v>
      </c>
      <c r="AF73" s="108" t="str">
        <f t="shared" si="105"/>
        <v>Alto</v>
      </c>
      <c r="AG73" s="109" t="s">
        <v>122</v>
      </c>
      <c r="AH73" s="168" t="s">
        <v>369</v>
      </c>
      <c r="AI73" s="174" t="s">
        <v>269</v>
      </c>
      <c r="AJ73" s="176" t="s">
        <v>300</v>
      </c>
      <c r="AK73" s="176" t="s">
        <v>301</v>
      </c>
      <c r="AL73" s="168" t="s">
        <v>442</v>
      </c>
      <c r="AM73" s="218" t="s">
        <v>717</v>
      </c>
      <c r="AN73" s="212">
        <v>0.33</v>
      </c>
      <c r="AO73" s="218" t="s">
        <v>719</v>
      </c>
      <c r="AP73" s="212">
        <v>0.33</v>
      </c>
      <c r="AQ73" s="136"/>
      <c r="AR73" s="217" t="s">
        <v>613</v>
      </c>
      <c r="AS73" s="216" t="s">
        <v>632</v>
      </c>
      <c r="AT73" s="226"/>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row>
    <row r="74" spans="1:71" ht="151.5" customHeight="1" x14ac:dyDescent="0.25">
      <c r="A74" s="341"/>
      <c r="B74" s="343"/>
      <c r="C74" s="349"/>
      <c r="D74" s="352"/>
      <c r="E74" s="324"/>
      <c r="F74" s="324"/>
      <c r="G74" s="324"/>
      <c r="H74" s="347"/>
      <c r="I74" s="324"/>
      <c r="J74" s="340"/>
      <c r="K74" s="321"/>
      <c r="L74" s="332"/>
      <c r="M74" s="335"/>
      <c r="N74" s="138"/>
      <c r="O74" s="321"/>
      <c r="P74" s="332"/>
      <c r="Q74" s="337"/>
      <c r="R74" s="100">
        <v>2</v>
      </c>
      <c r="S74" s="101" t="s">
        <v>370</v>
      </c>
      <c r="T74" s="102" t="str">
        <f t="shared" si="100"/>
        <v>Probabilidad</v>
      </c>
      <c r="U74" s="103" t="s">
        <v>14</v>
      </c>
      <c r="V74" s="103" t="s">
        <v>9</v>
      </c>
      <c r="W74" s="104" t="str">
        <f t="shared" si="101"/>
        <v>40%</v>
      </c>
      <c r="X74" s="103" t="s">
        <v>19</v>
      </c>
      <c r="Y74" s="103" t="s">
        <v>22</v>
      </c>
      <c r="Z74" s="103" t="s">
        <v>110</v>
      </c>
      <c r="AA74" s="105">
        <f>IFERROR(IF(T74="Probabilidad",(AA73-(+AA73*W74)),IF(T74="Impacto",L74,"")),"")</f>
        <v>0.216</v>
      </c>
      <c r="AB74" s="106" t="str">
        <f t="shared" si="102"/>
        <v>Baja</v>
      </c>
      <c r="AC74" s="107">
        <f t="shared" si="103"/>
        <v>0.216</v>
      </c>
      <c r="AD74" s="106" t="str">
        <f t="shared" si="104"/>
        <v>Mayor</v>
      </c>
      <c r="AE74" s="107">
        <v>0.8</v>
      </c>
      <c r="AF74" s="108" t="str">
        <f t="shared" si="105"/>
        <v>Alto</v>
      </c>
      <c r="AG74" s="109" t="s">
        <v>122</v>
      </c>
      <c r="AH74" s="168" t="s">
        <v>302</v>
      </c>
      <c r="AI74" s="174" t="s">
        <v>269</v>
      </c>
      <c r="AJ74" s="176" t="s">
        <v>300</v>
      </c>
      <c r="AK74" s="176" t="s">
        <v>301</v>
      </c>
      <c r="AL74" s="168" t="s">
        <v>442</v>
      </c>
      <c r="AM74" s="218" t="s">
        <v>718</v>
      </c>
      <c r="AN74" s="212">
        <v>0.33</v>
      </c>
      <c r="AO74" s="218" t="s">
        <v>720</v>
      </c>
      <c r="AP74" s="212">
        <v>0.33</v>
      </c>
      <c r="AQ74" s="136"/>
      <c r="AR74" s="217" t="s">
        <v>613</v>
      </c>
      <c r="AS74" s="216" t="s">
        <v>632</v>
      </c>
      <c r="AT74" s="226"/>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row>
    <row r="75" spans="1:71" ht="151.5" customHeight="1" x14ac:dyDescent="0.25">
      <c r="A75" s="360"/>
      <c r="B75" s="344"/>
      <c r="C75" s="349"/>
      <c r="D75" s="352"/>
      <c r="E75" s="324"/>
      <c r="F75" s="324"/>
      <c r="G75" s="324"/>
      <c r="H75" s="347"/>
      <c r="I75" s="324"/>
      <c r="J75" s="340"/>
      <c r="K75" s="322"/>
      <c r="L75" s="333"/>
      <c r="M75" s="335"/>
      <c r="N75" s="138"/>
      <c r="O75" s="322"/>
      <c r="P75" s="333"/>
      <c r="Q75" s="338"/>
      <c r="R75" s="100">
        <v>3</v>
      </c>
      <c r="S75" s="101" t="s">
        <v>440</v>
      </c>
      <c r="T75" s="102" t="str">
        <f t="shared" si="100"/>
        <v>Probabilidad</v>
      </c>
      <c r="U75" s="103" t="s">
        <v>15</v>
      </c>
      <c r="V75" s="103" t="s">
        <v>9</v>
      </c>
      <c r="W75" s="104" t="str">
        <f t="shared" si="101"/>
        <v>30%</v>
      </c>
      <c r="X75" s="103" t="s">
        <v>19</v>
      </c>
      <c r="Y75" s="103" t="s">
        <v>22</v>
      </c>
      <c r="Z75" s="103" t="s">
        <v>110</v>
      </c>
      <c r="AA75" s="105">
        <f>IFERROR(IF(T75="Probabilidad",(AA74-(+AA74*W75)),IF(T75="Impacto",L75,"")),"")</f>
        <v>0.1512</v>
      </c>
      <c r="AB75" s="106" t="str">
        <f t="shared" si="102"/>
        <v>Muy Baja</v>
      </c>
      <c r="AC75" s="107">
        <f t="shared" si="103"/>
        <v>0.1512</v>
      </c>
      <c r="AD75" s="106" t="str">
        <f t="shared" si="104"/>
        <v>Mayor</v>
      </c>
      <c r="AE75" s="107">
        <v>0.8</v>
      </c>
      <c r="AF75" s="108" t="str">
        <f t="shared" si="105"/>
        <v>Alto</v>
      </c>
      <c r="AG75" s="109" t="s">
        <v>122</v>
      </c>
      <c r="AH75" s="168" t="s">
        <v>441</v>
      </c>
      <c r="AI75" s="174" t="s">
        <v>269</v>
      </c>
      <c r="AJ75" s="176" t="s">
        <v>300</v>
      </c>
      <c r="AK75" s="176" t="s">
        <v>301</v>
      </c>
      <c r="AL75" s="168" t="s">
        <v>442</v>
      </c>
      <c r="AM75" s="218" t="s">
        <v>721</v>
      </c>
      <c r="AN75" s="212">
        <v>0.33</v>
      </c>
      <c r="AO75" s="218" t="s">
        <v>722</v>
      </c>
      <c r="AP75" s="212">
        <v>0.33</v>
      </c>
      <c r="AQ75" s="136"/>
      <c r="AR75" s="217" t="s">
        <v>613</v>
      </c>
      <c r="AS75" s="216" t="s">
        <v>632</v>
      </c>
      <c r="AT75" s="226"/>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row>
    <row r="76" spans="1:71" ht="151.5" customHeight="1" x14ac:dyDescent="0.25">
      <c r="A76" s="345">
        <v>24</v>
      </c>
      <c r="B76" s="342" t="s">
        <v>299</v>
      </c>
      <c r="C76" s="348" t="s">
        <v>438</v>
      </c>
      <c r="D76" s="348" t="s">
        <v>439</v>
      </c>
      <c r="E76" s="323" t="s">
        <v>118</v>
      </c>
      <c r="F76" s="323" t="s">
        <v>303</v>
      </c>
      <c r="G76" s="323" t="s">
        <v>514</v>
      </c>
      <c r="H76" s="346" t="s">
        <v>443</v>
      </c>
      <c r="I76" s="323" t="s">
        <v>349</v>
      </c>
      <c r="J76" s="339">
        <v>12</v>
      </c>
      <c r="K76" s="320" t="str">
        <f>IF(J76&lt;=0,"",IF(J76&lt;=2,"Muy Baja",IF(J76&lt;=24,"Baja",IF(J76&lt;=500,"Media",IF(J76&lt;=5000,"Alta","Muy Alta")))))</f>
        <v>Baja</v>
      </c>
      <c r="L76" s="331">
        <f>IF(K76="","",IF(K76="Muy Baja",0.2,IF(K76="Baja",0.4,IF(K76="Media",0.6,IF(K76="Alta",0.8,IF(K76="Muy Alta",1,))))))</f>
        <v>0.4</v>
      </c>
      <c r="M76" s="334" t="s">
        <v>564</v>
      </c>
      <c r="N76" s="137" t="str">
        <f>IF(NOT(ISERROR(MATCH(M76,'Tabla Impacto'!$B$221:$B$223,0))),'Tabla Impacto'!$F$223&amp;"Por favor no seleccionar los criterios de impacto(Afectación Económica o presupuestal y Pérdida Reputacional)",M76)</f>
        <v xml:space="preserve"> El riesgo afecta la imagen de la entidad con algunos usuarios de relevancia frente al logro de los objetivos</v>
      </c>
      <c r="O76" s="320" t="str">
        <f>IF(OR(N76='Tabla Impacto'!$C$11,N76='Tabla Impacto'!$D$11),"Leve",IF(OR(N76='Tabla Impacto'!$C$12,N76='Tabla Impacto'!$D$12),"Menor",IF(OR(N76='Tabla Impacto'!$C$13,N76='Tabla Impacto'!$D$13),"Moderado",IF(OR(N76='Tabla Impacto'!$C$14,N76='Tabla Impacto'!$D$14),"Mayor",IF(OR(N76='Tabla Impacto'!$C$15,N76='Tabla Impacto'!$D$15),"Catastrófico","")))))</f>
        <v>Moderado</v>
      </c>
      <c r="P76" s="331">
        <f>IF(O76="","",IF(O76="Leve",0.2,IF(O76="Menor",0.4,IF(O76="Moderado",0.6,IF(O76="Mayor",0.8,IF(O76="Catastrófico",1,))))))</f>
        <v>0.6</v>
      </c>
      <c r="Q76" s="336" t="str">
        <f>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00">
        <v>1</v>
      </c>
      <c r="S76" s="101" t="s">
        <v>444</v>
      </c>
      <c r="T76" s="102" t="str">
        <f t="shared" si="100"/>
        <v>Probabilidad</v>
      </c>
      <c r="U76" s="103" t="s">
        <v>14</v>
      </c>
      <c r="V76" s="103" t="s">
        <v>9</v>
      </c>
      <c r="W76" s="104" t="str">
        <f t="shared" si="101"/>
        <v>40%</v>
      </c>
      <c r="X76" s="103" t="s">
        <v>19</v>
      </c>
      <c r="Y76" s="103" t="s">
        <v>22</v>
      </c>
      <c r="Z76" s="103" t="s">
        <v>110</v>
      </c>
      <c r="AA76" s="105">
        <f t="shared" si="106"/>
        <v>0.24</v>
      </c>
      <c r="AB76" s="106" t="str">
        <f t="shared" si="102"/>
        <v>Baja</v>
      </c>
      <c r="AC76" s="107">
        <f t="shared" si="103"/>
        <v>0.24</v>
      </c>
      <c r="AD76" s="106" t="str">
        <f t="shared" si="104"/>
        <v>Moderado</v>
      </c>
      <c r="AE76" s="107">
        <f t="shared" si="107"/>
        <v>0.6</v>
      </c>
      <c r="AF76" s="108" t="str">
        <f t="shared" si="105"/>
        <v>Moderado</v>
      </c>
      <c r="AG76" s="109" t="s">
        <v>122</v>
      </c>
      <c r="AH76" s="154" t="s">
        <v>445</v>
      </c>
      <c r="AI76" s="163" t="s">
        <v>201</v>
      </c>
      <c r="AJ76" s="167" t="s">
        <v>202</v>
      </c>
      <c r="AK76" s="167" t="s">
        <v>202</v>
      </c>
      <c r="AL76" s="154" t="s">
        <v>304</v>
      </c>
      <c r="AM76" s="218" t="s">
        <v>723</v>
      </c>
      <c r="AN76" s="212">
        <v>0.33</v>
      </c>
      <c r="AO76" s="218" t="s">
        <v>724</v>
      </c>
      <c r="AP76" s="212">
        <v>0.33</v>
      </c>
      <c r="AQ76" s="136"/>
      <c r="AR76" s="217" t="s">
        <v>613</v>
      </c>
      <c r="AS76" s="216" t="s">
        <v>632</v>
      </c>
      <c r="AT76" s="226"/>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row>
    <row r="77" spans="1:71" ht="151.5" hidden="1" customHeight="1" x14ac:dyDescent="0.25">
      <c r="A77" s="341"/>
      <c r="B77" s="343"/>
      <c r="C77" s="349"/>
      <c r="D77" s="352"/>
      <c r="E77" s="324"/>
      <c r="F77" s="324"/>
      <c r="G77" s="324"/>
      <c r="H77" s="347"/>
      <c r="I77" s="324"/>
      <c r="J77" s="340"/>
      <c r="K77" s="321"/>
      <c r="L77" s="332"/>
      <c r="M77" s="335"/>
      <c r="N77" s="138"/>
      <c r="O77" s="321"/>
      <c r="P77" s="332"/>
      <c r="Q77" s="337"/>
      <c r="R77" s="100">
        <v>2</v>
      </c>
      <c r="S77" s="101"/>
      <c r="T77" s="102" t="str">
        <f t="shared" ref="T77:T78" si="108">IF(OR(U77="Preventivo",U77="Detectivo"),"Probabilidad",IF(U77="Correctivo","Impacto",""))</f>
        <v/>
      </c>
      <c r="U77" s="103"/>
      <c r="V77" s="103"/>
      <c r="W77" s="104"/>
      <c r="X77" s="103"/>
      <c r="Y77" s="103"/>
      <c r="Z77" s="103"/>
      <c r="AA77" s="105" t="str">
        <f>IFERROR(IF(T77="Probabilidad",(AA76-(+AA76*W77)),IF(T77="Impacto",L77,"")),"")</f>
        <v/>
      </c>
      <c r="AB77" s="106" t="str">
        <f t="shared" ref="AB77:AB78" si="109">IFERROR(IF(AA77="","",IF(AA77&lt;=0.2,"Muy Baja",IF(AA77&lt;=0.4,"Baja",IF(AA77&lt;=0.6,"Media",IF(AA77&lt;=0.8,"Alta","Muy Alta"))))),"")</f>
        <v/>
      </c>
      <c r="AC77" s="107" t="str">
        <f t="shared" ref="AC77:AC78" si="110">+AA77</f>
        <v/>
      </c>
      <c r="AD77" s="106" t="str">
        <f t="shared" ref="AD77:AD78" si="111">IFERROR(IF(AE77="","",IF(AE77&lt;=0.2,"Leve",IF(AE77&lt;=0.4,"Menor",IF(AE77&lt;=0.6,"Moderado",IF(AE77&lt;=0.8,"Mayor","Catastrófico"))))),"")</f>
        <v/>
      </c>
      <c r="AE77" s="107" t="str">
        <f t="shared" ref="AE77:AE78" si="112">IFERROR(IF(T77="Impacto",(P77-(+P77*W77)),IF(T77="Probabilidad",P77,"")),"")</f>
        <v/>
      </c>
      <c r="AF77" s="108" t="str">
        <f t="shared" ref="AF77:AF78" si="113">IFERROR(IF(OR(AND(AB77="Muy Baja",AD77="Leve"),AND(AB77="Muy Baja",AD77="Menor"),AND(AB77="Baja",AD77="Leve")),"Bajo",IF(OR(AND(AB77="Muy baja",AD77="Moderado"),AND(AB77="Baja",AD77="Menor"),AND(AB77="Baja",AD77="Moderado"),AND(AB77="Media",AD77="Leve"),AND(AB77="Media",AD77="Menor"),AND(AB77="Media",AD77="Moderado"),AND(AB77="Alta",AD77="Leve"),AND(AB77="Alta",AD77="Menor")),"Moderado",IF(OR(AND(AB77="Muy Baja",AD77="Mayor"),AND(AB77="Baja",AD77="Mayor"),AND(AB77="Media",AD77="Mayor"),AND(AB77="Alta",AD77="Moderado"),AND(AB77="Alta",AD77="Mayor"),AND(AB77="Muy Alta",AD77="Leve"),AND(AB77="Muy Alta",AD77="Menor"),AND(AB77="Muy Alta",AD77="Moderado"),AND(AB77="Muy Alta",AD77="Mayor")),"Alto",IF(OR(AND(AB77="Muy Baja",AD77="Catastrófico"),AND(AB77="Baja",AD77="Catastrófico"),AND(AB77="Media",AD77="Catastrófico"),AND(AB77="Alta",AD77="Catastrófico"),AND(AB77="Muy Alta",AD77="Catastrófico")),"Extremo","")))),"")</f>
        <v/>
      </c>
      <c r="AG77" s="109"/>
      <c r="AH77" s="154"/>
      <c r="AI77" s="163"/>
      <c r="AJ77" s="167"/>
      <c r="AK77" s="167"/>
      <c r="AL77" s="154"/>
      <c r="AM77" s="136"/>
      <c r="AN77" s="136"/>
      <c r="AO77" s="219"/>
      <c r="AP77" s="136"/>
      <c r="AQ77" s="136"/>
      <c r="AR77" s="217" t="s">
        <v>613</v>
      </c>
      <c r="AS77" s="136"/>
      <c r="AT77" s="226"/>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row>
    <row r="78" spans="1:71" ht="151.5" hidden="1" customHeight="1" x14ac:dyDescent="0.25">
      <c r="A78" s="341"/>
      <c r="B78" s="344"/>
      <c r="C78" s="349"/>
      <c r="D78" s="352"/>
      <c r="E78" s="324"/>
      <c r="F78" s="324"/>
      <c r="G78" s="324"/>
      <c r="H78" s="347"/>
      <c r="I78" s="324"/>
      <c r="J78" s="340"/>
      <c r="K78" s="322"/>
      <c r="L78" s="333"/>
      <c r="M78" s="335"/>
      <c r="N78" s="138"/>
      <c r="O78" s="322"/>
      <c r="P78" s="333"/>
      <c r="Q78" s="338"/>
      <c r="R78" s="100">
        <v>3</v>
      </c>
      <c r="S78" s="101"/>
      <c r="T78" s="102" t="str">
        <f t="shared" si="108"/>
        <v/>
      </c>
      <c r="U78" s="103"/>
      <c r="V78" s="103"/>
      <c r="W78" s="104"/>
      <c r="X78" s="103"/>
      <c r="Y78" s="103"/>
      <c r="Z78" s="103"/>
      <c r="AA78" s="105" t="str">
        <f>IFERROR(IF(T78="Probabilidad",(AA77-(+AA77*W78)),IF(T78="Impacto",L78,"")),"")</f>
        <v/>
      </c>
      <c r="AB78" s="106" t="str">
        <f t="shared" si="109"/>
        <v/>
      </c>
      <c r="AC78" s="107" t="str">
        <f t="shared" si="110"/>
        <v/>
      </c>
      <c r="AD78" s="106" t="str">
        <f t="shared" si="111"/>
        <v/>
      </c>
      <c r="AE78" s="107" t="str">
        <f t="shared" si="112"/>
        <v/>
      </c>
      <c r="AF78" s="108" t="str">
        <f t="shared" si="113"/>
        <v/>
      </c>
      <c r="AG78" s="109"/>
      <c r="AH78" s="154"/>
      <c r="AI78" s="163"/>
      <c r="AJ78" s="167"/>
      <c r="AK78" s="167"/>
      <c r="AL78" s="154"/>
      <c r="AM78" s="136"/>
      <c r="AN78" s="136"/>
      <c r="AO78" s="219"/>
      <c r="AP78" s="136"/>
      <c r="AQ78" s="136"/>
      <c r="AR78" s="217" t="s">
        <v>613</v>
      </c>
      <c r="AS78" s="136"/>
      <c r="AT78" s="226"/>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row>
    <row r="79" spans="1:71" ht="151.5" customHeight="1" x14ac:dyDescent="0.25">
      <c r="A79" s="341">
        <v>25</v>
      </c>
      <c r="B79" s="342" t="s">
        <v>299</v>
      </c>
      <c r="C79" s="348" t="s">
        <v>438</v>
      </c>
      <c r="D79" s="348" t="s">
        <v>439</v>
      </c>
      <c r="E79" s="323" t="s">
        <v>120</v>
      </c>
      <c r="F79" s="323" t="s">
        <v>516</v>
      </c>
      <c r="G79" s="323" t="s">
        <v>515</v>
      </c>
      <c r="H79" s="346" t="s">
        <v>449</v>
      </c>
      <c r="I79" s="323" t="s">
        <v>349</v>
      </c>
      <c r="J79" s="339">
        <v>12</v>
      </c>
      <c r="K79" s="320" t="str">
        <f>IF(J79&lt;=0,"",IF(J79&lt;=2,"Muy Baja",IF(J79&lt;=24,"Baja",IF(J79&lt;=500,"Media",IF(J79&lt;=5000,"Alta","Muy Alta")))))</f>
        <v>Baja</v>
      </c>
      <c r="L79" s="331">
        <f>IF(K79="","",IF(K79="Muy Baja",0.2,IF(K79="Baja",0.4,IF(K79="Media",0.6,IF(K79="Alta",0.8,IF(K79="Muy Alta",1,))))))</f>
        <v>0.4</v>
      </c>
      <c r="M79" s="334" t="s">
        <v>564</v>
      </c>
      <c r="N79" s="137" t="str">
        <f>IF(NOT(ISERROR(MATCH(M79,'Tabla Impacto'!$B$221:$B$223,0))),'Tabla Impacto'!$F$223&amp;"Por favor no seleccionar los criterios de impacto(Afectación Económica o presupuestal y Pérdida Reputacional)",M79)</f>
        <v xml:space="preserve"> El riesgo afecta la imagen de la entidad con algunos usuarios de relevancia frente al logro de los objetivos</v>
      </c>
      <c r="O79" s="320" t="str">
        <f>IF(OR(N79='Tabla Impacto'!$C$11,N79='Tabla Impacto'!$D$11),"Leve",IF(OR(N79='Tabla Impacto'!$C$12,N79='Tabla Impacto'!$D$12),"Menor",IF(OR(N79='Tabla Impacto'!$C$13,N79='Tabla Impacto'!$D$13),"Moderado",IF(OR(N79='Tabla Impacto'!$C$14,N79='Tabla Impacto'!$D$14),"Mayor",IF(OR(N79='Tabla Impacto'!$C$15,N79='Tabla Impacto'!$D$15),"Catastrófico","")))))</f>
        <v>Moderado</v>
      </c>
      <c r="P79" s="331">
        <f>IF(O79="","",IF(O79="Leve",0.2,IF(O79="Menor",0.4,IF(O79="Moderado",0.6,IF(O79="Mayor",0.8,IF(O79="Catastrófico",1,))))))</f>
        <v>0.6</v>
      </c>
      <c r="Q79" s="336" t="str">
        <f>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100">
        <v>1</v>
      </c>
      <c r="S79" s="101" t="s">
        <v>371</v>
      </c>
      <c r="T79" s="102" t="str">
        <f t="shared" si="25"/>
        <v>Probabilidad</v>
      </c>
      <c r="U79" s="103" t="s">
        <v>14</v>
      </c>
      <c r="V79" s="103" t="s">
        <v>9</v>
      </c>
      <c r="W79" s="104" t="str">
        <f t="shared" si="26"/>
        <v>40%</v>
      </c>
      <c r="X79" s="103" t="s">
        <v>19</v>
      </c>
      <c r="Y79" s="103" t="s">
        <v>22</v>
      </c>
      <c r="Z79" s="103" t="s">
        <v>110</v>
      </c>
      <c r="AA79" s="105">
        <f t="shared" si="27"/>
        <v>0.24</v>
      </c>
      <c r="AB79" s="106" t="str">
        <f t="shared" si="28"/>
        <v>Baja</v>
      </c>
      <c r="AC79" s="107">
        <f t="shared" si="29"/>
        <v>0.24</v>
      </c>
      <c r="AD79" s="106" t="str">
        <f t="shared" si="30"/>
        <v>Moderado</v>
      </c>
      <c r="AE79" s="107">
        <f t="shared" si="31"/>
        <v>0.6</v>
      </c>
      <c r="AF79" s="108" t="str">
        <f t="shared" si="32"/>
        <v>Moderado</v>
      </c>
      <c r="AG79" s="109" t="s">
        <v>122</v>
      </c>
      <c r="AH79" s="154" t="s">
        <v>305</v>
      </c>
      <c r="AI79" s="148" t="s">
        <v>269</v>
      </c>
      <c r="AJ79" s="167" t="s">
        <v>300</v>
      </c>
      <c r="AK79" s="167" t="s">
        <v>301</v>
      </c>
      <c r="AL79" s="154" t="s">
        <v>306</v>
      </c>
      <c r="AM79" s="218" t="s">
        <v>725</v>
      </c>
      <c r="AN79" s="212">
        <v>0.33</v>
      </c>
      <c r="AO79" s="218" t="s">
        <v>726</v>
      </c>
      <c r="AP79" s="212">
        <v>0.33</v>
      </c>
      <c r="AQ79" s="136"/>
      <c r="AR79" s="217" t="s">
        <v>613</v>
      </c>
      <c r="AS79" s="216" t="s">
        <v>632</v>
      </c>
      <c r="AT79" s="226"/>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row>
    <row r="80" spans="1:71" ht="151.5" customHeight="1" x14ac:dyDescent="0.25">
      <c r="A80" s="341"/>
      <c r="B80" s="343"/>
      <c r="C80" s="349"/>
      <c r="D80" s="352"/>
      <c r="E80" s="324"/>
      <c r="F80" s="324"/>
      <c r="G80" s="324"/>
      <c r="H80" s="347"/>
      <c r="I80" s="324"/>
      <c r="J80" s="340"/>
      <c r="K80" s="321"/>
      <c r="L80" s="332"/>
      <c r="M80" s="335"/>
      <c r="N80" s="138"/>
      <c r="O80" s="321"/>
      <c r="P80" s="332"/>
      <c r="Q80" s="337"/>
      <c r="R80" s="100">
        <v>2</v>
      </c>
      <c r="S80" s="101" t="s">
        <v>446</v>
      </c>
      <c r="T80" s="102" t="str">
        <f t="shared" ref="T80:T81" si="114">IF(OR(U80="Preventivo",U80="Detectivo"),"Probabilidad",IF(U80="Correctivo","Impacto",""))</f>
        <v>Probabilidad</v>
      </c>
      <c r="U80" s="103" t="s">
        <v>15</v>
      </c>
      <c r="V80" s="103" t="s">
        <v>9</v>
      </c>
      <c r="W80" s="104" t="str">
        <f t="shared" ref="W80:W81" si="115">IF(AND(U80="Preventivo",V80="Automático"),"50%",IF(AND(U80="Preventivo",V80="Manual"),"40%",IF(AND(U80="Detectivo",V80="Automático"),"40%",IF(AND(U80="Detectivo",V80="Manual"),"30%",IF(AND(U80="Correctivo",V80="Automático"),"35%",IF(AND(U80="Correctivo",V80="Manual"),"25%",""))))))</f>
        <v>30%</v>
      </c>
      <c r="X80" s="103" t="s">
        <v>20</v>
      </c>
      <c r="Y80" s="103" t="s">
        <v>23</v>
      </c>
      <c r="Z80" s="103" t="s">
        <v>110</v>
      </c>
      <c r="AA80" s="105">
        <f>IFERROR(IF(T80="Probabilidad",(AA79-(+AA79*W80)),IF(T80="Impacto",L80,"")),"")</f>
        <v>0.16799999999999998</v>
      </c>
      <c r="AB80" s="106" t="str">
        <f t="shared" ref="AB80:AB81" si="116">IFERROR(IF(AA80="","",IF(AA80&lt;=0.2,"Muy Baja",IF(AA80&lt;=0.4,"Baja",IF(AA80&lt;=0.6,"Media",IF(AA80&lt;=0.8,"Alta","Muy Alta"))))),"")</f>
        <v>Muy Baja</v>
      </c>
      <c r="AC80" s="107">
        <f t="shared" ref="AC80:AC81" si="117">+AA80</f>
        <v>0.16799999999999998</v>
      </c>
      <c r="AD80" s="106" t="str">
        <f t="shared" ref="AD80:AD81" si="118">IFERROR(IF(AE80="","",IF(AE80&lt;=0.2,"Leve",IF(AE80&lt;=0.4,"Menor",IF(AE80&lt;=0.6,"Moderado",IF(AE80&lt;=0.8,"Mayor","Catastrófico"))))),"")</f>
        <v>Moderado</v>
      </c>
      <c r="AE80" s="107">
        <v>0.6</v>
      </c>
      <c r="AF80" s="108" t="str">
        <f t="shared" ref="AF80:AF81" si="119">IFERROR(IF(OR(AND(AB80="Muy Baja",AD80="Leve"),AND(AB80="Muy Baja",AD80="Menor"),AND(AB80="Baja",AD80="Leve")),"Bajo",IF(OR(AND(AB80="Muy baja",AD80="Moderado"),AND(AB80="Baja",AD80="Menor"),AND(AB80="Baja",AD80="Moderado"),AND(AB80="Media",AD80="Leve"),AND(AB80="Media",AD80="Menor"),AND(AB80="Media",AD80="Moderado"),AND(AB80="Alta",AD80="Leve"),AND(AB80="Alta",AD80="Menor")),"Moderado",IF(OR(AND(AB80="Muy Baja",AD80="Mayor"),AND(AB80="Baja",AD80="Mayor"),AND(AB80="Media",AD80="Mayor"),AND(AB80="Alta",AD80="Moderado"),AND(AB80="Alta",AD80="Mayor"),AND(AB80="Muy Alta",AD80="Leve"),AND(AB80="Muy Alta",AD80="Menor"),AND(AB80="Muy Alta",AD80="Moderado"),AND(AB80="Muy Alta",AD80="Mayor")),"Alto",IF(OR(AND(AB80="Muy Baja",AD80="Catastrófico"),AND(AB80="Baja",AD80="Catastrófico"),AND(AB80="Media",AD80="Catastrófico"),AND(AB80="Alta",AD80="Catastrófico"),AND(AB80="Muy Alta",AD80="Catastrófico")),"Extremo","")))),"")</f>
        <v>Moderado</v>
      </c>
      <c r="AG80" s="109" t="s">
        <v>122</v>
      </c>
      <c r="AH80" s="231" t="s">
        <v>447</v>
      </c>
      <c r="AI80" s="148" t="s">
        <v>269</v>
      </c>
      <c r="AJ80" s="167" t="s">
        <v>300</v>
      </c>
      <c r="AK80" s="167" t="s">
        <v>301</v>
      </c>
      <c r="AL80" s="154" t="s">
        <v>306</v>
      </c>
      <c r="AM80" s="218" t="s">
        <v>658</v>
      </c>
      <c r="AN80" s="212">
        <v>0.33</v>
      </c>
      <c r="AO80" s="218" t="s">
        <v>659</v>
      </c>
      <c r="AP80" s="212">
        <v>0.33</v>
      </c>
      <c r="AQ80" s="136"/>
      <c r="AR80" s="217" t="s">
        <v>613</v>
      </c>
      <c r="AS80" s="216" t="s">
        <v>632</v>
      </c>
      <c r="AT80" s="226"/>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row>
    <row r="81" spans="1:71" ht="151.5" customHeight="1" x14ac:dyDescent="0.25">
      <c r="A81" s="341"/>
      <c r="B81" s="344"/>
      <c r="C81" s="349"/>
      <c r="D81" s="352"/>
      <c r="E81" s="324"/>
      <c r="F81" s="324"/>
      <c r="G81" s="324"/>
      <c r="H81" s="347"/>
      <c r="I81" s="324"/>
      <c r="J81" s="340"/>
      <c r="K81" s="322"/>
      <c r="L81" s="333"/>
      <c r="M81" s="335"/>
      <c r="N81" s="138"/>
      <c r="O81" s="322"/>
      <c r="P81" s="333"/>
      <c r="Q81" s="338"/>
      <c r="R81" s="100">
        <v>3</v>
      </c>
      <c r="S81" s="101" t="s">
        <v>372</v>
      </c>
      <c r="T81" s="102" t="str">
        <f t="shared" si="114"/>
        <v>Probabilidad</v>
      </c>
      <c r="U81" s="103" t="s">
        <v>14</v>
      </c>
      <c r="V81" s="103" t="s">
        <v>9</v>
      </c>
      <c r="W81" s="104" t="str">
        <f t="shared" si="115"/>
        <v>40%</v>
      </c>
      <c r="X81" s="103" t="s">
        <v>19</v>
      </c>
      <c r="Y81" s="103" t="s">
        <v>22</v>
      </c>
      <c r="Z81" s="103" t="s">
        <v>110</v>
      </c>
      <c r="AA81" s="105">
        <f>IFERROR(IF(T81="Probabilidad",(AA80-(+AA80*W81)),IF(T81="Impacto",L81,"")),"")</f>
        <v>0.10079999999999999</v>
      </c>
      <c r="AB81" s="106" t="str">
        <f t="shared" si="116"/>
        <v>Muy Baja</v>
      </c>
      <c r="AC81" s="107">
        <f t="shared" si="117"/>
        <v>0.10079999999999999</v>
      </c>
      <c r="AD81" s="106" t="str">
        <f t="shared" si="118"/>
        <v>Moderado</v>
      </c>
      <c r="AE81" s="107">
        <v>0.6</v>
      </c>
      <c r="AF81" s="108" t="str">
        <f t="shared" si="119"/>
        <v>Moderado</v>
      </c>
      <c r="AG81" s="109" t="s">
        <v>122</v>
      </c>
      <c r="AH81" s="154" t="s">
        <v>448</v>
      </c>
      <c r="AI81" s="148" t="s">
        <v>269</v>
      </c>
      <c r="AJ81" s="167" t="s">
        <v>300</v>
      </c>
      <c r="AK81" s="167" t="s">
        <v>301</v>
      </c>
      <c r="AL81" s="154" t="s">
        <v>306</v>
      </c>
      <c r="AM81" s="218" t="s">
        <v>727</v>
      </c>
      <c r="AN81" s="136"/>
      <c r="AO81" s="218" t="s">
        <v>728</v>
      </c>
      <c r="AP81" s="136"/>
      <c r="AQ81" s="136"/>
      <c r="AR81" s="217" t="s">
        <v>613</v>
      </c>
      <c r="AS81" s="216" t="s">
        <v>632</v>
      </c>
      <c r="AT81" s="226"/>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row>
    <row r="82" spans="1:71" ht="151.5" customHeight="1" x14ac:dyDescent="0.25">
      <c r="A82" s="341">
        <v>26</v>
      </c>
      <c r="B82" s="357" t="s">
        <v>307</v>
      </c>
      <c r="C82" s="348" t="s">
        <v>389</v>
      </c>
      <c r="D82" s="348" t="s">
        <v>450</v>
      </c>
      <c r="E82" s="323" t="s">
        <v>120</v>
      </c>
      <c r="F82" s="323" t="s">
        <v>308</v>
      </c>
      <c r="G82" s="323" t="s">
        <v>309</v>
      </c>
      <c r="H82" s="346" t="s">
        <v>310</v>
      </c>
      <c r="I82" s="323" t="s">
        <v>115</v>
      </c>
      <c r="J82" s="339">
        <v>2</v>
      </c>
      <c r="K82" s="320" t="str">
        <f>IF(J82&lt;=0,"",IF(J82&lt;=2,"Muy Baja",IF(J82&lt;=24,"Baja",IF(J82&lt;=500,"Media",IF(J82&lt;=5000,"Alta","Muy Alta")))))</f>
        <v>Muy Baja</v>
      </c>
      <c r="L82" s="331">
        <f>IF(K82="","",IF(K82="Muy Baja",0.2,IF(K82="Baja",0.4,IF(K82="Media",0.6,IF(K82="Alta",0.8,IF(K82="Muy Alta",1,))))))</f>
        <v>0.2</v>
      </c>
      <c r="M82" s="334" t="s">
        <v>563</v>
      </c>
      <c r="N82" s="137" t="str">
        <f>IF(NOT(ISERROR(MATCH(M82,'Tabla Impacto'!$B$221:$B$223,0))),'Tabla Impacto'!$F$223&amp;"Por favor no seleccionar los criterios de impacto(Afectación Económica o presupuestal y Pérdida Reputacional)",M82)</f>
        <v xml:space="preserve"> Entre 50 y 100 SMLMV </v>
      </c>
      <c r="O82" s="320" t="str">
        <f>IF(OR(N82='Tabla Impacto'!$C$11,N82='Tabla Impacto'!$D$11),"Leve",IF(OR(N82='Tabla Impacto'!$C$12,N82='Tabla Impacto'!$D$12),"Menor",IF(OR(N82='Tabla Impacto'!$C$13,N82='Tabla Impacto'!$D$13),"Moderado",IF(OR(N82='Tabla Impacto'!$C$14,N82='Tabla Impacto'!$D$14),"Mayor",IF(OR(N82='Tabla Impacto'!$C$15,N82='Tabla Impacto'!$D$15),"Catastrófico","")))))</f>
        <v>Moderado</v>
      </c>
      <c r="P82" s="331">
        <f>IF(O82="","",IF(O82="Leve",0.2,IF(O82="Menor",0.4,IF(O82="Moderado",0.6,IF(O82="Mayor",0.8,IF(O82="Catastrófico",1,))))))</f>
        <v>0.6</v>
      </c>
      <c r="Q82" s="336" t="str">
        <f>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Moderado</v>
      </c>
      <c r="R82" s="100">
        <v>1</v>
      </c>
      <c r="S82" s="101" t="s">
        <v>517</v>
      </c>
      <c r="T82" s="102" t="str">
        <f t="shared" si="25"/>
        <v>Probabilidad</v>
      </c>
      <c r="U82" s="103" t="s">
        <v>14</v>
      </c>
      <c r="V82" s="103" t="s">
        <v>9</v>
      </c>
      <c r="W82" s="104" t="str">
        <f t="shared" si="26"/>
        <v>40%</v>
      </c>
      <c r="X82" s="103" t="s">
        <v>20</v>
      </c>
      <c r="Y82" s="103" t="s">
        <v>22</v>
      </c>
      <c r="Z82" s="103" t="s">
        <v>110</v>
      </c>
      <c r="AA82" s="105">
        <f t="shared" si="27"/>
        <v>0.12</v>
      </c>
      <c r="AB82" s="106" t="str">
        <f t="shared" si="28"/>
        <v>Muy Baja</v>
      </c>
      <c r="AC82" s="107">
        <f t="shared" si="29"/>
        <v>0.12</v>
      </c>
      <c r="AD82" s="106" t="str">
        <f t="shared" si="30"/>
        <v>Moderado</v>
      </c>
      <c r="AE82" s="107">
        <f t="shared" si="31"/>
        <v>0.6</v>
      </c>
      <c r="AF82" s="108" t="str">
        <f t="shared" si="32"/>
        <v>Moderado</v>
      </c>
      <c r="AG82" s="109" t="s">
        <v>122</v>
      </c>
      <c r="AH82" s="154" t="s">
        <v>519</v>
      </c>
      <c r="AI82" s="163" t="s">
        <v>451</v>
      </c>
      <c r="AJ82" s="164">
        <v>44562</v>
      </c>
      <c r="AK82" s="165" t="s">
        <v>410</v>
      </c>
      <c r="AL82" s="154" t="s">
        <v>520</v>
      </c>
      <c r="AM82" s="211" t="s">
        <v>611</v>
      </c>
      <c r="AN82" s="212">
        <v>0.33</v>
      </c>
      <c r="AO82" s="219" t="s">
        <v>612</v>
      </c>
      <c r="AP82" s="212">
        <v>0.33</v>
      </c>
      <c r="AQ82" s="136"/>
      <c r="AR82" s="217" t="s">
        <v>613</v>
      </c>
      <c r="AS82" s="216" t="s">
        <v>632</v>
      </c>
      <c r="AT82" s="226"/>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row>
    <row r="83" spans="1:71" ht="151.5" customHeight="1" x14ac:dyDescent="0.25">
      <c r="A83" s="341"/>
      <c r="B83" s="358"/>
      <c r="C83" s="352"/>
      <c r="D83" s="352"/>
      <c r="E83" s="324"/>
      <c r="F83" s="324"/>
      <c r="G83" s="324"/>
      <c r="H83" s="347"/>
      <c r="I83" s="324"/>
      <c r="J83" s="340"/>
      <c r="K83" s="321"/>
      <c r="L83" s="332"/>
      <c r="M83" s="335"/>
      <c r="N83" s="138"/>
      <c r="O83" s="321"/>
      <c r="P83" s="332"/>
      <c r="Q83" s="337"/>
      <c r="R83" s="100">
        <v>2</v>
      </c>
      <c r="S83" s="101" t="s">
        <v>373</v>
      </c>
      <c r="T83" s="102" t="str">
        <f t="shared" ref="T83:T85" si="120">IF(OR(U83="Preventivo",U83="Detectivo"),"Probabilidad",IF(U83="Correctivo","Impacto",""))</f>
        <v>Probabilidad</v>
      </c>
      <c r="U83" s="103" t="s">
        <v>14</v>
      </c>
      <c r="V83" s="103" t="s">
        <v>9</v>
      </c>
      <c r="W83" s="104" t="str">
        <f t="shared" ref="W83:W85" si="121">IF(AND(U83="Preventivo",V83="Automático"),"50%",IF(AND(U83="Preventivo",V83="Manual"),"40%",IF(AND(U83="Detectivo",V83="Automático"),"40%",IF(AND(U83="Detectivo",V83="Manual"),"30%",IF(AND(U83="Correctivo",V83="Automático"),"35%",IF(AND(U83="Correctivo",V83="Manual"),"25%",""))))))</f>
        <v>40%</v>
      </c>
      <c r="X83" s="103" t="s">
        <v>19</v>
      </c>
      <c r="Y83" s="103" t="s">
        <v>22</v>
      </c>
      <c r="Z83" s="103" t="s">
        <v>110</v>
      </c>
      <c r="AA83" s="105">
        <f>IFERROR(IF(T83="Probabilidad",(AA82-(+AA82*W83)),IF(T83="Impacto",L83,"")),"")</f>
        <v>7.1999999999999995E-2</v>
      </c>
      <c r="AB83" s="106" t="str">
        <f t="shared" ref="AB83:AB85" si="122">IFERROR(IF(AA83="","",IF(AA83&lt;=0.2,"Muy Baja",IF(AA83&lt;=0.4,"Baja",IF(AA83&lt;=0.6,"Media",IF(AA83&lt;=0.8,"Alta","Muy Alta"))))),"")</f>
        <v>Muy Baja</v>
      </c>
      <c r="AC83" s="107">
        <f t="shared" ref="AC83:AC85" si="123">+AA83</f>
        <v>7.1999999999999995E-2</v>
      </c>
      <c r="AD83" s="106" t="str">
        <f t="shared" ref="AD83:AD85" si="124">IFERROR(IF(AE83="","",IF(AE83&lt;=0.2,"Leve",IF(AE83&lt;=0.4,"Menor",IF(AE83&lt;=0.6,"Moderado",IF(AE83&lt;=0.8,"Mayor","Catastrófico"))))),"")</f>
        <v>Moderado</v>
      </c>
      <c r="AE83" s="107">
        <f>+AE82</f>
        <v>0.6</v>
      </c>
      <c r="AF83" s="108" t="str">
        <f t="shared" ref="AF83:AF85" si="125">IFERROR(IF(OR(AND(AB83="Muy Baja",AD83="Leve"),AND(AB83="Muy Baja",AD83="Menor"),AND(AB83="Baja",AD83="Leve")),"Bajo",IF(OR(AND(AB83="Muy baja",AD83="Moderado"),AND(AB83="Baja",AD83="Menor"),AND(AB83="Baja",AD83="Moderado"),AND(AB83="Media",AD83="Leve"),AND(AB83="Media",AD83="Menor"),AND(AB83="Media",AD83="Moderado"),AND(AB83="Alta",AD83="Leve"),AND(AB83="Alta",AD83="Menor")),"Moderado",IF(OR(AND(AB83="Muy Baja",AD83="Mayor"),AND(AB83="Baja",AD83="Mayor"),AND(AB83="Media",AD83="Mayor"),AND(AB83="Alta",AD83="Moderado"),AND(AB83="Alta",AD83="Mayor"),AND(AB83="Muy Alta",AD83="Leve"),AND(AB83="Muy Alta",AD83="Menor"),AND(AB83="Muy Alta",AD83="Moderado"),AND(AB83="Muy Alta",AD83="Mayor")),"Alto",IF(OR(AND(AB83="Muy Baja",AD83="Catastrófico"),AND(AB83="Baja",AD83="Catastrófico"),AND(AB83="Media",AD83="Catastrófico"),AND(AB83="Alta",AD83="Catastrófico"),AND(AB83="Muy Alta",AD83="Catastrófico")),"Extremo","")))),"")</f>
        <v>Moderado</v>
      </c>
      <c r="AG83" s="109"/>
      <c r="AH83" s="139" t="s">
        <v>577</v>
      </c>
      <c r="AI83" s="163" t="s">
        <v>451</v>
      </c>
      <c r="AJ83" s="164">
        <v>44562</v>
      </c>
      <c r="AK83" s="165" t="s">
        <v>410</v>
      </c>
      <c r="AL83" s="154" t="s">
        <v>520</v>
      </c>
      <c r="AM83" s="211" t="s">
        <v>614</v>
      </c>
      <c r="AN83" s="212">
        <v>0.33</v>
      </c>
      <c r="AO83" s="219" t="s">
        <v>615</v>
      </c>
      <c r="AP83" s="212">
        <v>0.33</v>
      </c>
      <c r="AQ83" s="136"/>
      <c r="AR83" s="217" t="s">
        <v>613</v>
      </c>
      <c r="AS83" s="216" t="s">
        <v>632</v>
      </c>
      <c r="AT83" s="226"/>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row>
    <row r="84" spans="1:71" ht="151.5" customHeight="1" x14ac:dyDescent="0.25">
      <c r="A84" s="341"/>
      <c r="B84" s="359"/>
      <c r="C84" s="352"/>
      <c r="D84" s="352"/>
      <c r="E84" s="324"/>
      <c r="F84" s="324"/>
      <c r="G84" s="324"/>
      <c r="H84" s="347"/>
      <c r="I84" s="324"/>
      <c r="J84" s="340"/>
      <c r="K84" s="322"/>
      <c r="L84" s="333"/>
      <c r="M84" s="335"/>
      <c r="N84" s="138"/>
      <c r="O84" s="322"/>
      <c r="P84" s="333"/>
      <c r="Q84" s="338"/>
      <c r="R84" s="100">
        <v>3</v>
      </c>
      <c r="S84" s="101" t="s">
        <v>518</v>
      </c>
      <c r="T84" s="102" t="str">
        <f t="shared" si="120"/>
        <v>Probabilidad</v>
      </c>
      <c r="U84" s="103" t="s">
        <v>15</v>
      </c>
      <c r="V84" s="103" t="s">
        <v>9</v>
      </c>
      <c r="W84" s="104" t="str">
        <f t="shared" si="121"/>
        <v>30%</v>
      </c>
      <c r="X84" s="103" t="s">
        <v>20</v>
      </c>
      <c r="Y84" s="103" t="s">
        <v>23</v>
      </c>
      <c r="Z84" s="103" t="s">
        <v>111</v>
      </c>
      <c r="AA84" s="105">
        <f>IFERROR(IF(T84="Probabilidad",(AA83-(+AA83*W84)),IF(T84="Impacto",L84,"")),"")</f>
        <v>5.04E-2</v>
      </c>
      <c r="AB84" s="106" t="str">
        <f t="shared" si="122"/>
        <v>Muy Baja</v>
      </c>
      <c r="AC84" s="107">
        <f t="shared" si="123"/>
        <v>5.04E-2</v>
      </c>
      <c r="AD84" s="106" t="str">
        <f t="shared" si="124"/>
        <v>Moderado</v>
      </c>
      <c r="AE84" s="107">
        <f>+P82</f>
        <v>0.6</v>
      </c>
      <c r="AF84" s="108" t="str">
        <f t="shared" si="125"/>
        <v>Moderado</v>
      </c>
      <c r="AG84" s="109"/>
      <c r="AH84" s="139" t="s">
        <v>578</v>
      </c>
      <c r="AI84" s="163" t="s">
        <v>451</v>
      </c>
      <c r="AJ84" s="164">
        <v>44562</v>
      </c>
      <c r="AK84" s="165" t="s">
        <v>410</v>
      </c>
      <c r="AL84" s="154" t="s">
        <v>520</v>
      </c>
      <c r="AM84" s="211" t="s">
        <v>616</v>
      </c>
      <c r="AN84" s="212">
        <v>0.33</v>
      </c>
      <c r="AO84" s="219" t="s">
        <v>617</v>
      </c>
      <c r="AP84" s="212">
        <v>0.33</v>
      </c>
      <c r="AQ84" s="136"/>
      <c r="AR84" s="217" t="s">
        <v>613</v>
      </c>
      <c r="AS84" s="216" t="s">
        <v>632</v>
      </c>
      <c r="AT84" s="226"/>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row>
    <row r="85" spans="1:71" ht="151.5" customHeight="1" x14ac:dyDescent="0.25">
      <c r="A85" s="341">
        <v>27</v>
      </c>
      <c r="B85" s="357" t="s">
        <v>307</v>
      </c>
      <c r="C85" s="348" t="s">
        <v>389</v>
      </c>
      <c r="D85" s="348" t="s">
        <v>450</v>
      </c>
      <c r="E85" s="323" t="s">
        <v>118</v>
      </c>
      <c r="F85" s="323" t="s">
        <v>521</v>
      </c>
      <c r="G85" s="323" t="s">
        <v>522</v>
      </c>
      <c r="H85" s="346" t="s">
        <v>523</v>
      </c>
      <c r="I85" s="323" t="s">
        <v>349</v>
      </c>
      <c r="J85" s="339">
        <v>10</v>
      </c>
      <c r="K85" s="320" t="str">
        <f>IF(J85&lt;=0,"",IF(J85&lt;=2,"Muy Baja",IF(J85&lt;=24,"Baja",IF(J85&lt;=500,"Media",IF(J85&lt;=5000,"Alta","Muy Alta")))))</f>
        <v>Baja</v>
      </c>
      <c r="L85" s="331">
        <f>IF(K85="","",IF(K85="Muy Baja",0.2,IF(K85="Baja",0.4,IF(K85="Media",0.6,IF(K85="Alta",0.8,IF(K85="Muy Alta",1,))))))</f>
        <v>0.4</v>
      </c>
      <c r="M85" s="334" t="s">
        <v>564</v>
      </c>
      <c r="N85" s="143" t="str">
        <f>IF(NOT(ISERROR(MATCH(M85,'Tabla Impacto'!$B$221:$B$223,0))),'Tabla Impacto'!$F$223&amp;"Por favor no seleccionar los criterios de impacto(Afectación Económica o presupuestal y Pérdida Reputacional)",M85)</f>
        <v xml:space="preserve"> El riesgo afecta la imagen de la entidad con algunos usuarios de relevancia frente al logro de los objetivos</v>
      </c>
      <c r="O85" s="320" t="str">
        <f>IF(OR(N85='Tabla Impacto'!$C$11,N85='Tabla Impacto'!$D$11),"Leve",IF(OR(N85='Tabla Impacto'!$C$12,N85='Tabla Impacto'!$D$12),"Menor",IF(OR(N85='Tabla Impacto'!$C$13,N85='Tabla Impacto'!$D$13),"Moderado",IF(OR(N85='Tabla Impacto'!$C$14,N85='Tabla Impacto'!$D$14),"Mayor",IF(OR(N85='Tabla Impacto'!$C$15,N85='Tabla Impacto'!$D$15),"Catastrófico","")))))</f>
        <v>Moderado</v>
      </c>
      <c r="P85" s="331">
        <f>IF(O85="","",IF(O85="Leve",0.2,IF(O85="Menor",0.4,IF(O85="Moderado",0.6,IF(O85="Mayor",0.8,IF(O85="Catastrófico",1,))))))</f>
        <v>0.6</v>
      </c>
      <c r="Q85" s="336" t="str">
        <f>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Moderado</v>
      </c>
      <c r="R85" s="100">
        <v>1</v>
      </c>
      <c r="S85" s="139" t="s">
        <v>528</v>
      </c>
      <c r="T85" s="156" t="str">
        <f t="shared" si="120"/>
        <v>Probabilidad</v>
      </c>
      <c r="U85" s="157" t="s">
        <v>15</v>
      </c>
      <c r="V85" s="157" t="s">
        <v>9</v>
      </c>
      <c r="W85" s="158" t="str">
        <f t="shared" si="121"/>
        <v>30%</v>
      </c>
      <c r="X85" s="157" t="s">
        <v>20</v>
      </c>
      <c r="Y85" s="157" t="s">
        <v>23</v>
      </c>
      <c r="Z85" s="157" t="s">
        <v>111</v>
      </c>
      <c r="AA85" s="159">
        <f t="shared" ref="AA85" si="126">IFERROR(IF(T85="Probabilidad",(L85-(+L85*W85)),IF(T85="Impacto",L85,"")),"")</f>
        <v>0.28000000000000003</v>
      </c>
      <c r="AB85" s="106" t="str">
        <f t="shared" si="122"/>
        <v>Baja</v>
      </c>
      <c r="AC85" s="160">
        <f t="shared" si="123"/>
        <v>0.28000000000000003</v>
      </c>
      <c r="AD85" s="106" t="str">
        <f t="shared" si="124"/>
        <v>Moderado</v>
      </c>
      <c r="AE85" s="160">
        <f t="shared" ref="AE85" si="127">IFERROR(IF(T85="Impacto",(P85-(+P85*W85)),IF(T85="Probabilidad",P85,"")),"")</f>
        <v>0.6</v>
      </c>
      <c r="AF85" s="161" t="str">
        <f t="shared" si="125"/>
        <v>Moderado</v>
      </c>
      <c r="AG85" s="162" t="s">
        <v>122</v>
      </c>
      <c r="AH85" s="154" t="s">
        <v>579</v>
      </c>
      <c r="AI85" s="163" t="s">
        <v>451</v>
      </c>
      <c r="AJ85" s="164">
        <v>44562</v>
      </c>
      <c r="AK85" s="165" t="s">
        <v>410</v>
      </c>
      <c r="AL85" s="154" t="s">
        <v>524</v>
      </c>
      <c r="AM85" s="211" t="s">
        <v>618</v>
      </c>
      <c r="AN85" s="212">
        <v>0.33</v>
      </c>
      <c r="AO85" s="219" t="s">
        <v>729</v>
      </c>
      <c r="AP85" s="212">
        <v>0.33</v>
      </c>
      <c r="AQ85" s="136"/>
      <c r="AR85" s="217" t="s">
        <v>613</v>
      </c>
      <c r="AS85" s="216" t="s">
        <v>632</v>
      </c>
      <c r="AT85" s="226"/>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row>
    <row r="86" spans="1:71" ht="151.5" hidden="1" customHeight="1" x14ac:dyDescent="0.25">
      <c r="A86" s="341"/>
      <c r="B86" s="358"/>
      <c r="C86" s="352"/>
      <c r="D86" s="352"/>
      <c r="E86" s="324"/>
      <c r="F86" s="324"/>
      <c r="G86" s="324"/>
      <c r="H86" s="347"/>
      <c r="I86" s="324"/>
      <c r="J86" s="340"/>
      <c r="K86" s="321"/>
      <c r="L86" s="332"/>
      <c r="M86" s="335"/>
      <c r="N86" s="144"/>
      <c r="O86" s="321"/>
      <c r="P86" s="332"/>
      <c r="Q86" s="337"/>
      <c r="R86" s="155"/>
      <c r="S86" s="139"/>
      <c r="T86" s="156"/>
      <c r="U86" s="157"/>
      <c r="V86" s="157"/>
      <c r="W86" s="158"/>
      <c r="X86" s="157"/>
      <c r="Y86" s="157"/>
      <c r="Z86" s="157"/>
      <c r="AA86" s="159"/>
      <c r="AB86" s="106"/>
      <c r="AC86" s="160"/>
      <c r="AD86" s="106"/>
      <c r="AE86" s="160"/>
      <c r="AF86" s="161"/>
      <c r="AG86" s="162"/>
      <c r="AH86" s="139"/>
      <c r="AI86" s="163"/>
      <c r="AJ86" s="164"/>
      <c r="AK86" s="165"/>
      <c r="AL86" s="154"/>
      <c r="AM86" s="136"/>
      <c r="AN86" s="136"/>
      <c r="AO86" s="219" t="s">
        <v>619</v>
      </c>
      <c r="AP86" s="136"/>
      <c r="AQ86" s="136"/>
      <c r="AR86" s="217" t="s">
        <v>613</v>
      </c>
      <c r="AS86" s="136"/>
      <c r="AT86" s="226"/>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row>
    <row r="87" spans="1:71" ht="151.5" hidden="1" customHeight="1" x14ac:dyDescent="0.25">
      <c r="A87" s="341"/>
      <c r="B87" s="359"/>
      <c r="C87" s="352"/>
      <c r="D87" s="352"/>
      <c r="E87" s="324"/>
      <c r="F87" s="324"/>
      <c r="G87" s="324"/>
      <c r="H87" s="347"/>
      <c r="I87" s="324"/>
      <c r="J87" s="340"/>
      <c r="K87" s="322"/>
      <c r="L87" s="333"/>
      <c r="M87" s="335"/>
      <c r="N87" s="144"/>
      <c r="O87" s="322"/>
      <c r="P87" s="333"/>
      <c r="Q87" s="338"/>
      <c r="R87" s="155"/>
      <c r="S87" s="139"/>
      <c r="T87" s="156"/>
      <c r="U87" s="157"/>
      <c r="V87" s="157"/>
      <c r="W87" s="158"/>
      <c r="X87" s="157"/>
      <c r="Y87" s="157"/>
      <c r="Z87" s="157"/>
      <c r="AA87" s="159"/>
      <c r="AB87" s="106"/>
      <c r="AC87" s="160"/>
      <c r="AD87" s="106"/>
      <c r="AE87" s="160"/>
      <c r="AF87" s="161"/>
      <c r="AG87" s="162"/>
      <c r="AH87" s="139"/>
      <c r="AI87" s="163"/>
      <c r="AJ87" s="164"/>
      <c r="AK87" s="165"/>
      <c r="AL87" s="154"/>
      <c r="AM87" s="136"/>
      <c r="AN87" s="136"/>
      <c r="AO87" s="219"/>
      <c r="AP87" s="136"/>
      <c r="AQ87" s="136"/>
      <c r="AR87" s="217" t="s">
        <v>613</v>
      </c>
      <c r="AS87" s="136"/>
      <c r="AT87" s="226"/>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row>
    <row r="88" spans="1:71" ht="151.5" customHeight="1" x14ac:dyDescent="0.25">
      <c r="A88" s="341">
        <v>28</v>
      </c>
      <c r="B88" s="342" t="s">
        <v>312</v>
      </c>
      <c r="C88" s="348" t="s">
        <v>311</v>
      </c>
      <c r="D88" s="348" t="s">
        <v>313</v>
      </c>
      <c r="E88" s="323" t="s">
        <v>118</v>
      </c>
      <c r="F88" s="323" t="s">
        <v>314</v>
      </c>
      <c r="G88" s="323" t="s">
        <v>525</v>
      </c>
      <c r="H88" s="346" t="s">
        <v>315</v>
      </c>
      <c r="I88" s="323" t="s">
        <v>115</v>
      </c>
      <c r="J88" s="339">
        <v>355</v>
      </c>
      <c r="K88" s="320" t="str">
        <f>IF(J88&lt;=0,"",IF(J88&lt;=2,"Muy Baja",IF(J88&lt;=24,"Baja",IF(J88&lt;=500,"Media",IF(J88&lt;=5000,"Alta","Muy Alta")))))</f>
        <v>Media</v>
      </c>
      <c r="L88" s="331">
        <f>IF(K88="","",IF(K88="Muy Baja",0.2,IF(K88="Baja",0.4,IF(K88="Media",0.6,IF(K88="Alta",0.8,IF(K88="Muy Alta",1,))))))</f>
        <v>0.6</v>
      </c>
      <c r="M88" s="334" t="s">
        <v>571</v>
      </c>
      <c r="N88" s="137" t="str">
        <f>IF(NOT(ISERROR(MATCH(M88,'Tabla Impacto'!$B$221:$B$223,0))),'Tabla Impacto'!$F$223&amp;"Por favor no seleccionar los criterios de impacto(Afectación Económica o presupuestal y Pérdida Reputacional)",M88)</f>
        <v xml:space="preserve"> El riesgo afecta la imagen de la entidad con efecto publicitario sostenido a nivel de sector administrativo, nivel departamental o municipal</v>
      </c>
      <c r="O88" s="320" t="str">
        <f>IF(OR(N88='Tabla Impacto'!$C$11,N88='Tabla Impacto'!$D$11),"Leve",IF(OR(N88='Tabla Impacto'!$C$12,N88='Tabla Impacto'!$D$12),"Menor",IF(OR(N88='Tabla Impacto'!$C$13,N88='Tabla Impacto'!$D$13),"Moderado",IF(OR(N88='Tabla Impacto'!$C$14,N88='Tabla Impacto'!$D$14),"Mayor",IF(OR(N88='Tabla Impacto'!$C$15,N88='Tabla Impacto'!$D$15),"Catastrófico","")))))</f>
        <v>Mayor</v>
      </c>
      <c r="P88" s="331">
        <f>IF(O88="","",IF(O88="Leve",0.2,IF(O88="Menor",0.4,IF(O88="Moderado",0.6,IF(O88="Mayor",0.8,IF(O88="Catastrófico",1,))))))</f>
        <v>0.8</v>
      </c>
      <c r="Q88" s="336" t="str">
        <f>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Alto</v>
      </c>
      <c r="R88" s="100">
        <v>1</v>
      </c>
      <c r="S88" s="101" t="s">
        <v>526</v>
      </c>
      <c r="T88" s="102" t="str">
        <f t="shared" si="25"/>
        <v>Probabilidad</v>
      </c>
      <c r="U88" s="103" t="s">
        <v>14</v>
      </c>
      <c r="V88" s="103" t="s">
        <v>9</v>
      </c>
      <c r="W88" s="104" t="str">
        <f t="shared" si="26"/>
        <v>40%</v>
      </c>
      <c r="X88" s="103" t="s">
        <v>20</v>
      </c>
      <c r="Y88" s="103" t="s">
        <v>22</v>
      </c>
      <c r="Z88" s="103" t="s">
        <v>110</v>
      </c>
      <c r="AA88" s="105">
        <f t="shared" si="27"/>
        <v>0.36</v>
      </c>
      <c r="AB88" s="106" t="str">
        <f t="shared" si="28"/>
        <v>Baja</v>
      </c>
      <c r="AC88" s="107">
        <f t="shared" si="29"/>
        <v>0.36</v>
      </c>
      <c r="AD88" s="106" t="str">
        <f t="shared" si="30"/>
        <v>Mayor</v>
      </c>
      <c r="AE88" s="107">
        <f t="shared" si="31"/>
        <v>0.8</v>
      </c>
      <c r="AF88" s="108" t="str">
        <f t="shared" si="32"/>
        <v>Alto</v>
      </c>
      <c r="AG88" s="109" t="s">
        <v>122</v>
      </c>
      <c r="AH88" s="154" t="s">
        <v>527</v>
      </c>
      <c r="AI88" s="163" t="s">
        <v>269</v>
      </c>
      <c r="AJ88" s="167" t="s">
        <v>202</v>
      </c>
      <c r="AK88" s="167" t="s">
        <v>202</v>
      </c>
      <c r="AL88" s="168" t="s">
        <v>316</v>
      </c>
      <c r="AM88" s="152" t="s">
        <v>625</v>
      </c>
      <c r="AN88" s="212">
        <v>0.33</v>
      </c>
      <c r="AO88" s="219" t="s">
        <v>624</v>
      </c>
      <c r="AP88" s="212">
        <v>0.33</v>
      </c>
      <c r="AQ88" s="136"/>
      <c r="AR88" s="217" t="s">
        <v>613</v>
      </c>
      <c r="AS88" s="216" t="s">
        <v>632</v>
      </c>
      <c r="AT88" s="226"/>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row>
    <row r="89" spans="1:71" ht="151.5" hidden="1" customHeight="1" x14ac:dyDescent="0.25">
      <c r="A89" s="341"/>
      <c r="B89" s="343"/>
      <c r="C89" s="349"/>
      <c r="D89" s="349"/>
      <c r="E89" s="324"/>
      <c r="F89" s="324"/>
      <c r="G89" s="324"/>
      <c r="H89" s="347"/>
      <c r="I89" s="324"/>
      <c r="J89" s="340"/>
      <c r="K89" s="321"/>
      <c r="L89" s="332"/>
      <c r="M89" s="335"/>
      <c r="N89" s="138"/>
      <c r="O89" s="321"/>
      <c r="P89" s="332"/>
      <c r="Q89" s="337"/>
      <c r="R89" s="100">
        <v>2</v>
      </c>
      <c r="S89" s="101"/>
      <c r="T89" s="102" t="str">
        <f t="shared" ref="T89:T90" si="128">IF(OR(U89="Preventivo",U89="Detectivo"),"Probabilidad",IF(U89="Correctivo","Impacto",""))</f>
        <v/>
      </c>
      <c r="U89" s="103"/>
      <c r="V89" s="103"/>
      <c r="W89" s="104"/>
      <c r="X89" s="103"/>
      <c r="Y89" s="103"/>
      <c r="Z89" s="103"/>
      <c r="AA89" s="105" t="str">
        <f>IFERROR(IF(T89="Probabilidad",(AA88-(+AA88*W89)),IF(T89="Impacto",L89,"")),"")</f>
        <v/>
      </c>
      <c r="AB89" s="106" t="str">
        <f t="shared" ref="AB89:AB90" si="129">IFERROR(IF(AA89="","",IF(AA89&lt;=0.2,"Muy Baja",IF(AA89&lt;=0.4,"Baja",IF(AA89&lt;=0.6,"Media",IF(AA89&lt;=0.8,"Alta","Muy Alta"))))),"")</f>
        <v/>
      </c>
      <c r="AC89" s="107" t="str">
        <f t="shared" ref="AC89:AC90" si="130">+AA89</f>
        <v/>
      </c>
      <c r="AD89" s="106" t="str">
        <f t="shared" ref="AD89:AD90" si="131">IFERROR(IF(AE89="","",IF(AE89&lt;=0.2,"Leve",IF(AE89&lt;=0.4,"Menor",IF(AE89&lt;=0.6,"Moderado",IF(AE89&lt;=0.8,"Mayor","Catastrófico"))))),"")</f>
        <v/>
      </c>
      <c r="AE89" s="107" t="str">
        <f t="shared" ref="AE89:AE90" si="132">IFERROR(IF(T89="Impacto",(P89-(+P89*W89)),IF(T89="Probabilidad",P89,"")),"")</f>
        <v/>
      </c>
      <c r="AF89" s="108" t="str">
        <f t="shared" ref="AF89:AF90" si="133">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
      </c>
      <c r="AG89" s="109"/>
      <c r="AH89" s="154"/>
      <c r="AI89" s="163"/>
      <c r="AJ89" s="167"/>
      <c r="AK89" s="167"/>
      <c r="AL89" s="154"/>
      <c r="AM89" s="136"/>
      <c r="AN89" s="136"/>
      <c r="AO89" s="219"/>
      <c r="AP89" s="136"/>
      <c r="AQ89" s="136"/>
      <c r="AR89" s="217" t="s">
        <v>613</v>
      </c>
      <c r="AS89" s="110"/>
      <c r="AT89" s="226"/>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row>
    <row r="90" spans="1:71" ht="151.5" hidden="1" customHeight="1" x14ac:dyDescent="0.25">
      <c r="A90" s="341"/>
      <c r="B90" s="344"/>
      <c r="C90" s="356"/>
      <c r="D90" s="349"/>
      <c r="E90" s="324"/>
      <c r="F90" s="324"/>
      <c r="G90" s="324"/>
      <c r="H90" s="347"/>
      <c r="I90" s="324"/>
      <c r="J90" s="340"/>
      <c r="K90" s="322"/>
      <c r="L90" s="333"/>
      <c r="M90" s="335"/>
      <c r="N90" s="138"/>
      <c r="O90" s="322"/>
      <c r="P90" s="333"/>
      <c r="Q90" s="338"/>
      <c r="R90" s="100">
        <v>3</v>
      </c>
      <c r="S90" s="101"/>
      <c r="T90" s="102" t="str">
        <f t="shared" si="128"/>
        <v/>
      </c>
      <c r="U90" s="103"/>
      <c r="V90" s="103"/>
      <c r="W90" s="104"/>
      <c r="X90" s="103"/>
      <c r="Y90" s="103"/>
      <c r="Z90" s="103"/>
      <c r="AA90" s="105" t="str">
        <f>IFERROR(IF(T90="Probabilidad",(AA89-(+AA89*W90)),IF(T90="Impacto",L90,"")),"")</f>
        <v/>
      </c>
      <c r="AB90" s="106" t="str">
        <f t="shared" si="129"/>
        <v/>
      </c>
      <c r="AC90" s="107" t="str">
        <f t="shared" si="130"/>
        <v/>
      </c>
      <c r="AD90" s="106" t="str">
        <f t="shared" si="131"/>
        <v/>
      </c>
      <c r="AE90" s="107" t="str">
        <f t="shared" si="132"/>
        <v/>
      </c>
      <c r="AF90" s="108" t="str">
        <f t="shared" si="133"/>
        <v/>
      </c>
      <c r="AG90" s="109"/>
      <c r="AH90" s="154"/>
      <c r="AI90" s="163"/>
      <c r="AJ90" s="167"/>
      <c r="AK90" s="167"/>
      <c r="AL90" s="154"/>
      <c r="AM90" s="136"/>
      <c r="AN90" s="136"/>
      <c r="AO90" s="219"/>
      <c r="AP90" s="136"/>
      <c r="AQ90" s="136"/>
      <c r="AR90" s="217" t="s">
        <v>613</v>
      </c>
      <c r="AS90" s="110"/>
      <c r="AT90" s="226"/>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row>
    <row r="91" spans="1:71" ht="192.75" customHeight="1" x14ac:dyDescent="0.25">
      <c r="A91" s="341">
        <v>29</v>
      </c>
      <c r="B91" s="342" t="s">
        <v>312</v>
      </c>
      <c r="C91" s="348" t="s">
        <v>311</v>
      </c>
      <c r="D91" s="348" t="s">
        <v>313</v>
      </c>
      <c r="E91" s="323" t="s">
        <v>118</v>
      </c>
      <c r="F91" s="323" t="s">
        <v>529</v>
      </c>
      <c r="G91" s="323" t="s">
        <v>530</v>
      </c>
      <c r="H91" s="346" t="s">
        <v>580</v>
      </c>
      <c r="I91" s="323" t="s">
        <v>349</v>
      </c>
      <c r="J91" s="339">
        <v>355</v>
      </c>
      <c r="K91" s="320" t="str">
        <f>IF(J91&lt;=0,"",IF(J91&lt;=2,"Muy Baja",IF(J91&lt;=24,"Baja",IF(J91&lt;=500,"Media",IF(J91&lt;=5000,"Alta","Muy Alta")))))</f>
        <v>Media</v>
      </c>
      <c r="L91" s="331">
        <f>IF(K91="","",IF(K91="Muy Baja",0.2,IF(K91="Baja",0.4,IF(K91="Media",0.6,IF(K91="Alta",0.8,IF(K91="Muy Alta",1,))))))</f>
        <v>0.6</v>
      </c>
      <c r="M91" s="334" t="s">
        <v>571</v>
      </c>
      <c r="N91" s="137" t="str">
        <f>IF(NOT(ISERROR(MATCH(M91,'Tabla Impacto'!$B$221:$B$223,0))),'Tabla Impacto'!$F$223&amp;"Por favor no seleccionar los criterios de impacto(Afectación Económica o presupuestal y Pérdida Reputacional)",M91)</f>
        <v xml:space="preserve"> El riesgo afecta la imagen de la entidad con efecto publicitario sostenido a nivel de sector administrativo, nivel departamental o municipal</v>
      </c>
      <c r="O91" s="320" t="str">
        <f>IF(OR(N91='Tabla Impacto'!$C$11,N91='Tabla Impacto'!$D$11),"Leve",IF(OR(N91='Tabla Impacto'!$C$12,N91='Tabla Impacto'!$D$12),"Menor",IF(OR(N91='Tabla Impacto'!$C$13,N91='Tabla Impacto'!$D$13),"Moderado",IF(OR(N91='Tabla Impacto'!$C$14,N91='Tabla Impacto'!$D$14),"Mayor",IF(OR(N91='Tabla Impacto'!$C$15,N91='Tabla Impacto'!$D$15),"Catastrófico","")))))</f>
        <v>Mayor</v>
      </c>
      <c r="P91" s="331">
        <f>IF(O91="","",IF(O91="Leve",0.2,IF(O91="Menor",0.4,IF(O91="Moderado",0.6,IF(O91="Mayor",0.8,IF(O91="Catastrófico",1,))))))</f>
        <v>0.8</v>
      </c>
      <c r="Q91" s="336" t="str">
        <f>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Alto</v>
      </c>
      <c r="R91" s="100">
        <v>1</v>
      </c>
      <c r="S91" s="101" t="s">
        <v>531</v>
      </c>
      <c r="T91" s="102" t="str">
        <f t="shared" si="25"/>
        <v>Probabilidad</v>
      </c>
      <c r="U91" s="103" t="s">
        <v>14</v>
      </c>
      <c r="V91" s="103" t="s">
        <v>9</v>
      </c>
      <c r="W91" s="104" t="str">
        <f t="shared" si="26"/>
        <v>40%</v>
      </c>
      <c r="X91" s="103" t="s">
        <v>19</v>
      </c>
      <c r="Y91" s="103" t="s">
        <v>22</v>
      </c>
      <c r="Z91" s="103" t="s">
        <v>110</v>
      </c>
      <c r="AA91" s="135">
        <f t="shared" ref="AA91" si="134">IFERROR(IF(T91="Probabilidad",(L91-(+L91*W91)),IF(T91="Impacto",L91,"")),"")</f>
        <v>0.36</v>
      </c>
      <c r="AB91" s="106" t="str">
        <f t="shared" si="28"/>
        <v>Baja</v>
      </c>
      <c r="AC91" s="107">
        <f t="shared" si="29"/>
        <v>0.36</v>
      </c>
      <c r="AD91" s="106" t="str">
        <f t="shared" si="30"/>
        <v>Mayor</v>
      </c>
      <c r="AE91" s="107">
        <f t="shared" si="31"/>
        <v>0.8</v>
      </c>
      <c r="AF91" s="108" t="str">
        <f t="shared" si="32"/>
        <v>Alto</v>
      </c>
      <c r="AG91" s="109" t="s">
        <v>122</v>
      </c>
      <c r="AH91" s="154" t="s">
        <v>317</v>
      </c>
      <c r="AI91" s="174" t="s">
        <v>269</v>
      </c>
      <c r="AJ91" s="176" t="s">
        <v>202</v>
      </c>
      <c r="AK91" s="176" t="s">
        <v>202</v>
      </c>
      <c r="AL91" s="168" t="s">
        <v>452</v>
      </c>
      <c r="AM91" s="152" t="s">
        <v>623</v>
      </c>
      <c r="AN91" s="212">
        <v>0.33</v>
      </c>
      <c r="AO91" s="219" t="s">
        <v>623</v>
      </c>
      <c r="AP91" s="212">
        <v>0.33</v>
      </c>
      <c r="AQ91" s="136"/>
      <c r="AR91" s="217" t="s">
        <v>613</v>
      </c>
      <c r="AS91" s="216" t="s">
        <v>632</v>
      </c>
      <c r="AT91" s="226"/>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row>
    <row r="92" spans="1:71" ht="151.5" customHeight="1" x14ac:dyDescent="0.25">
      <c r="A92" s="341"/>
      <c r="B92" s="343"/>
      <c r="C92" s="349"/>
      <c r="D92" s="349"/>
      <c r="E92" s="324"/>
      <c r="F92" s="324"/>
      <c r="G92" s="324"/>
      <c r="H92" s="347"/>
      <c r="I92" s="324"/>
      <c r="J92" s="340"/>
      <c r="K92" s="321"/>
      <c r="L92" s="332"/>
      <c r="M92" s="335"/>
      <c r="N92" s="138"/>
      <c r="O92" s="321"/>
      <c r="P92" s="332"/>
      <c r="Q92" s="337"/>
      <c r="R92" s="100">
        <v>2</v>
      </c>
      <c r="S92" s="139" t="s">
        <v>374</v>
      </c>
      <c r="T92" s="102" t="str">
        <f t="shared" si="25"/>
        <v/>
      </c>
      <c r="U92" s="157" t="s">
        <v>356</v>
      </c>
      <c r="V92" s="157" t="s">
        <v>9</v>
      </c>
      <c r="W92" s="158" t="str">
        <f t="shared" ref="W92" si="135">IF(AND(U92="Preventivo",V92="Automático"),"50%",IF(AND(U92="Preventivo",V92="Manual"),"40%",IF(AND(U92="Detectivo",V92="Automático"),"40%",IF(AND(U92="Detectivo",V92="Manual"),"30%",IF(AND(U92="Correctivo",V92="Automático"),"35%",IF(AND(U92="Correctivo",V92="Manual"),"25%",""))))))</f>
        <v/>
      </c>
      <c r="X92" s="157" t="s">
        <v>20</v>
      </c>
      <c r="Y92" s="157" t="s">
        <v>22</v>
      </c>
      <c r="Z92" s="157" t="s">
        <v>110</v>
      </c>
      <c r="AA92" s="166" t="str">
        <f>IFERROR(IF(T92="Probabilidad",(AA91-(+AA91*W92)),IF(T92="Impacto",L92,"")),"")</f>
        <v/>
      </c>
      <c r="AB92" s="106" t="str">
        <f t="shared" ref="AB92:AB93" si="136">IFERROR(IF(AA92="","",IF(AA92&lt;=0.2,"Muy Baja",IF(AA92&lt;=0.4,"Baja",IF(AA92&lt;=0.6,"Media",IF(AA92&lt;=0.8,"Alta","Muy Alta"))))),"")</f>
        <v/>
      </c>
      <c r="AC92" s="160" t="str">
        <f t="shared" ref="AC92:AC93" si="137">+AA92</f>
        <v/>
      </c>
      <c r="AD92" s="106" t="str">
        <f t="shared" ref="AD92:AD93" si="138">IFERROR(IF(AE92="","",IF(AE92&lt;=0.2,"Leve",IF(AE92&lt;=0.4,"Menor",IF(AE92&lt;=0.6,"Moderado",IF(AE92&lt;=0.8,"Mayor","Catastrófico"))))),"")</f>
        <v/>
      </c>
      <c r="AE92" s="160" t="str">
        <f t="shared" ref="AE92:AE93" si="139">IFERROR(IF(T92="Impacto",(P92-(+P92*W92)),IF(T92="Probabilidad",P92,"")),"")</f>
        <v/>
      </c>
      <c r="AF92" s="161" t="str">
        <f t="shared" ref="AF92:AF93" si="140">IFERROR(IF(OR(AND(AB92="Muy Baja",AD92="Leve"),AND(AB92="Muy Baja",AD92="Menor"),AND(AB92="Baja",AD92="Leve")),"Bajo",IF(OR(AND(AB92="Muy baja",AD92="Moderado"),AND(AB92="Baja",AD92="Menor"),AND(AB92="Baja",AD92="Moderado"),AND(AB92="Media",AD92="Leve"),AND(AB92="Media",AD92="Menor"),AND(AB92="Media",AD92="Moderado"),AND(AB92="Alta",AD92="Leve"),AND(AB92="Alta",AD92="Menor")),"Moderado",IF(OR(AND(AB92="Muy Baja",AD92="Mayor"),AND(AB92="Baja",AD92="Mayor"),AND(AB92="Media",AD92="Mayor"),AND(AB92="Alta",AD92="Moderado"),AND(AB92="Alta",AD92="Mayor"),AND(AB92="Muy Alta",AD92="Leve"),AND(AB92="Muy Alta",AD92="Menor"),AND(AB92="Muy Alta",AD92="Moderado"),AND(AB92="Muy Alta",AD92="Mayor")),"Alto",IF(OR(AND(AB92="Muy Baja",AD92="Catastrófico"),AND(AB92="Baja",AD92="Catastrófico"),AND(AB92="Media",AD92="Catastrófico"),AND(AB92="Alta",AD92="Catastrófico"),AND(AB92="Muy Alta",AD92="Catastrófico")),"Extremo","")))),"")</f>
        <v/>
      </c>
      <c r="AG92" s="162" t="s">
        <v>122</v>
      </c>
      <c r="AH92" s="154" t="s">
        <v>317</v>
      </c>
      <c r="AI92" s="174" t="s">
        <v>269</v>
      </c>
      <c r="AJ92" s="176" t="s">
        <v>202</v>
      </c>
      <c r="AK92" s="176" t="s">
        <v>202</v>
      </c>
      <c r="AL92" s="168" t="s">
        <v>452</v>
      </c>
      <c r="AM92" s="152" t="s">
        <v>626</v>
      </c>
      <c r="AN92" s="212">
        <v>0.33</v>
      </c>
      <c r="AO92" s="219" t="s">
        <v>623</v>
      </c>
      <c r="AP92" s="212">
        <v>0.33</v>
      </c>
      <c r="AQ92" s="136"/>
      <c r="AR92" s="217" t="s">
        <v>613</v>
      </c>
      <c r="AS92" s="216" t="s">
        <v>632</v>
      </c>
      <c r="AT92" s="226"/>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row>
    <row r="93" spans="1:71" ht="16.5" hidden="1" customHeight="1" x14ac:dyDescent="0.25">
      <c r="A93" s="341"/>
      <c r="B93" s="344"/>
      <c r="C93" s="356"/>
      <c r="D93" s="349"/>
      <c r="E93" s="324"/>
      <c r="F93" s="324"/>
      <c r="G93" s="324"/>
      <c r="H93" s="347"/>
      <c r="I93" s="324"/>
      <c r="J93" s="340"/>
      <c r="K93" s="322"/>
      <c r="L93" s="333"/>
      <c r="M93" s="335"/>
      <c r="N93" s="138"/>
      <c r="O93" s="322"/>
      <c r="P93" s="333"/>
      <c r="Q93" s="338"/>
      <c r="R93" s="100">
        <v>3</v>
      </c>
      <c r="S93" s="101"/>
      <c r="T93" s="102" t="str">
        <f t="shared" ref="T93" si="141">IF(OR(U93="Preventivo",U93="Detectivo"),"Probabilidad",IF(U93="Correctivo","Impacto",""))</f>
        <v/>
      </c>
      <c r="U93" s="103"/>
      <c r="V93" s="103"/>
      <c r="W93" s="104"/>
      <c r="X93" s="103"/>
      <c r="Y93" s="103"/>
      <c r="Z93" s="103"/>
      <c r="AA93" s="105" t="str">
        <f>IFERROR(IF(T93="Probabilidad",(AA92-(+AA92*W93)),IF(T93="Impacto",L93,"")),"")</f>
        <v/>
      </c>
      <c r="AB93" s="106" t="str">
        <f t="shared" si="136"/>
        <v/>
      </c>
      <c r="AC93" s="107" t="str">
        <f t="shared" si="137"/>
        <v/>
      </c>
      <c r="AD93" s="106" t="str">
        <f t="shared" si="138"/>
        <v/>
      </c>
      <c r="AE93" s="107" t="str">
        <f t="shared" si="139"/>
        <v/>
      </c>
      <c r="AF93" s="108" t="str">
        <f t="shared" si="140"/>
        <v/>
      </c>
      <c r="AG93" s="109"/>
      <c r="AH93" s="154"/>
      <c r="AI93" s="163"/>
      <c r="AJ93" s="167"/>
      <c r="AK93" s="167"/>
      <c r="AL93" s="154"/>
      <c r="AM93" s="136"/>
      <c r="AN93" s="212">
        <v>0.33</v>
      </c>
      <c r="AO93" s="219"/>
      <c r="AP93" s="212">
        <v>0.33</v>
      </c>
      <c r="AQ93" s="136"/>
      <c r="AR93" s="217" t="s">
        <v>613</v>
      </c>
      <c r="AS93" s="136"/>
      <c r="AT93" s="226"/>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row>
    <row r="94" spans="1:71" ht="151.5" customHeight="1" x14ac:dyDescent="0.25">
      <c r="A94" s="341">
        <v>30</v>
      </c>
      <c r="B94" s="342" t="s">
        <v>318</v>
      </c>
      <c r="C94" s="348" t="s">
        <v>390</v>
      </c>
      <c r="D94" s="348" t="s">
        <v>453</v>
      </c>
      <c r="E94" s="323" t="s">
        <v>120</v>
      </c>
      <c r="F94" s="350" t="s">
        <v>533</v>
      </c>
      <c r="G94" s="350" t="s">
        <v>532</v>
      </c>
      <c r="H94" s="346" t="s">
        <v>319</v>
      </c>
      <c r="I94" s="323" t="s">
        <v>349</v>
      </c>
      <c r="J94" s="339">
        <v>850</v>
      </c>
      <c r="K94" s="320" t="str">
        <f>IF(J94&lt;=0,"",IF(J94&lt;=2,"Muy Baja",IF(J94&lt;=24,"Baja",IF(J94&lt;=500,"Media",IF(J94&lt;=5000,"Alta","Muy Alta")))))</f>
        <v>Alta</v>
      </c>
      <c r="L94" s="331">
        <f>IF(K94="","",IF(K94="Muy Baja",0.2,IF(K94="Baja",0.4,IF(K94="Media",0.6,IF(K94="Alta",0.8,IF(K94="Muy Alta",1,))))))</f>
        <v>0.8</v>
      </c>
      <c r="M94" s="334" t="s">
        <v>571</v>
      </c>
      <c r="N94" s="137" t="str">
        <f>IF(NOT(ISERROR(MATCH(M94,'Tabla Impacto'!$B$221:$B$223,0))),'Tabla Impacto'!$F$223&amp;"Por favor no seleccionar los criterios de impacto(Afectación Económica o presupuestal y Pérdida Reputacional)",M94)</f>
        <v xml:space="preserve"> El riesgo afecta la imagen de la entidad con efecto publicitario sostenido a nivel de sector administrativo, nivel departamental o municipal</v>
      </c>
      <c r="O94" s="320" t="str">
        <f>IF(OR(N94='Tabla Impacto'!$C$11,N94='Tabla Impacto'!$D$11),"Leve",IF(OR(N94='Tabla Impacto'!$C$12,N94='Tabla Impacto'!$D$12),"Menor",IF(OR(N94='Tabla Impacto'!$C$13,N94='Tabla Impacto'!$D$13),"Moderado",IF(OR(N94='Tabla Impacto'!$C$14,N94='Tabla Impacto'!$D$14),"Mayor",IF(OR(N94='Tabla Impacto'!$C$15,N94='Tabla Impacto'!$D$15),"Catastrófico","")))))</f>
        <v>Mayor</v>
      </c>
      <c r="P94" s="331">
        <f>IF(O94="","",IF(O94="Leve",0.2,IF(O94="Menor",0.4,IF(O94="Moderado",0.6,IF(O94="Mayor",0.8,IF(O94="Catastrófico",1,))))))</f>
        <v>0.8</v>
      </c>
      <c r="Q94" s="336" t="str">
        <f>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Alto</v>
      </c>
      <c r="R94" s="100">
        <v>1</v>
      </c>
      <c r="S94" s="101" t="s">
        <v>320</v>
      </c>
      <c r="T94" s="102" t="str">
        <f t="shared" ref="T94:T96" si="142">IF(OR(U94="Preventivo",U94="Detectivo"),"Probabilidad",IF(U94="Correctivo","Impacto",""))</f>
        <v>Probabilidad</v>
      </c>
      <c r="U94" s="103" t="s">
        <v>14</v>
      </c>
      <c r="V94" s="103" t="s">
        <v>9</v>
      </c>
      <c r="W94" s="104" t="str">
        <f t="shared" ref="W94:W95" si="143">IF(AND(U94="Preventivo",V94="Automático"),"50%",IF(AND(U94="Preventivo",V94="Manual"),"40%",IF(AND(U94="Detectivo",V94="Automático"),"40%",IF(AND(U94="Detectivo",V94="Manual"),"30%",IF(AND(U94="Correctivo",V94="Automático"),"35%",IF(AND(U94="Correctivo",V94="Manual"),"25%",""))))))</f>
        <v>40%</v>
      </c>
      <c r="X94" s="103" t="s">
        <v>20</v>
      </c>
      <c r="Y94" s="103" t="s">
        <v>22</v>
      </c>
      <c r="Z94" s="103" t="s">
        <v>110</v>
      </c>
      <c r="AA94" s="105">
        <f t="shared" ref="AA94" si="144">IFERROR(IF(T94="Probabilidad",(L94-(+L94*W94)),IF(T94="Impacto",L94,"")),"")</f>
        <v>0.48</v>
      </c>
      <c r="AB94" s="106" t="str">
        <f t="shared" ref="AB94:AB96" si="145">IFERROR(IF(AA94="","",IF(AA94&lt;=0.2,"Muy Baja",IF(AA94&lt;=0.4,"Baja",IF(AA94&lt;=0.6,"Media",IF(AA94&lt;=0.8,"Alta","Muy Alta"))))),"")</f>
        <v>Media</v>
      </c>
      <c r="AC94" s="107">
        <f t="shared" ref="AC94:AC96" si="146">+AA94</f>
        <v>0.48</v>
      </c>
      <c r="AD94" s="106" t="str">
        <f t="shared" ref="AD94:AD96" si="147">IFERROR(IF(AE94="","",IF(AE94&lt;=0.2,"Leve",IF(AE94&lt;=0.4,"Menor",IF(AE94&lt;=0.6,"Moderado",IF(AE94&lt;=0.8,"Mayor","Catastrófico"))))),"")</f>
        <v>Mayor</v>
      </c>
      <c r="AE94" s="107">
        <f t="shared" ref="AE94:AE96" si="148">IFERROR(IF(T94="Impacto",(P94-(+P94*W94)),IF(T94="Probabilidad",P94,"")),"")</f>
        <v>0.8</v>
      </c>
      <c r="AF94" s="108" t="str">
        <f t="shared" ref="AF94:AF96" si="149">IFERROR(IF(OR(AND(AB94="Muy Baja",AD94="Leve"),AND(AB94="Muy Baja",AD94="Menor"),AND(AB94="Baja",AD94="Leve")),"Bajo",IF(OR(AND(AB94="Muy baja",AD94="Moderado"),AND(AB94="Baja",AD94="Menor"),AND(AB94="Baja",AD94="Moderado"),AND(AB94="Media",AD94="Leve"),AND(AB94="Media",AD94="Menor"),AND(AB94="Media",AD94="Moderado"),AND(AB94="Alta",AD94="Leve"),AND(AB94="Alta",AD94="Menor")),"Moderado",IF(OR(AND(AB94="Muy Baja",AD94="Mayor"),AND(AB94="Baja",AD94="Mayor"),AND(AB94="Media",AD94="Mayor"),AND(AB94="Alta",AD94="Moderado"),AND(AB94="Alta",AD94="Mayor"),AND(AB94="Muy Alta",AD94="Leve"),AND(AB94="Muy Alta",AD94="Menor"),AND(AB94="Muy Alta",AD94="Moderado"),AND(AB94="Muy Alta",AD94="Mayor")),"Alto",IF(OR(AND(AB94="Muy Baja",AD94="Catastrófico"),AND(AB94="Baja",AD94="Catastrófico"),AND(AB94="Media",AD94="Catastrófico"),AND(AB94="Alta",AD94="Catastrófico"),AND(AB94="Muy Alta",AD94="Catastrófico")),"Extremo","")))),"")</f>
        <v>Alto</v>
      </c>
      <c r="AG94" s="109" t="s">
        <v>122</v>
      </c>
      <c r="AH94" s="177" t="s">
        <v>322</v>
      </c>
      <c r="AI94" s="163" t="s">
        <v>201</v>
      </c>
      <c r="AJ94" s="172">
        <v>44562</v>
      </c>
      <c r="AK94" s="172" t="s">
        <v>410</v>
      </c>
      <c r="AL94" s="154" t="s">
        <v>323</v>
      </c>
      <c r="AM94" s="218" t="s">
        <v>730</v>
      </c>
      <c r="AN94" s="212">
        <v>0.33</v>
      </c>
      <c r="AO94" s="218" t="s">
        <v>660</v>
      </c>
      <c r="AP94" s="212">
        <v>0.33</v>
      </c>
      <c r="AQ94" s="136"/>
      <c r="AR94" s="217" t="s">
        <v>613</v>
      </c>
      <c r="AS94" s="216" t="s">
        <v>632</v>
      </c>
      <c r="AT94" s="226"/>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row>
    <row r="95" spans="1:71" ht="151.5" customHeight="1" x14ac:dyDescent="0.25">
      <c r="A95" s="341"/>
      <c r="B95" s="343"/>
      <c r="C95" s="349"/>
      <c r="D95" s="349"/>
      <c r="E95" s="324"/>
      <c r="F95" s="324"/>
      <c r="G95" s="324"/>
      <c r="H95" s="347"/>
      <c r="I95" s="324"/>
      <c r="J95" s="340"/>
      <c r="K95" s="321"/>
      <c r="L95" s="332"/>
      <c r="M95" s="335"/>
      <c r="N95" s="138"/>
      <c r="O95" s="321"/>
      <c r="P95" s="332"/>
      <c r="Q95" s="337"/>
      <c r="R95" s="100">
        <v>2</v>
      </c>
      <c r="S95" s="101" t="s">
        <v>321</v>
      </c>
      <c r="T95" s="102" t="str">
        <f t="shared" si="142"/>
        <v>Probabilidad</v>
      </c>
      <c r="U95" s="103" t="s">
        <v>14</v>
      </c>
      <c r="V95" s="103" t="s">
        <v>9</v>
      </c>
      <c r="W95" s="104" t="str">
        <f t="shared" si="143"/>
        <v>40%</v>
      </c>
      <c r="X95" s="103" t="s">
        <v>20</v>
      </c>
      <c r="Y95" s="103" t="s">
        <v>22</v>
      </c>
      <c r="Z95" s="103" t="s">
        <v>110</v>
      </c>
      <c r="AA95" s="105">
        <f>IFERROR(IF(T95="Probabilidad",(AA94-(+AA94*W95)),IF(T95="Impacto",L95,"")),"")</f>
        <v>0.28799999999999998</v>
      </c>
      <c r="AB95" s="106" t="str">
        <f t="shared" si="145"/>
        <v>Baja</v>
      </c>
      <c r="AC95" s="107">
        <f t="shared" si="146"/>
        <v>0.28799999999999998</v>
      </c>
      <c r="AD95" s="106" t="str">
        <f t="shared" si="147"/>
        <v>Mayor</v>
      </c>
      <c r="AE95" s="107">
        <v>0.8</v>
      </c>
      <c r="AF95" s="108" t="str">
        <f t="shared" si="149"/>
        <v>Alto</v>
      </c>
      <c r="AG95" s="109" t="s">
        <v>122</v>
      </c>
      <c r="AH95" s="168" t="s">
        <v>324</v>
      </c>
      <c r="AI95" s="174" t="s">
        <v>201</v>
      </c>
      <c r="AJ95" s="172">
        <v>44562</v>
      </c>
      <c r="AK95" s="172" t="s">
        <v>410</v>
      </c>
      <c r="AL95" s="168" t="s">
        <v>323</v>
      </c>
      <c r="AM95" s="218" t="s">
        <v>731</v>
      </c>
      <c r="AN95" s="212">
        <v>0.33</v>
      </c>
      <c r="AO95" s="233" t="s">
        <v>732</v>
      </c>
      <c r="AP95" s="212">
        <v>0.33</v>
      </c>
      <c r="AQ95" s="136"/>
      <c r="AR95" s="217" t="s">
        <v>613</v>
      </c>
      <c r="AS95" s="216" t="s">
        <v>632</v>
      </c>
      <c r="AT95" s="226"/>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row>
    <row r="96" spans="1:71" ht="151.5" hidden="1" customHeight="1" x14ac:dyDescent="0.25">
      <c r="A96" s="360"/>
      <c r="B96" s="344"/>
      <c r="C96" s="349"/>
      <c r="D96" s="349"/>
      <c r="E96" s="324"/>
      <c r="F96" s="324"/>
      <c r="G96" s="324"/>
      <c r="H96" s="347"/>
      <c r="I96" s="324"/>
      <c r="J96" s="340"/>
      <c r="K96" s="322"/>
      <c r="L96" s="333"/>
      <c r="M96" s="335"/>
      <c r="N96" s="138"/>
      <c r="O96" s="322"/>
      <c r="P96" s="333"/>
      <c r="Q96" s="338"/>
      <c r="R96" s="100">
        <v>3</v>
      </c>
      <c r="S96" s="101"/>
      <c r="T96" s="102" t="str">
        <f t="shared" si="142"/>
        <v/>
      </c>
      <c r="U96" s="103"/>
      <c r="V96" s="103"/>
      <c r="W96" s="104"/>
      <c r="X96" s="103"/>
      <c r="Y96" s="103"/>
      <c r="Z96" s="103"/>
      <c r="AA96" s="105" t="str">
        <f>IFERROR(IF(T96="Probabilidad",(AA95-(+AA95*W96)),IF(T96="Impacto",L96,"")),"")</f>
        <v/>
      </c>
      <c r="AB96" s="106" t="str">
        <f t="shared" si="145"/>
        <v/>
      </c>
      <c r="AC96" s="107" t="str">
        <f t="shared" si="146"/>
        <v/>
      </c>
      <c r="AD96" s="106" t="str">
        <f t="shared" si="147"/>
        <v/>
      </c>
      <c r="AE96" s="107" t="str">
        <f t="shared" si="148"/>
        <v/>
      </c>
      <c r="AF96" s="108" t="str">
        <f t="shared" si="149"/>
        <v/>
      </c>
      <c r="AG96" s="109"/>
      <c r="AH96" s="154"/>
      <c r="AI96" s="163"/>
      <c r="AJ96" s="167"/>
      <c r="AK96" s="167"/>
      <c r="AL96" s="154"/>
      <c r="AM96" s="136"/>
      <c r="AN96" s="136"/>
      <c r="AO96" s="136"/>
      <c r="AP96" s="136"/>
      <c r="AQ96" s="136"/>
      <c r="AR96" s="217" t="s">
        <v>613</v>
      </c>
      <c r="AS96" s="136"/>
      <c r="AT96" s="226"/>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row>
    <row r="97" spans="1:71" ht="151.5" customHeight="1" x14ac:dyDescent="0.25">
      <c r="A97" s="345">
        <v>31</v>
      </c>
      <c r="B97" s="342" t="s">
        <v>325</v>
      </c>
      <c r="C97" s="348" t="s">
        <v>391</v>
      </c>
      <c r="D97" s="348" t="s">
        <v>454</v>
      </c>
      <c r="E97" s="323" t="s">
        <v>118</v>
      </c>
      <c r="F97" s="350" t="s">
        <v>534</v>
      </c>
      <c r="G97" s="350" t="s">
        <v>546</v>
      </c>
      <c r="H97" s="346" t="s">
        <v>545</v>
      </c>
      <c r="I97" s="323" t="s">
        <v>349</v>
      </c>
      <c r="J97" s="339">
        <v>12</v>
      </c>
      <c r="K97" s="320" t="str">
        <f>IF(J97&lt;=0,"",IF(J97&lt;=2,"Muy Baja",IF(J97&lt;=24,"Baja",IF(J97&lt;=500,"Media",IF(J97&lt;=5000,"Alta","Muy Alta")))))</f>
        <v>Baja</v>
      </c>
      <c r="L97" s="331">
        <f>IF(K97="","",IF(K97="Muy Baja",0.2,IF(K97="Baja",0.4,IF(K97="Media",0.6,IF(K97="Alta",0.8,IF(K97="Muy Alta",1,))))))</f>
        <v>0.4</v>
      </c>
      <c r="M97" s="334" t="s">
        <v>564</v>
      </c>
      <c r="N97" s="137" t="str">
        <f>IF(NOT(ISERROR(MATCH(M97,'Tabla Impacto'!$B$221:$B$223,0))),'Tabla Impacto'!$F$223&amp;"Por favor no seleccionar los criterios de impacto(Afectación Económica o presupuestal y Pérdida Reputacional)",M97)</f>
        <v xml:space="preserve"> El riesgo afecta la imagen de la entidad con algunos usuarios de relevancia frente al logro de los objetivos</v>
      </c>
      <c r="O97" s="320" t="str">
        <f>IF(OR(N97='Tabla Impacto'!$C$11,N97='Tabla Impacto'!$D$11),"Leve",IF(OR(N97='Tabla Impacto'!$C$12,N97='Tabla Impacto'!$D$12),"Menor",IF(OR(N97='Tabla Impacto'!$C$13,N97='Tabla Impacto'!$D$13),"Moderado",IF(OR(N97='Tabla Impacto'!$C$14,N97='Tabla Impacto'!$D$14),"Mayor",IF(OR(N97='Tabla Impacto'!$C$15,N97='Tabla Impacto'!$D$15),"Catastrófico","")))))</f>
        <v>Moderado</v>
      </c>
      <c r="P97" s="331">
        <f>IF(O97="","",IF(O97="Leve",0.2,IF(O97="Menor",0.4,IF(O97="Moderado",0.6,IF(O97="Mayor",0.8,IF(O97="Catastrófico",1,))))))</f>
        <v>0.6</v>
      </c>
      <c r="Q97" s="336" t="str">
        <f>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Moderado</v>
      </c>
      <c r="R97" s="100">
        <v>1</v>
      </c>
      <c r="S97" s="139" t="s">
        <v>455</v>
      </c>
      <c r="T97" s="156" t="str">
        <f t="shared" si="25"/>
        <v>Probabilidad</v>
      </c>
      <c r="U97" s="157" t="s">
        <v>14</v>
      </c>
      <c r="V97" s="157" t="s">
        <v>9</v>
      </c>
      <c r="W97" s="158" t="str">
        <f t="shared" si="26"/>
        <v>40%</v>
      </c>
      <c r="X97" s="157" t="s">
        <v>19</v>
      </c>
      <c r="Y97" s="157" t="s">
        <v>22</v>
      </c>
      <c r="Z97" s="157" t="s">
        <v>110</v>
      </c>
      <c r="AA97" s="159">
        <f t="shared" si="27"/>
        <v>0.24</v>
      </c>
      <c r="AB97" s="106" t="str">
        <f t="shared" si="28"/>
        <v>Baja</v>
      </c>
      <c r="AC97" s="160">
        <f t="shared" si="29"/>
        <v>0.24</v>
      </c>
      <c r="AD97" s="106" t="str">
        <f t="shared" si="30"/>
        <v>Moderado</v>
      </c>
      <c r="AE97" s="160">
        <f t="shared" si="31"/>
        <v>0.6</v>
      </c>
      <c r="AF97" s="161" t="str">
        <f t="shared" si="32"/>
        <v>Moderado</v>
      </c>
      <c r="AG97" s="162" t="s">
        <v>122</v>
      </c>
      <c r="AH97" s="168" t="s">
        <v>544</v>
      </c>
      <c r="AI97" s="163" t="s">
        <v>219</v>
      </c>
      <c r="AJ97" s="167" t="s">
        <v>202</v>
      </c>
      <c r="AK97" s="167" t="s">
        <v>202</v>
      </c>
      <c r="AL97" s="154" t="s">
        <v>547</v>
      </c>
      <c r="AM97" s="220" t="s">
        <v>639</v>
      </c>
      <c r="AN97" s="212">
        <v>0.33</v>
      </c>
      <c r="AO97" s="220" t="s">
        <v>641</v>
      </c>
      <c r="AP97" s="212">
        <v>0.33</v>
      </c>
      <c r="AQ97" s="136"/>
      <c r="AR97" s="217" t="s">
        <v>613</v>
      </c>
      <c r="AS97" s="216" t="s">
        <v>632</v>
      </c>
      <c r="AT97" s="226"/>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row>
    <row r="98" spans="1:71" ht="151.5" customHeight="1" x14ac:dyDescent="0.25">
      <c r="A98" s="341"/>
      <c r="B98" s="343"/>
      <c r="C98" s="352"/>
      <c r="D98" s="352"/>
      <c r="E98" s="324"/>
      <c r="F98" s="324"/>
      <c r="G98" s="324"/>
      <c r="H98" s="347"/>
      <c r="I98" s="324"/>
      <c r="J98" s="340"/>
      <c r="K98" s="321"/>
      <c r="L98" s="332"/>
      <c r="M98" s="335"/>
      <c r="N98" s="138"/>
      <c r="O98" s="321"/>
      <c r="P98" s="332"/>
      <c r="Q98" s="337"/>
      <c r="R98" s="100">
        <v>2</v>
      </c>
      <c r="S98" s="139" t="s">
        <v>581</v>
      </c>
      <c r="T98" s="156" t="str">
        <f t="shared" ref="T98:T102" si="150">IF(OR(U98="Preventivo",U98="Detectivo"),"Probabilidad",IF(U98="Correctivo","Impacto",""))</f>
        <v>Probabilidad</v>
      </c>
      <c r="U98" s="157" t="s">
        <v>14</v>
      </c>
      <c r="V98" s="157" t="s">
        <v>9</v>
      </c>
      <c r="W98" s="158" t="str">
        <f t="shared" ref="W98:W101" si="151">IF(AND(U98="Preventivo",V98="Automático"),"50%",IF(AND(U98="Preventivo",V98="Manual"),"40%",IF(AND(U98="Detectivo",V98="Automático"),"40%",IF(AND(U98="Detectivo",V98="Manual"),"30%",IF(AND(U98="Correctivo",V98="Automático"),"35%",IF(AND(U98="Correctivo",V98="Manual"),"25%",""))))))</f>
        <v>40%</v>
      </c>
      <c r="X98" s="157" t="s">
        <v>19</v>
      </c>
      <c r="Y98" s="157" t="s">
        <v>22</v>
      </c>
      <c r="Z98" s="157" t="s">
        <v>110</v>
      </c>
      <c r="AA98" s="159">
        <f>IFERROR(IF(T98="Probabilidad",(AA97-(+AA97*W98)),IF(T98="Impacto",L98,"")),"")</f>
        <v>0.14399999999999999</v>
      </c>
      <c r="AB98" s="106" t="str">
        <f t="shared" ref="AB98:AB102" si="152">IFERROR(IF(AA98="","",IF(AA98&lt;=0.2,"Muy Baja",IF(AA98&lt;=0.4,"Baja",IF(AA98&lt;=0.6,"Media",IF(AA98&lt;=0.8,"Alta","Muy Alta"))))),"")</f>
        <v>Muy Baja</v>
      </c>
      <c r="AC98" s="160">
        <f t="shared" ref="AC98:AC102" si="153">+AA98</f>
        <v>0.14399999999999999</v>
      </c>
      <c r="AD98" s="106" t="str">
        <f t="shared" ref="AD98:AD102" si="154">IFERROR(IF(AE98="","",IF(AE98&lt;=0.2,"Leve",IF(AE98&lt;=0.4,"Menor",IF(AE98&lt;=0.6,"Moderado",IF(AE98&lt;=0.8,"Mayor","Catastrófico"))))),"")</f>
        <v>Moderado</v>
      </c>
      <c r="AE98" s="160">
        <v>0.6</v>
      </c>
      <c r="AF98" s="161" t="str">
        <f t="shared" ref="AF98:AF102" si="155">IFERROR(IF(OR(AND(AB98="Muy Baja",AD98="Leve"),AND(AB98="Muy Baja",AD98="Menor"),AND(AB98="Baja",AD98="Leve")),"Bajo",IF(OR(AND(AB98="Muy baja",AD98="Moderado"),AND(AB98="Baja",AD98="Menor"),AND(AB98="Baja",AD98="Moderado"),AND(AB98="Media",AD98="Leve"),AND(AB98="Media",AD98="Menor"),AND(AB98="Media",AD98="Moderado"),AND(AB98="Alta",AD98="Leve"),AND(AB98="Alta",AD98="Menor")),"Moderado",IF(OR(AND(AB98="Muy Baja",AD98="Mayor"),AND(AB98="Baja",AD98="Mayor"),AND(AB98="Media",AD98="Mayor"),AND(AB98="Alta",AD98="Moderado"),AND(AB98="Alta",AD98="Mayor"),AND(AB98="Muy Alta",AD98="Leve"),AND(AB98="Muy Alta",AD98="Menor"),AND(AB98="Muy Alta",AD98="Moderado"),AND(AB98="Muy Alta",AD98="Mayor")),"Alto",IF(OR(AND(AB98="Muy Baja",AD98="Catastrófico"),AND(AB98="Baja",AD98="Catastrófico"),AND(AB98="Media",AD98="Catastrófico"),AND(AB98="Alta",AD98="Catastrófico"),AND(AB98="Muy Alta",AD98="Catastrófico")),"Extremo","")))),"")</f>
        <v>Moderado</v>
      </c>
      <c r="AG98" s="162" t="s">
        <v>122</v>
      </c>
      <c r="AH98" s="168" t="s">
        <v>548</v>
      </c>
      <c r="AI98" s="178" t="s">
        <v>202</v>
      </c>
      <c r="AJ98" s="167" t="s">
        <v>202</v>
      </c>
      <c r="AK98" s="167" t="s">
        <v>202</v>
      </c>
      <c r="AL98" s="154" t="s">
        <v>549</v>
      </c>
      <c r="AM98" s="220" t="s">
        <v>642</v>
      </c>
      <c r="AN98" s="212">
        <v>0.33</v>
      </c>
      <c r="AO98" s="136" t="s">
        <v>643</v>
      </c>
      <c r="AP98" s="212">
        <v>0.33</v>
      </c>
      <c r="AQ98" s="136"/>
      <c r="AR98" s="217" t="s">
        <v>613</v>
      </c>
      <c r="AS98" s="216" t="s">
        <v>632</v>
      </c>
      <c r="AT98" s="226"/>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row>
    <row r="99" spans="1:71" ht="151.5" hidden="1" customHeight="1" x14ac:dyDescent="0.25">
      <c r="A99" s="341"/>
      <c r="B99" s="344"/>
      <c r="C99" s="352"/>
      <c r="D99" s="352"/>
      <c r="E99" s="324"/>
      <c r="F99" s="324"/>
      <c r="G99" s="324"/>
      <c r="H99" s="347"/>
      <c r="I99" s="324"/>
      <c r="J99" s="340"/>
      <c r="K99" s="322"/>
      <c r="L99" s="333"/>
      <c r="M99" s="335"/>
      <c r="N99" s="138"/>
      <c r="O99" s="322"/>
      <c r="P99" s="333"/>
      <c r="Q99" s="338"/>
      <c r="R99" s="100">
        <v>3</v>
      </c>
      <c r="S99" s="139"/>
      <c r="T99" s="156" t="str">
        <f t="shared" si="150"/>
        <v/>
      </c>
      <c r="U99" s="157"/>
      <c r="V99" s="157"/>
      <c r="W99" s="158"/>
      <c r="X99" s="157"/>
      <c r="Y99" s="157"/>
      <c r="Z99" s="157"/>
      <c r="AA99" s="159" t="str">
        <f>IFERROR(IF(T99="Probabilidad",(AA98-(+AA98*W99)),IF(T99="Impacto",L99,"")),"")</f>
        <v/>
      </c>
      <c r="AB99" s="106" t="str">
        <f t="shared" si="152"/>
        <v/>
      </c>
      <c r="AC99" s="160" t="str">
        <f t="shared" si="153"/>
        <v/>
      </c>
      <c r="AD99" s="106" t="str">
        <f t="shared" si="154"/>
        <v/>
      </c>
      <c r="AE99" s="160" t="str">
        <f t="shared" ref="AE99:AE102" si="156">IFERROR(IF(T99="Impacto",(P99-(+P99*W99)),IF(T99="Probabilidad",P99,"")),"")</f>
        <v/>
      </c>
      <c r="AF99" s="161" t="str">
        <f t="shared" si="155"/>
        <v/>
      </c>
      <c r="AG99" s="162"/>
      <c r="AH99" s="154"/>
      <c r="AI99" s="163"/>
      <c r="AJ99" s="167"/>
      <c r="AK99" s="167"/>
      <c r="AL99" s="154"/>
      <c r="AM99" s="136"/>
      <c r="AN99" s="212">
        <v>0.33</v>
      </c>
      <c r="AO99" s="136"/>
      <c r="AP99" s="212">
        <v>0.33</v>
      </c>
      <c r="AQ99" s="136"/>
      <c r="AR99" s="217" t="s">
        <v>613</v>
      </c>
      <c r="AS99" s="136"/>
      <c r="AT99" s="226"/>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row>
    <row r="100" spans="1:71" ht="151.5" customHeight="1" x14ac:dyDescent="0.25">
      <c r="A100" s="341">
        <v>32</v>
      </c>
      <c r="B100" s="342" t="s">
        <v>325</v>
      </c>
      <c r="C100" s="348" t="s">
        <v>384</v>
      </c>
      <c r="D100" s="348" t="s">
        <v>603</v>
      </c>
      <c r="E100" s="323" t="s">
        <v>118</v>
      </c>
      <c r="F100" s="323" t="s">
        <v>535</v>
      </c>
      <c r="G100" s="323" t="s">
        <v>536</v>
      </c>
      <c r="H100" s="354" t="s">
        <v>456</v>
      </c>
      <c r="I100" s="323" t="s">
        <v>349</v>
      </c>
      <c r="J100" s="339">
        <v>1096</v>
      </c>
      <c r="K100" s="320" t="str">
        <f>IF(J100&lt;=0,"",IF(J100&lt;=2,"Muy Baja",IF(J100&lt;=24,"Baja",IF(J100&lt;=500,"Media",IF(J100&lt;=5000,"Alta","Muy Alta")))))</f>
        <v>Alta</v>
      </c>
      <c r="L100" s="331">
        <f>IF(K100="","",IF(K100="Muy Baja",0.2,IF(K100="Baja",0.4,IF(K100="Media",0.6,IF(K100="Alta",0.8,IF(K100="Muy Alta",1,))))))</f>
        <v>0.8</v>
      </c>
      <c r="M100" s="334" t="s">
        <v>564</v>
      </c>
      <c r="N100" s="137" t="str">
        <f>IF(NOT(ISERROR(MATCH(M100,'Tabla Impacto'!$B$221:$B$223,0))),'Tabla Impacto'!$F$223&amp;"Por favor no seleccionar los criterios de impacto(Afectación Económica o presupuestal y Pérdida Reputacional)",M100)</f>
        <v xml:space="preserve"> El riesgo afecta la imagen de la entidad con algunos usuarios de relevancia frente al logro de los objetivos</v>
      </c>
      <c r="O100" s="320" t="str">
        <f>IF(OR(N100='Tabla Impacto'!$C$11,N100='Tabla Impacto'!$D$11),"Leve",IF(OR(N100='Tabla Impacto'!$C$12,N100='Tabla Impacto'!$D$12),"Menor",IF(OR(N100='Tabla Impacto'!$C$13,N100='Tabla Impacto'!$D$13),"Moderado",IF(OR(N100='Tabla Impacto'!$C$14,N100='Tabla Impacto'!$D$14),"Mayor",IF(OR(N100='Tabla Impacto'!$C$15,N100='Tabla Impacto'!$D$15),"Catastrófico","")))))</f>
        <v>Moderado</v>
      </c>
      <c r="P100" s="331">
        <f>IF(O100="","",IF(O100="Leve",0.2,IF(O100="Menor",0.4,IF(O100="Moderado",0.6,IF(O100="Mayor",0.8,IF(O100="Catastrófico",1,))))))</f>
        <v>0.6</v>
      </c>
      <c r="Q100" s="336" t="str">
        <f>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Alto</v>
      </c>
      <c r="R100" s="100">
        <v>1</v>
      </c>
      <c r="S100" s="139" t="s">
        <v>381</v>
      </c>
      <c r="T100" s="156" t="str">
        <f t="shared" si="150"/>
        <v>Probabilidad</v>
      </c>
      <c r="U100" s="157" t="s">
        <v>14</v>
      </c>
      <c r="V100" s="157" t="s">
        <v>9</v>
      </c>
      <c r="W100" s="158" t="str">
        <f t="shared" si="151"/>
        <v>40%</v>
      </c>
      <c r="X100" s="157" t="s">
        <v>20</v>
      </c>
      <c r="Y100" s="157" t="s">
        <v>22</v>
      </c>
      <c r="Z100" s="157" t="s">
        <v>110</v>
      </c>
      <c r="AA100" s="159">
        <f t="shared" ref="AA100" si="157">IFERROR(IF(T100="Probabilidad",(L100-(+L100*W100)),IF(T100="Impacto",L100,"")),"")</f>
        <v>0.48</v>
      </c>
      <c r="AB100" s="106" t="str">
        <f t="shared" si="152"/>
        <v>Media</v>
      </c>
      <c r="AC100" s="160">
        <f t="shared" si="153"/>
        <v>0.48</v>
      </c>
      <c r="AD100" s="106" t="str">
        <f t="shared" si="154"/>
        <v>Moderado</v>
      </c>
      <c r="AE100" s="160">
        <f t="shared" si="156"/>
        <v>0.6</v>
      </c>
      <c r="AF100" s="161" t="str">
        <f t="shared" si="155"/>
        <v>Moderado</v>
      </c>
      <c r="AG100" s="162" t="s">
        <v>122</v>
      </c>
      <c r="AH100" s="154" t="s">
        <v>457</v>
      </c>
      <c r="AI100" s="163" t="s">
        <v>326</v>
      </c>
      <c r="AJ100" s="167">
        <v>44562</v>
      </c>
      <c r="AK100" s="167">
        <v>44926</v>
      </c>
      <c r="AL100" s="154" t="s">
        <v>550</v>
      </c>
      <c r="AM100" s="220" t="s">
        <v>640</v>
      </c>
      <c r="AN100" s="212">
        <v>0.33</v>
      </c>
      <c r="AO100" s="136" t="s">
        <v>644</v>
      </c>
      <c r="AP100" s="212">
        <v>0</v>
      </c>
      <c r="AQ100" s="136"/>
      <c r="AR100" s="217" t="s">
        <v>613</v>
      </c>
      <c r="AS100" s="216" t="s">
        <v>632</v>
      </c>
      <c r="AT100" s="226"/>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row>
    <row r="101" spans="1:71" ht="151.5" customHeight="1" x14ac:dyDescent="0.25">
      <c r="A101" s="341"/>
      <c r="B101" s="343"/>
      <c r="C101" s="352"/>
      <c r="D101" s="352"/>
      <c r="E101" s="324"/>
      <c r="F101" s="324"/>
      <c r="G101" s="324"/>
      <c r="H101" s="355"/>
      <c r="I101" s="324"/>
      <c r="J101" s="340"/>
      <c r="K101" s="321"/>
      <c r="L101" s="332"/>
      <c r="M101" s="335"/>
      <c r="N101" s="138"/>
      <c r="O101" s="321"/>
      <c r="P101" s="332"/>
      <c r="Q101" s="337"/>
      <c r="R101" s="100">
        <v>2</v>
      </c>
      <c r="S101" s="139" t="s">
        <v>645</v>
      </c>
      <c r="T101" s="156" t="str">
        <f t="shared" si="150"/>
        <v>Probabilidad</v>
      </c>
      <c r="U101" s="157" t="s">
        <v>14</v>
      </c>
      <c r="V101" s="157" t="s">
        <v>9</v>
      </c>
      <c r="W101" s="158" t="str">
        <f t="shared" si="151"/>
        <v>40%</v>
      </c>
      <c r="X101" s="157" t="s">
        <v>19</v>
      </c>
      <c r="Y101" s="157" t="s">
        <v>22</v>
      </c>
      <c r="Z101" s="157" t="s">
        <v>110</v>
      </c>
      <c r="AA101" s="159">
        <f>IFERROR(IF(T101="Probabilidad",(AA100-(+AA100*W101)),IF(T101="Impacto",L101,"")),"")</f>
        <v>0.28799999999999998</v>
      </c>
      <c r="AB101" s="106" t="str">
        <f t="shared" si="152"/>
        <v>Baja</v>
      </c>
      <c r="AC101" s="160">
        <f t="shared" si="153"/>
        <v>0.28799999999999998</v>
      </c>
      <c r="AD101" s="106" t="str">
        <f t="shared" si="154"/>
        <v>Moderado</v>
      </c>
      <c r="AE101" s="160">
        <v>0.6</v>
      </c>
      <c r="AF101" s="161" t="str">
        <f t="shared" si="155"/>
        <v>Moderado</v>
      </c>
      <c r="AG101" s="162" t="s">
        <v>122</v>
      </c>
      <c r="AH101" s="154" t="s">
        <v>327</v>
      </c>
      <c r="AI101" s="163" t="s">
        <v>328</v>
      </c>
      <c r="AJ101" s="167" t="s">
        <v>202</v>
      </c>
      <c r="AK101" s="167" t="s">
        <v>202</v>
      </c>
      <c r="AL101" s="154" t="s">
        <v>551</v>
      </c>
      <c r="AM101" s="220" t="s">
        <v>646</v>
      </c>
      <c r="AN101" s="212">
        <v>0.33</v>
      </c>
      <c r="AO101" s="136" t="s">
        <v>647</v>
      </c>
      <c r="AP101" s="212">
        <v>0.33</v>
      </c>
      <c r="AQ101" s="136"/>
      <c r="AR101" s="217" t="s">
        <v>613</v>
      </c>
      <c r="AS101" s="217" t="s">
        <v>632</v>
      </c>
      <c r="AT101" s="226"/>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row>
    <row r="102" spans="1:71" ht="151.5" hidden="1" customHeight="1" x14ac:dyDescent="0.25">
      <c r="A102" s="341"/>
      <c r="B102" s="344"/>
      <c r="C102" s="352"/>
      <c r="D102" s="352"/>
      <c r="E102" s="324"/>
      <c r="F102" s="324"/>
      <c r="G102" s="324"/>
      <c r="H102" s="355"/>
      <c r="I102" s="324"/>
      <c r="J102" s="340"/>
      <c r="K102" s="322"/>
      <c r="L102" s="333"/>
      <c r="M102" s="335"/>
      <c r="N102" s="138"/>
      <c r="O102" s="322"/>
      <c r="P102" s="333"/>
      <c r="Q102" s="338"/>
      <c r="R102" s="100">
        <v>3</v>
      </c>
      <c r="S102" s="139"/>
      <c r="T102" s="156" t="str">
        <f t="shared" si="150"/>
        <v/>
      </c>
      <c r="U102" s="157"/>
      <c r="V102" s="157"/>
      <c r="W102" s="158"/>
      <c r="X102" s="157"/>
      <c r="Y102" s="157"/>
      <c r="Z102" s="157"/>
      <c r="AA102" s="159" t="str">
        <f>IFERROR(IF(T102="Probabilidad",(AA101-(+AA101*W102)),IF(T102="Impacto",L102,"")),"")</f>
        <v/>
      </c>
      <c r="AB102" s="106" t="str">
        <f t="shared" si="152"/>
        <v/>
      </c>
      <c r="AC102" s="160" t="str">
        <f t="shared" si="153"/>
        <v/>
      </c>
      <c r="AD102" s="106" t="str">
        <f t="shared" si="154"/>
        <v/>
      </c>
      <c r="AE102" s="160" t="str">
        <f t="shared" si="156"/>
        <v/>
      </c>
      <c r="AF102" s="161" t="str">
        <f t="shared" si="155"/>
        <v/>
      </c>
      <c r="AG102" s="162"/>
      <c r="AH102" s="154"/>
      <c r="AI102" s="163"/>
      <c r="AJ102" s="167"/>
      <c r="AK102" s="167"/>
      <c r="AL102" s="154"/>
      <c r="AM102" s="136"/>
      <c r="AN102" s="212">
        <v>0.33</v>
      </c>
      <c r="AO102" s="136"/>
      <c r="AP102" s="212">
        <v>0.33</v>
      </c>
      <c r="AQ102" s="136"/>
      <c r="AR102" s="217" t="s">
        <v>613</v>
      </c>
      <c r="AS102" s="136"/>
      <c r="AT102" s="226"/>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row>
    <row r="103" spans="1:71" ht="151.5" customHeight="1" x14ac:dyDescent="0.25">
      <c r="A103" s="341">
        <v>33</v>
      </c>
      <c r="B103" s="342" t="s">
        <v>329</v>
      </c>
      <c r="C103" s="348" t="s">
        <v>392</v>
      </c>
      <c r="D103" s="348" t="s">
        <v>458</v>
      </c>
      <c r="E103" s="323" t="s">
        <v>118</v>
      </c>
      <c r="F103" s="323" t="s">
        <v>330</v>
      </c>
      <c r="G103" s="323" t="s">
        <v>538</v>
      </c>
      <c r="H103" s="354" t="s">
        <v>537</v>
      </c>
      <c r="I103" s="323" t="s">
        <v>117</v>
      </c>
      <c r="J103" s="339">
        <v>365</v>
      </c>
      <c r="K103" s="320" t="str">
        <f>IF(J103&lt;=0,"",IF(J103&lt;=2,"Muy Baja",IF(J103&lt;=24,"Baja",IF(J103&lt;=500,"Media",IF(J103&lt;=5000,"Alta","Muy Alta")))))</f>
        <v>Media</v>
      </c>
      <c r="L103" s="331">
        <f>IF(K103="","",IF(K103="Muy Baja",0.2,IF(K103="Baja",0.4,IF(K103="Media",0.6,IF(K103="Alta",0.8,IF(K103="Muy Alta",1,))))))</f>
        <v>0.6</v>
      </c>
      <c r="M103" s="334" t="s">
        <v>564</v>
      </c>
      <c r="N103" s="137" t="str">
        <f>IF(NOT(ISERROR(MATCH(M103,'Tabla Impacto'!$B$221:$B$223,0))),'Tabla Impacto'!$F$223&amp;"Por favor no seleccionar los criterios de impacto(Afectación Económica o presupuestal y Pérdida Reputacional)",M103)</f>
        <v xml:space="preserve"> El riesgo afecta la imagen de la entidad con algunos usuarios de relevancia frente al logro de los objetivos</v>
      </c>
      <c r="O103" s="320" t="str">
        <f>IF(OR(N103='Tabla Impacto'!$C$11,N103='Tabla Impacto'!$D$11),"Leve",IF(OR(N103='Tabla Impacto'!$C$12,N103='Tabla Impacto'!$D$12),"Menor",IF(OR(N103='Tabla Impacto'!$C$13,N103='Tabla Impacto'!$D$13),"Moderado",IF(OR(N103='Tabla Impacto'!$C$14,N103='Tabla Impacto'!$D$14),"Mayor",IF(OR(N103='Tabla Impacto'!$C$15,N103='Tabla Impacto'!$D$15),"Catastrófico","")))))</f>
        <v>Moderado</v>
      </c>
      <c r="P103" s="331">
        <f>IF(O103="","",IF(O103="Leve",0.2,IF(O103="Menor",0.4,IF(O103="Moderado",0.6,IF(O103="Mayor",0.8,IF(O103="Catastrófico",1,))))))</f>
        <v>0.6</v>
      </c>
      <c r="Q103" s="336" t="str">
        <f>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Moderado</v>
      </c>
      <c r="R103" s="100">
        <v>1</v>
      </c>
      <c r="S103" s="139" t="s">
        <v>375</v>
      </c>
      <c r="T103" s="156" t="str">
        <f t="shared" ref="T103:T105" si="158">IF(OR(U103="Preventivo",U103="Detectivo"),"Probabilidad",IF(U103="Correctivo","Impacto",""))</f>
        <v>Probabilidad</v>
      </c>
      <c r="U103" s="157" t="s">
        <v>15</v>
      </c>
      <c r="V103" s="157" t="s">
        <v>9</v>
      </c>
      <c r="W103" s="158" t="str">
        <f t="shared" ref="W103:W104" si="159">IF(AND(U103="Preventivo",V103="Automático"),"50%",IF(AND(U103="Preventivo",V103="Manual"),"40%",IF(AND(U103="Detectivo",V103="Automático"),"40%",IF(AND(U103="Detectivo",V103="Manual"),"30%",IF(AND(U103="Correctivo",V103="Automático"),"35%",IF(AND(U103="Correctivo",V103="Manual"),"25%",""))))))</f>
        <v>30%</v>
      </c>
      <c r="X103" s="157" t="s">
        <v>19</v>
      </c>
      <c r="Y103" s="157" t="s">
        <v>22</v>
      </c>
      <c r="Z103" s="157" t="s">
        <v>110</v>
      </c>
      <c r="AA103" s="159">
        <f t="shared" ref="AA103" si="160">IFERROR(IF(T103="Probabilidad",(L103-(+L103*W103)),IF(T103="Impacto",L103,"")),"")</f>
        <v>0.42</v>
      </c>
      <c r="AB103" s="106" t="str">
        <f t="shared" ref="AB103:AB105" si="161">IFERROR(IF(AA103="","",IF(AA103&lt;=0.2,"Muy Baja",IF(AA103&lt;=0.4,"Baja",IF(AA103&lt;=0.6,"Media",IF(AA103&lt;=0.8,"Alta","Muy Alta"))))),"")</f>
        <v>Media</v>
      </c>
      <c r="AC103" s="160">
        <f t="shared" ref="AC103:AC105" si="162">+AA103</f>
        <v>0.42</v>
      </c>
      <c r="AD103" s="106" t="str">
        <f t="shared" ref="AD103:AD105" si="163">IFERROR(IF(AE103="","",IF(AE103&lt;=0.2,"Leve",IF(AE103&lt;=0.4,"Menor",IF(AE103&lt;=0.6,"Moderado",IF(AE103&lt;=0.8,"Mayor","Catastrófico"))))),"")</f>
        <v>Moderado</v>
      </c>
      <c r="AE103" s="160">
        <f t="shared" ref="AE103:AE105" si="164">IFERROR(IF(T103="Impacto",(P103-(+P103*W103)),IF(T103="Probabilidad",P103,"")),"")</f>
        <v>0.6</v>
      </c>
      <c r="AF103" s="161" t="str">
        <f t="shared" ref="AF103:AF105" si="165">IFERROR(IF(OR(AND(AB103="Muy Baja",AD103="Leve"),AND(AB103="Muy Baja",AD103="Menor"),AND(AB103="Baja",AD103="Leve")),"Bajo",IF(OR(AND(AB103="Muy baja",AD103="Moderado"),AND(AB103="Baja",AD103="Menor"),AND(AB103="Baja",AD103="Moderado"),AND(AB103="Media",AD103="Leve"),AND(AB103="Media",AD103="Menor"),AND(AB103="Media",AD103="Moderado"),AND(AB103="Alta",AD103="Leve"),AND(AB103="Alta",AD103="Menor")),"Moderado",IF(OR(AND(AB103="Muy Baja",AD103="Mayor"),AND(AB103="Baja",AD103="Mayor"),AND(AB103="Media",AD103="Mayor"),AND(AB103="Alta",AD103="Moderado"),AND(AB103="Alta",AD103="Mayor"),AND(AB103="Muy Alta",AD103="Leve"),AND(AB103="Muy Alta",AD103="Menor"),AND(AB103="Muy Alta",AD103="Moderado"),AND(AB103="Muy Alta",AD103="Mayor")),"Alto",IF(OR(AND(AB103="Muy Baja",AD103="Catastrófico"),AND(AB103="Baja",AD103="Catastrófico"),AND(AB103="Media",AD103="Catastrófico"),AND(AB103="Alta",AD103="Catastrófico"),AND(AB103="Muy Alta",AD103="Catastrófico")),"Extremo","")))),"")</f>
        <v>Moderado</v>
      </c>
      <c r="AG103" s="162" t="s">
        <v>122</v>
      </c>
      <c r="AH103" s="179" t="s">
        <v>459</v>
      </c>
      <c r="AI103" s="180" t="s">
        <v>206</v>
      </c>
      <c r="AJ103" s="181" t="s">
        <v>202</v>
      </c>
      <c r="AK103" s="181" t="s">
        <v>202</v>
      </c>
      <c r="AL103" s="179" t="s">
        <v>461</v>
      </c>
      <c r="AM103" s="218" t="s">
        <v>661</v>
      </c>
      <c r="AN103" s="212">
        <v>0.33</v>
      </c>
      <c r="AO103" s="218" t="s">
        <v>733</v>
      </c>
      <c r="AP103" s="212">
        <v>0.33</v>
      </c>
      <c r="AQ103" s="136"/>
      <c r="AR103" s="217" t="s">
        <v>613</v>
      </c>
      <c r="AS103" s="216" t="s">
        <v>632</v>
      </c>
      <c r="AT103" s="226"/>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row>
    <row r="104" spans="1:71" ht="151.5" customHeight="1" x14ac:dyDescent="0.25">
      <c r="A104" s="341"/>
      <c r="B104" s="343"/>
      <c r="C104" s="352"/>
      <c r="D104" s="352"/>
      <c r="E104" s="324"/>
      <c r="F104" s="324"/>
      <c r="G104" s="324"/>
      <c r="H104" s="355"/>
      <c r="I104" s="324"/>
      <c r="J104" s="340"/>
      <c r="K104" s="321"/>
      <c r="L104" s="332"/>
      <c r="M104" s="335"/>
      <c r="N104" s="138"/>
      <c r="O104" s="321"/>
      <c r="P104" s="332"/>
      <c r="Q104" s="337"/>
      <c r="R104" s="100">
        <v>2</v>
      </c>
      <c r="S104" s="139" t="s">
        <v>382</v>
      </c>
      <c r="T104" s="156" t="str">
        <f t="shared" si="158"/>
        <v>Probabilidad</v>
      </c>
      <c r="U104" s="157" t="s">
        <v>14</v>
      </c>
      <c r="V104" s="157" t="s">
        <v>9</v>
      </c>
      <c r="W104" s="158" t="str">
        <f t="shared" si="159"/>
        <v>40%</v>
      </c>
      <c r="X104" s="157" t="s">
        <v>19</v>
      </c>
      <c r="Y104" s="157" t="s">
        <v>23</v>
      </c>
      <c r="Z104" s="157" t="s">
        <v>110</v>
      </c>
      <c r="AA104" s="159">
        <f>IFERROR(IF(T104="Probabilidad",(AA103-(+AA103*W104)),IF(T104="Impacto",L104,"")),"")</f>
        <v>0.252</v>
      </c>
      <c r="AB104" s="106" t="str">
        <f t="shared" si="161"/>
        <v>Baja</v>
      </c>
      <c r="AC104" s="160">
        <f t="shared" si="162"/>
        <v>0.252</v>
      </c>
      <c r="AD104" s="106" t="str">
        <f t="shared" si="163"/>
        <v>Moderado</v>
      </c>
      <c r="AE104" s="160">
        <v>0.6</v>
      </c>
      <c r="AF104" s="161" t="str">
        <f t="shared" si="165"/>
        <v>Moderado</v>
      </c>
      <c r="AG104" s="162" t="s">
        <v>122</v>
      </c>
      <c r="AH104" s="179" t="s">
        <v>331</v>
      </c>
      <c r="AI104" s="180" t="s">
        <v>219</v>
      </c>
      <c r="AJ104" s="181" t="s">
        <v>202</v>
      </c>
      <c r="AK104" s="181" t="s">
        <v>202</v>
      </c>
      <c r="AL104" s="179" t="s">
        <v>460</v>
      </c>
      <c r="AM104" s="218" t="s">
        <v>734</v>
      </c>
      <c r="AN104" s="212">
        <v>0.33</v>
      </c>
      <c r="AO104" s="218" t="s">
        <v>662</v>
      </c>
      <c r="AP104" s="212">
        <v>0</v>
      </c>
      <c r="AQ104" s="136"/>
      <c r="AR104" s="217" t="s">
        <v>613</v>
      </c>
      <c r="AS104" s="216" t="s">
        <v>632</v>
      </c>
      <c r="AT104" s="226"/>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row>
    <row r="105" spans="1:71" ht="99.75" hidden="1" customHeight="1" x14ac:dyDescent="0.25">
      <c r="A105" s="341"/>
      <c r="B105" s="344"/>
      <c r="C105" s="352"/>
      <c r="D105" s="352"/>
      <c r="E105" s="324"/>
      <c r="F105" s="324"/>
      <c r="G105" s="324"/>
      <c r="H105" s="355"/>
      <c r="I105" s="324"/>
      <c r="J105" s="340"/>
      <c r="K105" s="322"/>
      <c r="L105" s="333"/>
      <c r="M105" s="335"/>
      <c r="N105" s="138"/>
      <c r="O105" s="322"/>
      <c r="P105" s="333"/>
      <c r="Q105" s="338"/>
      <c r="R105" s="100">
        <v>3</v>
      </c>
      <c r="S105" s="139"/>
      <c r="T105" s="156" t="str">
        <f t="shared" si="158"/>
        <v/>
      </c>
      <c r="U105" s="157"/>
      <c r="V105" s="157"/>
      <c r="W105" s="158"/>
      <c r="X105" s="157"/>
      <c r="Y105" s="157"/>
      <c r="Z105" s="157"/>
      <c r="AA105" s="159" t="str">
        <f>IFERROR(IF(T105="Probabilidad",(AA104-(+AA104*W105)),IF(T105="Impacto",L105,"")),"")</f>
        <v/>
      </c>
      <c r="AB105" s="106" t="str">
        <f t="shared" si="161"/>
        <v/>
      </c>
      <c r="AC105" s="160" t="str">
        <f t="shared" si="162"/>
        <v/>
      </c>
      <c r="AD105" s="106" t="str">
        <f t="shared" si="163"/>
        <v/>
      </c>
      <c r="AE105" s="160" t="str">
        <f t="shared" si="164"/>
        <v/>
      </c>
      <c r="AF105" s="161" t="str">
        <f t="shared" si="165"/>
        <v/>
      </c>
      <c r="AG105" s="162"/>
      <c r="AH105" s="154"/>
      <c r="AI105" s="163"/>
      <c r="AJ105" s="167"/>
      <c r="AK105" s="167"/>
      <c r="AL105" s="154"/>
      <c r="AM105" s="136"/>
      <c r="AN105" s="212">
        <v>0.33</v>
      </c>
      <c r="AO105" s="136"/>
      <c r="AP105" s="212">
        <v>0.33</v>
      </c>
      <c r="AQ105" s="136"/>
      <c r="AR105" s="217" t="s">
        <v>613</v>
      </c>
      <c r="AS105" s="136"/>
      <c r="AT105" s="226"/>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row>
    <row r="106" spans="1:71" ht="151.5" customHeight="1" x14ac:dyDescent="0.25">
      <c r="A106" s="341">
        <v>34</v>
      </c>
      <c r="B106" s="342" t="s">
        <v>329</v>
      </c>
      <c r="C106" s="348" t="s">
        <v>392</v>
      </c>
      <c r="D106" s="348" t="s">
        <v>458</v>
      </c>
      <c r="E106" s="323" t="s">
        <v>118</v>
      </c>
      <c r="F106" s="323" t="s">
        <v>332</v>
      </c>
      <c r="G106" s="323" t="s">
        <v>357</v>
      </c>
      <c r="H106" s="346" t="s">
        <v>462</v>
      </c>
      <c r="I106" s="323" t="s">
        <v>349</v>
      </c>
      <c r="J106" s="339">
        <v>365</v>
      </c>
      <c r="K106" s="320" t="str">
        <f>IF(J106&lt;=0,"",IF(J106&lt;=2,"Muy Baja",IF(J106&lt;=24,"Baja",IF(J106&lt;=500,"Media",IF(J106&lt;=5000,"Alta","Muy Alta")))))</f>
        <v>Media</v>
      </c>
      <c r="L106" s="331">
        <f>IF(K106="","",IF(K106="Muy Baja",0.2,IF(K106="Baja",0.4,IF(K106="Media",0.6,IF(K106="Alta",0.8,IF(K106="Muy Alta",1,))))))</f>
        <v>0.6</v>
      </c>
      <c r="M106" s="334" t="s">
        <v>564</v>
      </c>
      <c r="N106" s="137" t="str">
        <f>IF(NOT(ISERROR(MATCH(M106,'Tabla Impacto'!$B$221:$B$223,0))),'Tabla Impacto'!$F$223&amp;"Por favor no seleccionar los criterios de impacto(Afectación Económica o presupuestal y Pérdida Reputacional)",M106)</f>
        <v xml:space="preserve"> El riesgo afecta la imagen de la entidad con algunos usuarios de relevancia frente al logro de los objetivos</v>
      </c>
      <c r="O106" s="320" t="str">
        <f>IF(OR(N106='Tabla Impacto'!$C$11,N106='Tabla Impacto'!$D$11),"Leve",IF(OR(N106='Tabla Impacto'!$C$12,N106='Tabla Impacto'!$D$12),"Menor",IF(OR(N106='Tabla Impacto'!$C$13,N106='Tabla Impacto'!$D$13),"Moderado",IF(OR(N106='Tabla Impacto'!$C$14,N106='Tabla Impacto'!$D$14),"Mayor",IF(OR(N106='Tabla Impacto'!$C$15,N106='Tabla Impacto'!$D$15),"Catastrófico","")))))</f>
        <v>Moderado</v>
      </c>
      <c r="P106" s="331">
        <f>IF(O106="","",IF(O106="Leve",0.2,IF(O106="Menor",0.4,IF(O106="Moderado",0.6,IF(O106="Mayor",0.8,IF(O106="Catastrófico",1,))))))</f>
        <v>0.6</v>
      </c>
      <c r="Q106" s="336" t="str">
        <f>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Moderado</v>
      </c>
      <c r="R106" s="100">
        <v>1</v>
      </c>
      <c r="S106" s="139" t="s">
        <v>358</v>
      </c>
      <c r="T106" s="156" t="str">
        <f t="shared" si="25"/>
        <v>Probabilidad</v>
      </c>
      <c r="U106" s="157" t="s">
        <v>14</v>
      </c>
      <c r="V106" s="157" t="s">
        <v>9</v>
      </c>
      <c r="W106" s="158" t="str">
        <f t="shared" si="26"/>
        <v>40%</v>
      </c>
      <c r="X106" s="157" t="s">
        <v>19</v>
      </c>
      <c r="Y106" s="157" t="s">
        <v>23</v>
      </c>
      <c r="Z106" s="157" t="s">
        <v>110</v>
      </c>
      <c r="AA106" s="159">
        <f t="shared" si="27"/>
        <v>0.36</v>
      </c>
      <c r="AB106" s="106" t="str">
        <f t="shared" si="28"/>
        <v>Baja</v>
      </c>
      <c r="AC106" s="160">
        <f t="shared" si="29"/>
        <v>0.36</v>
      </c>
      <c r="AD106" s="106" t="str">
        <f t="shared" si="30"/>
        <v>Moderado</v>
      </c>
      <c r="AE106" s="160">
        <f t="shared" si="31"/>
        <v>0.6</v>
      </c>
      <c r="AF106" s="161" t="str">
        <f t="shared" si="32"/>
        <v>Moderado</v>
      </c>
      <c r="AG106" s="162" t="s">
        <v>122</v>
      </c>
      <c r="AH106" s="179" t="s">
        <v>359</v>
      </c>
      <c r="AI106" s="180" t="s">
        <v>294</v>
      </c>
      <c r="AJ106" s="181" t="s">
        <v>202</v>
      </c>
      <c r="AK106" s="181" t="s">
        <v>202</v>
      </c>
      <c r="AL106" s="179" t="s">
        <v>463</v>
      </c>
      <c r="AM106" s="218" t="s">
        <v>735</v>
      </c>
      <c r="AN106" s="212">
        <v>0.33</v>
      </c>
      <c r="AO106" s="218" t="s">
        <v>664</v>
      </c>
      <c r="AP106" s="212">
        <v>0.33</v>
      </c>
      <c r="AQ106" s="136"/>
      <c r="AR106" s="217" t="s">
        <v>613</v>
      </c>
      <c r="AS106" s="136"/>
      <c r="AT106" s="226"/>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row>
    <row r="107" spans="1:71" ht="151.5" customHeight="1" x14ac:dyDescent="0.25">
      <c r="A107" s="341"/>
      <c r="B107" s="343"/>
      <c r="C107" s="352"/>
      <c r="D107" s="352"/>
      <c r="E107" s="324"/>
      <c r="F107" s="324"/>
      <c r="G107" s="324"/>
      <c r="H107" s="347"/>
      <c r="I107" s="324"/>
      <c r="J107" s="340"/>
      <c r="K107" s="321"/>
      <c r="L107" s="332"/>
      <c r="M107" s="335"/>
      <c r="N107" s="138"/>
      <c r="O107" s="321"/>
      <c r="P107" s="332"/>
      <c r="Q107" s="337"/>
      <c r="R107" s="100">
        <v>2</v>
      </c>
      <c r="S107" s="139" t="s">
        <v>376</v>
      </c>
      <c r="T107" s="156" t="str">
        <f t="shared" ref="T107:T108" si="166">IF(OR(U107="Preventivo",U107="Detectivo"),"Probabilidad",IF(U107="Correctivo","Impacto",""))</f>
        <v>Probabilidad</v>
      </c>
      <c r="U107" s="157" t="s">
        <v>14</v>
      </c>
      <c r="V107" s="157" t="s">
        <v>9</v>
      </c>
      <c r="W107" s="158" t="str">
        <f t="shared" ref="W107" si="167">IF(AND(U107="Preventivo",V107="Automático"),"50%",IF(AND(U107="Preventivo",V107="Manual"),"40%",IF(AND(U107="Detectivo",V107="Automático"),"40%",IF(AND(U107="Detectivo",V107="Manual"),"30%",IF(AND(U107="Correctivo",V107="Automático"),"35%",IF(AND(U107="Correctivo",V107="Manual"),"25%",""))))))</f>
        <v>40%</v>
      </c>
      <c r="X107" s="157" t="s">
        <v>20</v>
      </c>
      <c r="Y107" s="157" t="s">
        <v>22</v>
      </c>
      <c r="Z107" s="157" t="s">
        <v>110</v>
      </c>
      <c r="AA107" s="159">
        <f>IFERROR(IF(T107="Probabilidad",(AA106-(+AA106*W107)),IF(T107="Impacto",L107,"")),"")</f>
        <v>0.216</v>
      </c>
      <c r="AB107" s="106" t="str">
        <f t="shared" ref="AB107:AB108" si="168">IFERROR(IF(AA107="","",IF(AA107&lt;=0.2,"Muy Baja",IF(AA107&lt;=0.4,"Baja",IF(AA107&lt;=0.6,"Media",IF(AA107&lt;=0.8,"Alta","Muy Alta"))))),"")</f>
        <v>Baja</v>
      </c>
      <c r="AC107" s="160">
        <f t="shared" ref="AC107:AC108" si="169">+AA107</f>
        <v>0.216</v>
      </c>
      <c r="AD107" s="106" t="str">
        <f t="shared" ref="AD107:AD108" si="170">IFERROR(IF(AE107="","",IF(AE107&lt;=0.2,"Leve",IF(AE107&lt;=0.4,"Menor",IF(AE107&lt;=0.6,"Moderado",IF(AE107&lt;=0.8,"Mayor","Catastrófico"))))),"")</f>
        <v>Moderado</v>
      </c>
      <c r="AE107" s="160">
        <v>0.6</v>
      </c>
      <c r="AF107" s="161" t="str">
        <f t="shared" ref="AF107:AF108" si="171">IFERROR(IF(OR(AND(AB107="Muy Baja",AD107="Leve"),AND(AB107="Muy Baja",AD107="Menor"),AND(AB107="Baja",AD107="Leve")),"Bajo",IF(OR(AND(AB107="Muy baja",AD107="Moderado"),AND(AB107="Baja",AD107="Menor"),AND(AB107="Baja",AD107="Moderado"),AND(AB107="Media",AD107="Leve"),AND(AB107="Media",AD107="Menor"),AND(AB107="Media",AD107="Moderado"),AND(AB107="Alta",AD107="Leve"),AND(AB107="Alta",AD107="Menor")),"Moderado",IF(OR(AND(AB107="Muy Baja",AD107="Mayor"),AND(AB107="Baja",AD107="Mayor"),AND(AB107="Media",AD107="Mayor"),AND(AB107="Alta",AD107="Moderado"),AND(AB107="Alta",AD107="Mayor"),AND(AB107="Muy Alta",AD107="Leve"),AND(AB107="Muy Alta",AD107="Menor"),AND(AB107="Muy Alta",AD107="Moderado"),AND(AB107="Muy Alta",AD107="Mayor")),"Alto",IF(OR(AND(AB107="Muy Baja",AD107="Catastrófico"),AND(AB107="Baja",AD107="Catastrófico"),AND(AB107="Media",AD107="Catastrófico"),AND(AB107="Alta",AD107="Catastrófico"),AND(AB107="Muy Alta",AD107="Catastrófico")),"Extremo","")))),"")</f>
        <v>Moderado</v>
      </c>
      <c r="AG107" s="162" t="s">
        <v>122</v>
      </c>
      <c r="AH107" s="179" t="s">
        <v>459</v>
      </c>
      <c r="AI107" s="180" t="s">
        <v>206</v>
      </c>
      <c r="AJ107" s="181" t="s">
        <v>202</v>
      </c>
      <c r="AK107" s="181" t="s">
        <v>202</v>
      </c>
      <c r="AL107" s="179" t="s">
        <v>461</v>
      </c>
      <c r="AM107" s="218" t="s">
        <v>663</v>
      </c>
      <c r="AN107" s="212">
        <v>0</v>
      </c>
      <c r="AO107" s="218" t="s">
        <v>665</v>
      </c>
      <c r="AP107" s="212">
        <v>0</v>
      </c>
      <c r="AQ107" s="136"/>
      <c r="AR107" s="217" t="s">
        <v>613</v>
      </c>
      <c r="AS107" s="136"/>
      <c r="AT107" s="226"/>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row>
    <row r="108" spans="1:71" ht="151.5" hidden="1" customHeight="1" x14ac:dyDescent="0.25">
      <c r="A108" s="341"/>
      <c r="B108" s="344"/>
      <c r="C108" s="352"/>
      <c r="D108" s="352"/>
      <c r="E108" s="324"/>
      <c r="F108" s="324"/>
      <c r="G108" s="324"/>
      <c r="H108" s="347"/>
      <c r="I108" s="324"/>
      <c r="J108" s="340"/>
      <c r="K108" s="322"/>
      <c r="L108" s="333"/>
      <c r="M108" s="335"/>
      <c r="N108" s="138"/>
      <c r="O108" s="322"/>
      <c r="P108" s="333"/>
      <c r="Q108" s="338"/>
      <c r="R108" s="100">
        <v>3</v>
      </c>
      <c r="S108" s="139"/>
      <c r="T108" s="156" t="str">
        <f t="shared" si="166"/>
        <v/>
      </c>
      <c r="U108" s="157"/>
      <c r="V108" s="157"/>
      <c r="W108" s="158"/>
      <c r="X108" s="157"/>
      <c r="Y108" s="157"/>
      <c r="Z108" s="157"/>
      <c r="AA108" s="159" t="str">
        <f>IFERROR(IF(T108="Probabilidad",(AA107-(+AA107*W108)),IF(T108="Impacto",L108,"")),"")</f>
        <v/>
      </c>
      <c r="AB108" s="106" t="str">
        <f t="shared" si="168"/>
        <v/>
      </c>
      <c r="AC108" s="160" t="str">
        <f t="shared" si="169"/>
        <v/>
      </c>
      <c r="AD108" s="106" t="str">
        <f t="shared" si="170"/>
        <v/>
      </c>
      <c r="AE108" s="160" t="str">
        <f t="shared" ref="AE108" si="172">IFERROR(IF(T108="Impacto",(P108-(+P108*W108)),IF(T108="Probabilidad",P108,"")),"")</f>
        <v/>
      </c>
      <c r="AF108" s="161" t="str">
        <f t="shared" si="171"/>
        <v/>
      </c>
      <c r="AG108" s="162"/>
      <c r="AH108" s="154"/>
      <c r="AI108" s="163"/>
      <c r="AJ108" s="167"/>
      <c r="AK108" s="167"/>
      <c r="AL108" s="154"/>
      <c r="AM108" s="136"/>
      <c r="AN108" s="212">
        <v>0.33</v>
      </c>
      <c r="AO108" s="136"/>
      <c r="AP108" s="212">
        <v>0.33</v>
      </c>
      <c r="AQ108" s="136"/>
      <c r="AR108" s="217" t="s">
        <v>613</v>
      </c>
      <c r="AS108" s="136"/>
      <c r="AT108" s="226"/>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row>
    <row r="109" spans="1:71" ht="151.5" customHeight="1" x14ac:dyDescent="0.25">
      <c r="A109" s="341">
        <v>35</v>
      </c>
      <c r="B109" s="342" t="s">
        <v>329</v>
      </c>
      <c r="C109" s="348" t="s">
        <v>392</v>
      </c>
      <c r="D109" s="348" t="s">
        <v>458</v>
      </c>
      <c r="E109" s="323" t="s">
        <v>120</v>
      </c>
      <c r="F109" s="323" t="s">
        <v>334</v>
      </c>
      <c r="G109" s="323" t="s">
        <v>335</v>
      </c>
      <c r="H109" s="346" t="s">
        <v>333</v>
      </c>
      <c r="I109" s="323" t="s">
        <v>360</v>
      </c>
      <c r="J109" s="339">
        <v>365</v>
      </c>
      <c r="K109" s="320" t="str">
        <f>IF(J109&lt;=0,"",IF(J109&lt;=2,"Muy Baja",IF(J109&lt;=24,"Baja",IF(J109&lt;=500,"Media",IF(J109&lt;=5000,"Alta","Muy Alta")))))</f>
        <v>Media</v>
      </c>
      <c r="L109" s="331">
        <f>IF(K109="","",IF(K109="Muy Baja",0.2,IF(K109="Baja",0.4,IF(K109="Media",0.6,IF(K109="Alta",0.8,IF(K109="Muy Alta",1,))))))</f>
        <v>0.6</v>
      </c>
      <c r="M109" s="334" t="s">
        <v>571</v>
      </c>
      <c r="N109" s="137" t="str">
        <f>IF(NOT(ISERROR(MATCH(M109,'Tabla Impacto'!$B$221:$B$223,0))),'Tabla Impacto'!$F$223&amp;"Por favor no seleccionar los criterios de impacto(Afectación Económica o presupuestal y Pérdida Reputacional)",M109)</f>
        <v xml:space="preserve"> El riesgo afecta la imagen de la entidad con efecto publicitario sostenido a nivel de sector administrativo, nivel departamental o municipal</v>
      </c>
      <c r="O109" s="320" t="str">
        <f>IF(OR(N109='Tabla Impacto'!$C$11,N109='Tabla Impacto'!$D$11),"Leve",IF(OR(N109='Tabla Impacto'!$C$12,N109='Tabla Impacto'!$D$12),"Menor",IF(OR(N109='Tabla Impacto'!$C$13,N109='Tabla Impacto'!$D$13),"Moderado",IF(OR(N109='Tabla Impacto'!$C$14,N109='Tabla Impacto'!$D$14),"Mayor",IF(OR(N109='Tabla Impacto'!$C$15,N109='Tabla Impacto'!$D$15),"Catastrófico","")))))</f>
        <v>Mayor</v>
      </c>
      <c r="P109" s="331">
        <f>IF(O109="","",IF(O109="Leve",0.2,IF(O109="Menor",0.4,IF(O109="Moderado",0.6,IF(O109="Mayor",0.8,IF(O109="Catastrófico",1,))))))</f>
        <v>0.8</v>
      </c>
      <c r="Q109" s="336" t="str">
        <f>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Alto</v>
      </c>
      <c r="R109" s="100">
        <v>1</v>
      </c>
      <c r="S109" s="139" t="s">
        <v>736</v>
      </c>
      <c r="T109" s="156" t="str">
        <f t="shared" ref="T109:T111" si="173">IF(OR(U109="Preventivo",U109="Detectivo"),"Probabilidad",IF(U109="Correctivo","Impacto",""))</f>
        <v>Probabilidad</v>
      </c>
      <c r="U109" s="157" t="s">
        <v>14</v>
      </c>
      <c r="V109" s="157" t="s">
        <v>9</v>
      </c>
      <c r="W109" s="158" t="str">
        <f t="shared" ref="W109:W110" si="174">IF(AND(U109="Preventivo",V109="Automático"),"50%",IF(AND(U109="Preventivo",V109="Manual"),"40%",IF(AND(U109="Detectivo",V109="Automático"),"40%",IF(AND(U109="Detectivo",V109="Manual"),"30%",IF(AND(U109="Correctivo",V109="Automático"),"35%",IF(AND(U109="Correctivo",V109="Manual"),"25%",""))))))</f>
        <v>40%</v>
      </c>
      <c r="X109" s="157" t="s">
        <v>19</v>
      </c>
      <c r="Y109" s="157" t="s">
        <v>22</v>
      </c>
      <c r="Z109" s="157" t="s">
        <v>110</v>
      </c>
      <c r="AA109" s="159">
        <f t="shared" ref="AA109" si="175">IFERROR(IF(T109="Probabilidad",(L109-(+L109*W109)),IF(T109="Impacto",L109,"")),"")</f>
        <v>0.36</v>
      </c>
      <c r="AB109" s="106" t="str">
        <f t="shared" ref="AB109:AB111" si="176">IFERROR(IF(AA109="","",IF(AA109&lt;=0.2,"Muy Baja",IF(AA109&lt;=0.4,"Baja",IF(AA109&lt;=0.6,"Media",IF(AA109&lt;=0.8,"Alta","Muy Alta"))))),"")</f>
        <v>Baja</v>
      </c>
      <c r="AC109" s="160">
        <f t="shared" ref="AC109:AC111" si="177">+AA109</f>
        <v>0.36</v>
      </c>
      <c r="AD109" s="106" t="str">
        <f t="shared" ref="AD109:AD111" si="178">IFERROR(IF(AE109="","",IF(AE109&lt;=0.2,"Leve",IF(AE109&lt;=0.4,"Menor",IF(AE109&lt;=0.6,"Moderado",IF(AE109&lt;=0.8,"Mayor","Catastrófico"))))),"")</f>
        <v>Mayor</v>
      </c>
      <c r="AE109" s="160">
        <f t="shared" ref="AE109:AE111" si="179">IFERROR(IF(T109="Impacto",(P109-(+P109*W109)),IF(T109="Probabilidad",P109,"")),"")</f>
        <v>0.8</v>
      </c>
      <c r="AF109" s="161" t="str">
        <f t="shared" ref="AF109:AF111" si="180">IFERROR(IF(OR(AND(AB109="Muy Baja",AD109="Leve"),AND(AB109="Muy Baja",AD109="Menor"),AND(AB109="Baja",AD109="Leve")),"Bajo",IF(OR(AND(AB109="Muy baja",AD109="Moderado"),AND(AB109="Baja",AD109="Menor"),AND(AB109="Baja",AD109="Moderado"),AND(AB109="Media",AD109="Leve"),AND(AB109="Media",AD109="Menor"),AND(AB109="Media",AD109="Moderado"),AND(AB109="Alta",AD109="Leve"),AND(AB109="Alta",AD109="Menor")),"Moderado",IF(OR(AND(AB109="Muy Baja",AD109="Mayor"),AND(AB109="Baja",AD109="Mayor"),AND(AB109="Media",AD109="Mayor"),AND(AB109="Alta",AD109="Moderado"),AND(AB109="Alta",AD109="Mayor"),AND(AB109="Muy Alta",AD109="Leve"),AND(AB109="Muy Alta",AD109="Menor"),AND(AB109="Muy Alta",AD109="Moderado"),AND(AB109="Muy Alta",AD109="Mayor")),"Alto",IF(OR(AND(AB109="Muy Baja",AD109="Catastrófico"),AND(AB109="Baja",AD109="Catastrófico"),AND(AB109="Media",AD109="Catastrófico"),AND(AB109="Alta",AD109="Catastrófico"),AND(AB109="Muy Alta",AD109="Catastrófico")),"Extremo","")))),"")</f>
        <v>Alto</v>
      </c>
      <c r="AG109" s="162" t="s">
        <v>122</v>
      </c>
      <c r="AH109" s="179" t="s">
        <v>331</v>
      </c>
      <c r="AI109" s="180" t="s">
        <v>219</v>
      </c>
      <c r="AJ109" s="181" t="s">
        <v>202</v>
      </c>
      <c r="AK109" s="181" t="s">
        <v>202</v>
      </c>
      <c r="AL109" s="179" t="s">
        <v>460</v>
      </c>
      <c r="AM109" s="218" t="s">
        <v>737</v>
      </c>
      <c r="AN109" s="212">
        <v>0</v>
      </c>
      <c r="AO109" s="218" t="s">
        <v>667</v>
      </c>
      <c r="AP109" s="212">
        <v>0</v>
      </c>
      <c r="AQ109" s="136"/>
      <c r="AR109" s="217" t="s">
        <v>613</v>
      </c>
      <c r="AS109" s="216" t="s">
        <v>632</v>
      </c>
      <c r="AT109" s="226"/>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row>
    <row r="110" spans="1:71" ht="151.5" customHeight="1" x14ac:dyDescent="0.25">
      <c r="A110" s="341"/>
      <c r="B110" s="343"/>
      <c r="C110" s="352"/>
      <c r="D110" s="352"/>
      <c r="E110" s="324"/>
      <c r="F110" s="324"/>
      <c r="G110" s="324"/>
      <c r="H110" s="347"/>
      <c r="I110" s="324"/>
      <c r="J110" s="340"/>
      <c r="K110" s="321"/>
      <c r="L110" s="332"/>
      <c r="M110" s="335"/>
      <c r="N110" s="138"/>
      <c r="O110" s="321"/>
      <c r="P110" s="332"/>
      <c r="Q110" s="337"/>
      <c r="R110" s="100">
        <v>2</v>
      </c>
      <c r="S110" s="139" t="s">
        <v>377</v>
      </c>
      <c r="T110" s="156" t="str">
        <f t="shared" si="173"/>
        <v>Probabilidad</v>
      </c>
      <c r="U110" s="157" t="s">
        <v>15</v>
      </c>
      <c r="V110" s="157" t="s">
        <v>10</v>
      </c>
      <c r="W110" s="158" t="str">
        <f t="shared" si="174"/>
        <v>40%</v>
      </c>
      <c r="X110" s="157" t="s">
        <v>19</v>
      </c>
      <c r="Y110" s="157" t="s">
        <v>22</v>
      </c>
      <c r="Z110" s="157" t="s">
        <v>110</v>
      </c>
      <c r="AA110" s="159">
        <f>IFERROR(IF(T110="Probabilidad",(AA109-(+AA109*W110)),IF(T110="Impacto",L110,"")),"")</f>
        <v>0.216</v>
      </c>
      <c r="AB110" s="106" t="str">
        <f t="shared" si="176"/>
        <v>Baja</v>
      </c>
      <c r="AC110" s="160">
        <f t="shared" si="177"/>
        <v>0.216</v>
      </c>
      <c r="AD110" s="106" t="str">
        <f t="shared" si="178"/>
        <v>Mayor</v>
      </c>
      <c r="AE110" s="160">
        <v>0.8</v>
      </c>
      <c r="AF110" s="161" t="str">
        <f t="shared" si="180"/>
        <v>Alto</v>
      </c>
      <c r="AG110" s="162" t="s">
        <v>122</v>
      </c>
      <c r="AH110" s="182" t="s">
        <v>464</v>
      </c>
      <c r="AI110" s="180" t="s">
        <v>206</v>
      </c>
      <c r="AJ110" s="181" t="s">
        <v>202</v>
      </c>
      <c r="AK110" s="181" t="s">
        <v>202</v>
      </c>
      <c r="AL110" s="179" t="s">
        <v>465</v>
      </c>
      <c r="AM110" s="218" t="s">
        <v>666</v>
      </c>
      <c r="AN110" s="212">
        <v>0.33</v>
      </c>
      <c r="AO110" s="218" t="s">
        <v>738</v>
      </c>
      <c r="AP110" s="212">
        <v>0.33</v>
      </c>
      <c r="AQ110" s="136"/>
      <c r="AR110" s="217" t="s">
        <v>613</v>
      </c>
      <c r="AS110" s="216" t="s">
        <v>632</v>
      </c>
      <c r="AT110" s="226"/>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row>
    <row r="111" spans="1:71" ht="151.5" hidden="1" customHeight="1" x14ac:dyDescent="0.25">
      <c r="A111" s="341"/>
      <c r="B111" s="344"/>
      <c r="C111" s="352"/>
      <c r="D111" s="352"/>
      <c r="E111" s="324"/>
      <c r="F111" s="324"/>
      <c r="G111" s="324"/>
      <c r="H111" s="347"/>
      <c r="I111" s="324"/>
      <c r="J111" s="340"/>
      <c r="K111" s="322"/>
      <c r="L111" s="333"/>
      <c r="M111" s="335"/>
      <c r="N111" s="138"/>
      <c r="O111" s="322"/>
      <c r="P111" s="333"/>
      <c r="Q111" s="338"/>
      <c r="R111" s="100">
        <v>3</v>
      </c>
      <c r="S111" s="139"/>
      <c r="T111" s="156" t="str">
        <f t="shared" si="173"/>
        <v/>
      </c>
      <c r="U111" s="157"/>
      <c r="V111" s="157"/>
      <c r="W111" s="158"/>
      <c r="X111" s="157"/>
      <c r="Y111" s="157"/>
      <c r="Z111" s="157"/>
      <c r="AA111" s="159" t="str">
        <f>IFERROR(IF(T111="Probabilidad",(AA110-(+AA110*W111)),IF(T111="Impacto",L111,"")),"")</f>
        <v/>
      </c>
      <c r="AB111" s="106" t="str">
        <f t="shared" si="176"/>
        <v/>
      </c>
      <c r="AC111" s="160" t="str">
        <f t="shared" si="177"/>
        <v/>
      </c>
      <c r="AD111" s="106" t="str">
        <f t="shared" si="178"/>
        <v/>
      </c>
      <c r="AE111" s="160" t="str">
        <f t="shared" si="179"/>
        <v/>
      </c>
      <c r="AF111" s="161" t="str">
        <f t="shared" si="180"/>
        <v/>
      </c>
      <c r="AG111" s="162"/>
      <c r="AH111" s="154"/>
      <c r="AI111" s="163"/>
      <c r="AJ111" s="167"/>
      <c r="AK111" s="167"/>
      <c r="AL111" s="154"/>
      <c r="AM111" s="136"/>
      <c r="AN111" s="212">
        <v>0.33</v>
      </c>
      <c r="AO111" s="136"/>
      <c r="AP111" s="212">
        <v>0.33</v>
      </c>
      <c r="AQ111" s="136"/>
      <c r="AR111" s="217" t="s">
        <v>613</v>
      </c>
      <c r="AS111" s="136"/>
      <c r="AT111" s="226"/>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row>
    <row r="112" spans="1:71" ht="151.5" customHeight="1" x14ac:dyDescent="0.25">
      <c r="A112" s="341">
        <v>36</v>
      </c>
      <c r="B112" s="342" t="s">
        <v>336</v>
      </c>
      <c r="C112" s="348" t="s">
        <v>383</v>
      </c>
      <c r="D112" s="348" t="s">
        <v>466</v>
      </c>
      <c r="E112" s="323" t="s">
        <v>120</v>
      </c>
      <c r="F112" s="323" t="s">
        <v>539</v>
      </c>
      <c r="G112" s="323" t="s">
        <v>540</v>
      </c>
      <c r="H112" s="346" t="s">
        <v>467</v>
      </c>
      <c r="I112" s="323" t="s">
        <v>349</v>
      </c>
      <c r="J112" s="339">
        <v>35</v>
      </c>
      <c r="K112" s="320" t="str">
        <f>IF(J112&lt;=0,"",IF(J112&lt;=2,"Muy Baja",IF(J112&lt;=24,"Baja",IF(J112&lt;=500,"Media",IF(J112&lt;=5000,"Alta","Muy Alta")))))</f>
        <v>Media</v>
      </c>
      <c r="L112" s="331">
        <f>IF(K112="","",IF(K112="Muy Baja",0.2,IF(K112="Baja",0.4,IF(K112="Media",0.6,IF(K112="Alta",0.8,IF(K112="Muy Alta",1,))))))</f>
        <v>0.6</v>
      </c>
      <c r="M112" s="334" t="s">
        <v>569</v>
      </c>
      <c r="N112" s="137" t="str">
        <f>IF(NOT(ISERROR(MATCH(M112,'Tabla Impacto'!$B$221:$B$223,0))),'Tabla Impacto'!$F$223&amp;"Por favor no seleccionar los criterios de impacto(Afectación Económica o presupuestal y Pérdida Reputacional)",M112)</f>
        <v xml:space="preserve"> El riesgo afecta la imagen de la entidad internamente, de conocimiento general, nivel interno, de junta directiva y accionistas y/o de proveedores</v>
      </c>
      <c r="O112" s="320" t="str">
        <f>IF(OR(N112='Tabla Impacto'!$C$11,N112='Tabla Impacto'!$D$11),"Leve",IF(OR(N112='Tabla Impacto'!$C$12,N112='Tabla Impacto'!$D$12),"Menor",IF(OR(N112='Tabla Impacto'!$C$13,N112='Tabla Impacto'!$D$13),"Moderado",IF(OR(N112='Tabla Impacto'!$C$14,N112='Tabla Impacto'!$D$14),"Mayor",IF(OR(N112='Tabla Impacto'!$C$15,N112='Tabla Impacto'!$D$15),"Catastrófico","")))))</f>
        <v>Menor</v>
      </c>
      <c r="P112" s="331">
        <f>IF(O112="","",IF(O112="Leve",0.2,IF(O112="Menor",0.4,IF(O112="Moderado",0.6,IF(O112="Mayor",0.8,IF(O112="Catastrófico",1,))))))</f>
        <v>0.4</v>
      </c>
      <c r="Q112" s="336" t="str">
        <f>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Moderado</v>
      </c>
      <c r="R112" s="100">
        <v>1</v>
      </c>
      <c r="S112" s="139" t="s">
        <v>361</v>
      </c>
      <c r="T112" s="156" t="str">
        <f t="shared" ref="T112:T123" si="181">IF(OR(U112="Preventivo",U112="Detectivo"),"Probabilidad",IF(U112="Correctivo","Impacto",""))</f>
        <v>Probabilidad</v>
      </c>
      <c r="U112" s="157" t="s">
        <v>14</v>
      </c>
      <c r="V112" s="157" t="s">
        <v>9</v>
      </c>
      <c r="W112" s="158" t="str">
        <f t="shared" ref="W112:W122" si="182">IF(AND(U112="Preventivo",V112="Automático"),"50%",IF(AND(U112="Preventivo",V112="Manual"),"40%",IF(AND(U112="Detectivo",V112="Automático"),"40%",IF(AND(U112="Detectivo",V112="Manual"),"30%",IF(AND(U112="Correctivo",V112="Automático"),"35%",IF(AND(U112="Correctivo",V112="Manual"),"25%",""))))))</f>
        <v>40%</v>
      </c>
      <c r="X112" s="157" t="s">
        <v>19</v>
      </c>
      <c r="Y112" s="157" t="s">
        <v>22</v>
      </c>
      <c r="Z112" s="157" t="s">
        <v>110</v>
      </c>
      <c r="AA112" s="159">
        <f t="shared" ref="AA112:AA121" si="183">IFERROR(IF(T112="Probabilidad",(L112-(+L112*W112)),IF(T112="Impacto",L112,"")),"")</f>
        <v>0.36</v>
      </c>
      <c r="AB112" s="106" t="str">
        <f t="shared" ref="AB112:AB122" si="184">IFERROR(IF(AA112="","",IF(AA112&lt;=0.2,"Muy Baja",IF(AA112&lt;=0.4,"Baja",IF(AA112&lt;=0.6,"Media",IF(AA112&lt;=0.8,"Alta","Muy Alta"))))),"")</f>
        <v>Baja</v>
      </c>
      <c r="AC112" s="160">
        <f t="shared" ref="AC112:AC122" si="185">+AA112</f>
        <v>0.36</v>
      </c>
      <c r="AD112" s="106" t="str">
        <f t="shared" ref="AD112:AD122" si="186">IFERROR(IF(AE112="","",IF(AE112&lt;=0.2,"Leve",IF(AE112&lt;=0.4,"Menor",IF(AE112&lt;=0.6,"Moderado",IF(AE112&lt;=0.8,"Mayor","Catastrófico"))))),"")</f>
        <v>Menor</v>
      </c>
      <c r="AE112" s="160">
        <f t="shared" ref="AE112:AE122" si="187">IFERROR(IF(T112="Impacto",(P112-(+P112*W112)),IF(T112="Probabilidad",P112,"")),"")</f>
        <v>0.4</v>
      </c>
      <c r="AF112" s="161" t="str">
        <f t="shared" ref="AF112:AF122" si="188">IFERROR(IF(OR(AND(AB112="Muy Baja",AD112="Leve"),AND(AB112="Muy Baja",AD112="Menor"),AND(AB112="Baja",AD112="Leve")),"Bajo",IF(OR(AND(AB112="Muy baja",AD112="Moderado"),AND(AB112="Baja",AD112="Menor"),AND(AB112="Baja",AD112="Moderado"),AND(AB112="Media",AD112="Leve"),AND(AB112="Media",AD112="Menor"),AND(AB112="Media",AD112="Moderado"),AND(AB112="Alta",AD112="Leve"),AND(AB112="Alta",AD112="Menor")),"Moderado",IF(OR(AND(AB112="Muy Baja",AD112="Mayor"),AND(AB112="Baja",AD112="Mayor"),AND(AB112="Media",AD112="Mayor"),AND(AB112="Alta",AD112="Moderado"),AND(AB112="Alta",AD112="Mayor"),AND(AB112="Muy Alta",AD112="Leve"),AND(AB112="Muy Alta",AD112="Menor"),AND(AB112="Muy Alta",AD112="Moderado"),AND(AB112="Muy Alta",AD112="Mayor")),"Alto",IF(OR(AND(AB112="Muy Baja",AD112="Catastrófico"),AND(AB112="Baja",AD112="Catastrófico"),AND(AB112="Media",AD112="Catastrófico"),AND(AB112="Alta",AD112="Catastrófico"),AND(AB112="Muy Alta",AD112="Catastrófico")),"Extremo","")))),"")</f>
        <v>Moderado</v>
      </c>
      <c r="AG112" s="162" t="s">
        <v>122</v>
      </c>
      <c r="AH112" s="154" t="s">
        <v>598</v>
      </c>
      <c r="AI112" s="163" t="s">
        <v>269</v>
      </c>
      <c r="AJ112" s="167">
        <v>44563</v>
      </c>
      <c r="AK112" s="167" t="s">
        <v>410</v>
      </c>
      <c r="AL112" s="154" t="s">
        <v>468</v>
      </c>
      <c r="AM112" s="218" t="s">
        <v>668</v>
      </c>
      <c r="AN112" s="212">
        <v>0.33</v>
      </c>
      <c r="AO112" s="218" t="s">
        <v>670</v>
      </c>
      <c r="AP112" s="212">
        <v>0.33</v>
      </c>
      <c r="AQ112" s="136"/>
      <c r="AR112" s="217" t="s">
        <v>613</v>
      </c>
      <c r="AS112" s="216" t="s">
        <v>632</v>
      </c>
      <c r="AT112" s="226"/>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row>
    <row r="113" spans="1:71" ht="151.5" customHeight="1" x14ac:dyDescent="0.25">
      <c r="A113" s="341"/>
      <c r="B113" s="343"/>
      <c r="C113" s="349"/>
      <c r="D113" s="352"/>
      <c r="E113" s="324"/>
      <c r="F113" s="324"/>
      <c r="G113" s="324"/>
      <c r="H113" s="347"/>
      <c r="I113" s="324"/>
      <c r="J113" s="340"/>
      <c r="K113" s="321"/>
      <c r="L113" s="332"/>
      <c r="M113" s="335"/>
      <c r="N113" s="138"/>
      <c r="O113" s="321"/>
      <c r="P113" s="332"/>
      <c r="Q113" s="337"/>
      <c r="R113" s="100">
        <v>2</v>
      </c>
      <c r="S113" s="139" t="s">
        <v>378</v>
      </c>
      <c r="T113" s="156" t="str">
        <f t="shared" si="181"/>
        <v>Probabilidad</v>
      </c>
      <c r="U113" s="157" t="s">
        <v>15</v>
      </c>
      <c r="V113" s="157" t="s">
        <v>9</v>
      </c>
      <c r="W113" s="158" t="str">
        <f t="shared" si="182"/>
        <v>30%</v>
      </c>
      <c r="X113" s="157" t="s">
        <v>19</v>
      </c>
      <c r="Y113" s="157" t="s">
        <v>22</v>
      </c>
      <c r="Z113" s="157" t="s">
        <v>110</v>
      </c>
      <c r="AA113" s="159">
        <f>IFERROR(IF(T113="Probabilidad",(AA112-(+AA112*W113)),IF(T113="Impacto",L113,"")),"")</f>
        <v>0.252</v>
      </c>
      <c r="AB113" s="106" t="str">
        <f t="shared" si="184"/>
        <v>Baja</v>
      </c>
      <c r="AC113" s="160">
        <f t="shared" si="185"/>
        <v>0.252</v>
      </c>
      <c r="AD113" s="106" t="str">
        <f t="shared" si="186"/>
        <v>Menor</v>
      </c>
      <c r="AE113" s="160">
        <v>0.4</v>
      </c>
      <c r="AF113" s="161" t="str">
        <f t="shared" si="188"/>
        <v>Moderado</v>
      </c>
      <c r="AG113" s="162" t="s">
        <v>122</v>
      </c>
      <c r="AH113" s="154" t="s">
        <v>598</v>
      </c>
      <c r="AI113" s="163" t="s">
        <v>269</v>
      </c>
      <c r="AJ113" s="167">
        <v>44563</v>
      </c>
      <c r="AK113" s="167" t="s">
        <v>410</v>
      </c>
      <c r="AL113" s="154" t="s">
        <v>468</v>
      </c>
      <c r="AM113" s="218" t="s">
        <v>669</v>
      </c>
      <c r="AN113" s="212">
        <v>0.33</v>
      </c>
      <c r="AO113" s="218" t="s">
        <v>671</v>
      </c>
      <c r="AP113" s="212">
        <v>0.33</v>
      </c>
      <c r="AQ113" s="136"/>
      <c r="AR113" s="217" t="s">
        <v>613</v>
      </c>
      <c r="AS113" s="216" t="s">
        <v>632</v>
      </c>
      <c r="AT113" s="226"/>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row>
    <row r="114" spans="1:71" ht="151.5" hidden="1" customHeight="1" x14ac:dyDescent="0.25">
      <c r="A114" s="341"/>
      <c r="B114" s="344"/>
      <c r="C114" s="349"/>
      <c r="D114" s="352"/>
      <c r="E114" s="324"/>
      <c r="F114" s="324"/>
      <c r="G114" s="324"/>
      <c r="H114" s="347"/>
      <c r="I114" s="324"/>
      <c r="J114" s="340"/>
      <c r="K114" s="322"/>
      <c r="L114" s="333"/>
      <c r="M114" s="335"/>
      <c r="N114" s="138"/>
      <c r="O114" s="322"/>
      <c r="P114" s="333"/>
      <c r="Q114" s="338"/>
      <c r="R114" s="100">
        <v>3</v>
      </c>
      <c r="S114" s="139"/>
      <c r="T114" s="156" t="str">
        <f t="shared" si="181"/>
        <v/>
      </c>
      <c r="U114" s="157"/>
      <c r="V114" s="157"/>
      <c r="W114" s="158"/>
      <c r="X114" s="157"/>
      <c r="Y114" s="157"/>
      <c r="Z114" s="157"/>
      <c r="AA114" s="159" t="str">
        <f>IFERROR(IF(T114="Probabilidad",(AA113-(+AA113*W114)),IF(T114="Impacto",L114,"")),"")</f>
        <v/>
      </c>
      <c r="AB114" s="106" t="str">
        <f t="shared" si="184"/>
        <v/>
      </c>
      <c r="AC114" s="160" t="str">
        <f t="shared" si="185"/>
        <v/>
      </c>
      <c r="AD114" s="106" t="str">
        <f t="shared" si="186"/>
        <v/>
      </c>
      <c r="AE114" s="160" t="str">
        <f t="shared" si="187"/>
        <v/>
      </c>
      <c r="AF114" s="161" t="str">
        <f t="shared" si="188"/>
        <v/>
      </c>
      <c r="AG114" s="162"/>
      <c r="AH114" s="154"/>
      <c r="AI114" s="163"/>
      <c r="AJ114" s="167"/>
      <c r="AK114" s="167"/>
      <c r="AL114" s="154"/>
      <c r="AM114" s="136"/>
      <c r="AN114" s="212">
        <v>0.33</v>
      </c>
      <c r="AO114" s="136"/>
      <c r="AP114" s="212">
        <v>0.33</v>
      </c>
      <c r="AQ114" s="136"/>
      <c r="AR114" s="217" t="s">
        <v>613</v>
      </c>
      <c r="AS114" s="136"/>
      <c r="AT114" s="226"/>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row>
    <row r="115" spans="1:71" ht="151.5" customHeight="1" x14ac:dyDescent="0.25">
      <c r="A115" s="341">
        <v>37</v>
      </c>
      <c r="B115" s="342" t="s">
        <v>336</v>
      </c>
      <c r="C115" s="348" t="s">
        <v>383</v>
      </c>
      <c r="D115" s="348" t="s">
        <v>466</v>
      </c>
      <c r="E115" s="323" t="s">
        <v>120</v>
      </c>
      <c r="F115" s="323" t="s">
        <v>541</v>
      </c>
      <c r="G115" s="323" t="s">
        <v>542</v>
      </c>
      <c r="H115" s="354" t="s">
        <v>362</v>
      </c>
      <c r="I115" s="323" t="s">
        <v>349</v>
      </c>
      <c r="J115" s="339">
        <v>12</v>
      </c>
      <c r="K115" s="320" t="str">
        <f>IF(J115&lt;=0,"",IF(J115&lt;=2,"Muy Baja",IF(J115&lt;=24,"Baja",IF(J115&lt;=500,"Media",IF(J115&lt;=5000,"Alta","Muy Alta")))))</f>
        <v>Baja</v>
      </c>
      <c r="L115" s="331">
        <f>IF(K115="","",IF(K115="Muy Baja",0.2,IF(K115="Baja",0.4,IF(K115="Media",0.6,IF(K115="Alta",0.8,IF(K115="Muy Alta",1,))))))</f>
        <v>0.4</v>
      </c>
      <c r="M115" s="334" t="s">
        <v>569</v>
      </c>
      <c r="N115" s="137" t="str">
        <f>IF(NOT(ISERROR(MATCH(M115,'Tabla Impacto'!$B$221:$B$223,0))),'Tabla Impacto'!$F$223&amp;"Por favor no seleccionar los criterios de impacto(Afectación Económica o presupuestal y Pérdida Reputacional)",M115)</f>
        <v xml:space="preserve"> El riesgo afecta la imagen de la entidad internamente, de conocimiento general, nivel interno, de junta directiva y accionistas y/o de proveedores</v>
      </c>
      <c r="O115" s="320" t="str">
        <f>IF(OR(N115='Tabla Impacto'!$C$11,N115='Tabla Impacto'!$D$11),"Leve",IF(OR(N115='Tabla Impacto'!$C$12,N115='Tabla Impacto'!$D$12),"Menor",IF(OR(N115='Tabla Impacto'!$C$13,N115='Tabla Impacto'!$D$13),"Moderado",IF(OR(N115='Tabla Impacto'!$C$14,N115='Tabla Impacto'!$D$14),"Mayor",IF(OR(N115='Tabla Impacto'!$C$15,N115='Tabla Impacto'!$D$15),"Catastrófico","")))))</f>
        <v>Menor</v>
      </c>
      <c r="P115" s="331">
        <f>IF(O115="","",IF(O115="Leve",0.2,IF(O115="Menor",0.4,IF(O115="Moderado",0.6,IF(O115="Mayor",0.8,IF(O115="Catastrófico",1,))))))</f>
        <v>0.4</v>
      </c>
      <c r="Q115" s="336" t="str">
        <f>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Moderado</v>
      </c>
      <c r="R115" s="100">
        <v>1</v>
      </c>
      <c r="S115" s="139" t="s">
        <v>599</v>
      </c>
      <c r="T115" s="156" t="str">
        <f t="shared" si="181"/>
        <v>Probabilidad</v>
      </c>
      <c r="U115" s="157" t="s">
        <v>14</v>
      </c>
      <c r="V115" s="157" t="s">
        <v>9</v>
      </c>
      <c r="W115" s="158" t="str">
        <f t="shared" si="182"/>
        <v>40%</v>
      </c>
      <c r="X115" s="157" t="s">
        <v>19</v>
      </c>
      <c r="Y115" s="157" t="s">
        <v>22</v>
      </c>
      <c r="Z115" s="157" t="s">
        <v>110</v>
      </c>
      <c r="AA115" s="159">
        <f t="shared" si="183"/>
        <v>0.24</v>
      </c>
      <c r="AB115" s="106" t="str">
        <f t="shared" si="184"/>
        <v>Baja</v>
      </c>
      <c r="AC115" s="160">
        <f t="shared" si="185"/>
        <v>0.24</v>
      </c>
      <c r="AD115" s="106" t="str">
        <f t="shared" si="186"/>
        <v>Menor</v>
      </c>
      <c r="AE115" s="160">
        <f t="shared" si="187"/>
        <v>0.4</v>
      </c>
      <c r="AF115" s="161" t="str">
        <f t="shared" si="188"/>
        <v>Moderado</v>
      </c>
      <c r="AG115" s="162" t="s">
        <v>122</v>
      </c>
      <c r="AH115" s="154" t="s">
        <v>600</v>
      </c>
      <c r="AI115" s="163" t="s">
        <v>206</v>
      </c>
      <c r="AJ115" s="167">
        <v>44568</v>
      </c>
      <c r="AK115" s="167" t="s">
        <v>410</v>
      </c>
      <c r="AL115" s="154" t="s">
        <v>469</v>
      </c>
      <c r="AM115" s="218" t="s">
        <v>672</v>
      </c>
      <c r="AN115" s="212">
        <v>0.33</v>
      </c>
      <c r="AO115" s="218" t="s">
        <v>674</v>
      </c>
      <c r="AP115" s="212">
        <v>0.33</v>
      </c>
      <c r="AQ115" s="136"/>
      <c r="AR115" s="217" t="s">
        <v>613</v>
      </c>
      <c r="AS115" s="216" t="s">
        <v>632</v>
      </c>
      <c r="AT115" s="226"/>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row>
    <row r="116" spans="1:71" ht="151.5" customHeight="1" x14ac:dyDescent="0.25">
      <c r="A116" s="341"/>
      <c r="B116" s="343"/>
      <c r="C116" s="349"/>
      <c r="D116" s="352"/>
      <c r="E116" s="324"/>
      <c r="F116" s="324"/>
      <c r="G116" s="324"/>
      <c r="H116" s="355"/>
      <c r="I116" s="324"/>
      <c r="J116" s="340"/>
      <c r="K116" s="321"/>
      <c r="L116" s="332"/>
      <c r="M116" s="335"/>
      <c r="N116" s="138"/>
      <c r="O116" s="321"/>
      <c r="P116" s="332"/>
      <c r="Q116" s="337"/>
      <c r="R116" s="100">
        <v>2</v>
      </c>
      <c r="S116" s="139" t="s">
        <v>393</v>
      </c>
      <c r="T116" s="156" t="str">
        <f t="shared" si="181"/>
        <v>Probabilidad</v>
      </c>
      <c r="U116" s="157" t="s">
        <v>15</v>
      </c>
      <c r="V116" s="157" t="s">
        <v>9</v>
      </c>
      <c r="W116" s="158" t="str">
        <f t="shared" si="182"/>
        <v>30%</v>
      </c>
      <c r="X116" s="157" t="s">
        <v>19</v>
      </c>
      <c r="Y116" s="157" t="s">
        <v>22</v>
      </c>
      <c r="Z116" s="157" t="s">
        <v>110</v>
      </c>
      <c r="AA116" s="159">
        <f>IFERROR(IF(T116="Probabilidad",(AA115-(+AA115*W116)),IF(T116="Impacto",L116,"")),"")</f>
        <v>0.16799999999999998</v>
      </c>
      <c r="AB116" s="106" t="str">
        <f t="shared" si="184"/>
        <v>Muy Baja</v>
      </c>
      <c r="AC116" s="160">
        <f t="shared" si="185"/>
        <v>0.16799999999999998</v>
      </c>
      <c r="AD116" s="106" t="str">
        <f t="shared" si="186"/>
        <v>Menor</v>
      </c>
      <c r="AE116" s="160">
        <v>0.4</v>
      </c>
      <c r="AF116" s="161" t="str">
        <f t="shared" si="188"/>
        <v>Bajo</v>
      </c>
      <c r="AG116" s="162" t="s">
        <v>122</v>
      </c>
      <c r="AH116" s="154" t="s">
        <v>601</v>
      </c>
      <c r="AI116" s="163" t="s">
        <v>206</v>
      </c>
      <c r="AJ116" s="167">
        <v>44564</v>
      </c>
      <c r="AK116" s="167" t="s">
        <v>410</v>
      </c>
      <c r="AL116" s="154" t="s">
        <v>469</v>
      </c>
      <c r="AM116" s="218" t="s">
        <v>673</v>
      </c>
      <c r="AN116" s="212">
        <v>0.33</v>
      </c>
      <c r="AO116" s="218" t="s">
        <v>675</v>
      </c>
      <c r="AP116" s="212">
        <v>0.33</v>
      </c>
      <c r="AQ116" s="136"/>
      <c r="AR116" s="217" t="s">
        <v>613</v>
      </c>
      <c r="AS116" s="216" t="s">
        <v>632</v>
      </c>
      <c r="AT116" s="226"/>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row>
    <row r="117" spans="1:71" ht="151.5" hidden="1" customHeight="1" x14ac:dyDescent="0.25">
      <c r="A117" s="341"/>
      <c r="B117" s="344"/>
      <c r="C117" s="349"/>
      <c r="D117" s="352"/>
      <c r="E117" s="324"/>
      <c r="F117" s="324"/>
      <c r="G117" s="324"/>
      <c r="H117" s="355"/>
      <c r="I117" s="324"/>
      <c r="J117" s="340"/>
      <c r="K117" s="322"/>
      <c r="L117" s="333"/>
      <c r="M117" s="335"/>
      <c r="N117" s="138"/>
      <c r="O117" s="322"/>
      <c r="P117" s="333"/>
      <c r="Q117" s="338"/>
      <c r="R117" s="100">
        <v>3</v>
      </c>
      <c r="S117" s="139"/>
      <c r="T117" s="156" t="str">
        <f t="shared" si="181"/>
        <v/>
      </c>
      <c r="U117" s="157"/>
      <c r="V117" s="157"/>
      <c r="W117" s="158"/>
      <c r="X117" s="157"/>
      <c r="Y117" s="157"/>
      <c r="Z117" s="157"/>
      <c r="AA117" s="159" t="str">
        <f>IFERROR(IF(T117="Probabilidad",(AA116-(+AA116*W117)),IF(T117="Impacto",L117,"")),"")</f>
        <v/>
      </c>
      <c r="AB117" s="106" t="str">
        <f t="shared" si="184"/>
        <v/>
      </c>
      <c r="AC117" s="160" t="str">
        <f t="shared" si="185"/>
        <v/>
      </c>
      <c r="AD117" s="106" t="str">
        <f t="shared" si="186"/>
        <v/>
      </c>
      <c r="AE117" s="160" t="str">
        <f t="shared" si="187"/>
        <v/>
      </c>
      <c r="AF117" s="161" t="str">
        <f t="shared" si="188"/>
        <v/>
      </c>
      <c r="AG117" s="162"/>
      <c r="AH117" s="154"/>
      <c r="AI117" s="163"/>
      <c r="AJ117" s="167"/>
      <c r="AK117" s="167"/>
      <c r="AL117" s="154"/>
      <c r="AM117" s="136"/>
      <c r="AN117" s="212">
        <v>0.33</v>
      </c>
      <c r="AO117" s="136"/>
      <c r="AP117" s="212">
        <v>0.33</v>
      </c>
      <c r="AQ117" s="136"/>
      <c r="AR117" s="217" t="s">
        <v>613</v>
      </c>
      <c r="AS117" s="136"/>
      <c r="AT117" s="226"/>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row>
    <row r="118" spans="1:71" ht="151.5" customHeight="1" x14ac:dyDescent="0.25">
      <c r="A118" s="341">
        <v>38</v>
      </c>
      <c r="B118" s="342" t="s">
        <v>336</v>
      </c>
      <c r="C118" s="348" t="s">
        <v>383</v>
      </c>
      <c r="D118" s="348" t="s">
        <v>470</v>
      </c>
      <c r="E118" s="323" t="s">
        <v>120</v>
      </c>
      <c r="F118" s="323" t="s">
        <v>543</v>
      </c>
      <c r="G118" s="323" t="s">
        <v>363</v>
      </c>
      <c r="H118" s="346" t="s">
        <v>471</v>
      </c>
      <c r="I118" s="323" t="s">
        <v>115</v>
      </c>
      <c r="J118" s="339">
        <v>3000</v>
      </c>
      <c r="K118" s="320" t="str">
        <f>IF(J118&lt;=0,"",IF(J118&lt;=2,"Muy Baja",IF(J118&lt;=24,"Baja",IF(J118&lt;=500,"Media",IF(J118&lt;=5000,"Alta","Muy Alta")))))</f>
        <v>Alta</v>
      </c>
      <c r="L118" s="331">
        <f>IF(K118="","",IF(K118="Muy Baja",0.2,IF(K118="Baja",0.4,IF(K118="Media",0.6,IF(K118="Alta",0.8,IF(K118="Muy Alta",1,))))))</f>
        <v>0.8</v>
      </c>
      <c r="M118" s="334" t="s">
        <v>562</v>
      </c>
      <c r="N118" s="137" t="str">
        <f>IF(NOT(ISERROR(MATCH(M118,'Tabla Impacto'!$B$221:$B$223,0))),'Tabla Impacto'!$F$223&amp;"Por favor no seleccionar los criterios de impacto(Afectación Económica o presupuestal y Pérdida Reputacional)",M118)</f>
        <v xml:space="preserve"> Entre 10 y 50 SMLMV </v>
      </c>
      <c r="O118" s="320" t="str">
        <f>IF(OR(N118='Tabla Impacto'!$C$11,N118='Tabla Impacto'!$D$11),"Leve",IF(OR(N118='Tabla Impacto'!$C$12,N118='Tabla Impacto'!$D$12),"Menor",IF(OR(N118='Tabla Impacto'!$C$13,N118='Tabla Impacto'!$D$13),"Moderado",IF(OR(N118='Tabla Impacto'!$C$14,N118='Tabla Impacto'!$D$14),"Mayor",IF(OR(N118='Tabla Impacto'!$C$15,N118='Tabla Impacto'!$D$15),"Catastrófico","")))))</f>
        <v>Menor</v>
      </c>
      <c r="P118" s="331">
        <f>IF(O118="","",IF(O118="Leve",0.2,IF(O118="Menor",0.4,IF(O118="Moderado",0.6,IF(O118="Mayor",0.8,IF(O118="Catastrófico",1,))))))</f>
        <v>0.4</v>
      </c>
      <c r="Q118" s="336" t="str">
        <f>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Moderado</v>
      </c>
      <c r="R118" s="100">
        <v>1</v>
      </c>
      <c r="S118" s="139" t="s">
        <v>394</v>
      </c>
      <c r="T118" s="156" t="str">
        <f t="shared" si="181"/>
        <v>Probabilidad</v>
      </c>
      <c r="U118" s="157" t="s">
        <v>14</v>
      </c>
      <c r="V118" s="157" t="s">
        <v>9</v>
      </c>
      <c r="W118" s="158" t="str">
        <f t="shared" si="182"/>
        <v>40%</v>
      </c>
      <c r="X118" s="157" t="s">
        <v>19</v>
      </c>
      <c r="Y118" s="157" t="s">
        <v>22</v>
      </c>
      <c r="Z118" s="157" t="s">
        <v>110</v>
      </c>
      <c r="AA118" s="159">
        <f t="shared" si="183"/>
        <v>0.48</v>
      </c>
      <c r="AB118" s="106" t="str">
        <f t="shared" si="184"/>
        <v>Media</v>
      </c>
      <c r="AC118" s="160">
        <f t="shared" si="185"/>
        <v>0.48</v>
      </c>
      <c r="AD118" s="106" t="str">
        <f t="shared" si="186"/>
        <v>Menor</v>
      </c>
      <c r="AE118" s="160">
        <f t="shared" si="187"/>
        <v>0.4</v>
      </c>
      <c r="AF118" s="161" t="str">
        <f t="shared" si="188"/>
        <v>Moderado</v>
      </c>
      <c r="AG118" s="162" t="s">
        <v>122</v>
      </c>
      <c r="AH118" s="154" t="s">
        <v>602</v>
      </c>
      <c r="AI118" s="163" t="s">
        <v>206</v>
      </c>
      <c r="AJ118" s="167">
        <v>44564</v>
      </c>
      <c r="AK118" s="167" t="s">
        <v>410</v>
      </c>
      <c r="AL118" s="154" t="s">
        <v>468</v>
      </c>
      <c r="AM118" s="218" t="s">
        <v>676</v>
      </c>
      <c r="AN118" s="212">
        <v>0.33</v>
      </c>
      <c r="AO118" s="218" t="s">
        <v>679</v>
      </c>
      <c r="AP118" s="212">
        <v>0.33</v>
      </c>
      <c r="AQ118" s="136"/>
      <c r="AR118" s="217" t="s">
        <v>613</v>
      </c>
      <c r="AS118" s="216" t="s">
        <v>632</v>
      </c>
      <c r="AT118" s="226"/>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row>
    <row r="119" spans="1:71" ht="151.5" customHeight="1" x14ac:dyDescent="0.25">
      <c r="A119" s="341"/>
      <c r="B119" s="343"/>
      <c r="C119" s="349"/>
      <c r="D119" s="352"/>
      <c r="E119" s="324"/>
      <c r="F119" s="324"/>
      <c r="G119" s="324"/>
      <c r="H119" s="347"/>
      <c r="I119" s="324"/>
      <c r="J119" s="340"/>
      <c r="K119" s="321"/>
      <c r="L119" s="332"/>
      <c r="M119" s="335"/>
      <c r="N119" s="138"/>
      <c r="O119" s="321"/>
      <c r="P119" s="332"/>
      <c r="Q119" s="337"/>
      <c r="R119" s="100">
        <v>2</v>
      </c>
      <c r="S119" s="139" t="s">
        <v>472</v>
      </c>
      <c r="T119" s="156" t="str">
        <f t="shared" si="181"/>
        <v>Probabilidad</v>
      </c>
      <c r="U119" s="157" t="s">
        <v>14</v>
      </c>
      <c r="V119" s="157" t="s">
        <v>9</v>
      </c>
      <c r="W119" s="158" t="str">
        <f t="shared" si="182"/>
        <v>40%</v>
      </c>
      <c r="X119" s="157" t="s">
        <v>19</v>
      </c>
      <c r="Y119" s="157" t="s">
        <v>22</v>
      </c>
      <c r="Z119" s="157" t="s">
        <v>110</v>
      </c>
      <c r="AA119" s="159">
        <f>IFERROR(IF(T119="Probabilidad",(AA118-(+AA118*W119)),IF(T119="Impacto",L119,"")),"")</f>
        <v>0.28799999999999998</v>
      </c>
      <c r="AB119" s="106" t="str">
        <f t="shared" si="184"/>
        <v>Baja</v>
      </c>
      <c r="AC119" s="160">
        <f t="shared" si="185"/>
        <v>0.28799999999999998</v>
      </c>
      <c r="AD119" s="106" t="str">
        <f t="shared" si="186"/>
        <v>Menor</v>
      </c>
      <c r="AE119" s="160">
        <v>0.4</v>
      </c>
      <c r="AF119" s="161" t="str">
        <f t="shared" si="188"/>
        <v>Moderado</v>
      </c>
      <c r="AG119" s="162" t="s">
        <v>122</v>
      </c>
      <c r="AH119" s="154" t="s">
        <v>602</v>
      </c>
      <c r="AI119" s="163" t="s">
        <v>206</v>
      </c>
      <c r="AJ119" s="167">
        <v>44564</v>
      </c>
      <c r="AK119" s="167" t="s">
        <v>410</v>
      </c>
      <c r="AL119" s="154" t="s">
        <v>468</v>
      </c>
      <c r="AM119" s="218" t="s">
        <v>677</v>
      </c>
      <c r="AN119" s="212">
        <v>0.33</v>
      </c>
      <c r="AO119" s="218" t="s">
        <v>680</v>
      </c>
      <c r="AP119" s="212">
        <v>0.33</v>
      </c>
      <c r="AQ119" s="136"/>
      <c r="AR119" s="217" t="s">
        <v>613</v>
      </c>
      <c r="AS119" s="216" t="s">
        <v>632</v>
      </c>
      <c r="AT119" s="226"/>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row>
    <row r="120" spans="1:71" ht="151.5" customHeight="1" x14ac:dyDescent="0.25">
      <c r="A120" s="341"/>
      <c r="B120" s="344"/>
      <c r="C120" s="349"/>
      <c r="D120" s="352"/>
      <c r="E120" s="324"/>
      <c r="F120" s="324"/>
      <c r="G120" s="324"/>
      <c r="H120" s="347"/>
      <c r="I120" s="324"/>
      <c r="J120" s="340"/>
      <c r="K120" s="322"/>
      <c r="L120" s="333"/>
      <c r="M120" s="335"/>
      <c r="N120" s="138"/>
      <c r="O120" s="322"/>
      <c r="P120" s="333"/>
      <c r="Q120" s="338"/>
      <c r="R120" s="100">
        <v>3</v>
      </c>
      <c r="S120" s="139" t="s">
        <v>395</v>
      </c>
      <c r="T120" s="156" t="str">
        <f t="shared" si="181"/>
        <v>Probabilidad</v>
      </c>
      <c r="U120" s="157" t="s">
        <v>14</v>
      </c>
      <c r="V120" s="157" t="s">
        <v>9</v>
      </c>
      <c r="W120" s="158" t="str">
        <f t="shared" si="182"/>
        <v>40%</v>
      </c>
      <c r="X120" s="157" t="s">
        <v>19</v>
      </c>
      <c r="Y120" s="157" t="s">
        <v>22</v>
      </c>
      <c r="Z120" s="157" t="s">
        <v>110</v>
      </c>
      <c r="AA120" s="159">
        <f>IFERROR(IF(T120="Probabilidad",(AA119-(+A119*W120)),IF(T120="Impacto",L120,"")),"")</f>
        <v>0.28799999999999998</v>
      </c>
      <c r="AB120" s="106" t="str">
        <f t="shared" si="184"/>
        <v>Baja</v>
      </c>
      <c r="AC120" s="160">
        <f t="shared" si="185"/>
        <v>0.28799999999999998</v>
      </c>
      <c r="AD120" s="106" t="str">
        <f t="shared" si="186"/>
        <v>Menor</v>
      </c>
      <c r="AE120" s="160">
        <v>0.4</v>
      </c>
      <c r="AF120" s="161" t="str">
        <f t="shared" si="188"/>
        <v>Moderado</v>
      </c>
      <c r="AG120" s="162" t="s">
        <v>122</v>
      </c>
      <c r="AH120" s="154" t="s">
        <v>602</v>
      </c>
      <c r="AI120" s="163" t="s">
        <v>206</v>
      </c>
      <c r="AJ120" s="167">
        <v>44564</v>
      </c>
      <c r="AK120" s="167" t="s">
        <v>410</v>
      </c>
      <c r="AL120" s="154" t="s">
        <v>468</v>
      </c>
      <c r="AM120" s="218" t="s">
        <v>678</v>
      </c>
      <c r="AN120" s="212">
        <v>0.33</v>
      </c>
      <c r="AO120" s="218" t="s">
        <v>681</v>
      </c>
      <c r="AP120" s="212">
        <v>0.33</v>
      </c>
      <c r="AQ120" s="136"/>
      <c r="AR120" s="217" t="s">
        <v>613</v>
      </c>
      <c r="AS120" s="216" t="s">
        <v>632</v>
      </c>
      <c r="AT120" s="226"/>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row>
    <row r="121" spans="1:71" ht="151.5" customHeight="1" x14ac:dyDescent="0.25">
      <c r="A121" s="341">
        <v>39</v>
      </c>
      <c r="B121" s="342" t="s">
        <v>473</v>
      </c>
      <c r="C121" s="351" t="s">
        <v>474</v>
      </c>
      <c r="D121" s="348" t="s">
        <v>475</v>
      </c>
      <c r="E121" s="323" t="s">
        <v>120</v>
      </c>
      <c r="F121" s="350" t="s">
        <v>582</v>
      </c>
      <c r="G121" s="350" t="s">
        <v>476</v>
      </c>
      <c r="H121" s="346" t="s">
        <v>583</v>
      </c>
      <c r="I121" s="323" t="s">
        <v>349</v>
      </c>
      <c r="J121" s="339">
        <v>49</v>
      </c>
      <c r="K121" s="320" t="str">
        <f>IF(J121&lt;=0,"",IF(J121&lt;=2,"Muy Baja",IF(J121&lt;=24,"Baja",IF(J121&lt;=500,"Media",IF(J121&lt;=5000,"Alta","Muy Alta")))))</f>
        <v>Media</v>
      </c>
      <c r="L121" s="331">
        <f>IF(K121="","",IF(K121="Muy Baja",0.2,IF(K121="Baja",0.4,IF(K121="Media",0.6,IF(K121="Alta",0.8,IF(K121="Muy Alta",1,))))))</f>
        <v>0.6</v>
      </c>
      <c r="M121" s="334" t="s">
        <v>564</v>
      </c>
      <c r="N121" s="137" t="str">
        <f>IF(NOT(ISERROR(MATCH(M121,'Tabla Impacto'!$B$221:$B$223,0))),'Tabla Impacto'!$F$223&amp;"Por favor no seleccionar los criterios de impacto(Afectación Económica o presupuestal y Pérdida Reputacional)",M121)</f>
        <v xml:space="preserve"> El riesgo afecta la imagen de la entidad con algunos usuarios de relevancia frente al logro de los objetivos</v>
      </c>
      <c r="O121" s="320" t="str">
        <f>IF(OR(N121='Tabla Impacto'!$C$11,N121='Tabla Impacto'!$D$11),"Leve",IF(OR(N121='Tabla Impacto'!$C$12,N121='Tabla Impacto'!$D$12),"Menor",IF(OR(N121='Tabla Impacto'!$C$13,N121='Tabla Impacto'!$D$13),"Moderado",IF(OR(N121='Tabla Impacto'!$C$14,N121='Tabla Impacto'!$D$14),"Mayor",IF(OR(N121='Tabla Impacto'!$C$15,N121='Tabla Impacto'!$D$15),"Catastrófico","")))))</f>
        <v>Moderado</v>
      </c>
      <c r="P121" s="331">
        <f>IF(O121="","",IF(O121="Leve",0.2,IF(O121="Menor",0.4,IF(O121="Moderado",0.6,IF(O121="Mayor",0.8,IF(O121="Catastrófico",1,))))))</f>
        <v>0.6</v>
      </c>
      <c r="Q121" s="336" t="str">
        <f>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Moderado</v>
      </c>
      <c r="R121" s="100">
        <v>1</v>
      </c>
      <c r="S121" s="146" t="s">
        <v>584</v>
      </c>
      <c r="T121" s="156" t="str">
        <f t="shared" si="181"/>
        <v>Probabilidad</v>
      </c>
      <c r="U121" s="157" t="s">
        <v>14</v>
      </c>
      <c r="V121" s="157" t="s">
        <v>9</v>
      </c>
      <c r="W121" s="158" t="str">
        <f t="shared" si="182"/>
        <v>40%</v>
      </c>
      <c r="X121" s="157" t="s">
        <v>19</v>
      </c>
      <c r="Y121" s="157" t="s">
        <v>22</v>
      </c>
      <c r="Z121" s="157" t="s">
        <v>110</v>
      </c>
      <c r="AA121" s="159">
        <f t="shared" si="183"/>
        <v>0.36</v>
      </c>
      <c r="AB121" s="106" t="str">
        <f t="shared" si="184"/>
        <v>Baja</v>
      </c>
      <c r="AC121" s="160">
        <f t="shared" si="185"/>
        <v>0.36</v>
      </c>
      <c r="AD121" s="106" t="str">
        <f t="shared" si="186"/>
        <v>Moderado</v>
      </c>
      <c r="AE121" s="160">
        <f t="shared" si="187"/>
        <v>0.6</v>
      </c>
      <c r="AF121" s="161" t="str">
        <f t="shared" si="188"/>
        <v>Moderado</v>
      </c>
      <c r="AG121" s="162" t="s">
        <v>122</v>
      </c>
      <c r="AH121" s="145" t="s">
        <v>478</v>
      </c>
      <c r="AI121" s="148" t="s">
        <v>477</v>
      </c>
      <c r="AJ121" s="167" t="s">
        <v>199</v>
      </c>
      <c r="AK121" s="167" t="s">
        <v>479</v>
      </c>
      <c r="AL121" s="148" t="s">
        <v>585</v>
      </c>
      <c r="AM121" s="218" t="s">
        <v>682</v>
      </c>
      <c r="AN121" s="212">
        <v>0.33</v>
      </c>
      <c r="AO121" s="218" t="s">
        <v>684</v>
      </c>
      <c r="AP121" s="212">
        <v>0.33</v>
      </c>
      <c r="AQ121" s="136"/>
      <c r="AR121" s="217" t="s">
        <v>613</v>
      </c>
      <c r="AS121" s="216" t="s">
        <v>632</v>
      </c>
      <c r="AT121" s="226"/>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row>
    <row r="122" spans="1:71" ht="151.5" customHeight="1" x14ac:dyDescent="0.25">
      <c r="A122" s="341"/>
      <c r="B122" s="343"/>
      <c r="C122" s="352"/>
      <c r="D122" s="352"/>
      <c r="E122" s="324"/>
      <c r="F122" s="324"/>
      <c r="G122" s="324"/>
      <c r="H122" s="347"/>
      <c r="I122" s="324"/>
      <c r="J122" s="340"/>
      <c r="K122" s="321"/>
      <c r="L122" s="332"/>
      <c r="M122" s="335"/>
      <c r="N122" s="138"/>
      <c r="O122" s="321"/>
      <c r="P122" s="332"/>
      <c r="Q122" s="337"/>
      <c r="R122" s="100">
        <v>2</v>
      </c>
      <c r="S122" s="147" t="s">
        <v>574</v>
      </c>
      <c r="T122" s="156" t="str">
        <f t="shared" si="181"/>
        <v>Probabilidad</v>
      </c>
      <c r="U122" s="157" t="s">
        <v>15</v>
      </c>
      <c r="V122" s="157" t="s">
        <v>9</v>
      </c>
      <c r="W122" s="158" t="str">
        <f t="shared" si="182"/>
        <v>30%</v>
      </c>
      <c r="X122" s="157" t="s">
        <v>19</v>
      </c>
      <c r="Y122" s="157" t="s">
        <v>23</v>
      </c>
      <c r="Z122" s="157" t="s">
        <v>110</v>
      </c>
      <c r="AA122" s="159">
        <f>IFERROR(IF(T122="Probabilidad",(AA121-(+AA121*W122)),IF(T122="Impacto",L122,"")),"")</f>
        <v>0.252</v>
      </c>
      <c r="AB122" s="106" t="str">
        <f t="shared" si="184"/>
        <v>Baja</v>
      </c>
      <c r="AC122" s="160">
        <f t="shared" si="185"/>
        <v>0.252</v>
      </c>
      <c r="AD122" s="106" t="str">
        <f t="shared" si="186"/>
        <v>Leve</v>
      </c>
      <c r="AE122" s="160">
        <f t="shared" si="187"/>
        <v>0</v>
      </c>
      <c r="AF122" s="161" t="str">
        <f t="shared" si="188"/>
        <v>Bajo</v>
      </c>
      <c r="AG122" s="162" t="s">
        <v>122</v>
      </c>
      <c r="AH122" s="145" t="s">
        <v>586</v>
      </c>
      <c r="AI122" s="183" t="s">
        <v>206</v>
      </c>
      <c r="AJ122" s="167" t="s">
        <v>199</v>
      </c>
      <c r="AK122" s="167" t="s">
        <v>199</v>
      </c>
      <c r="AL122" s="145" t="s">
        <v>480</v>
      </c>
      <c r="AM122" s="218" t="s">
        <v>683</v>
      </c>
      <c r="AN122" s="212">
        <v>0.33</v>
      </c>
      <c r="AO122" s="218" t="s">
        <v>685</v>
      </c>
      <c r="AP122" s="212">
        <v>0.33</v>
      </c>
      <c r="AQ122" s="136"/>
      <c r="AR122" s="217" t="s">
        <v>613</v>
      </c>
      <c r="AS122" s="216" t="s">
        <v>632</v>
      </c>
      <c r="AT122" s="226"/>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row>
    <row r="123" spans="1:71" ht="151.5" hidden="1" customHeight="1" x14ac:dyDescent="0.25">
      <c r="A123" s="341"/>
      <c r="B123" s="344"/>
      <c r="C123" s="352"/>
      <c r="D123" s="352"/>
      <c r="E123" s="324"/>
      <c r="F123" s="324"/>
      <c r="G123" s="324"/>
      <c r="H123" s="347"/>
      <c r="I123" s="324"/>
      <c r="J123" s="340"/>
      <c r="K123" s="322"/>
      <c r="L123" s="333"/>
      <c r="M123" s="335"/>
      <c r="N123" s="138"/>
      <c r="O123" s="322"/>
      <c r="P123" s="333"/>
      <c r="Q123" s="338"/>
      <c r="R123" s="100">
        <v>3</v>
      </c>
      <c r="S123" s="139"/>
      <c r="T123" s="156" t="str">
        <f t="shared" si="181"/>
        <v/>
      </c>
      <c r="U123" s="157"/>
      <c r="V123" s="157"/>
      <c r="W123" s="158"/>
      <c r="X123" s="157"/>
      <c r="Y123" s="157"/>
      <c r="Z123" s="157"/>
      <c r="AA123" s="159"/>
      <c r="AB123" s="106"/>
      <c r="AC123" s="160"/>
      <c r="AD123" s="106"/>
      <c r="AE123" s="160"/>
      <c r="AF123" s="161"/>
      <c r="AG123" s="162"/>
      <c r="AH123" s="154"/>
      <c r="AI123" s="163"/>
      <c r="AJ123" s="167"/>
      <c r="AK123" s="167"/>
      <c r="AL123" s="154"/>
      <c r="AM123" s="136"/>
      <c r="AN123" s="212">
        <v>0.33</v>
      </c>
      <c r="AO123" s="136"/>
      <c r="AP123" s="212">
        <v>0.33</v>
      </c>
      <c r="AQ123" s="136"/>
      <c r="AR123" s="217" t="s">
        <v>613</v>
      </c>
      <c r="AS123" s="136"/>
      <c r="AT123" s="226"/>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row>
    <row r="124" spans="1:71" ht="151.5" customHeight="1" x14ac:dyDescent="0.25">
      <c r="A124" s="341">
        <v>40</v>
      </c>
      <c r="B124" s="342" t="s">
        <v>473</v>
      </c>
      <c r="C124" s="351" t="s">
        <v>474</v>
      </c>
      <c r="D124" s="348" t="s">
        <v>475</v>
      </c>
      <c r="E124" s="323" t="s">
        <v>120</v>
      </c>
      <c r="F124" s="350" t="s">
        <v>587</v>
      </c>
      <c r="G124" s="350" t="s">
        <v>588</v>
      </c>
      <c r="H124" s="346" t="s">
        <v>589</v>
      </c>
      <c r="I124" s="323" t="s">
        <v>349</v>
      </c>
      <c r="J124" s="339">
        <v>60</v>
      </c>
      <c r="K124" s="320" t="str">
        <f>IF(J124&lt;=0,"",IF(J124&lt;=2,"Muy Baja",IF(J124&lt;=24,"Baja",IF(J124&lt;=500,"Media",IF(J124&lt;=5000,"Alta","Muy Alta")))))</f>
        <v>Media</v>
      </c>
      <c r="L124" s="331">
        <f>IF(K124="","",IF(K124="Muy Baja",0.2,IF(K124="Baja",0.4,IF(K124="Media",0.6,IF(K124="Alta",0.8,IF(K124="Muy Alta",1,))))))</f>
        <v>0.6</v>
      </c>
      <c r="M124" s="334" t="s">
        <v>564</v>
      </c>
      <c r="N124" s="137" t="str">
        <f>IF(NOT(ISERROR(MATCH(M124,'Tabla Impacto'!$B$221:$B$223,0))),'Tabla Impacto'!$F$223&amp;"Por favor no seleccionar los criterios de impacto(Afectación Económica o presupuestal y Pérdida Reputacional)",M124)</f>
        <v xml:space="preserve"> El riesgo afecta la imagen de la entidad con algunos usuarios de relevancia frente al logro de los objetivos</v>
      </c>
      <c r="O124" s="320" t="str">
        <f>IF(OR(N124='Tabla Impacto'!$C$11,N124='Tabla Impacto'!$D$11),"Leve",IF(OR(N124='Tabla Impacto'!$C$12,N124='Tabla Impacto'!$D$12),"Menor",IF(OR(N124='Tabla Impacto'!$C$13,N124='Tabla Impacto'!$D$13),"Moderado",IF(OR(N124='Tabla Impacto'!$C$14,N124='Tabla Impacto'!$D$14),"Mayor",IF(OR(N124='Tabla Impacto'!$C$15,N124='Tabla Impacto'!$D$15),"Catastrófico","")))))</f>
        <v>Moderado</v>
      </c>
      <c r="P124" s="331">
        <f>IF(O124="","",IF(O124="Leve",0.2,IF(O124="Menor",0.4,IF(O124="Moderado",0.6,IF(O124="Mayor",0.8,IF(O124="Catastrófico",1,))))))</f>
        <v>0.6</v>
      </c>
      <c r="Q124" s="336" t="str">
        <f>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Moderado</v>
      </c>
      <c r="R124" s="100">
        <v>1</v>
      </c>
      <c r="S124" s="139" t="s">
        <v>597</v>
      </c>
      <c r="T124" s="156" t="str">
        <f t="shared" ref="T124:T156" si="189">IF(OR(U124="Preventivo",U124="Detectivo"),"Probabilidad",IF(U124="Correctivo","Impacto",""))</f>
        <v>Probabilidad</v>
      </c>
      <c r="U124" s="157" t="s">
        <v>15</v>
      </c>
      <c r="V124" s="157" t="s">
        <v>9</v>
      </c>
      <c r="W124" s="158" t="str">
        <f t="shared" ref="W124:W156" si="190">IF(AND(U124="Preventivo",V124="Automático"),"50%",IF(AND(U124="Preventivo",V124="Manual"),"40%",IF(AND(U124="Detectivo",V124="Automático"),"40%",IF(AND(U124="Detectivo",V124="Manual"),"30%",IF(AND(U124="Correctivo",V124="Automático"),"35%",IF(AND(U124="Correctivo",V124="Manual"),"25%",""))))))</f>
        <v>30%</v>
      </c>
      <c r="X124" s="157" t="s">
        <v>20</v>
      </c>
      <c r="Y124" s="157" t="s">
        <v>23</v>
      </c>
      <c r="Z124" s="157" t="s">
        <v>111</v>
      </c>
      <c r="AA124" s="159">
        <f t="shared" ref="AA124:AA156" si="191">IFERROR(IF(T124="Probabilidad",(L124-(+L124*W124)),IF(T124="Impacto",L124,"")),"")</f>
        <v>0.42</v>
      </c>
      <c r="AB124" s="106" t="str">
        <f t="shared" ref="AB124:AB156" si="192">IFERROR(IF(AA124="","",IF(AA124&lt;=0.2,"Muy Baja",IF(AA124&lt;=0.4,"Baja",IF(AA124&lt;=0.6,"Media",IF(AA124&lt;=0.8,"Alta","Muy Alta"))))),"")</f>
        <v>Media</v>
      </c>
      <c r="AC124" s="160">
        <f t="shared" ref="AC124:AC156" si="193">+AA124</f>
        <v>0.42</v>
      </c>
      <c r="AD124" s="106" t="str">
        <f t="shared" ref="AD124:AD156" si="194">IFERROR(IF(AE124="","",IF(AE124&lt;=0.2,"Leve",IF(AE124&lt;=0.4,"Menor",IF(AE124&lt;=0.6,"Moderado",IF(AE124&lt;=0.8,"Mayor","Catastrófico"))))),"")</f>
        <v>Moderado</v>
      </c>
      <c r="AE124" s="160">
        <f t="shared" ref="AE124:AE156" si="195">IFERROR(IF(T124="Impacto",(P124-(+P124*W124)),IF(T124="Probabilidad",P124,"")),"")</f>
        <v>0.6</v>
      </c>
      <c r="AF124" s="161" t="str">
        <f t="shared" ref="AF124:AF156" si="196">IFERROR(IF(OR(AND(AB124="Muy Baja",AD124="Leve"),AND(AB124="Muy Baja",AD124="Menor"),AND(AB124="Baja",AD124="Leve")),"Bajo",IF(OR(AND(AB124="Muy baja",AD124="Moderado"),AND(AB124="Baja",AD124="Menor"),AND(AB124="Baja",AD124="Moderado"),AND(AB124="Media",AD124="Leve"),AND(AB124="Media",AD124="Menor"),AND(AB124="Media",AD124="Moderado"),AND(AB124="Alta",AD124="Leve"),AND(AB124="Alta",AD124="Menor")),"Moderado",IF(OR(AND(AB124="Muy Baja",AD124="Mayor"),AND(AB124="Baja",AD124="Mayor"),AND(AB124="Media",AD124="Mayor"),AND(AB124="Alta",AD124="Moderado"),AND(AB124="Alta",AD124="Mayor"),AND(AB124="Muy Alta",AD124="Leve"),AND(AB124="Muy Alta",AD124="Menor"),AND(AB124="Muy Alta",AD124="Moderado"),AND(AB124="Muy Alta",AD124="Mayor")),"Alto",IF(OR(AND(AB124="Muy Baja",AD124="Catastrófico"),AND(AB124="Baja",AD124="Catastrófico"),AND(AB124="Media",AD124="Catastrófico"),AND(AB124="Alta",AD124="Catastrófico"),AND(AB124="Muy Alta",AD124="Catastrófico")),"Extremo","")))),"")</f>
        <v>Moderado</v>
      </c>
      <c r="AG124" s="162" t="s">
        <v>122</v>
      </c>
      <c r="AH124" s="154" t="s">
        <v>590</v>
      </c>
      <c r="AI124" s="163" t="s">
        <v>477</v>
      </c>
      <c r="AJ124" s="167" t="s">
        <v>199</v>
      </c>
      <c r="AK124" s="167" t="s">
        <v>199</v>
      </c>
      <c r="AL124" s="154" t="s">
        <v>481</v>
      </c>
      <c r="AM124" s="218" t="s">
        <v>686</v>
      </c>
      <c r="AN124" s="212">
        <v>0.33</v>
      </c>
      <c r="AO124" s="218" t="s">
        <v>687</v>
      </c>
      <c r="AP124" s="212">
        <v>0.33</v>
      </c>
      <c r="AQ124" s="136"/>
      <c r="AR124" s="217" t="s">
        <v>613</v>
      </c>
      <c r="AS124" s="216" t="s">
        <v>632</v>
      </c>
      <c r="AT124" s="226"/>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row>
    <row r="125" spans="1:71" ht="151.5" hidden="1" customHeight="1" x14ac:dyDescent="0.25">
      <c r="A125" s="341"/>
      <c r="B125" s="343"/>
      <c r="C125" s="352"/>
      <c r="D125" s="352"/>
      <c r="E125" s="324"/>
      <c r="F125" s="324"/>
      <c r="G125" s="324"/>
      <c r="H125" s="347"/>
      <c r="I125" s="324"/>
      <c r="J125" s="340"/>
      <c r="K125" s="321"/>
      <c r="L125" s="332"/>
      <c r="M125" s="335"/>
      <c r="N125" s="138"/>
      <c r="O125" s="321"/>
      <c r="P125" s="332"/>
      <c r="Q125" s="337"/>
      <c r="R125" s="100">
        <v>2</v>
      </c>
      <c r="S125" s="139"/>
      <c r="T125" s="156" t="str">
        <f t="shared" si="189"/>
        <v/>
      </c>
      <c r="U125" s="157"/>
      <c r="V125" s="157"/>
      <c r="W125" s="158"/>
      <c r="X125" s="157"/>
      <c r="Y125" s="157"/>
      <c r="Z125" s="157"/>
      <c r="AA125" s="159" t="str">
        <f>IFERROR(IF(T125="Probabilidad",(AA124-(+AA124*W125)),IF(T125="Impacto",L125,"")),"")</f>
        <v/>
      </c>
      <c r="AB125" s="106" t="str">
        <f t="shared" si="192"/>
        <v/>
      </c>
      <c r="AC125" s="160" t="str">
        <f t="shared" si="193"/>
        <v/>
      </c>
      <c r="AD125" s="106" t="str">
        <f t="shared" si="194"/>
        <v/>
      </c>
      <c r="AE125" s="160" t="str">
        <f t="shared" si="195"/>
        <v/>
      </c>
      <c r="AF125" s="161" t="str">
        <f t="shared" si="196"/>
        <v/>
      </c>
      <c r="AG125" s="162"/>
      <c r="AH125" s="154"/>
      <c r="AI125" s="163"/>
      <c r="AJ125" s="167"/>
      <c r="AK125" s="167"/>
      <c r="AL125" s="154"/>
      <c r="AM125" s="136"/>
      <c r="AN125" s="212">
        <v>0.33</v>
      </c>
      <c r="AO125" s="136"/>
      <c r="AP125" s="212">
        <v>0.33</v>
      </c>
      <c r="AQ125" s="136"/>
      <c r="AR125" s="217" t="s">
        <v>613</v>
      </c>
      <c r="AS125" s="136"/>
      <c r="AT125" s="226"/>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row>
    <row r="126" spans="1:71" ht="151.5" hidden="1" customHeight="1" x14ac:dyDescent="0.25">
      <c r="A126" s="341"/>
      <c r="B126" s="344"/>
      <c r="C126" s="352"/>
      <c r="D126" s="352"/>
      <c r="E126" s="324"/>
      <c r="F126" s="324"/>
      <c r="G126" s="324"/>
      <c r="H126" s="347"/>
      <c r="I126" s="324"/>
      <c r="J126" s="340"/>
      <c r="K126" s="322"/>
      <c r="L126" s="333"/>
      <c r="M126" s="335"/>
      <c r="N126" s="138"/>
      <c r="O126" s="322"/>
      <c r="P126" s="333"/>
      <c r="Q126" s="338"/>
      <c r="R126" s="100">
        <v>3</v>
      </c>
      <c r="S126" s="139"/>
      <c r="T126" s="156" t="str">
        <f t="shared" si="189"/>
        <v/>
      </c>
      <c r="U126" s="157"/>
      <c r="V126" s="157"/>
      <c r="W126" s="158"/>
      <c r="X126" s="157"/>
      <c r="Y126" s="157"/>
      <c r="Z126" s="157"/>
      <c r="AA126" s="159" t="str">
        <f>IFERROR(IF(T126="Probabilidad",(AA125-(+AA125*W126)),IF(T126="Impacto",L126,"")),"")</f>
        <v/>
      </c>
      <c r="AB126" s="106" t="str">
        <f t="shared" si="192"/>
        <v/>
      </c>
      <c r="AC126" s="160" t="str">
        <f t="shared" si="193"/>
        <v/>
      </c>
      <c r="AD126" s="106" t="str">
        <f t="shared" si="194"/>
        <v/>
      </c>
      <c r="AE126" s="160" t="str">
        <f t="shared" si="195"/>
        <v/>
      </c>
      <c r="AF126" s="161" t="str">
        <f t="shared" si="196"/>
        <v/>
      </c>
      <c r="AG126" s="162"/>
      <c r="AH126" s="154"/>
      <c r="AI126" s="163"/>
      <c r="AJ126" s="167"/>
      <c r="AK126" s="167"/>
      <c r="AL126" s="154"/>
      <c r="AM126" s="136"/>
      <c r="AN126" s="212">
        <v>0.33</v>
      </c>
      <c r="AO126" s="136"/>
      <c r="AP126" s="212">
        <v>0.33</v>
      </c>
      <c r="AQ126" s="136"/>
      <c r="AR126" s="217" t="s">
        <v>613</v>
      </c>
      <c r="AS126" s="136"/>
      <c r="AT126" s="226"/>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row>
    <row r="127" spans="1:71" ht="151.5" customHeight="1" x14ac:dyDescent="0.25">
      <c r="A127" s="341">
        <v>41</v>
      </c>
      <c r="B127" s="342" t="s">
        <v>473</v>
      </c>
      <c r="C127" s="351" t="s">
        <v>474</v>
      </c>
      <c r="D127" s="348" t="s">
        <v>475</v>
      </c>
      <c r="E127" s="323" t="s">
        <v>120</v>
      </c>
      <c r="F127" s="350" t="s">
        <v>482</v>
      </c>
      <c r="G127" s="323" t="s">
        <v>575</v>
      </c>
      <c r="H127" s="353" t="s">
        <v>576</v>
      </c>
      <c r="I127" s="323" t="s">
        <v>116</v>
      </c>
      <c r="J127" s="339">
        <v>13</v>
      </c>
      <c r="K127" s="320" t="str">
        <f>IF(J127&lt;=0,"",IF(J127&lt;=2,"Muy Baja",IF(J127&lt;=24,"Baja",IF(J127&lt;=500,"Media",IF(J127&lt;=5000,"Alta","Muy Alta")))))</f>
        <v>Baja</v>
      </c>
      <c r="L127" s="331">
        <f>IF(K127="","",IF(K127="Muy Baja",0.2,IF(K127="Baja",0.4,IF(K127="Media",0.6,IF(K127="Alta",0.8,IF(K127="Muy Alta",1,))))))</f>
        <v>0.4</v>
      </c>
      <c r="M127" s="334" t="s">
        <v>564</v>
      </c>
      <c r="N127" s="137" t="str">
        <f>IF(NOT(ISERROR(MATCH(M127,'Tabla Impacto'!$B$221:$B$223,0))),'Tabla Impacto'!$F$223&amp;"Por favor no seleccionar los criterios de impacto(Afectación Económica o presupuestal y Pérdida Reputacional)",M127)</f>
        <v xml:space="preserve"> El riesgo afecta la imagen de la entidad con algunos usuarios de relevancia frente al logro de los objetivos</v>
      </c>
      <c r="O127" s="320" t="str">
        <f>IF(OR(N127='Tabla Impacto'!$C$11,N127='Tabla Impacto'!$D$11),"Leve",IF(OR(N127='Tabla Impacto'!$C$12,N127='Tabla Impacto'!$D$12),"Menor",IF(OR(N127='Tabla Impacto'!$C$13,N127='Tabla Impacto'!$D$13),"Moderado",IF(OR(N127='Tabla Impacto'!$C$14,N127='Tabla Impacto'!$D$14),"Mayor",IF(OR(N127='Tabla Impacto'!$C$15,N127='Tabla Impacto'!$D$15),"Catastrófico","")))))</f>
        <v>Moderado</v>
      </c>
      <c r="P127" s="331">
        <f>IF(O127="","",IF(O127="Leve",0.2,IF(O127="Menor",0.4,IF(O127="Moderado",0.6,IF(O127="Mayor",0.8,IF(O127="Catastrófico",1,))))))</f>
        <v>0.6</v>
      </c>
      <c r="Q127" s="336" t="str">
        <f>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Moderado</v>
      </c>
      <c r="R127" s="100">
        <v>1</v>
      </c>
      <c r="S127" s="153" t="s">
        <v>591</v>
      </c>
      <c r="T127" s="156" t="str">
        <f t="shared" si="189"/>
        <v>Probabilidad</v>
      </c>
      <c r="U127" s="157" t="s">
        <v>15</v>
      </c>
      <c r="V127" s="157" t="s">
        <v>9</v>
      </c>
      <c r="W127" s="158" t="str">
        <f t="shared" si="190"/>
        <v>30%</v>
      </c>
      <c r="X127" s="157" t="s">
        <v>20</v>
      </c>
      <c r="Y127" s="157" t="s">
        <v>22</v>
      </c>
      <c r="Z127" s="157" t="s">
        <v>110</v>
      </c>
      <c r="AA127" s="159">
        <f t="shared" si="191"/>
        <v>0.28000000000000003</v>
      </c>
      <c r="AB127" s="106" t="str">
        <f t="shared" si="192"/>
        <v>Baja</v>
      </c>
      <c r="AC127" s="160">
        <f t="shared" si="193"/>
        <v>0.28000000000000003</v>
      </c>
      <c r="AD127" s="106" t="str">
        <f t="shared" si="194"/>
        <v>Moderado</v>
      </c>
      <c r="AE127" s="160">
        <f t="shared" si="195"/>
        <v>0.6</v>
      </c>
      <c r="AF127" s="161" t="str">
        <f t="shared" si="196"/>
        <v>Moderado</v>
      </c>
      <c r="AG127" s="162" t="s">
        <v>122</v>
      </c>
      <c r="AH127" s="154" t="s">
        <v>592</v>
      </c>
      <c r="AI127" s="163" t="s">
        <v>219</v>
      </c>
      <c r="AJ127" s="167" t="s">
        <v>199</v>
      </c>
      <c r="AK127" s="167" t="s">
        <v>199</v>
      </c>
      <c r="AL127" s="154" t="s">
        <v>483</v>
      </c>
      <c r="AM127" s="218" t="s">
        <v>688</v>
      </c>
      <c r="AN127" s="212">
        <v>0.33</v>
      </c>
      <c r="AO127" s="218" t="s">
        <v>689</v>
      </c>
      <c r="AP127" s="212">
        <v>0.33</v>
      </c>
      <c r="AQ127" s="136"/>
      <c r="AR127" s="217" t="s">
        <v>613</v>
      </c>
      <c r="AS127" s="216" t="s">
        <v>632</v>
      </c>
      <c r="AT127" s="226"/>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row>
    <row r="128" spans="1:71" ht="151.5" hidden="1" customHeight="1" x14ac:dyDescent="0.25">
      <c r="A128" s="341"/>
      <c r="B128" s="343"/>
      <c r="C128" s="352"/>
      <c r="D128" s="352"/>
      <c r="E128" s="324"/>
      <c r="F128" s="324"/>
      <c r="G128" s="324"/>
      <c r="H128" s="347"/>
      <c r="I128" s="324"/>
      <c r="J128" s="340"/>
      <c r="K128" s="321"/>
      <c r="L128" s="332"/>
      <c r="M128" s="335"/>
      <c r="N128" s="138"/>
      <c r="O128" s="321"/>
      <c r="P128" s="332"/>
      <c r="Q128" s="337"/>
      <c r="R128" s="100">
        <v>2</v>
      </c>
      <c r="S128" s="139"/>
      <c r="T128" s="156" t="str">
        <f t="shared" si="189"/>
        <v/>
      </c>
      <c r="U128" s="157"/>
      <c r="V128" s="157"/>
      <c r="W128" s="158"/>
      <c r="X128" s="157"/>
      <c r="Y128" s="157"/>
      <c r="Z128" s="157"/>
      <c r="AA128" s="159" t="str">
        <f>IFERROR(IF(T128="Probabilidad",(AA127-(+AA127*W128)),IF(T128="Impacto",L128,"")),"")</f>
        <v/>
      </c>
      <c r="AB128" s="106" t="str">
        <f t="shared" si="192"/>
        <v/>
      </c>
      <c r="AC128" s="160" t="str">
        <f t="shared" si="193"/>
        <v/>
      </c>
      <c r="AD128" s="106" t="str">
        <f t="shared" si="194"/>
        <v/>
      </c>
      <c r="AE128" s="160" t="str">
        <f t="shared" si="195"/>
        <v/>
      </c>
      <c r="AF128" s="161" t="str">
        <f t="shared" si="196"/>
        <v/>
      </c>
      <c r="AG128" s="162"/>
      <c r="AH128" s="154"/>
      <c r="AI128" s="163"/>
      <c r="AJ128" s="167"/>
      <c r="AK128" s="167"/>
      <c r="AL128" s="154"/>
      <c r="AM128" s="136"/>
      <c r="AN128" s="212">
        <v>0.33</v>
      </c>
      <c r="AO128" s="136"/>
      <c r="AP128" s="212">
        <v>0.33</v>
      </c>
      <c r="AQ128" s="136"/>
      <c r="AR128" s="217" t="s">
        <v>613</v>
      </c>
      <c r="AS128" s="136"/>
      <c r="AT128" s="226"/>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row>
    <row r="129" spans="1:71" ht="151.5" hidden="1" customHeight="1" x14ac:dyDescent="0.25">
      <c r="A129" s="341"/>
      <c r="B129" s="344"/>
      <c r="C129" s="352"/>
      <c r="D129" s="352"/>
      <c r="E129" s="324"/>
      <c r="F129" s="324"/>
      <c r="G129" s="324"/>
      <c r="H129" s="347"/>
      <c r="I129" s="324"/>
      <c r="J129" s="340"/>
      <c r="K129" s="322"/>
      <c r="L129" s="333"/>
      <c r="M129" s="335"/>
      <c r="N129" s="138"/>
      <c r="O129" s="322"/>
      <c r="P129" s="333"/>
      <c r="Q129" s="338"/>
      <c r="R129" s="100">
        <v>3</v>
      </c>
      <c r="S129" s="139"/>
      <c r="T129" s="156" t="str">
        <f t="shared" si="189"/>
        <v/>
      </c>
      <c r="U129" s="157"/>
      <c r="V129" s="157"/>
      <c r="W129" s="158"/>
      <c r="X129" s="157"/>
      <c r="Y129" s="157"/>
      <c r="Z129" s="157"/>
      <c r="AA129" s="159" t="str">
        <f>IFERROR(IF(T129="Probabilidad",(AA128-(+AA128*W129)),IF(T129="Impacto",L129,"")),"")</f>
        <v/>
      </c>
      <c r="AB129" s="106" t="str">
        <f t="shared" si="192"/>
        <v/>
      </c>
      <c r="AC129" s="160" t="str">
        <f t="shared" si="193"/>
        <v/>
      </c>
      <c r="AD129" s="106" t="str">
        <f t="shared" si="194"/>
        <v/>
      </c>
      <c r="AE129" s="160" t="str">
        <f t="shared" si="195"/>
        <v/>
      </c>
      <c r="AF129" s="161" t="str">
        <f t="shared" si="196"/>
        <v/>
      </c>
      <c r="AG129" s="162"/>
      <c r="AH129" s="154"/>
      <c r="AI129" s="163"/>
      <c r="AJ129" s="167"/>
      <c r="AK129" s="167"/>
      <c r="AL129" s="154"/>
      <c r="AM129" s="136"/>
      <c r="AN129" s="212">
        <v>0.33</v>
      </c>
      <c r="AO129" s="136"/>
      <c r="AP129" s="212">
        <v>0.33</v>
      </c>
      <c r="AQ129" s="136"/>
      <c r="AR129" s="217" t="s">
        <v>613</v>
      </c>
      <c r="AS129" s="136"/>
      <c r="AT129" s="226"/>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row>
    <row r="130" spans="1:71" ht="151.5" customHeight="1" x14ac:dyDescent="0.25">
      <c r="A130" s="341">
        <v>42</v>
      </c>
      <c r="B130" s="342" t="s">
        <v>337</v>
      </c>
      <c r="C130" s="348" t="s">
        <v>338</v>
      </c>
      <c r="D130" s="348" t="s">
        <v>339</v>
      </c>
      <c r="E130" s="323" t="s">
        <v>120</v>
      </c>
      <c r="F130" s="350" t="s">
        <v>552</v>
      </c>
      <c r="G130" s="323" t="s">
        <v>484</v>
      </c>
      <c r="H130" s="346" t="s">
        <v>485</v>
      </c>
      <c r="I130" s="323" t="s">
        <v>115</v>
      </c>
      <c r="J130" s="339">
        <v>53</v>
      </c>
      <c r="K130" s="320" t="str">
        <f>IF(J130&lt;=0,"",IF(J130&lt;=2,"Muy Baja",IF(J130&lt;=24,"Baja",IF(J130&lt;=500,"Media",IF(J130&lt;=5000,"Alta","Muy Alta")))))</f>
        <v>Media</v>
      </c>
      <c r="L130" s="331">
        <f>IF(K130="","",IF(K130="Muy Baja",0.2,IF(K130="Baja",0.4,IF(K130="Media",0.6,IF(K130="Alta",0.8,IF(K130="Muy Alta",1,))))))</f>
        <v>0.6</v>
      </c>
      <c r="M130" s="334" t="s">
        <v>571</v>
      </c>
      <c r="N130" s="137" t="str">
        <f>IF(NOT(ISERROR(MATCH(M130,'Tabla Impacto'!$B$221:$B$223,0))),'Tabla Impacto'!$F$223&amp;"Por favor no seleccionar los criterios de impacto(Afectación Económica o presupuestal y Pérdida Reputacional)",M130)</f>
        <v xml:space="preserve"> El riesgo afecta la imagen de la entidad con efecto publicitario sostenido a nivel de sector administrativo, nivel departamental o municipal</v>
      </c>
      <c r="O130" s="320" t="str">
        <f>IF(OR(N130='Tabla Impacto'!$C$11,N130='Tabla Impacto'!$D$11),"Leve",IF(OR(N130='Tabla Impacto'!$C$12,N130='Tabla Impacto'!$D$12),"Menor",IF(OR(N130='Tabla Impacto'!$C$13,N130='Tabla Impacto'!$D$13),"Moderado",IF(OR(N130='Tabla Impacto'!$C$14,N130='Tabla Impacto'!$D$14),"Mayor",IF(OR(N130='Tabla Impacto'!$C$15,N130='Tabla Impacto'!$D$15),"Catastrófico","")))))</f>
        <v>Mayor</v>
      </c>
      <c r="P130" s="331">
        <f>IF(O130="","",IF(O130="Leve",0.2,IF(O130="Menor",0.4,IF(O130="Moderado",0.6,IF(O130="Mayor",0.8,IF(O130="Catastrófico",1,))))))</f>
        <v>0.8</v>
      </c>
      <c r="Q130" s="336" t="str">
        <f>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Alto</v>
      </c>
      <c r="R130" s="100">
        <v>1</v>
      </c>
      <c r="S130" s="139" t="s">
        <v>553</v>
      </c>
      <c r="T130" s="156" t="str">
        <f t="shared" si="189"/>
        <v>Probabilidad</v>
      </c>
      <c r="U130" s="157" t="s">
        <v>15</v>
      </c>
      <c r="V130" s="157" t="s">
        <v>9</v>
      </c>
      <c r="W130" s="158" t="str">
        <f t="shared" si="190"/>
        <v>30%</v>
      </c>
      <c r="X130" s="157" t="s">
        <v>19</v>
      </c>
      <c r="Y130" s="157" t="s">
        <v>22</v>
      </c>
      <c r="Z130" s="157" t="s">
        <v>110</v>
      </c>
      <c r="AA130" s="159">
        <f t="shared" si="191"/>
        <v>0.42</v>
      </c>
      <c r="AB130" s="106" t="str">
        <f t="shared" si="192"/>
        <v>Media</v>
      </c>
      <c r="AC130" s="160">
        <f t="shared" si="193"/>
        <v>0.42</v>
      </c>
      <c r="AD130" s="106" t="str">
        <f t="shared" si="194"/>
        <v>Mayor</v>
      </c>
      <c r="AE130" s="160">
        <f t="shared" si="195"/>
        <v>0.8</v>
      </c>
      <c r="AF130" s="161" t="str">
        <f t="shared" si="196"/>
        <v>Alto</v>
      </c>
      <c r="AG130" s="162" t="s">
        <v>122</v>
      </c>
      <c r="AH130" s="154" t="s">
        <v>555</v>
      </c>
      <c r="AI130" s="148" t="s">
        <v>269</v>
      </c>
      <c r="AJ130" s="167">
        <v>44562</v>
      </c>
      <c r="AK130" s="167" t="s">
        <v>410</v>
      </c>
      <c r="AL130" s="154" t="s">
        <v>554</v>
      </c>
      <c r="AM130" s="227" t="s">
        <v>692</v>
      </c>
      <c r="AN130" s="212">
        <v>0.33</v>
      </c>
      <c r="AO130" s="228" t="s">
        <v>695</v>
      </c>
      <c r="AP130" s="212">
        <v>0</v>
      </c>
      <c r="AQ130" s="136"/>
      <c r="AR130" s="217" t="s">
        <v>613</v>
      </c>
      <c r="AS130" s="216" t="s">
        <v>632</v>
      </c>
      <c r="AT130" s="226"/>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row>
    <row r="131" spans="1:71" ht="151.5" customHeight="1" x14ac:dyDescent="0.25">
      <c r="A131" s="341"/>
      <c r="B131" s="343"/>
      <c r="C131" s="349"/>
      <c r="D131" s="349"/>
      <c r="E131" s="324"/>
      <c r="F131" s="324"/>
      <c r="G131" s="324"/>
      <c r="H131" s="347"/>
      <c r="I131" s="324"/>
      <c r="J131" s="340"/>
      <c r="K131" s="321"/>
      <c r="L131" s="332"/>
      <c r="M131" s="335"/>
      <c r="N131" s="138"/>
      <c r="O131" s="321"/>
      <c r="P131" s="332"/>
      <c r="Q131" s="337"/>
      <c r="R131" s="100">
        <v>2</v>
      </c>
      <c r="S131" s="139" t="s">
        <v>593</v>
      </c>
      <c r="T131" s="156" t="str">
        <f t="shared" si="189"/>
        <v>Probabilidad</v>
      </c>
      <c r="U131" s="157" t="s">
        <v>14</v>
      </c>
      <c r="V131" s="157" t="s">
        <v>9</v>
      </c>
      <c r="W131" s="158" t="str">
        <f t="shared" si="190"/>
        <v>40%</v>
      </c>
      <c r="X131" s="157" t="s">
        <v>19</v>
      </c>
      <c r="Y131" s="157" t="s">
        <v>22</v>
      </c>
      <c r="Z131" s="157" t="s">
        <v>110</v>
      </c>
      <c r="AA131" s="159">
        <f>IFERROR(IF(T131="Probabilidad",(AA130-(+AA130*W131)),IF(T131="Impacto",L131,"")),"")</f>
        <v>0.252</v>
      </c>
      <c r="AB131" s="106" t="str">
        <f t="shared" si="192"/>
        <v>Baja</v>
      </c>
      <c r="AC131" s="160">
        <f t="shared" si="193"/>
        <v>0.252</v>
      </c>
      <c r="AD131" s="106" t="str">
        <f t="shared" si="194"/>
        <v>Mayor</v>
      </c>
      <c r="AE131" s="160">
        <v>0.8</v>
      </c>
      <c r="AF131" s="161" t="str">
        <f t="shared" si="196"/>
        <v>Alto</v>
      </c>
      <c r="AG131" s="162" t="s">
        <v>122</v>
      </c>
      <c r="AH131" s="154" t="s">
        <v>594</v>
      </c>
      <c r="AI131" s="163" t="s">
        <v>206</v>
      </c>
      <c r="AJ131" s="167">
        <v>44562</v>
      </c>
      <c r="AK131" s="167" t="s">
        <v>410</v>
      </c>
      <c r="AL131" s="154" t="s">
        <v>554</v>
      </c>
      <c r="AM131" s="227" t="s">
        <v>693</v>
      </c>
      <c r="AN131" s="212">
        <v>0.33</v>
      </c>
      <c r="AO131" s="136" t="s">
        <v>696</v>
      </c>
      <c r="AP131" s="212">
        <v>0</v>
      </c>
      <c r="AQ131" s="136"/>
      <c r="AR131" s="217" t="s">
        <v>613</v>
      </c>
      <c r="AS131" s="216" t="s">
        <v>632</v>
      </c>
      <c r="AT131" s="226"/>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row>
    <row r="132" spans="1:71" ht="151.5" customHeight="1" x14ac:dyDescent="0.25">
      <c r="A132" s="341"/>
      <c r="B132" s="344"/>
      <c r="C132" s="349"/>
      <c r="D132" s="349"/>
      <c r="E132" s="324"/>
      <c r="F132" s="324"/>
      <c r="G132" s="324"/>
      <c r="H132" s="347"/>
      <c r="I132" s="324"/>
      <c r="J132" s="340"/>
      <c r="K132" s="322"/>
      <c r="L132" s="333"/>
      <c r="M132" s="335"/>
      <c r="N132" s="138"/>
      <c r="O132" s="322"/>
      <c r="P132" s="333"/>
      <c r="Q132" s="338"/>
      <c r="R132" s="100">
        <v>3</v>
      </c>
      <c r="S132" s="139" t="s">
        <v>342</v>
      </c>
      <c r="T132" s="156" t="str">
        <f t="shared" si="189"/>
        <v>Probabilidad</v>
      </c>
      <c r="U132" s="157" t="s">
        <v>14</v>
      </c>
      <c r="V132" s="157" t="s">
        <v>9</v>
      </c>
      <c r="W132" s="158" t="str">
        <f t="shared" si="190"/>
        <v>40%</v>
      </c>
      <c r="X132" s="157" t="s">
        <v>19</v>
      </c>
      <c r="Y132" s="157" t="s">
        <v>22</v>
      </c>
      <c r="Z132" s="157" t="s">
        <v>110</v>
      </c>
      <c r="AA132" s="159">
        <f>IFERROR(IF(T132="Probabilidad",(AA131-(+AA131*W132)),IF(T132="Impacto",L132,"")),"")</f>
        <v>0.1512</v>
      </c>
      <c r="AB132" s="106" t="str">
        <f t="shared" si="192"/>
        <v>Muy Baja</v>
      </c>
      <c r="AC132" s="160">
        <f t="shared" si="193"/>
        <v>0.1512</v>
      </c>
      <c r="AD132" s="106" t="str">
        <f t="shared" si="194"/>
        <v>Mayor</v>
      </c>
      <c r="AE132" s="160">
        <v>0.8</v>
      </c>
      <c r="AF132" s="161" t="str">
        <f t="shared" si="196"/>
        <v>Alto</v>
      </c>
      <c r="AG132" s="162" t="s">
        <v>122</v>
      </c>
      <c r="AH132" s="154" t="s">
        <v>594</v>
      </c>
      <c r="AI132" s="163" t="s">
        <v>206</v>
      </c>
      <c r="AJ132" s="167">
        <v>44562</v>
      </c>
      <c r="AK132" s="167" t="s">
        <v>410</v>
      </c>
      <c r="AL132" s="154" t="s">
        <v>554</v>
      </c>
      <c r="AM132" s="227" t="s">
        <v>694</v>
      </c>
      <c r="AN132" s="212">
        <v>0.33</v>
      </c>
      <c r="AO132" s="229" t="s">
        <v>696</v>
      </c>
      <c r="AP132" s="212">
        <v>0</v>
      </c>
      <c r="AQ132" s="136"/>
      <c r="AR132" s="217" t="s">
        <v>613</v>
      </c>
      <c r="AS132" s="216" t="s">
        <v>632</v>
      </c>
      <c r="AT132" s="226"/>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row>
    <row r="133" spans="1:71" ht="151.5" customHeight="1" x14ac:dyDescent="0.25">
      <c r="A133" s="341">
        <v>43</v>
      </c>
      <c r="B133" s="342" t="s">
        <v>337</v>
      </c>
      <c r="C133" s="348" t="s">
        <v>338</v>
      </c>
      <c r="D133" s="348" t="s">
        <v>339</v>
      </c>
      <c r="E133" s="323" t="s">
        <v>120</v>
      </c>
      <c r="F133" s="350" t="s">
        <v>343</v>
      </c>
      <c r="G133" s="350" t="s">
        <v>487</v>
      </c>
      <c r="H133" s="346" t="s">
        <v>379</v>
      </c>
      <c r="I133" s="323" t="s">
        <v>349</v>
      </c>
      <c r="J133" s="339">
        <v>56</v>
      </c>
      <c r="K133" s="320" t="str">
        <f>IF(J133&lt;=0,"",IF(J133&lt;=2,"Muy Baja",IF(J133&lt;=24,"Baja",IF(J133&lt;=500,"Media",IF(J133&lt;=5000,"Alta","Muy Alta")))))</f>
        <v>Media</v>
      </c>
      <c r="L133" s="331">
        <f>IF(K133="","",IF(K133="Muy Baja",0.2,IF(K133="Baja",0.4,IF(K133="Media",0.6,IF(K133="Alta",0.8,IF(K133="Muy Alta",1,))))))</f>
        <v>0.6</v>
      </c>
      <c r="M133" s="334" t="s">
        <v>564</v>
      </c>
      <c r="N133" s="137" t="str">
        <f>IF(NOT(ISERROR(MATCH(M133,'Tabla Impacto'!$B$221:$B$223,0))),'Tabla Impacto'!$F$223&amp;"Por favor no seleccionar los criterios de impacto(Afectación Económica o presupuestal y Pérdida Reputacional)",M133)</f>
        <v xml:space="preserve"> El riesgo afecta la imagen de la entidad con algunos usuarios de relevancia frente al logro de los objetivos</v>
      </c>
      <c r="O133" s="320" t="str">
        <f>IF(OR(N133='Tabla Impacto'!$C$11,N133='Tabla Impacto'!$D$11),"Leve",IF(OR(N133='Tabla Impacto'!$C$12,N133='Tabla Impacto'!$D$12),"Menor",IF(OR(N133='Tabla Impacto'!$C$13,N133='Tabla Impacto'!$D$13),"Moderado",IF(OR(N133='Tabla Impacto'!$C$14,N133='Tabla Impacto'!$D$14),"Mayor",IF(OR(N133='Tabla Impacto'!$C$15,N133='Tabla Impacto'!$D$15),"Catastrófico","")))))</f>
        <v>Moderado</v>
      </c>
      <c r="P133" s="331">
        <f>IF(O133="","",IF(O133="Leve",0.2,IF(O133="Menor",0.4,IF(O133="Moderado",0.6,IF(O133="Mayor",0.8,IF(O133="Catastrófico",1,))))))</f>
        <v>0.6</v>
      </c>
      <c r="Q133" s="336" t="str">
        <f>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Moderado</v>
      </c>
      <c r="R133" s="100">
        <v>1</v>
      </c>
      <c r="S133" s="139" t="s">
        <v>340</v>
      </c>
      <c r="T133" s="156" t="str">
        <f t="shared" si="189"/>
        <v>Probabilidad</v>
      </c>
      <c r="U133" s="157" t="s">
        <v>15</v>
      </c>
      <c r="V133" s="157" t="s">
        <v>9</v>
      </c>
      <c r="W133" s="158" t="str">
        <f t="shared" si="190"/>
        <v>30%</v>
      </c>
      <c r="X133" s="157" t="s">
        <v>20</v>
      </c>
      <c r="Y133" s="157" t="s">
        <v>23</v>
      </c>
      <c r="Z133" s="157" t="s">
        <v>111</v>
      </c>
      <c r="AA133" s="159">
        <f t="shared" si="191"/>
        <v>0.42</v>
      </c>
      <c r="AB133" s="106" t="str">
        <f t="shared" si="192"/>
        <v>Media</v>
      </c>
      <c r="AC133" s="160">
        <f t="shared" si="193"/>
        <v>0.42</v>
      </c>
      <c r="AD133" s="106" t="str">
        <f t="shared" si="194"/>
        <v>Moderado</v>
      </c>
      <c r="AE133" s="160">
        <f t="shared" si="195"/>
        <v>0.6</v>
      </c>
      <c r="AF133" s="161" t="str">
        <f t="shared" si="196"/>
        <v>Moderado</v>
      </c>
      <c r="AG133" s="162" t="s">
        <v>122</v>
      </c>
      <c r="AH133" s="154" t="s">
        <v>344</v>
      </c>
      <c r="AI133" s="148" t="s">
        <v>219</v>
      </c>
      <c r="AJ133" s="167">
        <v>44562</v>
      </c>
      <c r="AK133" s="167" t="s">
        <v>410</v>
      </c>
      <c r="AL133" s="154" t="s">
        <v>556</v>
      </c>
      <c r="AM133" s="136" t="s">
        <v>702</v>
      </c>
      <c r="AN133" s="212">
        <v>0.33</v>
      </c>
      <c r="AO133" s="229" t="s">
        <v>701</v>
      </c>
      <c r="AP133" s="212" t="s">
        <v>620</v>
      </c>
      <c r="AQ133" s="136"/>
      <c r="AR133" s="217" t="s">
        <v>613</v>
      </c>
      <c r="AS133" s="216" t="s">
        <v>632</v>
      </c>
      <c r="AT133" s="226"/>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row>
    <row r="134" spans="1:71" ht="151.5" customHeight="1" x14ac:dyDescent="0.25">
      <c r="A134" s="341"/>
      <c r="B134" s="343"/>
      <c r="C134" s="349"/>
      <c r="D134" s="349"/>
      <c r="E134" s="324"/>
      <c r="F134" s="324"/>
      <c r="G134" s="324"/>
      <c r="H134" s="347"/>
      <c r="I134" s="324"/>
      <c r="J134" s="340"/>
      <c r="K134" s="321"/>
      <c r="L134" s="332"/>
      <c r="M134" s="335"/>
      <c r="N134" s="138"/>
      <c r="O134" s="321"/>
      <c r="P134" s="332"/>
      <c r="Q134" s="337"/>
      <c r="R134" s="100">
        <v>2</v>
      </c>
      <c r="S134" s="139" t="s">
        <v>341</v>
      </c>
      <c r="T134" s="156" t="str">
        <f t="shared" si="189"/>
        <v>Probabilidad</v>
      </c>
      <c r="U134" s="157" t="s">
        <v>15</v>
      </c>
      <c r="V134" s="157" t="s">
        <v>9</v>
      </c>
      <c r="W134" s="158" t="str">
        <f t="shared" si="190"/>
        <v>30%</v>
      </c>
      <c r="X134" s="157" t="s">
        <v>20</v>
      </c>
      <c r="Y134" s="157" t="s">
        <v>23</v>
      </c>
      <c r="Z134" s="157" t="s">
        <v>111</v>
      </c>
      <c r="AA134" s="159">
        <f>IFERROR(IF(T134="Probabilidad",(AA133-(+AA133*W134)),IF(T134="Impacto",L134,"")),"")</f>
        <v>0.29399999999999998</v>
      </c>
      <c r="AB134" s="106" t="str">
        <f t="shared" si="192"/>
        <v>Baja</v>
      </c>
      <c r="AC134" s="160">
        <f t="shared" si="193"/>
        <v>0.29399999999999998</v>
      </c>
      <c r="AD134" s="106" t="str">
        <f t="shared" si="194"/>
        <v>Moderado</v>
      </c>
      <c r="AE134" s="160">
        <v>0.6</v>
      </c>
      <c r="AF134" s="161" t="str">
        <f t="shared" si="196"/>
        <v>Moderado</v>
      </c>
      <c r="AG134" s="162" t="s">
        <v>122</v>
      </c>
      <c r="AH134" s="154" t="s">
        <v>594</v>
      </c>
      <c r="AI134" s="163" t="s">
        <v>206</v>
      </c>
      <c r="AJ134" s="167">
        <v>44562</v>
      </c>
      <c r="AK134" s="167" t="s">
        <v>410</v>
      </c>
      <c r="AL134" s="154" t="s">
        <v>556</v>
      </c>
      <c r="AM134" s="230" t="s">
        <v>703</v>
      </c>
      <c r="AN134" s="212">
        <v>0.33</v>
      </c>
      <c r="AO134" s="229" t="s">
        <v>696</v>
      </c>
      <c r="AP134" s="212">
        <v>0.33</v>
      </c>
      <c r="AQ134" s="136"/>
      <c r="AR134" s="217" t="s">
        <v>613</v>
      </c>
      <c r="AS134" s="216" t="s">
        <v>632</v>
      </c>
      <c r="AT134" s="226"/>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row>
    <row r="135" spans="1:71" ht="151.5" customHeight="1" x14ac:dyDescent="0.25">
      <c r="A135" s="341"/>
      <c r="B135" s="344"/>
      <c r="C135" s="349"/>
      <c r="D135" s="349"/>
      <c r="E135" s="324"/>
      <c r="F135" s="324"/>
      <c r="G135" s="324"/>
      <c r="H135" s="347"/>
      <c r="I135" s="324"/>
      <c r="J135" s="340"/>
      <c r="K135" s="322"/>
      <c r="L135" s="333"/>
      <c r="M135" s="335"/>
      <c r="N135" s="138"/>
      <c r="O135" s="322"/>
      <c r="P135" s="333"/>
      <c r="Q135" s="338"/>
      <c r="R135" s="100">
        <v>3</v>
      </c>
      <c r="S135" s="139" t="s">
        <v>342</v>
      </c>
      <c r="T135" s="156" t="str">
        <f t="shared" si="189"/>
        <v>Probabilidad</v>
      </c>
      <c r="U135" s="157" t="s">
        <v>15</v>
      </c>
      <c r="V135" s="157" t="s">
        <v>9</v>
      </c>
      <c r="W135" s="158" t="str">
        <f t="shared" si="190"/>
        <v>30%</v>
      </c>
      <c r="X135" s="157" t="s">
        <v>20</v>
      </c>
      <c r="Y135" s="157" t="s">
        <v>23</v>
      </c>
      <c r="Z135" s="157" t="s">
        <v>111</v>
      </c>
      <c r="AA135" s="159">
        <f>IFERROR(IF(T135="Probabilidad",(AA134-(+AA134*W135)),IF(T135="Impacto",L135,"")),"")</f>
        <v>0.20579999999999998</v>
      </c>
      <c r="AB135" s="106" t="str">
        <f t="shared" si="192"/>
        <v>Baja</v>
      </c>
      <c r="AC135" s="160">
        <f t="shared" si="193"/>
        <v>0.20579999999999998</v>
      </c>
      <c r="AD135" s="106" t="str">
        <f t="shared" si="194"/>
        <v>Moderado</v>
      </c>
      <c r="AE135" s="160">
        <v>0.6</v>
      </c>
      <c r="AF135" s="161" t="str">
        <f t="shared" si="196"/>
        <v>Moderado</v>
      </c>
      <c r="AG135" s="162" t="s">
        <v>122</v>
      </c>
      <c r="AH135" s="154" t="s">
        <v>557</v>
      </c>
      <c r="AI135" s="163" t="s">
        <v>219</v>
      </c>
      <c r="AJ135" s="167">
        <v>44562</v>
      </c>
      <c r="AK135" s="167" t="s">
        <v>410</v>
      </c>
      <c r="AL135" s="154" t="s">
        <v>556</v>
      </c>
      <c r="AM135" s="230" t="s">
        <v>704</v>
      </c>
      <c r="AN135" s="212">
        <v>0.33</v>
      </c>
      <c r="AO135" s="229" t="s">
        <v>697</v>
      </c>
      <c r="AP135" s="212" t="s">
        <v>620</v>
      </c>
      <c r="AQ135" s="136"/>
      <c r="AR135" s="217" t="s">
        <v>613</v>
      </c>
      <c r="AS135" s="216" t="s">
        <v>632</v>
      </c>
      <c r="AT135" s="226"/>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row>
    <row r="136" spans="1:71" ht="151.5" customHeight="1" x14ac:dyDescent="0.25">
      <c r="A136" s="341">
        <v>44</v>
      </c>
      <c r="B136" s="342" t="s">
        <v>337</v>
      </c>
      <c r="C136" s="348" t="s">
        <v>338</v>
      </c>
      <c r="D136" s="348" t="s">
        <v>339</v>
      </c>
      <c r="E136" s="323" t="s">
        <v>120</v>
      </c>
      <c r="F136" s="323" t="s">
        <v>486</v>
      </c>
      <c r="G136" s="323" t="s">
        <v>488</v>
      </c>
      <c r="H136" s="346" t="s">
        <v>345</v>
      </c>
      <c r="I136" s="323" t="s">
        <v>115</v>
      </c>
      <c r="J136" s="339">
        <v>56</v>
      </c>
      <c r="K136" s="320" t="str">
        <f>IF(J136&lt;=0,"",IF(J136&lt;=2,"Muy Baja",IF(J136&lt;=24,"Baja",IF(J136&lt;=500,"Media",IF(J136&lt;=5000,"Alta","Muy Alta")))))</f>
        <v>Media</v>
      </c>
      <c r="L136" s="331">
        <f>IF(K136="","",IF(K136="Muy Baja",0.2,IF(K136="Baja",0.4,IF(K136="Media",0.6,IF(K136="Alta",0.8,IF(K136="Muy Alta",1,))))))</f>
        <v>0.6</v>
      </c>
      <c r="M136" s="334" t="s">
        <v>561</v>
      </c>
      <c r="N136" s="137" t="str">
        <f>IF(NOT(ISERROR(MATCH(M136,'Tabla Impacto'!$B$221:$B$223,0))),'Tabla Impacto'!$F$223&amp;"Por favor no seleccionar los criterios de impacto(Afectación Económica o presupuestal y Pérdida Reputacional)",M136)</f>
        <v xml:space="preserve"> El riesgo afecta la imagen de alguna área de la organización</v>
      </c>
      <c r="O136" s="320" t="str">
        <f>IF(OR(N136='Tabla Impacto'!$C$11,N136='Tabla Impacto'!$D$11),"Leve",IF(OR(N136='Tabla Impacto'!$C$12,N136='Tabla Impacto'!$D$12),"Menor",IF(OR(N136='Tabla Impacto'!$C$13,N136='Tabla Impacto'!$D$13),"Moderado",IF(OR(N136='Tabla Impacto'!$C$14,N136='Tabla Impacto'!$D$14),"Mayor",IF(OR(N136='Tabla Impacto'!$C$15,N136='Tabla Impacto'!$D$15),"Catastrófico","")))))</f>
        <v>Leve</v>
      </c>
      <c r="P136" s="331">
        <f>IF(O136="","",IF(O136="Leve",0.2,IF(O136="Menor",0.4,IF(O136="Moderado",0.6,IF(O136="Mayor",0.8,IF(O136="Catastrófico",1,))))))</f>
        <v>0.2</v>
      </c>
      <c r="Q136" s="336" t="str">
        <f>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Moderado</v>
      </c>
      <c r="R136" s="100">
        <v>1</v>
      </c>
      <c r="S136" s="139" t="s">
        <v>346</v>
      </c>
      <c r="T136" s="156" t="str">
        <f t="shared" si="189"/>
        <v>Probabilidad</v>
      </c>
      <c r="U136" s="157" t="s">
        <v>15</v>
      </c>
      <c r="V136" s="157" t="s">
        <v>9</v>
      </c>
      <c r="W136" s="158" t="str">
        <f t="shared" si="190"/>
        <v>30%</v>
      </c>
      <c r="X136" s="157" t="s">
        <v>20</v>
      </c>
      <c r="Y136" s="157" t="s">
        <v>23</v>
      </c>
      <c r="Z136" s="157" t="s">
        <v>111</v>
      </c>
      <c r="AA136" s="159">
        <f t="shared" si="191"/>
        <v>0.42</v>
      </c>
      <c r="AB136" s="106" t="str">
        <f t="shared" si="192"/>
        <v>Media</v>
      </c>
      <c r="AC136" s="160">
        <f t="shared" si="193"/>
        <v>0.42</v>
      </c>
      <c r="AD136" s="106" t="str">
        <f t="shared" si="194"/>
        <v>Leve</v>
      </c>
      <c r="AE136" s="160">
        <f t="shared" si="195"/>
        <v>0.2</v>
      </c>
      <c r="AF136" s="161" t="str">
        <f t="shared" si="196"/>
        <v>Moderado</v>
      </c>
      <c r="AG136" s="162" t="s">
        <v>122</v>
      </c>
      <c r="AH136" s="168" t="s">
        <v>558</v>
      </c>
      <c r="AI136" s="163" t="s">
        <v>201</v>
      </c>
      <c r="AJ136" s="167">
        <v>44562</v>
      </c>
      <c r="AK136" s="167" t="s">
        <v>410</v>
      </c>
      <c r="AL136" s="168" t="s">
        <v>559</v>
      </c>
      <c r="AM136" s="230" t="s">
        <v>700</v>
      </c>
      <c r="AN136" s="212">
        <v>0.33</v>
      </c>
      <c r="AO136" s="229" t="s">
        <v>698</v>
      </c>
      <c r="AP136" s="212">
        <v>0.33</v>
      </c>
      <c r="AQ136" s="136"/>
      <c r="AR136" s="217" t="s">
        <v>613</v>
      </c>
      <c r="AS136" s="216" t="s">
        <v>632</v>
      </c>
      <c r="AT136" s="226"/>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row>
    <row r="137" spans="1:71" ht="151.5" customHeight="1" x14ac:dyDescent="0.25">
      <c r="A137" s="341"/>
      <c r="B137" s="343"/>
      <c r="C137" s="349"/>
      <c r="D137" s="349"/>
      <c r="E137" s="324"/>
      <c r="F137" s="324"/>
      <c r="G137" s="324"/>
      <c r="H137" s="347"/>
      <c r="I137" s="324"/>
      <c r="J137" s="340"/>
      <c r="K137" s="321"/>
      <c r="L137" s="332"/>
      <c r="M137" s="335"/>
      <c r="N137" s="138"/>
      <c r="O137" s="321"/>
      <c r="P137" s="332"/>
      <c r="Q137" s="337"/>
      <c r="R137" s="100">
        <v>2</v>
      </c>
      <c r="S137" s="139"/>
      <c r="T137" s="156" t="str">
        <f t="shared" si="189"/>
        <v>Probabilidad</v>
      </c>
      <c r="U137" s="157" t="s">
        <v>15</v>
      </c>
      <c r="V137" s="157" t="s">
        <v>9</v>
      </c>
      <c r="W137" s="158" t="str">
        <f t="shared" si="190"/>
        <v>30%</v>
      </c>
      <c r="X137" s="157" t="s">
        <v>20</v>
      </c>
      <c r="Y137" s="157" t="s">
        <v>23</v>
      </c>
      <c r="Z137" s="157" t="s">
        <v>111</v>
      </c>
      <c r="AA137" s="159">
        <f>IFERROR(IF(T137="Probabilidad",(AA136-(+AA136*W137)),IF(T137="Impacto",L137,"")),"")</f>
        <v>0.29399999999999998</v>
      </c>
      <c r="AB137" s="106" t="str">
        <f t="shared" si="192"/>
        <v>Baja</v>
      </c>
      <c r="AC137" s="160">
        <f t="shared" si="193"/>
        <v>0.29399999999999998</v>
      </c>
      <c r="AD137" s="106" t="str">
        <f t="shared" si="194"/>
        <v>Leve</v>
      </c>
      <c r="AE137" s="160">
        <f t="shared" si="195"/>
        <v>0</v>
      </c>
      <c r="AF137" s="161" t="str">
        <f t="shared" si="196"/>
        <v>Bajo</v>
      </c>
      <c r="AG137" s="162" t="s">
        <v>122</v>
      </c>
      <c r="AH137" s="154" t="s">
        <v>347</v>
      </c>
      <c r="AI137" s="163" t="s">
        <v>206</v>
      </c>
      <c r="AJ137" s="167">
        <v>44562</v>
      </c>
      <c r="AK137" s="167" t="s">
        <v>410</v>
      </c>
      <c r="AL137" s="168" t="s">
        <v>559</v>
      </c>
      <c r="AM137" s="229" t="s">
        <v>620</v>
      </c>
      <c r="AN137" s="212" t="s">
        <v>620</v>
      </c>
      <c r="AO137" s="229" t="s">
        <v>705</v>
      </c>
      <c r="AP137" s="212">
        <v>0</v>
      </c>
      <c r="AQ137" s="136"/>
      <c r="AR137" s="217" t="s">
        <v>613</v>
      </c>
      <c r="AS137" s="216" t="s">
        <v>632</v>
      </c>
      <c r="AT137" s="226"/>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row>
    <row r="138" spans="1:71" ht="151.5" customHeight="1" x14ac:dyDescent="0.25">
      <c r="A138" s="341"/>
      <c r="B138" s="344"/>
      <c r="C138" s="349"/>
      <c r="D138" s="349"/>
      <c r="E138" s="324"/>
      <c r="F138" s="324"/>
      <c r="G138" s="324"/>
      <c r="H138" s="347"/>
      <c r="I138" s="324"/>
      <c r="J138" s="340"/>
      <c r="K138" s="322"/>
      <c r="L138" s="333"/>
      <c r="M138" s="335"/>
      <c r="N138" s="138"/>
      <c r="O138" s="322"/>
      <c r="P138" s="333"/>
      <c r="Q138" s="338"/>
      <c r="R138" s="100">
        <v>3</v>
      </c>
      <c r="S138" s="139"/>
      <c r="T138" s="156" t="str">
        <f t="shared" si="189"/>
        <v>Probabilidad</v>
      </c>
      <c r="U138" s="157" t="s">
        <v>15</v>
      </c>
      <c r="V138" s="157" t="s">
        <v>9</v>
      </c>
      <c r="W138" s="158" t="str">
        <f t="shared" si="190"/>
        <v>30%</v>
      </c>
      <c r="X138" s="157" t="s">
        <v>20</v>
      </c>
      <c r="Y138" s="157" t="s">
        <v>23</v>
      </c>
      <c r="Z138" s="157" t="s">
        <v>111</v>
      </c>
      <c r="AA138" s="159">
        <f>IFERROR(IF(T138="Probabilidad",(AA137-(+AA137*W138)),IF(T138="Impacto",L138,"")),"")</f>
        <v>0.20579999999999998</v>
      </c>
      <c r="AB138" s="106" t="str">
        <f t="shared" si="192"/>
        <v>Baja</v>
      </c>
      <c r="AC138" s="160">
        <f t="shared" si="193"/>
        <v>0.20579999999999998</v>
      </c>
      <c r="AD138" s="106" t="str">
        <f t="shared" si="194"/>
        <v>Leve</v>
      </c>
      <c r="AE138" s="160">
        <f t="shared" si="195"/>
        <v>0</v>
      </c>
      <c r="AF138" s="161" t="str">
        <f t="shared" si="196"/>
        <v>Bajo</v>
      </c>
      <c r="AG138" s="162" t="s">
        <v>122</v>
      </c>
      <c r="AH138" s="168" t="s">
        <v>595</v>
      </c>
      <c r="AI138" s="163" t="s">
        <v>206</v>
      </c>
      <c r="AJ138" s="167">
        <v>44562</v>
      </c>
      <c r="AK138" s="167" t="s">
        <v>410</v>
      </c>
      <c r="AL138" s="168" t="s">
        <v>559</v>
      </c>
      <c r="AM138" s="229" t="s">
        <v>620</v>
      </c>
      <c r="AN138" s="212" t="s">
        <v>620</v>
      </c>
      <c r="AO138" s="229" t="s">
        <v>699</v>
      </c>
      <c r="AP138" s="212">
        <v>0.33</v>
      </c>
      <c r="AQ138" s="136"/>
      <c r="AR138" s="217" t="s">
        <v>613</v>
      </c>
      <c r="AS138" s="216" t="s">
        <v>632</v>
      </c>
      <c r="AT138" s="226"/>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row>
    <row r="139" spans="1:71" ht="151.5" hidden="1" customHeight="1" x14ac:dyDescent="0.25">
      <c r="A139" s="341">
        <v>45</v>
      </c>
      <c r="B139" s="342"/>
      <c r="C139" s="342"/>
      <c r="D139" s="342"/>
      <c r="E139" s="323"/>
      <c r="F139" s="323"/>
      <c r="G139" s="323"/>
      <c r="H139" s="346"/>
      <c r="I139" s="323"/>
      <c r="J139" s="339"/>
      <c r="K139" s="320" t="str">
        <f>IF(J139&lt;=0,"",IF(J139&lt;=2,"Muy Baja",IF(J139&lt;=24,"Baja",IF(J139&lt;=500,"Media",IF(J139&lt;=5000,"Alta","Muy Alta")))))</f>
        <v/>
      </c>
      <c r="L139" s="331" t="str">
        <f>IF(K139="","",IF(K139="Muy Baja",0.2,IF(K139="Baja",0.4,IF(K139="Media",0.6,IF(K139="Alta",0.8,IF(K139="Muy Alta",1,))))))</f>
        <v/>
      </c>
      <c r="M139" s="334"/>
      <c r="N139" s="137">
        <f>IF(NOT(ISERROR(MATCH(M139,'Tabla Impacto'!$B$221:$B$223,0))),'Tabla Impacto'!$F$223&amp;"Por favor no seleccionar los criterios de impacto(Afectación Económica o presupuestal y Pérdida Reputacional)",M139)</f>
        <v>0</v>
      </c>
      <c r="O139" s="320" t="str">
        <f>IF(OR(N139='Tabla Impacto'!$C$11,N139='Tabla Impacto'!$D$11),"Leve",IF(OR(N139='Tabla Impacto'!$C$12,N139='Tabla Impacto'!$D$12),"Menor",IF(OR(N139='Tabla Impacto'!$C$13,N139='Tabla Impacto'!$D$13),"Moderado",IF(OR(N139='Tabla Impacto'!$C$14,N139='Tabla Impacto'!$D$14),"Mayor",IF(OR(N139='Tabla Impacto'!$C$15,N139='Tabla Impacto'!$D$15),"Catastrófico","")))))</f>
        <v/>
      </c>
      <c r="P139" s="331" t="str">
        <f>IF(O139="","",IF(O139="Leve",0.2,IF(O139="Menor",0.4,IF(O139="Moderado",0.6,IF(O139="Mayor",0.8,IF(O139="Catastrófico",1,))))))</f>
        <v/>
      </c>
      <c r="Q139" s="336" t="str">
        <f>IF(OR(AND(K139="Muy Baja",O139="Leve"),AND(K139="Muy Baja",O139="Menor"),AND(K139="Baja",O139="Leve")),"Bajo",IF(OR(AND(K139="Muy baja",O139="Moderado"),AND(K139="Baja",O139="Menor"),AND(K139="Baja",O139="Moderado"),AND(K139="Media",O139="Leve"),AND(K139="Media",O139="Menor"),AND(K139="Media",O139="Moderado"),AND(K139="Alta",O139="Leve"),AND(K139="Alta",O139="Menor")),"Moderado",IF(OR(AND(K139="Muy Baja",O139="Mayor"),AND(K139="Baja",O139="Mayor"),AND(K139="Media",O139="Mayor"),AND(K139="Alta",O139="Moderado"),AND(K139="Alta",O139="Mayor"),AND(K139="Muy Alta",O139="Leve"),AND(K139="Muy Alta",O139="Menor"),AND(K139="Muy Alta",O139="Moderado"),AND(K139="Muy Alta",O139="Mayor")),"Alto",IF(OR(AND(K139="Muy Baja",O139="Catastrófico"),AND(K139="Baja",O139="Catastrófico"),AND(K139="Media",O139="Catastrófico"),AND(K139="Alta",O139="Catastrófico"),AND(K139="Muy Alta",O139="Catastrófico")),"Extremo",""))))</f>
        <v/>
      </c>
      <c r="R139" s="100">
        <v>1</v>
      </c>
      <c r="S139" s="139"/>
      <c r="T139" s="156" t="str">
        <f t="shared" si="189"/>
        <v/>
      </c>
      <c r="U139" s="157"/>
      <c r="V139" s="157"/>
      <c r="W139" s="158" t="str">
        <f t="shared" si="190"/>
        <v/>
      </c>
      <c r="X139" s="157"/>
      <c r="Y139" s="157"/>
      <c r="Z139" s="157"/>
      <c r="AA139" s="159" t="str">
        <f t="shared" si="191"/>
        <v/>
      </c>
      <c r="AB139" s="106" t="str">
        <f t="shared" si="192"/>
        <v/>
      </c>
      <c r="AC139" s="160" t="str">
        <f t="shared" si="193"/>
        <v/>
      </c>
      <c r="AD139" s="106" t="str">
        <f t="shared" si="194"/>
        <v/>
      </c>
      <c r="AE139" s="160" t="str">
        <f t="shared" si="195"/>
        <v/>
      </c>
      <c r="AF139" s="161" t="str">
        <f t="shared" si="196"/>
        <v/>
      </c>
      <c r="AG139" s="162"/>
      <c r="AH139" s="148"/>
      <c r="AI139" s="163"/>
      <c r="AJ139" s="167"/>
      <c r="AK139" s="167"/>
      <c r="AL139" s="148"/>
      <c r="AM139" s="136"/>
      <c r="AN139" s="136"/>
      <c r="AO139" s="136"/>
      <c r="AP139" s="136"/>
      <c r="AQ139" s="136"/>
      <c r="AR139" s="136"/>
      <c r="AS139" s="136"/>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row>
    <row r="140" spans="1:71" ht="151.5" hidden="1" customHeight="1" x14ac:dyDescent="0.25">
      <c r="A140" s="341"/>
      <c r="B140" s="343"/>
      <c r="C140" s="343"/>
      <c r="D140" s="343"/>
      <c r="E140" s="324"/>
      <c r="F140" s="324"/>
      <c r="G140" s="324"/>
      <c r="H140" s="347"/>
      <c r="I140" s="324"/>
      <c r="J140" s="340"/>
      <c r="K140" s="321"/>
      <c r="L140" s="332"/>
      <c r="M140" s="335"/>
      <c r="N140" s="138"/>
      <c r="O140" s="321"/>
      <c r="P140" s="332"/>
      <c r="Q140" s="337"/>
      <c r="R140" s="100">
        <v>2</v>
      </c>
      <c r="S140" s="139"/>
      <c r="T140" s="156" t="str">
        <f t="shared" si="189"/>
        <v/>
      </c>
      <c r="U140" s="157"/>
      <c r="V140" s="157"/>
      <c r="W140" s="158" t="str">
        <f t="shared" si="190"/>
        <v/>
      </c>
      <c r="X140" s="157"/>
      <c r="Y140" s="157"/>
      <c r="Z140" s="157"/>
      <c r="AA140" s="159" t="str">
        <f t="shared" si="191"/>
        <v/>
      </c>
      <c r="AB140" s="106" t="str">
        <f t="shared" si="192"/>
        <v/>
      </c>
      <c r="AC140" s="160" t="str">
        <f t="shared" si="193"/>
        <v/>
      </c>
      <c r="AD140" s="106" t="str">
        <f t="shared" si="194"/>
        <v/>
      </c>
      <c r="AE140" s="160" t="str">
        <f t="shared" si="195"/>
        <v/>
      </c>
      <c r="AF140" s="161" t="str">
        <f t="shared" si="196"/>
        <v/>
      </c>
      <c r="AG140" s="162"/>
      <c r="AH140" s="148"/>
      <c r="AI140" s="163"/>
      <c r="AJ140" s="167"/>
      <c r="AK140" s="167"/>
      <c r="AL140" s="148"/>
      <c r="AM140" s="136"/>
      <c r="AN140" s="136"/>
      <c r="AO140" s="136"/>
      <c r="AP140" s="136"/>
      <c r="AQ140" s="136"/>
      <c r="AR140" s="136"/>
      <c r="AS140" s="136"/>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row>
    <row r="141" spans="1:71" ht="151.5" hidden="1" customHeight="1" x14ac:dyDescent="0.25">
      <c r="A141" s="341"/>
      <c r="B141" s="344"/>
      <c r="C141" s="343"/>
      <c r="D141" s="343"/>
      <c r="E141" s="324"/>
      <c r="F141" s="324"/>
      <c r="G141" s="324"/>
      <c r="H141" s="347"/>
      <c r="I141" s="324"/>
      <c r="J141" s="340"/>
      <c r="K141" s="322"/>
      <c r="L141" s="333"/>
      <c r="M141" s="335"/>
      <c r="N141" s="138"/>
      <c r="O141" s="322"/>
      <c r="P141" s="333"/>
      <c r="Q141" s="338"/>
      <c r="R141" s="100">
        <v>3</v>
      </c>
      <c r="S141" s="139"/>
      <c r="T141" s="156" t="str">
        <f t="shared" si="189"/>
        <v/>
      </c>
      <c r="U141" s="157"/>
      <c r="V141" s="157"/>
      <c r="W141" s="158" t="str">
        <f t="shared" si="190"/>
        <v/>
      </c>
      <c r="X141" s="157"/>
      <c r="Y141" s="157"/>
      <c r="Z141" s="157"/>
      <c r="AA141" s="159" t="str">
        <f t="shared" si="191"/>
        <v/>
      </c>
      <c r="AB141" s="106" t="str">
        <f t="shared" si="192"/>
        <v/>
      </c>
      <c r="AC141" s="160" t="str">
        <f t="shared" si="193"/>
        <v/>
      </c>
      <c r="AD141" s="106" t="str">
        <f t="shared" si="194"/>
        <v/>
      </c>
      <c r="AE141" s="160" t="str">
        <f t="shared" si="195"/>
        <v/>
      </c>
      <c r="AF141" s="161" t="str">
        <f t="shared" si="196"/>
        <v/>
      </c>
      <c r="AG141" s="162"/>
      <c r="AH141" s="148"/>
      <c r="AI141" s="163"/>
      <c r="AJ141" s="167"/>
      <c r="AK141" s="167"/>
      <c r="AL141" s="148"/>
      <c r="AM141" s="136"/>
      <c r="AN141" s="136"/>
      <c r="AO141" s="136"/>
      <c r="AP141" s="136"/>
      <c r="AQ141" s="136"/>
      <c r="AR141" s="136"/>
      <c r="AS141" s="136"/>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row>
    <row r="142" spans="1:71" ht="151.5" hidden="1" customHeight="1" x14ac:dyDescent="0.25">
      <c r="A142" s="341">
        <v>46</v>
      </c>
      <c r="B142" s="342"/>
      <c r="C142" s="345"/>
      <c r="D142" s="345"/>
      <c r="E142" s="323"/>
      <c r="F142" s="323"/>
      <c r="G142" s="323"/>
      <c r="H142" s="346"/>
      <c r="I142" s="323"/>
      <c r="J142" s="339"/>
      <c r="K142" s="320" t="str">
        <f>IF(J142&lt;=0,"",IF(J142&lt;=2,"Muy Baja",IF(J142&lt;=24,"Baja",IF(J142&lt;=500,"Media",IF(J142&lt;=5000,"Alta","Muy Alta")))))</f>
        <v/>
      </c>
      <c r="L142" s="331" t="str">
        <f>IF(K142="","",IF(K142="Muy Baja",0.2,IF(K142="Baja",0.4,IF(K142="Media",0.6,IF(K142="Alta",0.8,IF(K142="Muy Alta",1,))))))</f>
        <v/>
      </c>
      <c r="M142" s="334"/>
      <c r="N142" s="137">
        <f>IF(NOT(ISERROR(MATCH(M142,'Tabla Impacto'!$B$221:$B$223,0))),'Tabla Impacto'!$F$223&amp;"Por favor no seleccionar los criterios de impacto(Afectación Económica o presupuestal y Pérdida Reputacional)",M142)</f>
        <v>0</v>
      </c>
      <c r="O142" s="320" t="str">
        <f>IF(OR(N142='Tabla Impacto'!$C$11,N142='Tabla Impacto'!$D$11),"Leve",IF(OR(N142='Tabla Impacto'!$C$12,N142='Tabla Impacto'!$D$12),"Menor",IF(OR(N142='Tabla Impacto'!$C$13,N142='Tabla Impacto'!$D$13),"Moderado",IF(OR(N142='Tabla Impacto'!$C$14,N142='Tabla Impacto'!$D$14),"Mayor",IF(OR(N142='Tabla Impacto'!$C$15,N142='Tabla Impacto'!$D$15),"Catastrófico","")))))</f>
        <v/>
      </c>
      <c r="P142" s="331" t="str">
        <f>IF(O142="","",IF(O142="Leve",0.2,IF(O142="Menor",0.4,IF(O142="Moderado",0.6,IF(O142="Mayor",0.8,IF(O142="Catastrófico",1,))))))</f>
        <v/>
      </c>
      <c r="Q142" s="336" t="str">
        <f>IF(OR(AND(K142="Muy Baja",O142="Leve"),AND(K142="Muy Baja",O142="Menor"),AND(K142="Baja",O142="Leve")),"Bajo",IF(OR(AND(K142="Muy baja",O142="Moderado"),AND(K142="Baja",O142="Menor"),AND(K142="Baja",O142="Moderado"),AND(K142="Media",O142="Leve"),AND(K142="Media",O142="Menor"),AND(K142="Media",O142="Moderado"),AND(K142="Alta",O142="Leve"),AND(K142="Alta",O142="Menor")),"Moderado",IF(OR(AND(K142="Muy Baja",O142="Mayor"),AND(K142="Baja",O142="Mayor"),AND(K142="Media",O142="Mayor"),AND(K142="Alta",O142="Moderado"),AND(K142="Alta",O142="Mayor"),AND(K142="Muy Alta",O142="Leve"),AND(K142="Muy Alta",O142="Menor"),AND(K142="Muy Alta",O142="Moderado"),AND(K142="Muy Alta",O142="Mayor")),"Alto",IF(OR(AND(K142="Muy Baja",O142="Catastrófico"),AND(K142="Baja",O142="Catastrófico"),AND(K142="Media",O142="Catastrófico"),AND(K142="Alta",O142="Catastrófico"),AND(K142="Muy Alta",O142="Catastrófico")),"Extremo",""))))</f>
        <v/>
      </c>
      <c r="R142" s="100">
        <v>1</v>
      </c>
      <c r="S142" s="139"/>
      <c r="T142" s="156" t="str">
        <f t="shared" si="189"/>
        <v/>
      </c>
      <c r="U142" s="157"/>
      <c r="V142" s="157"/>
      <c r="W142" s="158" t="str">
        <f t="shared" si="190"/>
        <v/>
      </c>
      <c r="X142" s="157"/>
      <c r="Y142" s="157"/>
      <c r="Z142" s="157"/>
      <c r="AA142" s="159" t="str">
        <f t="shared" si="191"/>
        <v/>
      </c>
      <c r="AB142" s="106" t="str">
        <f t="shared" si="192"/>
        <v/>
      </c>
      <c r="AC142" s="160" t="str">
        <f t="shared" si="193"/>
        <v/>
      </c>
      <c r="AD142" s="106" t="str">
        <f t="shared" si="194"/>
        <v/>
      </c>
      <c r="AE142" s="160" t="str">
        <f t="shared" si="195"/>
        <v/>
      </c>
      <c r="AF142" s="161" t="str">
        <f t="shared" si="196"/>
        <v/>
      </c>
      <c r="AG142" s="162"/>
      <c r="AH142" s="148"/>
      <c r="AI142" s="163"/>
      <c r="AJ142" s="167"/>
      <c r="AK142" s="167"/>
      <c r="AL142" s="148"/>
      <c r="AM142" s="136"/>
      <c r="AN142" s="136"/>
      <c r="AO142" s="136"/>
      <c r="AP142" s="136"/>
      <c r="AQ142" s="136"/>
      <c r="AR142" s="136"/>
      <c r="AS142" s="136"/>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row>
    <row r="143" spans="1:71" ht="151.5" hidden="1" customHeight="1" x14ac:dyDescent="0.25">
      <c r="A143" s="341"/>
      <c r="B143" s="343"/>
      <c r="C143" s="341"/>
      <c r="D143" s="341"/>
      <c r="E143" s="324"/>
      <c r="F143" s="324"/>
      <c r="G143" s="324"/>
      <c r="H143" s="347"/>
      <c r="I143" s="324"/>
      <c r="J143" s="340"/>
      <c r="K143" s="321"/>
      <c r="L143" s="332"/>
      <c r="M143" s="335"/>
      <c r="N143" s="138"/>
      <c r="O143" s="321"/>
      <c r="P143" s="332"/>
      <c r="Q143" s="337"/>
      <c r="R143" s="100">
        <v>2</v>
      </c>
      <c r="S143" s="139"/>
      <c r="T143" s="156" t="str">
        <f t="shared" si="189"/>
        <v/>
      </c>
      <c r="U143" s="157"/>
      <c r="V143" s="157"/>
      <c r="W143" s="158" t="str">
        <f t="shared" si="190"/>
        <v/>
      </c>
      <c r="X143" s="157"/>
      <c r="Y143" s="157"/>
      <c r="Z143" s="157"/>
      <c r="AA143" s="159" t="str">
        <f t="shared" si="191"/>
        <v/>
      </c>
      <c r="AB143" s="106" t="str">
        <f t="shared" si="192"/>
        <v/>
      </c>
      <c r="AC143" s="160" t="str">
        <f t="shared" si="193"/>
        <v/>
      </c>
      <c r="AD143" s="106" t="str">
        <f t="shared" si="194"/>
        <v/>
      </c>
      <c r="AE143" s="160" t="str">
        <f t="shared" si="195"/>
        <v/>
      </c>
      <c r="AF143" s="161" t="str">
        <f t="shared" si="196"/>
        <v/>
      </c>
      <c r="AG143" s="162"/>
      <c r="AH143" s="148"/>
      <c r="AI143" s="163"/>
      <c r="AJ143" s="167"/>
      <c r="AK143" s="167"/>
      <c r="AL143" s="148"/>
      <c r="AM143" s="136"/>
      <c r="AN143" s="136"/>
      <c r="AO143" s="136"/>
      <c r="AP143" s="136"/>
      <c r="AQ143" s="136"/>
      <c r="AR143" s="136"/>
      <c r="AS143" s="136"/>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row>
    <row r="144" spans="1:71" ht="151.5" hidden="1" customHeight="1" x14ac:dyDescent="0.25">
      <c r="A144" s="341"/>
      <c r="B144" s="344"/>
      <c r="C144" s="341"/>
      <c r="D144" s="341"/>
      <c r="E144" s="324"/>
      <c r="F144" s="324"/>
      <c r="G144" s="324"/>
      <c r="H144" s="347"/>
      <c r="I144" s="324"/>
      <c r="J144" s="340"/>
      <c r="K144" s="322"/>
      <c r="L144" s="333"/>
      <c r="M144" s="335"/>
      <c r="N144" s="138"/>
      <c r="O144" s="322"/>
      <c r="P144" s="333"/>
      <c r="Q144" s="338"/>
      <c r="R144" s="100">
        <v>3</v>
      </c>
      <c r="S144" s="101"/>
      <c r="T144" s="102" t="str">
        <f t="shared" si="189"/>
        <v/>
      </c>
      <c r="U144" s="103"/>
      <c r="V144" s="103"/>
      <c r="W144" s="104" t="str">
        <f t="shared" si="190"/>
        <v/>
      </c>
      <c r="X144" s="103"/>
      <c r="Y144" s="103"/>
      <c r="Z144" s="103"/>
      <c r="AA144" s="105" t="str">
        <f t="shared" si="191"/>
        <v/>
      </c>
      <c r="AB144" s="106" t="str">
        <f t="shared" si="192"/>
        <v/>
      </c>
      <c r="AC144" s="107" t="str">
        <f t="shared" si="193"/>
        <v/>
      </c>
      <c r="AD144" s="106" t="str">
        <f t="shared" si="194"/>
        <v/>
      </c>
      <c r="AE144" s="107" t="str">
        <f t="shared" si="195"/>
        <v/>
      </c>
      <c r="AF144" s="108" t="str">
        <f t="shared" si="196"/>
        <v/>
      </c>
      <c r="AG144" s="109"/>
      <c r="AH144" s="110"/>
      <c r="AI144" s="111"/>
      <c r="AJ144" s="132"/>
      <c r="AK144" s="132"/>
      <c r="AL144" s="110"/>
      <c r="AM144" s="136"/>
      <c r="AN144" s="136"/>
      <c r="AO144" s="136"/>
      <c r="AP144" s="136"/>
      <c r="AQ144" s="136"/>
      <c r="AR144" s="136"/>
      <c r="AS144" s="136"/>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row>
    <row r="145" spans="1:71" ht="151.5" hidden="1" customHeight="1" x14ac:dyDescent="0.25">
      <c r="A145" s="341">
        <v>47</v>
      </c>
      <c r="B145" s="342"/>
      <c r="C145" s="345"/>
      <c r="D145" s="345"/>
      <c r="E145" s="323"/>
      <c r="F145" s="323"/>
      <c r="G145" s="323"/>
      <c r="H145" s="346"/>
      <c r="I145" s="323"/>
      <c r="J145" s="339"/>
      <c r="K145" s="320" t="str">
        <f>IF(J145&lt;=0,"",IF(J145&lt;=2,"Muy Baja",IF(J145&lt;=24,"Baja",IF(J145&lt;=500,"Media",IF(J145&lt;=5000,"Alta","Muy Alta")))))</f>
        <v/>
      </c>
      <c r="L145" s="331" t="str">
        <f>IF(K145="","",IF(K145="Muy Baja",0.2,IF(K145="Baja",0.4,IF(K145="Media",0.6,IF(K145="Alta",0.8,IF(K145="Muy Alta",1,))))))</f>
        <v/>
      </c>
      <c r="M145" s="334"/>
      <c r="N145" s="137">
        <f>IF(NOT(ISERROR(MATCH(M145,'Tabla Impacto'!$B$221:$B$223,0))),'Tabla Impacto'!$F$223&amp;"Por favor no seleccionar los criterios de impacto(Afectación Económica o presupuestal y Pérdida Reputacional)",M145)</f>
        <v>0</v>
      </c>
      <c r="O145" s="320" t="str">
        <f>IF(OR(N145='Tabla Impacto'!$C$11,N145='Tabla Impacto'!$D$11),"Leve",IF(OR(N145='Tabla Impacto'!$C$12,N145='Tabla Impacto'!$D$12),"Menor",IF(OR(N145='Tabla Impacto'!$C$13,N145='Tabla Impacto'!$D$13),"Moderado",IF(OR(N145='Tabla Impacto'!$C$14,N145='Tabla Impacto'!$D$14),"Mayor",IF(OR(N145='Tabla Impacto'!$C$15,N145='Tabla Impacto'!$D$15),"Catastrófico","")))))</f>
        <v/>
      </c>
      <c r="P145" s="331" t="str">
        <f>IF(O145="","",IF(O145="Leve",0.2,IF(O145="Menor",0.4,IF(O145="Moderado",0.6,IF(O145="Mayor",0.8,IF(O145="Catastrófico",1,))))))</f>
        <v/>
      </c>
      <c r="Q145" s="336" t="str">
        <f>IF(OR(AND(K145="Muy Baja",O145="Leve"),AND(K145="Muy Baja",O145="Menor"),AND(K145="Baja",O145="Leve")),"Bajo",IF(OR(AND(K145="Muy baja",O145="Moderado"),AND(K145="Baja",O145="Menor"),AND(K145="Baja",O145="Moderado"),AND(K145="Media",O145="Leve"),AND(K145="Media",O145="Menor"),AND(K145="Media",O145="Moderado"),AND(K145="Alta",O145="Leve"),AND(K145="Alta",O145="Menor")),"Moderado",IF(OR(AND(K145="Muy Baja",O145="Mayor"),AND(K145="Baja",O145="Mayor"),AND(K145="Media",O145="Mayor"),AND(K145="Alta",O145="Moderado"),AND(K145="Alta",O145="Mayor"),AND(K145="Muy Alta",O145="Leve"),AND(K145="Muy Alta",O145="Menor"),AND(K145="Muy Alta",O145="Moderado"),AND(K145="Muy Alta",O145="Mayor")),"Alto",IF(OR(AND(K145="Muy Baja",O145="Catastrófico"),AND(K145="Baja",O145="Catastrófico"),AND(K145="Media",O145="Catastrófico"),AND(K145="Alta",O145="Catastrófico"),AND(K145="Muy Alta",O145="Catastrófico")),"Extremo",""))))</f>
        <v/>
      </c>
      <c r="R145" s="100">
        <v>1</v>
      </c>
      <c r="S145" s="101"/>
      <c r="T145" s="102" t="str">
        <f t="shared" si="189"/>
        <v/>
      </c>
      <c r="U145" s="103"/>
      <c r="V145" s="103"/>
      <c r="W145" s="104" t="str">
        <f t="shared" si="190"/>
        <v/>
      </c>
      <c r="X145" s="103"/>
      <c r="Y145" s="103"/>
      <c r="Z145" s="103"/>
      <c r="AA145" s="105" t="str">
        <f t="shared" si="191"/>
        <v/>
      </c>
      <c r="AB145" s="106" t="str">
        <f t="shared" si="192"/>
        <v/>
      </c>
      <c r="AC145" s="107" t="str">
        <f t="shared" si="193"/>
        <v/>
      </c>
      <c r="AD145" s="106" t="str">
        <f t="shared" si="194"/>
        <v/>
      </c>
      <c r="AE145" s="107" t="str">
        <f t="shared" si="195"/>
        <v/>
      </c>
      <c r="AF145" s="108" t="str">
        <f t="shared" si="196"/>
        <v/>
      </c>
      <c r="AG145" s="109"/>
      <c r="AH145" s="110"/>
      <c r="AI145" s="111"/>
      <c r="AJ145" s="132"/>
      <c r="AK145" s="132"/>
      <c r="AL145" s="110"/>
      <c r="AM145" s="136"/>
      <c r="AN145" s="136"/>
      <c r="AO145" s="136"/>
      <c r="AP145" s="136"/>
      <c r="AQ145" s="136"/>
      <c r="AR145" s="136"/>
      <c r="AS145" s="136"/>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row>
    <row r="146" spans="1:71" ht="151.5" hidden="1" customHeight="1" x14ac:dyDescent="0.25">
      <c r="A146" s="341"/>
      <c r="B146" s="343"/>
      <c r="C146" s="341"/>
      <c r="D146" s="341"/>
      <c r="E146" s="324"/>
      <c r="F146" s="324"/>
      <c r="G146" s="324"/>
      <c r="H146" s="347"/>
      <c r="I146" s="324"/>
      <c r="J146" s="340"/>
      <c r="K146" s="321"/>
      <c r="L146" s="332"/>
      <c r="M146" s="335"/>
      <c r="N146" s="138"/>
      <c r="O146" s="321"/>
      <c r="P146" s="332"/>
      <c r="Q146" s="337"/>
      <c r="R146" s="100">
        <v>2</v>
      </c>
      <c r="S146" s="101"/>
      <c r="T146" s="102" t="str">
        <f t="shared" si="189"/>
        <v/>
      </c>
      <c r="U146" s="103"/>
      <c r="V146" s="103"/>
      <c r="W146" s="104" t="str">
        <f t="shared" si="190"/>
        <v/>
      </c>
      <c r="X146" s="103"/>
      <c r="Y146" s="103"/>
      <c r="Z146" s="103"/>
      <c r="AA146" s="105" t="str">
        <f t="shared" si="191"/>
        <v/>
      </c>
      <c r="AB146" s="106" t="str">
        <f t="shared" si="192"/>
        <v/>
      </c>
      <c r="AC146" s="107" t="str">
        <f t="shared" si="193"/>
        <v/>
      </c>
      <c r="AD146" s="106" t="str">
        <f t="shared" si="194"/>
        <v/>
      </c>
      <c r="AE146" s="107" t="str">
        <f t="shared" si="195"/>
        <v/>
      </c>
      <c r="AF146" s="108" t="str">
        <f t="shared" si="196"/>
        <v/>
      </c>
      <c r="AG146" s="109"/>
      <c r="AH146" s="110"/>
      <c r="AI146" s="111"/>
      <c r="AJ146" s="132"/>
      <c r="AK146" s="132"/>
      <c r="AL146" s="110"/>
      <c r="AM146" s="136"/>
      <c r="AN146" s="136"/>
      <c r="AO146" s="136"/>
      <c r="AP146" s="136"/>
      <c r="AQ146" s="136"/>
      <c r="AR146" s="136"/>
      <c r="AS146" s="136"/>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row>
    <row r="147" spans="1:71" ht="151.5" hidden="1" customHeight="1" x14ac:dyDescent="0.25">
      <c r="A147" s="341"/>
      <c r="B147" s="344"/>
      <c r="C147" s="341"/>
      <c r="D147" s="341"/>
      <c r="E147" s="324"/>
      <c r="F147" s="324"/>
      <c r="G147" s="324"/>
      <c r="H147" s="347"/>
      <c r="I147" s="324"/>
      <c r="J147" s="340"/>
      <c r="K147" s="322"/>
      <c r="L147" s="333"/>
      <c r="M147" s="335"/>
      <c r="N147" s="138"/>
      <c r="O147" s="322"/>
      <c r="P147" s="333"/>
      <c r="Q147" s="338"/>
      <c r="R147" s="100">
        <v>3</v>
      </c>
      <c r="S147" s="101"/>
      <c r="T147" s="102" t="str">
        <f t="shared" si="189"/>
        <v/>
      </c>
      <c r="U147" s="103"/>
      <c r="V147" s="103"/>
      <c r="W147" s="104" t="str">
        <f t="shared" si="190"/>
        <v/>
      </c>
      <c r="X147" s="103"/>
      <c r="Y147" s="103"/>
      <c r="Z147" s="103"/>
      <c r="AA147" s="105" t="str">
        <f t="shared" si="191"/>
        <v/>
      </c>
      <c r="AB147" s="106" t="str">
        <f t="shared" si="192"/>
        <v/>
      </c>
      <c r="AC147" s="107" t="str">
        <f t="shared" si="193"/>
        <v/>
      </c>
      <c r="AD147" s="106" t="str">
        <f t="shared" si="194"/>
        <v/>
      </c>
      <c r="AE147" s="107" t="str">
        <f t="shared" si="195"/>
        <v/>
      </c>
      <c r="AF147" s="108" t="str">
        <f t="shared" si="196"/>
        <v/>
      </c>
      <c r="AG147" s="109"/>
      <c r="AH147" s="110"/>
      <c r="AI147" s="111"/>
      <c r="AJ147" s="132"/>
      <c r="AK147" s="132"/>
      <c r="AL147" s="110"/>
      <c r="AM147" s="136"/>
      <c r="AN147" s="136"/>
      <c r="AO147" s="136"/>
      <c r="AP147" s="136"/>
      <c r="AQ147" s="136"/>
      <c r="AR147" s="136"/>
      <c r="AS147" s="136"/>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row>
    <row r="148" spans="1:71" ht="151.5" hidden="1" customHeight="1" x14ac:dyDescent="0.25">
      <c r="A148" s="341">
        <v>48</v>
      </c>
      <c r="B148" s="342"/>
      <c r="C148" s="345"/>
      <c r="D148" s="345"/>
      <c r="E148" s="323"/>
      <c r="F148" s="323"/>
      <c r="G148" s="323"/>
      <c r="H148" s="346"/>
      <c r="I148" s="323"/>
      <c r="J148" s="339"/>
      <c r="K148" s="320" t="str">
        <f>IF(J148&lt;=0,"",IF(J148&lt;=2,"Muy Baja",IF(J148&lt;=24,"Baja",IF(J148&lt;=500,"Media",IF(J148&lt;=5000,"Alta","Muy Alta")))))</f>
        <v/>
      </c>
      <c r="L148" s="331" t="str">
        <f>IF(K148="","",IF(K148="Muy Baja",0.2,IF(K148="Baja",0.4,IF(K148="Media",0.6,IF(K148="Alta",0.8,IF(K148="Muy Alta",1,))))))</f>
        <v/>
      </c>
      <c r="M148" s="334"/>
      <c r="N148" s="137">
        <f>IF(NOT(ISERROR(MATCH(M148,'Tabla Impacto'!$B$221:$B$223,0))),'Tabla Impacto'!$F$223&amp;"Por favor no seleccionar los criterios de impacto(Afectación Económica o presupuestal y Pérdida Reputacional)",M148)</f>
        <v>0</v>
      </c>
      <c r="O148" s="320" t="str">
        <f>IF(OR(N148='Tabla Impacto'!$C$11,N148='Tabla Impacto'!$D$11),"Leve",IF(OR(N148='Tabla Impacto'!$C$12,N148='Tabla Impacto'!$D$12),"Menor",IF(OR(N148='Tabla Impacto'!$C$13,N148='Tabla Impacto'!$D$13),"Moderado",IF(OR(N148='Tabla Impacto'!$C$14,N148='Tabla Impacto'!$D$14),"Mayor",IF(OR(N148='Tabla Impacto'!$C$15,N148='Tabla Impacto'!$D$15),"Catastrófico","")))))</f>
        <v/>
      </c>
      <c r="P148" s="331" t="str">
        <f>IF(O148="","",IF(O148="Leve",0.2,IF(O148="Menor",0.4,IF(O148="Moderado",0.6,IF(O148="Mayor",0.8,IF(O148="Catastrófico",1,))))))</f>
        <v/>
      </c>
      <c r="Q148" s="336" t="str">
        <f>IF(OR(AND(K148="Muy Baja",O148="Leve"),AND(K148="Muy Baja",O148="Menor"),AND(K148="Baja",O148="Leve")),"Bajo",IF(OR(AND(K148="Muy baja",O148="Moderado"),AND(K148="Baja",O148="Menor"),AND(K148="Baja",O148="Moderado"),AND(K148="Media",O148="Leve"),AND(K148="Media",O148="Menor"),AND(K148="Media",O148="Moderado"),AND(K148="Alta",O148="Leve"),AND(K148="Alta",O148="Menor")),"Moderado",IF(OR(AND(K148="Muy Baja",O148="Mayor"),AND(K148="Baja",O148="Mayor"),AND(K148="Media",O148="Mayor"),AND(K148="Alta",O148="Moderado"),AND(K148="Alta",O148="Mayor"),AND(K148="Muy Alta",O148="Leve"),AND(K148="Muy Alta",O148="Menor"),AND(K148="Muy Alta",O148="Moderado"),AND(K148="Muy Alta",O148="Mayor")),"Alto",IF(OR(AND(K148="Muy Baja",O148="Catastrófico"),AND(K148="Baja",O148="Catastrófico"),AND(K148="Media",O148="Catastrófico"),AND(K148="Alta",O148="Catastrófico"),AND(K148="Muy Alta",O148="Catastrófico")),"Extremo",""))))</f>
        <v/>
      </c>
      <c r="R148" s="100">
        <v>1</v>
      </c>
      <c r="S148" s="101"/>
      <c r="T148" s="102" t="str">
        <f t="shared" si="189"/>
        <v/>
      </c>
      <c r="U148" s="103"/>
      <c r="V148" s="103"/>
      <c r="W148" s="104" t="str">
        <f t="shared" si="190"/>
        <v/>
      </c>
      <c r="X148" s="103"/>
      <c r="Y148" s="103"/>
      <c r="Z148" s="103"/>
      <c r="AA148" s="105" t="str">
        <f t="shared" si="191"/>
        <v/>
      </c>
      <c r="AB148" s="106" t="str">
        <f t="shared" si="192"/>
        <v/>
      </c>
      <c r="AC148" s="107" t="str">
        <f t="shared" si="193"/>
        <v/>
      </c>
      <c r="AD148" s="106" t="str">
        <f t="shared" si="194"/>
        <v/>
      </c>
      <c r="AE148" s="107" t="str">
        <f t="shared" si="195"/>
        <v/>
      </c>
      <c r="AF148" s="108" t="str">
        <f t="shared" si="196"/>
        <v/>
      </c>
      <c r="AG148" s="109"/>
      <c r="AH148" s="110"/>
      <c r="AI148" s="111"/>
      <c r="AJ148" s="132"/>
      <c r="AK148" s="132"/>
      <c r="AL148" s="110"/>
      <c r="AM148" s="136"/>
      <c r="AN148" s="136"/>
      <c r="AO148" s="136"/>
      <c r="AP148" s="136"/>
      <c r="AQ148" s="136"/>
      <c r="AR148" s="136"/>
      <c r="AS148" s="136"/>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row>
    <row r="149" spans="1:71" ht="151.5" hidden="1" customHeight="1" x14ac:dyDescent="0.25">
      <c r="A149" s="341"/>
      <c r="B149" s="343"/>
      <c r="C149" s="341"/>
      <c r="D149" s="341"/>
      <c r="E149" s="324"/>
      <c r="F149" s="324"/>
      <c r="G149" s="324"/>
      <c r="H149" s="347"/>
      <c r="I149" s="324"/>
      <c r="J149" s="340"/>
      <c r="K149" s="321"/>
      <c r="L149" s="332"/>
      <c r="M149" s="335"/>
      <c r="N149" s="138"/>
      <c r="O149" s="321"/>
      <c r="P149" s="332"/>
      <c r="Q149" s="337"/>
      <c r="R149" s="100">
        <v>2</v>
      </c>
      <c r="S149" s="101"/>
      <c r="T149" s="102" t="str">
        <f t="shared" si="189"/>
        <v/>
      </c>
      <c r="U149" s="103"/>
      <c r="V149" s="103"/>
      <c r="W149" s="104" t="str">
        <f t="shared" si="190"/>
        <v/>
      </c>
      <c r="X149" s="103"/>
      <c r="Y149" s="103"/>
      <c r="Z149" s="103"/>
      <c r="AA149" s="105" t="str">
        <f t="shared" si="191"/>
        <v/>
      </c>
      <c r="AB149" s="106" t="str">
        <f t="shared" si="192"/>
        <v/>
      </c>
      <c r="AC149" s="107" t="str">
        <f t="shared" si="193"/>
        <v/>
      </c>
      <c r="AD149" s="106" t="str">
        <f t="shared" si="194"/>
        <v/>
      </c>
      <c r="AE149" s="107" t="str">
        <f t="shared" si="195"/>
        <v/>
      </c>
      <c r="AF149" s="108" t="str">
        <f t="shared" si="196"/>
        <v/>
      </c>
      <c r="AG149" s="109"/>
      <c r="AH149" s="110"/>
      <c r="AI149" s="111"/>
      <c r="AJ149" s="132"/>
      <c r="AK149" s="132"/>
      <c r="AL149" s="110"/>
      <c r="AM149" s="136"/>
      <c r="AN149" s="136"/>
      <c r="AO149" s="136"/>
      <c r="AP149" s="136"/>
      <c r="AQ149" s="136"/>
      <c r="AR149" s="136"/>
      <c r="AS149" s="136"/>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row>
    <row r="150" spans="1:71" ht="151.5" hidden="1" customHeight="1" x14ac:dyDescent="0.25">
      <c r="A150" s="341"/>
      <c r="B150" s="344"/>
      <c r="C150" s="341"/>
      <c r="D150" s="341"/>
      <c r="E150" s="324"/>
      <c r="F150" s="324"/>
      <c r="G150" s="324"/>
      <c r="H150" s="347"/>
      <c r="I150" s="324"/>
      <c r="J150" s="340"/>
      <c r="K150" s="322"/>
      <c r="L150" s="333"/>
      <c r="M150" s="335"/>
      <c r="N150" s="138"/>
      <c r="O150" s="322"/>
      <c r="P150" s="333"/>
      <c r="Q150" s="338"/>
      <c r="R150" s="100">
        <v>3</v>
      </c>
      <c r="S150" s="101"/>
      <c r="T150" s="102" t="str">
        <f t="shared" si="189"/>
        <v/>
      </c>
      <c r="U150" s="103"/>
      <c r="V150" s="103"/>
      <c r="W150" s="104" t="str">
        <f t="shared" si="190"/>
        <v/>
      </c>
      <c r="X150" s="103"/>
      <c r="Y150" s="103"/>
      <c r="Z150" s="103"/>
      <c r="AA150" s="105" t="str">
        <f t="shared" si="191"/>
        <v/>
      </c>
      <c r="AB150" s="106" t="str">
        <f t="shared" si="192"/>
        <v/>
      </c>
      <c r="AC150" s="107" t="str">
        <f t="shared" si="193"/>
        <v/>
      </c>
      <c r="AD150" s="106" t="str">
        <f t="shared" si="194"/>
        <v/>
      </c>
      <c r="AE150" s="107" t="str">
        <f t="shared" si="195"/>
        <v/>
      </c>
      <c r="AF150" s="108" t="str">
        <f t="shared" si="196"/>
        <v/>
      </c>
      <c r="AG150" s="109"/>
      <c r="AH150" s="110"/>
      <c r="AI150" s="111"/>
      <c r="AJ150" s="132"/>
      <c r="AK150" s="132"/>
      <c r="AL150" s="110"/>
      <c r="AM150" s="136"/>
      <c r="AN150" s="136"/>
      <c r="AO150" s="136"/>
      <c r="AP150" s="136"/>
      <c r="AQ150" s="136"/>
      <c r="AR150" s="136"/>
      <c r="AS150" s="136"/>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row>
    <row r="151" spans="1:71" ht="151.5" hidden="1" customHeight="1" x14ac:dyDescent="0.25">
      <c r="A151" s="341">
        <v>49</v>
      </c>
      <c r="B151" s="342"/>
      <c r="C151" s="345"/>
      <c r="D151" s="345"/>
      <c r="E151" s="323"/>
      <c r="F151" s="323"/>
      <c r="G151" s="323"/>
      <c r="H151" s="346"/>
      <c r="I151" s="323"/>
      <c r="J151" s="339"/>
      <c r="K151" s="320" t="str">
        <f>IF(J151&lt;=0,"",IF(J151&lt;=2,"Muy Baja",IF(J151&lt;=24,"Baja",IF(J151&lt;=500,"Media",IF(J151&lt;=5000,"Alta","Muy Alta")))))</f>
        <v/>
      </c>
      <c r="L151" s="331" t="str">
        <f>IF(K151="","",IF(K151="Muy Baja",0.2,IF(K151="Baja",0.4,IF(K151="Media",0.6,IF(K151="Alta",0.8,IF(K151="Muy Alta",1,))))))</f>
        <v/>
      </c>
      <c r="M151" s="334"/>
      <c r="N151" s="137">
        <f>IF(NOT(ISERROR(MATCH(M151,'Tabla Impacto'!$B$221:$B$223,0))),'Tabla Impacto'!$F$223&amp;"Por favor no seleccionar los criterios de impacto(Afectación Económica o presupuestal y Pérdida Reputacional)",M151)</f>
        <v>0</v>
      </c>
      <c r="O151" s="320" t="str">
        <f>IF(OR(N151='Tabla Impacto'!$C$11,N151='Tabla Impacto'!$D$11),"Leve",IF(OR(N151='Tabla Impacto'!$C$12,N151='Tabla Impacto'!$D$12),"Menor",IF(OR(N151='Tabla Impacto'!$C$13,N151='Tabla Impacto'!$D$13),"Moderado",IF(OR(N151='Tabla Impacto'!$C$14,N151='Tabla Impacto'!$D$14),"Mayor",IF(OR(N151='Tabla Impacto'!$C$15,N151='Tabla Impacto'!$D$15),"Catastrófico","")))))</f>
        <v/>
      </c>
      <c r="P151" s="331" t="str">
        <f>IF(O151="","",IF(O151="Leve",0.2,IF(O151="Menor",0.4,IF(O151="Moderado",0.6,IF(O151="Mayor",0.8,IF(O151="Catastrófico",1,))))))</f>
        <v/>
      </c>
      <c r="Q151" s="336" t="str">
        <f>IF(OR(AND(K151="Muy Baja",O151="Leve"),AND(K151="Muy Baja",O151="Menor"),AND(K151="Baja",O151="Leve")),"Bajo",IF(OR(AND(K151="Muy baja",O151="Moderado"),AND(K151="Baja",O151="Menor"),AND(K151="Baja",O151="Moderado"),AND(K151="Media",O151="Leve"),AND(K151="Media",O151="Menor"),AND(K151="Media",O151="Moderado"),AND(K151="Alta",O151="Leve"),AND(K151="Alta",O151="Menor")),"Moderado",IF(OR(AND(K151="Muy Baja",O151="Mayor"),AND(K151="Baja",O151="Mayor"),AND(K151="Media",O151="Mayor"),AND(K151="Alta",O151="Moderado"),AND(K151="Alta",O151="Mayor"),AND(K151="Muy Alta",O151="Leve"),AND(K151="Muy Alta",O151="Menor"),AND(K151="Muy Alta",O151="Moderado"),AND(K151="Muy Alta",O151="Mayor")),"Alto",IF(OR(AND(K151="Muy Baja",O151="Catastrófico"),AND(K151="Baja",O151="Catastrófico"),AND(K151="Media",O151="Catastrófico"),AND(K151="Alta",O151="Catastrófico"),AND(K151="Muy Alta",O151="Catastrófico")),"Extremo",""))))</f>
        <v/>
      </c>
      <c r="R151" s="100">
        <v>1</v>
      </c>
      <c r="S151" s="101"/>
      <c r="T151" s="102" t="str">
        <f t="shared" si="189"/>
        <v/>
      </c>
      <c r="U151" s="103"/>
      <c r="V151" s="103"/>
      <c r="W151" s="104" t="str">
        <f t="shared" si="190"/>
        <v/>
      </c>
      <c r="X151" s="103"/>
      <c r="Y151" s="103"/>
      <c r="Z151" s="103"/>
      <c r="AA151" s="105" t="str">
        <f t="shared" si="191"/>
        <v/>
      </c>
      <c r="AB151" s="106" t="str">
        <f t="shared" si="192"/>
        <v/>
      </c>
      <c r="AC151" s="107" t="str">
        <f t="shared" si="193"/>
        <v/>
      </c>
      <c r="AD151" s="106" t="str">
        <f t="shared" si="194"/>
        <v/>
      </c>
      <c r="AE151" s="107" t="str">
        <f t="shared" si="195"/>
        <v/>
      </c>
      <c r="AF151" s="108" t="str">
        <f t="shared" si="196"/>
        <v/>
      </c>
      <c r="AG151" s="109"/>
      <c r="AH151" s="110"/>
      <c r="AI151" s="111"/>
      <c r="AJ151" s="132"/>
      <c r="AK151" s="132"/>
      <c r="AL151" s="110"/>
      <c r="AM151" s="136"/>
      <c r="AN151" s="136"/>
      <c r="AO151" s="136"/>
      <c r="AP151" s="136"/>
      <c r="AQ151" s="136"/>
      <c r="AR151" s="136"/>
      <c r="AS151" s="136"/>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row>
    <row r="152" spans="1:71" ht="151.5" hidden="1" customHeight="1" x14ac:dyDescent="0.25">
      <c r="A152" s="341"/>
      <c r="B152" s="343"/>
      <c r="C152" s="341"/>
      <c r="D152" s="341"/>
      <c r="E152" s="324"/>
      <c r="F152" s="324"/>
      <c r="G152" s="324"/>
      <c r="H152" s="347"/>
      <c r="I152" s="324"/>
      <c r="J152" s="340"/>
      <c r="K152" s="321"/>
      <c r="L152" s="332"/>
      <c r="M152" s="335"/>
      <c r="N152" s="138"/>
      <c r="O152" s="321"/>
      <c r="P152" s="332"/>
      <c r="Q152" s="337"/>
      <c r="R152" s="100">
        <v>2</v>
      </c>
      <c r="S152" s="101"/>
      <c r="T152" s="102" t="str">
        <f t="shared" si="189"/>
        <v/>
      </c>
      <c r="U152" s="103"/>
      <c r="V152" s="103"/>
      <c r="W152" s="104" t="str">
        <f t="shared" si="190"/>
        <v/>
      </c>
      <c r="X152" s="103"/>
      <c r="Y152" s="103"/>
      <c r="Z152" s="103"/>
      <c r="AA152" s="105" t="str">
        <f t="shared" si="191"/>
        <v/>
      </c>
      <c r="AB152" s="106" t="str">
        <f t="shared" si="192"/>
        <v/>
      </c>
      <c r="AC152" s="107" t="str">
        <f t="shared" si="193"/>
        <v/>
      </c>
      <c r="AD152" s="106" t="str">
        <f t="shared" si="194"/>
        <v/>
      </c>
      <c r="AE152" s="107" t="str">
        <f t="shared" si="195"/>
        <v/>
      </c>
      <c r="AF152" s="108" t="str">
        <f t="shared" si="196"/>
        <v/>
      </c>
      <c r="AG152" s="109"/>
      <c r="AH152" s="110"/>
      <c r="AI152" s="111"/>
      <c r="AJ152" s="132"/>
      <c r="AK152" s="132"/>
      <c r="AL152" s="110"/>
      <c r="AM152" s="136"/>
      <c r="AN152" s="136"/>
      <c r="AO152" s="136"/>
      <c r="AP152" s="136"/>
      <c r="AQ152" s="136"/>
      <c r="AR152" s="136"/>
      <c r="AS152" s="136"/>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row>
    <row r="153" spans="1:71" ht="151.5" hidden="1" customHeight="1" x14ac:dyDescent="0.25">
      <c r="A153" s="341"/>
      <c r="B153" s="344"/>
      <c r="C153" s="341"/>
      <c r="D153" s="341"/>
      <c r="E153" s="324"/>
      <c r="F153" s="324"/>
      <c r="G153" s="324"/>
      <c r="H153" s="347"/>
      <c r="I153" s="324"/>
      <c r="J153" s="340"/>
      <c r="K153" s="322"/>
      <c r="L153" s="333"/>
      <c r="M153" s="335"/>
      <c r="N153" s="138"/>
      <c r="O153" s="322"/>
      <c r="P153" s="333"/>
      <c r="Q153" s="338"/>
      <c r="R153" s="100">
        <v>3</v>
      </c>
      <c r="S153" s="101"/>
      <c r="T153" s="102" t="str">
        <f t="shared" si="189"/>
        <v/>
      </c>
      <c r="U153" s="103"/>
      <c r="V153" s="103"/>
      <c r="W153" s="104" t="str">
        <f t="shared" si="190"/>
        <v/>
      </c>
      <c r="X153" s="103"/>
      <c r="Y153" s="103"/>
      <c r="Z153" s="103"/>
      <c r="AA153" s="105" t="str">
        <f t="shared" si="191"/>
        <v/>
      </c>
      <c r="AB153" s="106" t="str">
        <f t="shared" si="192"/>
        <v/>
      </c>
      <c r="AC153" s="107" t="str">
        <f t="shared" si="193"/>
        <v/>
      </c>
      <c r="AD153" s="106" t="str">
        <f t="shared" si="194"/>
        <v/>
      </c>
      <c r="AE153" s="107" t="str">
        <f t="shared" si="195"/>
        <v/>
      </c>
      <c r="AF153" s="108" t="str">
        <f t="shared" si="196"/>
        <v/>
      </c>
      <c r="AG153" s="109"/>
      <c r="AH153" s="110"/>
      <c r="AI153" s="111"/>
      <c r="AJ153" s="132"/>
      <c r="AK153" s="132"/>
      <c r="AL153" s="110"/>
      <c r="AM153" s="136"/>
      <c r="AN153" s="136"/>
      <c r="AO153" s="136"/>
      <c r="AP153" s="136"/>
      <c r="AQ153" s="136"/>
      <c r="AR153" s="136"/>
      <c r="AS153" s="136"/>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row>
    <row r="154" spans="1:71" ht="151.5" hidden="1" customHeight="1" x14ac:dyDescent="0.25">
      <c r="A154" s="341">
        <v>50</v>
      </c>
      <c r="B154" s="342"/>
      <c r="C154" s="345"/>
      <c r="D154" s="345"/>
      <c r="E154" s="323"/>
      <c r="F154" s="323"/>
      <c r="G154" s="323"/>
      <c r="H154" s="346"/>
      <c r="I154" s="323"/>
      <c r="J154" s="339"/>
      <c r="K154" s="320" t="str">
        <f>IF(J154&lt;=0,"",IF(J154&lt;=2,"Muy Baja",IF(J154&lt;=24,"Baja",IF(J154&lt;=500,"Media",IF(J154&lt;=5000,"Alta","Muy Alta")))))</f>
        <v/>
      </c>
      <c r="L154" s="331" t="str">
        <f>IF(K154="","",IF(K154="Muy Baja",0.2,IF(K154="Baja",0.4,IF(K154="Media",0.6,IF(K154="Alta",0.8,IF(K154="Muy Alta",1,))))))</f>
        <v/>
      </c>
      <c r="M154" s="334"/>
      <c r="N154" s="137">
        <f>IF(NOT(ISERROR(MATCH(M154,'Tabla Impacto'!$B$221:$B$223,0))),'Tabla Impacto'!$F$223&amp;"Por favor no seleccionar los criterios de impacto(Afectación Económica o presupuestal y Pérdida Reputacional)",M154)</f>
        <v>0</v>
      </c>
      <c r="O154" s="320" t="str">
        <f>IF(OR(N154='Tabla Impacto'!$C$11,N154='Tabla Impacto'!$D$11),"Leve",IF(OR(N154='Tabla Impacto'!$C$12,N154='Tabla Impacto'!$D$12),"Menor",IF(OR(N154='Tabla Impacto'!$C$13,N154='Tabla Impacto'!$D$13),"Moderado",IF(OR(N154='Tabla Impacto'!$C$14,N154='Tabla Impacto'!$D$14),"Mayor",IF(OR(N154='Tabla Impacto'!$C$15,N154='Tabla Impacto'!$D$15),"Catastrófico","")))))</f>
        <v/>
      </c>
      <c r="P154" s="331" t="str">
        <f>IF(O154="","",IF(O154="Leve",0.2,IF(O154="Menor",0.4,IF(O154="Moderado",0.6,IF(O154="Mayor",0.8,IF(O154="Catastrófico",1,))))))</f>
        <v/>
      </c>
      <c r="Q154" s="336" t="str">
        <f>IF(OR(AND(K154="Muy Baja",O154="Leve"),AND(K154="Muy Baja",O154="Menor"),AND(K154="Baja",O154="Leve")),"Bajo",IF(OR(AND(K154="Muy baja",O154="Moderado"),AND(K154="Baja",O154="Menor"),AND(K154="Baja",O154="Moderado"),AND(K154="Media",O154="Leve"),AND(K154="Media",O154="Menor"),AND(K154="Media",O154="Moderado"),AND(K154="Alta",O154="Leve"),AND(K154="Alta",O154="Menor")),"Moderado",IF(OR(AND(K154="Muy Baja",O154="Mayor"),AND(K154="Baja",O154="Mayor"),AND(K154="Media",O154="Mayor"),AND(K154="Alta",O154="Moderado"),AND(K154="Alta",O154="Mayor"),AND(K154="Muy Alta",O154="Leve"),AND(K154="Muy Alta",O154="Menor"),AND(K154="Muy Alta",O154="Moderado"),AND(K154="Muy Alta",O154="Mayor")),"Alto",IF(OR(AND(K154="Muy Baja",O154="Catastrófico"),AND(K154="Baja",O154="Catastrófico"),AND(K154="Media",O154="Catastrófico"),AND(K154="Alta",O154="Catastrófico"),AND(K154="Muy Alta",O154="Catastrófico")),"Extremo",""))))</f>
        <v/>
      </c>
      <c r="R154" s="100">
        <v>1</v>
      </c>
      <c r="S154" s="101"/>
      <c r="T154" s="102" t="str">
        <f t="shared" si="189"/>
        <v/>
      </c>
      <c r="U154" s="103"/>
      <c r="V154" s="103"/>
      <c r="W154" s="104" t="str">
        <f t="shared" si="190"/>
        <v/>
      </c>
      <c r="X154" s="103"/>
      <c r="Y154" s="103"/>
      <c r="Z154" s="103"/>
      <c r="AA154" s="105" t="str">
        <f t="shared" si="191"/>
        <v/>
      </c>
      <c r="AB154" s="106" t="str">
        <f t="shared" si="192"/>
        <v/>
      </c>
      <c r="AC154" s="107" t="str">
        <f t="shared" si="193"/>
        <v/>
      </c>
      <c r="AD154" s="106" t="str">
        <f t="shared" si="194"/>
        <v/>
      </c>
      <c r="AE154" s="107" t="str">
        <f t="shared" si="195"/>
        <v/>
      </c>
      <c r="AF154" s="108" t="str">
        <f t="shared" si="196"/>
        <v/>
      </c>
      <c r="AG154" s="109"/>
      <c r="AH154" s="110"/>
      <c r="AI154" s="111"/>
      <c r="AJ154" s="132"/>
      <c r="AK154" s="132"/>
      <c r="AL154" s="110"/>
      <c r="AM154" s="136"/>
      <c r="AN154" s="136"/>
      <c r="AO154" s="136"/>
      <c r="AP154" s="136"/>
      <c r="AQ154" s="136"/>
      <c r="AR154" s="136"/>
      <c r="AS154" s="136"/>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row>
    <row r="155" spans="1:71" ht="151.5" hidden="1" customHeight="1" x14ac:dyDescent="0.25">
      <c r="A155" s="341"/>
      <c r="B155" s="343"/>
      <c r="C155" s="341"/>
      <c r="D155" s="341"/>
      <c r="E155" s="324"/>
      <c r="F155" s="324"/>
      <c r="G155" s="324"/>
      <c r="H155" s="347"/>
      <c r="I155" s="324"/>
      <c r="J155" s="340"/>
      <c r="K155" s="321"/>
      <c r="L155" s="332"/>
      <c r="M155" s="335"/>
      <c r="N155" s="138"/>
      <c r="O155" s="321"/>
      <c r="P155" s="332"/>
      <c r="Q155" s="337"/>
      <c r="R155" s="100">
        <v>2</v>
      </c>
      <c r="S155" s="101"/>
      <c r="T155" s="102" t="str">
        <f t="shared" si="189"/>
        <v/>
      </c>
      <c r="U155" s="103"/>
      <c r="V155" s="103"/>
      <c r="W155" s="104" t="str">
        <f t="shared" si="190"/>
        <v/>
      </c>
      <c r="X155" s="103"/>
      <c r="Y155" s="103"/>
      <c r="Z155" s="103"/>
      <c r="AA155" s="105" t="str">
        <f t="shared" si="191"/>
        <v/>
      </c>
      <c r="AB155" s="106" t="str">
        <f t="shared" si="192"/>
        <v/>
      </c>
      <c r="AC155" s="107" t="str">
        <f t="shared" si="193"/>
        <v/>
      </c>
      <c r="AD155" s="106" t="str">
        <f t="shared" si="194"/>
        <v/>
      </c>
      <c r="AE155" s="107" t="str">
        <f t="shared" si="195"/>
        <v/>
      </c>
      <c r="AF155" s="108" t="str">
        <f t="shared" si="196"/>
        <v/>
      </c>
      <c r="AG155" s="109"/>
      <c r="AH155" s="110"/>
      <c r="AI155" s="111"/>
      <c r="AJ155" s="132"/>
      <c r="AK155" s="132"/>
      <c r="AL155" s="110"/>
      <c r="AM155" s="136"/>
      <c r="AN155" s="136"/>
      <c r="AO155" s="136"/>
      <c r="AP155" s="136"/>
      <c r="AQ155" s="136"/>
      <c r="AR155" s="136"/>
      <c r="AS155" s="136"/>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row>
    <row r="156" spans="1:71" ht="151.5" hidden="1" customHeight="1" x14ac:dyDescent="0.25">
      <c r="A156" s="341"/>
      <c r="B156" s="344"/>
      <c r="C156" s="341"/>
      <c r="D156" s="341"/>
      <c r="E156" s="324"/>
      <c r="F156" s="324"/>
      <c r="G156" s="324"/>
      <c r="H156" s="347"/>
      <c r="I156" s="324"/>
      <c r="J156" s="340"/>
      <c r="K156" s="322"/>
      <c r="L156" s="333"/>
      <c r="M156" s="335"/>
      <c r="N156" s="138"/>
      <c r="O156" s="322"/>
      <c r="P156" s="333"/>
      <c r="Q156" s="338"/>
      <c r="R156" s="100">
        <v>3</v>
      </c>
      <c r="S156" s="101"/>
      <c r="T156" s="102" t="str">
        <f t="shared" si="189"/>
        <v/>
      </c>
      <c r="U156" s="103"/>
      <c r="V156" s="103"/>
      <c r="W156" s="104" t="str">
        <f t="shared" si="190"/>
        <v/>
      </c>
      <c r="X156" s="103"/>
      <c r="Y156" s="103"/>
      <c r="Z156" s="103"/>
      <c r="AA156" s="105" t="str">
        <f t="shared" si="191"/>
        <v/>
      </c>
      <c r="AB156" s="106" t="str">
        <f t="shared" si="192"/>
        <v/>
      </c>
      <c r="AC156" s="107" t="str">
        <f t="shared" si="193"/>
        <v/>
      </c>
      <c r="AD156" s="106" t="str">
        <f t="shared" si="194"/>
        <v/>
      </c>
      <c r="AE156" s="107" t="str">
        <f t="shared" si="195"/>
        <v/>
      </c>
      <c r="AF156" s="108" t="str">
        <f t="shared" si="196"/>
        <v/>
      </c>
      <c r="AG156" s="109"/>
      <c r="AH156" s="110"/>
      <c r="AI156" s="111"/>
      <c r="AJ156" s="132"/>
      <c r="AK156" s="132"/>
      <c r="AL156" s="110"/>
      <c r="AM156" s="136"/>
      <c r="AN156" s="136"/>
      <c r="AO156" s="136"/>
      <c r="AP156" s="136"/>
      <c r="AQ156" s="136"/>
      <c r="AR156" s="136"/>
      <c r="AS156" s="136"/>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row>
    <row r="157" spans="1:71" ht="68.25" customHeight="1" x14ac:dyDescent="0.25">
      <c r="A157" s="184"/>
      <c r="B157" s="186"/>
      <c r="C157" s="187"/>
      <c r="D157" s="187"/>
      <c r="E157" s="188"/>
      <c r="F157" s="189"/>
      <c r="G157" s="189"/>
      <c r="H157" s="190"/>
      <c r="I157" s="189"/>
      <c r="J157" s="191"/>
      <c r="K157" s="192"/>
      <c r="L157" s="193"/>
      <c r="M157" s="194"/>
      <c r="N157" s="195"/>
      <c r="O157" s="192"/>
      <c r="P157" s="193"/>
      <c r="Q157" s="196"/>
      <c r="R157" s="197"/>
      <c r="S157" s="198"/>
      <c r="T157" s="199"/>
      <c r="U157" s="200"/>
      <c r="V157" s="200"/>
      <c r="W157" s="201"/>
      <c r="X157" s="200"/>
      <c r="Y157" s="200"/>
      <c r="Z157" s="200"/>
      <c r="AA157" s="202"/>
      <c r="AB157" s="203"/>
      <c r="AC157" s="204"/>
      <c r="AD157" s="203"/>
      <c r="AE157" s="204"/>
      <c r="AF157" s="205"/>
      <c r="AG157" s="206"/>
      <c r="AH157" s="207"/>
      <c r="AI157" s="208"/>
      <c r="AJ157" s="209"/>
      <c r="AK157" s="209"/>
      <c r="AL157" s="207"/>
      <c r="AM157" s="235" t="s">
        <v>743</v>
      </c>
      <c r="AN157" s="236">
        <f>AVERAGE(AN7:AN138)</f>
        <v>0.284072164948453</v>
      </c>
      <c r="AO157" s="235" t="s">
        <v>744</v>
      </c>
      <c r="AP157" s="236">
        <f>AVERAGE(AP7:AP138)</f>
        <v>0.27892857142857103</v>
      </c>
      <c r="AQ157" s="210"/>
      <c r="AR157" s="210"/>
      <c r="AS157" s="210"/>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row>
    <row r="158" spans="1:71" ht="49.5" customHeight="1" x14ac:dyDescent="0.25">
      <c r="A158" s="4"/>
      <c r="B158" s="99"/>
      <c r="C158" s="99"/>
      <c r="D158" s="99"/>
      <c r="E158" s="370"/>
      <c r="F158" s="371"/>
      <c r="G158" s="371"/>
      <c r="H158" s="371"/>
      <c r="I158" s="371"/>
      <c r="J158" s="371"/>
      <c r="K158" s="371"/>
      <c r="L158" s="371"/>
      <c r="M158" s="371"/>
      <c r="N158" s="371"/>
      <c r="O158" s="371"/>
      <c r="P158" s="371"/>
      <c r="Q158" s="371"/>
      <c r="R158" s="371"/>
      <c r="S158" s="371"/>
      <c r="T158" s="371"/>
      <c r="U158" s="371"/>
      <c r="V158" s="371"/>
      <c r="W158" s="371"/>
      <c r="X158" s="371"/>
      <c r="Y158" s="371"/>
      <c r="Z158" s="371"/>
      <c r="AA158" s="371"/>
      <c r="AB158" s="371"/>
      <c r="AC158" s="371"/>
      <c r="AD158" s="371"/>
      <c r="AE158" s="371"/>
      <c r="AF158" s="371"/>
      <c r="AG158" s="371"/>
      <c r="AH158" s="371"/>
      <c r="AI158" s="371"/>
      <c r="AJ158" s="371"/>
      <c r="AK158" s="371"/>
      <c r="AL158" s="371"/>
    </row>
    <row r="160" spans="1:71" x14ac:dyDescent="0.25">
      <c r="A160" s="2"/>
      <c r="B160" s="2"/>
      <c r="C160" s="2"/>
      <c r="D160" s="2"/>
      <c r="E160" s="21" t="s">
        <v>380</v>
      </c>
      <c r="F160" s="2"/>
      <c r="G160" s="2"/>
    </row>
  </sheetData>
  <autoFilter ref="A6:BS158" xr:uid="{00000000-0009-0000-0000-000002000000}"/>
  <dataConsolidate/>
  <mergeCells count="847">
    <mergeCell ref="Q85:Q87"/>
    <mergeCell ref="G85:G87"/>
    <mergeCell ref="H85:H87"/>
    <mergeCell ref="I85:I87"/>
    <mergeCell ref="J85:J87"/>
    <mergeCell ref="K85:K87"/>
    <mergeCell ref="L85:L87"/>
    <mergeCell ref="M85:M87"/>
    <mergeCell ref="O85:O87"/>
    <mergeCell ref="P85:P87"/>
    <mergeCell ref="AH5:AH6"/>
    <mergeCell ref="AL5:AL6"/>
    <mergeCell ref="AK5:AK6"/>
    <mergeCell ref="AJ5:AJ6"/>
    <mergeCell ref="AI5:AI6"/>
    <mergeCell ref="AG5:AG6"/>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I7:I9"/>
    <mergeCell ref="J7:J9"/>
    <mergeCell ref="A7:A9"/>
    <mergeCell ref="B7:B9"/>
    <mergeCell ref="C7:C9"/>
    <mergeCell ref="D7:D9"/>
    <mergeCell ref="E158:AL158"/>
    <mergeCell ref="A1:AL2"/>
    <mergeCell ref="A4:J4"/>
    <mergeCell ref="K4:Q4"/>
    <mergeCell ref="R4:Z4"/>
    <mergeCell ref="AA4:AG4"/>
    <mergeCell ref="AH4:AL4"/>
    <mergeCell ref="R5:R6"/>
    <mergeCell ref="AF5:AF6"/>
    <mergeCell ref="AE5:AE6"/>
    <mergeCell ref="AA5:AA6"/>
    <mergeCell ref="S5:S6"/>
    <mergeCell ref="A5:A6"/>
    <mergeCell ref="I5:I6"/>
    <mergeCell ref="H5:H6"/>
    <mergeCell ref="G5:G6"/>
    <mergeCell ref="F5:F6"/>
    <mergeCell ref="U5:Z5"/>
    <mergeCell ref="Q7:Q9"/>
    <mergeCell ref="E7:E9"/>
    <mergeCell ref="A13:A15"/>
    <mergeCell ref="B13:B15"/>
    <mergeCell ref="C13:C15"/>
    <mergeCell ref="D13:D15"/>
    <mergeCell ref="E13:E15"/>
    <mergeCell ref="F13:F15"/>
    <mergeCell ref="G13:G15"/>
    <mergeCell ref="H13:H15"/>
    <mergeCell ref="I13:I15"/>
    <mergeCell ref="J13:J15"/>
    <mergeCell ref="K13:K15"/>
    <mergeCell ref="L13:L15"/>
    <mergeCell ref="M13:M15"/>
    <mergeCell ref="O13:O15"/>
    <mergeCell ref="K7:K9"/>
    <mergeCell ref="L7:L9"/>
    <mergeCell ref="M7:M9"/>
    <mergeCell ref="O7:O9"/>
    <mergeCell ref="P7:P9"/>
    <mergeCell ref="F7:F9"/>
    <mergeCell ref="G7:G9"/>
    <mergeCell ref="H7:H9"/>
    <mergeCell ref="Q13:Q15"/>
    <mergeCell ref="A16:A18"/>
    <mergeCell ref="B16:B18"/>
    <mergeCell ref="C16:C18"/>
    <mergeCell ref="D16:D18"/>
    <mergeCell ref="E16:E18"/>
    <mergeCell ref="F16:F18"/>
    <mergeCell ref="G16:G18"/>
    <mergeCell ref="H16:H18"/>
    <mergeCell ref="I16:I18"/>
    <mergeCell ref="J16:J18"/>
    <mergeCell ref="K16:K18"/>
    <mergeCell ref="L16:L18"/>
    <mergeCell ref="M16:M18"/>
    <mergeCell ref="O16:O18"/>
    <mergeCell ref="G10:G12"/>
    <mergeCell ref="H10:H12"/>
    <mergeCell ref="I10:I12"/>
    <mergeCell ref="J10:J12"/>
    <mergeCell ref="K10:K12"/>
    <mergeCell ref="L10:L12"/>
    <mergeCell ref="M10:M12"/>
    <mergeCell ref="O10:O12"/>
    <mergeCell ref="P13:P15"/>
    <mergeCell ref="P10:P12"/>
    <mergeCell ref="Q10:Q12"/>
    <mergeCell ref="A19:A21"/>
    <mergeCell ref="B19:B21"/>
    <mergeCell ref="C19:C21"/>
    <mergeCell ref="D19:D21"/>
    <mergeCell ref="E19:E21"/>
    <mergeCell ref="F19:F21"/>
    <mergeCell ref="G19:G21"/>
    <mergeCell ref="H19:H21"/>
    <mergeCell ref="I19:I21"/>
    <mergeCell ref="J19:J21"/>
    <mergeCell ref="K19:K21"/>
    <mergeCell ref="L19:L21"/>
    <mergeCell ref="M19:M21"/>
    <mergeCell ref="O19:O21"/>
    <mergeCell ref="P16:P18"/>
    <mergeCell ref="Q16:Q18"/>
    <mergeCell ref="A10:A12"/>
    <mergeCell ref="B10:B12"/>
    <mergeCell ref="C10:C12"/>
    <mergeCell ref="D10:D12"/>
    <mergeCell ref="E10:E12"/>
    <mergeCell ref="F10:F12"/>
    <mergeCell ref="P19:P21"/>
    <mergeCell ref="Q19:Q21"/>
    <mergeCell ref="B22:B24"/>
    <mergeCell ref="C22:C24"/>
    <mergeCell ref="D22:D24"/>
    <mergeCell ref="E22:E24"/>
    <mergeCell ref="F22:F24"/>
    <mergeCell ref="G22:G24"/>
    <mergeCell ref="H22:H24"/>
    <mergeCell ref="I22:I24"/>
    <mergeCell ref="J22:J24"/>
    <mergeCell ref="K22:K24"/>
    <mergeCell ref="L22:L24"/>
    <mergeCell ref="M22:M24"/>
    <mergeCell ref="O22:O24"/>
    <mergeCell ref="P22:P24"/>
    <mergeCell ref="Q22:Q24"/>
    <mergeCell ref="A22:A24"/>
    <mergeCell ref="A25:A27"/>
    <mergeCell ref="B25:B27"/>
    <mergeCell ref="C25:C27"/>
    <mergeCell ref="D25:D27"/>
    <mergeCell ref="E25:E27"/>
    <mergeCell ref="F25:F27"/>
    <mergeCell ref="G25:G27"/>
    <mergeCell ref="H25:H27"/>
    <mergeCell ref="Q25:Q27"/>
    <mergeCell ref="A28:A30"/>
    <mergeCell ref="B28:B30"/>
    <mergeCell ref="C28:C30"/>
    <mergeCell ref="D28:D30"/>
    <mergeCell ref="E28:E30"/>
    <mergeCell ref="F28:F30"/>
    <mergeCell ref="G28:G30"/>
    <mergeCell ref="H28:H30"/>
    <mergeCell ref="I28:I30"/>
    <mergeCell ref="J28:J30"/>
    <mergeCell ref="K28:K30"/>
    <mergeCell ref="L28:L30"/>
    <mergeCell ref="M28:M30"/>
    <mergeCell ref="O28:O30"/>
    <mergeCell ref="P28:P30"/>
    <mergeCell ref="Q28:Q30"/>
    <mergeCell ref="H31:H33"/>
    <mergeCell ref="I31:I33"/>
    <mergeCell ref="I25:I27"/>
    <mergeCell ref="J25:J27"/>
    <mergeCell ref="K25:K27"/>
    <mergeCell ref="L25:L27"/>
    <mergeCell ref="M25:M27"/>
    <mergeCell ref="O25:O27"/>
    <mergeCell ref="P25:P27"/>
    <mergeCell ref="P31:P33"/>
    <mergeCell ref="Q31:Q33"/>
    <mergeCell ref="P34:P36"/>
    <mergeCell ref="O34:O36"/>
    <mergeCell ref="Q34:Q36"/>
    <mergeCell ref="C34:C36"/>
    <mergeCell ref="B34:B36"/>
    <mergeCell ref="A34:A36"/>
    <mergeCell ref="J31:J33"/>
    <mergeCell ref="K31:K33"/>
    <mergeCell ref="L31:L33"/>
    <mergeCell ref="M31:M33"/>
    <mergeCell ref="O31:O33"/>
    <mergeCell ref="M34:M36"/>
    <mergeCell ref="L34:L36"/>
    <mergeCell ref="K34:K36"/>
    <mergeCell ref="J34:J36"/>
    <mergeCell ref="A31:A33"/>
    <mergeCell ref="B31:B33"/>
    <mergeCell ref="C31:C33"/>
    <mergeCell ref="D31:D33"/>
    <mergeCell ref="E31:E33"/>
    <mergeCell ref="F31:F33"/>
    <mergeCell ref="G31:G33"/>
    <mergeCell ref="H34:H36"/>
    <mergeCell ref="G34:G36"/>
    <mergeCell ref="F34:F36"/>
    <mergeCell ref="E34:E36"/>
    <mergeCell ref="D34:D36"/>
    <mergeCell ref="F37:F39"/>
    <mergeCell ref="G37:G39"/>
    <mergeCell ref="H37:H39"/>
    <mergeCell ref="I34:I36"/>
    <mergeCell ref="I37:I39"/>
    <mergeCell ref="J37:J39"/>
    <mergeCell ref="A40:A42"/>
    <mergeCell ref="B40:B42"/>
    <mergeCell ref="C37:C39"/>
    <mergeCell ref="D37:D39"/>
    <mergeCell ref="E37:E39"/>
    <mergeCell ref="L40:L42"/>
    <mergeCell ref="K40:K42"/>
    <mergeCell ref="J40:J42"/>
    <mergeCell ref="I40:I42"/>
    <mergeCell ref="H40:H42"/>
    <mergeCell ref="A37:A39"/>
    <mergeCell ref="B37:B39"/>
    <mergeCell ref="Q37:Q39"/>
    <mergeCell ref="Q40:Q42"/>
    <mergeCell ref="P40:P42"/>
    <mergeCell ref="O40:O42"/>
    <mergeCell ref="M40:M42"/>
    <mergeCell ref="K37:K39"/>
    <mergeCell ref="L37:L39"/>
    <mergeCell ref="M37:M39"/>
    <mergeCell ref="O37:O39"/>
    <mergeCell ref="P37:P39"/>
    <mergeCell ref="A43:A45"/>
    <mergeCell ref="B43:B45"/>
    <mergeCell ref="C43:C45"/>
    <mergeCell ref="D43:D45"/>
    <mergeCell ref="E43:E45"/>
    <mergeCell ref="G40:G42"/>
    <mergeCell ref="F40:F42"/>
    <mergeCell ref="E40:E42"/>
    <mergeCell ref="D40:D42"/>
    <mergeCell ref="C40:C42"/>
    <mergeCell ref="Q43:Q45"/>
    <mergeCell ref="K43:K45"/>
    <mergeCell ref="L43:L45"/>
    <mergeCell ref="M43:M45"/>
    <mergeCell ref="O43:O45"/>
    <mergeCell ref="P43:P45"/>
    <mergeCell ref="F43:F45"/>
    <mergeCell ref="G43:G45"/>
    <mergeCell ref="H43:H45"/>
    <mergeCell ref="I43:I45"/>
    <mergeCell ref="J43:J45"/>
    <mergeCell ref="A46:A48"/>
    <mergeCell ref="B46:B48"/>
    <mergeCell ref="C46:C48"/>
    <mergeCell ref="D46:D48"/>
    <mergeCell ref="E46:E48"/>
    <mergeCell ref="F46:F48"/>
    <mergeCell ref="G46:G48"/>
    <mergeCell ref="H46:H48"/>
    <mergeCell ref="I46:I48"/>
    <mergeCell ref="J46:J48"/>
    <mergeCell ref="K46:K48"/>
    <mergeCell ref="L46:L48"/>
    <mergeCell ref="M46:M48"/>
    <mergeCell ref="O46:O48"/>
    <mergeCell ref="P46:P48"/>
    <mergeCell ref="Q46:Q48"/>
    <mergeCell ref="J49:J51"/>
    <mergeCell ref="K49:K51"/>
    <mergeCell ref="L49:L51"/>
    <mergeCell ref="M49:M51"/>
    <mergeCell ref="O49:O51"/>
    <mergeCell ref="P49:P51"/>
    <mergeCell ref="Q49:Q51"/>
    <mergeCell ref="H52:H54"/>
    <mergeCell ref="I52:I54"/>
    <mergeCell ref="B49:B51"/>
    <mergeCell ref="C49:C51"/>
    <mergeCell ref="D49:D51"/>
    <mergeCell ref="E49:E51"/>
    <mergeCell ref="F49:F51"/>
    <mergeCell ref="G49:G51"/>
    <mergeCell ref="H49:H51"/>
    <mergeCell ref="I49:I51"/>
    <mergeCell ref="J52:J54"/>
    <mergeCell ref="K52:K54"/>
    <mergeCell ref="L52:L54"/>
    <mergeCell ref="M52:M54"/>
    <mergeCell ref="O52:O54"/>
    <mergeCell ref="P52:P54"/>
    <mergeCell ref="Q52:Q54"/>
    <mergeCell ref="A49:A51"/>
    <mergeCell ref="A55:A57"/>
    <mergeCell ref="B55:B57"/>
    <mergeCell ref="C55:C57"/>
    <mergeCell ref="D55:D57"/>
    <mergeCell ref="E55:E57"/>
    <mergeCell ref="F55:F57"/>
    <mergeCell ref="G55:G57"/>
    <mergeCell ref="H55:H57"/>
    <mergeCell ref="I55:I57"/>
    <mergeCell ref="B52:B54"/>
    <mergeCell ref="A52:A54"/>
    <mergeCell ref="C52:C54"/>
    <mergeCell ref="D52:D54"/>
    <mergeCell ref="E52:E54"/>
    <mergeCell ref="F52:F54"/>
    <mergeCell ref="G52:G54"/>
    <mergeCell ref="I58:I60"/>
    <mergeCell ref="P55:P57"/>
    <mergeCell ref="Q55:Q57"/>
    <mergeCell ref="Q58:Q60"/>
    <mergeCell ref="P58:P60"/>
    <mergeCell ref="O58:O60"/>
    <mergeCell ref="D61:D63"/>
    <mergeCell ref="E61:E63"/>
    <mergeCell ref="F61:F63"/>
    <mergeCell ref="G61:G63"/>
    <mergeCell ref="H61:H63"/>
    <mergeCell ref="J55:J57"/>
    <mergeCell ref="K55:K57"/>
    <mergeCell ref="L55:L57"/>
    <mergeCell ref="M55:M57"/>
    <mergeCell ref="O55:O57"/>
    <mergeCell ref="M58:M60"/>
    <mergeCell ref="L58:L60"/>
    <mergeCell ref="K58:K60"/>
    <mergeCell ref="J58:J60"/>
    <mergeCell ref="C58:C60"/>
    <mergeCell ref="B58:B60"/>
    <mergeCell ref="A58:A60"/>
    <mergeCell ref="A61:A63"/>
    <mergeCell ref="B61:B63"/>
    <mergeCell ref="C61:C63"/>
    <mergeCell ref="H58:H60"/>
    <mergeCell ref="G58:G60"/>
    <mergeCell ref="F58:F60"/>
    <mergeCell ref="E58:E60"/>
    <mergeCell ref="D58:D60"/>
    <mergeCell ref="J115:J117"/>
    <mergeCell ref="I115:I117"/>
    <mergeCell ref="O61:O63"/>
    <mergeCell ref="P61:P63"/>
    <mergeCell ref="Q61:Q63"/>
    <mergeCell ref="O64:O66"/>
    <mergeCell ref="P64:P66"/>
    <mergeCell ref="Q64:Q66"/>
    <mergeCell ref="O67:O69"/>
    <mergeCell ref="P67:P69"/>
    <mergeCell ref="Q67:Q69"/>
    <mergeCell ref="O70:O72"/>
    <mergeCell ref="I61:I63"/>
    <mergeCell ref="J61:J63"/>
    <mergeCell ref="K61:K63"/>
    <mergeCell ref="L61:L63"/>
    <mergeCell ref="M61:M63"/>
    <mergeCell ref="I112:I114"/>
    <mergeCell ref="J112:J114"/>
    <mergeCell ref="K112:K114"/>
    <mergeCell ref="L112:L114"/>
    <mergeCell ref="M112:M114"/>
    <mergeCell ref="I64:I66"/>
    <mergeCell ref="J64:J66"/>
    <mergeCell ref="C115:C117"/>
    <mergeCell ref="B115:B117"/>
    <mergeCell ref="A115:A117"/>
    <mergeCell ref="A112:A114"/>
    <mergeCell ref="B112:B114"/>
    <mergeCell ref="C112:C114"/>
    <mergeCell ref="H115:H117"/>
    <mergeCell ref="G115:G117"/>
    <mergeCell ref="F115:F117"/>
    <mergeCell ref="E115:E117"/>
    <mergeCell ref="D115:D117"/>
    <mergeCell ref="D112:D114"/>
    <mergeCell ref="E112:E114"/>
    <mergeCell ref="F112:F114"/>
    <mergeCell ref="G112:G114"/>
    <mergeCell ref="H112:H114"/>
    <mergeCell ref="D124:D126"/>
    <mergeCell ref="E124:E126"/>
    <mergeCell ref="F124:F126"/>
    <mergeCell ref="G124:G126"/>
    <mergeCell ref="A118:A120"/>
    <mergeCell ref="B118:B120"/>
    <mergeCell ref="C118:C120"/>
    <mergeCell ref="D118:D120"/>
    <mergeCell ref="E118:E120"/>
    <mergeCell ref="F118:F120"/>
    <mergeCell ref="G118:G120"/>
    <mergeCell ref="F121:F123"/>
    <mergeCell ref="G121:G123"/>
    <mergeCell ref="A121:A123"/>
    <mergeCell ref="B121:B123"/>
    <mergeCell ref="C121:C123"/>
    <mergeCell ref="D121:D123"/>
    <mergeCell ref="E121:E123"/>
    <mergeCell ref="M124:M126"/>
    <mergeCell ref="O124:O126"/>
    <mergeCell ref="P124:P126"/>
    <mergeCell ref="Q124:Q126"/>
    <mergeCell ref="A106:A108"/>
    <mergeCell ref="B106:B108"/>
    <mergeCell ref="C106:C108"/>
    <mergeCell ref="D106:D108"/>
    <mergeCell ref="E106:E108"/>
    <mergeCell ref="F106:F108"/>
    <mergeCell ref="G106:G108"/>
    <mergeCell ref="H106:H108"/>
    <mergeCell ref="I106:I108"/>
    <mergeCell ref="J106:J108"/>
    <mergeCell ref="K106:K108"/>
    <mergeCell ref="L106:L108"/>
    <mergeCell ref="H124:H126"/>
    <mergeCell ref="I124:I126"/>
    <mergeCell ref="J124:J126"/>
    <mergeCell ref="K124:K126"/>
    <mergeCell ref="L124:L126"/>
    <mergeCell ref="A124:A126"/>
    <mergeCell ref="B124:B126"/>
    <mergeCell ref="C124:C126"/>
    <mergeCell ref="A88:A90"/>
    <mergeCell ref="A82:A84"/>
    <mergeCell ref="A79:A81"/>
    <mergeCell ref="A76:A78"/>
    <mergeCell ref="A73:A75"/>
    <mergeCell ref="A103:A105"/>
    <mergeCell ref="A100:A102"/>
    <mergeCell ref="A97:A99"/>
    <mergeCell ref="A94:A96"/>
    <mergeCell ref="A91:A93"/>
    <mergeCell ref="A85:A87"/>
    <mergeCell ref="A70:A72"/>
    <mergeCell ref="A67:A69"/>
    <mergeCell ref="A64:A66"/>
    <mergeCell ref="B64:B66"/>
    <mergeCell ref="C64:C66"/>
    <mergeCell ref="B67:B69"/>
    <mergeCell ref="C67:C69"/>
    <mergeCell ref="B70:B72"/>
    <mergeCell ref="C70:C72"/>
    <mergeCell ref="K64:K66"/>
    <mergeCell ref="L64:L66"/>
    <mergeCell ref="M64:M66"/>
    <mergeCell ref="D64:D66"/>
    <mergeCell ref="E64:E66"/>
    <mergeCell ref="F64:F66"/>
    <mergeCell ref="G64:G66"/>
    <mergeCell ref="H64:H66"/>
    <mergeCell ref="G70:G72"/>
    <mergeCell ref="H70:H72"/>
    <mergeCell ref="I67:I69"/>
    <mergeCell ref="J67:J69"/>
    <mergeCell ref="K67:K69"/>
    <mergeCell ref="L67:L69"/>
    <mergeCell ref="M67:M69"/>
    <mergeCell ref="D67:D69"/>
    <mergeCell ref="E67:E69"/>
    <mergeCell ref="F67:F69"/>
    <mergeCell ref="G67:G69"/>
    <mergeCell ref="H67:H69"/>
    <mergeCell ref="P70:P72"/>
    <mergeCell ref="Q70:Q72"/>
    <mergeCell ref="B73:B75"/>
    <mergeCell ref="C73:C75"/>
    <mergeCell ref="D73:D75"/>
    <mergeCell ref="E73:E75"/>
    <mergeCell ref="F73:F75"/>
    <mergeCell ref="G73:G75"/>
    <mergeCell ref="H73:H75"/>
    <mergeCell ref="I73:I75"/>
    <mergeCell ref="J73:J75"/>
    <mergeCell ref="K73:K75"/>
    <mergeCell ref="L73:L75"/>
    <mergeCell ref="M73:M75"/>
    <mergeCell ref="O73:O75"/>
    <mergeCell ref="P73:P75"/>
    <mergeCell ref="I70:I72"/>
    <mergeCell ref="J70:J72"/>
    <mergeCell ref="K70:K72"/>
    <mergeCell ref="L70:L72"/>
    <mergeCell ref="M70:M72"/>
    <mergeCell ref="D70:D72"/>
    <mergeCell ref="E70:E72"/>
    <mergeCell ref="F70:F72"/>
    <mergeCell ref="B79:B81"/>
    <mergeCell ref="C79:C81"/>
    <mergeCell ref="D79:D81"/>
    <mergeCell ref="E79:E81"/>
    <mergeCell ref="F79:F81"/>
    <mergeCell ref="Q73:Q75"/>
    <mergeCell ref="B76:B78"/>
    <mergeCell ref="C76:C78"/>
    <mergeCell ref="D76:D78"/>
    <mergeCell ref="E76:E78"/>
    <mergeCell ref="F76:F78"/>
    <mergeCell ref="G76:G78"/>
    <mergeCell ref="H76:H78"/>
    <mergeCell ref="I76:I78"/>
    <mergeCell ref="J76:J78"/>
    <mergeCell ref="K76:K78"/>
    <mergeCell ref="L76:L78"/>
    <mergeCell ref="M76:M78"/>
    <mergeCell ref="O76:O78"/>
    <mergeCell ref="P76:P78"/>
    <mergeCell ref="Q76:Q78"/>
    <mergeCell ref="L79:L81"/>
    <mergeCell ref="M79:M81"/>
    <mergeCell ref="O79:O81"/>
    <mergeCell ref="P79:P81"/>
    <mergeCell ref="Q79:Q81"/>
    <mergeCell ref="G79:G81"/>
    <mergeCell ref="H79:H81"/>
    <mergeCell ref="I79:I81"/>
    <mergeCell ref="J79:J81"/>
    <mergeCell ref="K79:K81"/>
    <mergeCell ref="K82:K84"/>
    <mergeCell ref="J82:J84"/>
    <mergeCell ref="I82:I84"/>
    <mergeCell ref="H82:H84"/>
    <mergeCell ref="G82:G84"/>
    <mergeCell ref="Q82:Q84"/>
    <mergeCell ref="P82:P84"/>
    <mergeCell ref="O82:O84"/>
    <mergeCell ref="M82:M84"/>
    <mergeCell ref="L82:L84"/>
    <mergeCell ref="B88:B90"/>
    <mergeCell ref="C88:C90"/>
    <mergeCell ref="D88:D90"/>
    <mergeCell ref="E88:E90"/>
    <mergeCell ref="F88:F90"/>
    <mergeCell ref="F82:F84"/>
    <mergeCell ref="E82:E84"/>
    <mergeCell ref="D82:D84"/>
    <mergeCell ref="C82:C84"/>
    <mergeCell ref="B82:B84"/>
    <mergeCell ref="B85:B87"/>
    <mergeCell ref="C85:C87"/>
    <mergeCell ref="D85:D87"/>
    <mergeCell ref="E85:E87"/>
    <mergeCell ref="F85:F87"/>
    <mergeCell ref="L88:L90"/>
    <mergeCell ref="M88:M90"/>
    <mergeCell ref="O88:O90"/>
    <mergeCell ref="P88:P90"/>
    <mergeCell ref="Q88:Q90"/>
    <mergeCell ref="G88:G90"/>
    <mergeCell ref="H88:H90"/>
    <mergeCell ref="I88:I90"/>
    <mergeCell ref="J88:J90"/>
    <mergeCell ref="K88:K90"/>
    <mergeCell ref="G91:G93"/>
    <mergeCell ref="H91:H93"/>
    <mergeCell ref="I91:I93"/>
    <mergeCell ref="J91:J93"/>
    <mergeCell ref="K91:K93"/>
    <mergeCell ref="B91:B93"/>
    <mergeCell ref="C91:C93"/>
    <mergeCell ref="D91:D93"/>
    <mergeCell ref="E91:E93"/>
    <mergeCell ref="F91:F93"/>
    <mergeCell ref="Q94:Q96"/>
    <mergeCell ref="P94:P96"/>
    <mergeCell ref="O94:O96"/>
    <mergeCell ref="M94:M96"/>
    <mergeCell ref="L94:L96"/>
    <mergeCell ref="L91:L93"/>
    <mergeCell ref="M91:M93"/>
    <mergeCell ref="O91:O93"/>
    <mergeCell ref="P91:P93"/>
    <mergeCell ref="Q91:Q93"/>
    <mergeCell ref="F94:F96"/>
    <mergeCell ref="E94:E96"/>
    <mergeCell ref="D94:D96"/>
    <mergeCell ref="C94:C96"/>
    <mergeCell ref="B94:B96"/>
    <mergeCell ref="K94:K96"/>
    <mergeCell ref="J94:J96"/>
    <mergeCell ref="I94:I96"/>
    <mergeCell ref="H94:H96"/>
    <mergeCell ref="G94:G96"/>
    <mergeCell ref="Q97:Q99"/>
    <mergeCell ref="G97:G99"/>
    <mergeCell ref="H97:H99"/>
    <mergeCell ref="I97:I99"/>
    <mergeCell ref="J97:J99"/>
    <mergeCell ref="K97:K99"/>
    <mergeCell ref="B97:B99"/>
    <mergeCell ref="C97:C99"/>
    <mergeCell ref="D97:D99"/>
    <mergeCell ref="E97:E99"/>
    <mergeCell ref="F97:F99"/>
    <mergeCell ref="B100:B102"/>
    <mergeCell ref="C100:C102"/>
    <mergeCell ref="D100:D102"/>
    <mergeCell ref="E100:E102"/>
    <mergeCell ref="F100:F102"/>
    <mergeCell ref="L97:L99"/>
    <mergeCell ref="M97:M99"/>
    <mergeCell ref="O97:O99"/>
    <mergeCell ref="P97:P99"/>
    <mergeCell ref="L100:L102"/>
    <mergeCell ref="M100:M102"/>
    <mergeCell ref="O100:O102"/>
    <mergeCell ref="P100:P102"/>
    <mergeCell ref="Q100:Q102"/>
    <mergeCell ref="G100:G102"/>
    <mergeCell ref="H100:H102"/>
    <mergeCell ref="I100:I102"/>
    <mergeCell ref="J100:J102"/>
    <mergeCell ref="K100:K102"/>
    <mergeCell ref="G103:G105"/>
    <mergeCell ref="H103:H105"/>
    <mergeCell ref="I103:I105"/>
    <mergeCell ref="J103:J105"/>
    <mergeCell ref="K103:K105"/>
    <mergeCell ref="B103:B105"/>
    <mergeCell ref="C103:C105"/>
    <mergeCell ref="D103:D105"/>
    <mergeCell ref="E103:E105"/>
    <mergeCell ref="F103:F105"/>
    <mergeCell ref="M106:M108"/>
    <mergeCell ref="O106:O108"/>
    <mergeCell ref="P106:P108"/>
    <mergeCell ref="Q106:Q108"/>
    <mergeCell ref="L103:L105"/>
    <mergeCell ref="M103:M105"/>
    <mergeCell ref="O103:O105"/>
    <mergeCell ref="P103:P105"/>
    <mergeCell ref="Q103:Q105"/>
    <mergeCell ref="Q121:Q123"/>
    <mergeCell ref="P121:P123"/>
    <mergeCell ref="O121:O123"/>
    <mergeCell ref="M121:M123"/>
    <mergeCell ref="M118:M120"/>
    <mergeCell ref="O118:O120"/>
    <mergeCell ref="P118:P120"/>
    <mergeCell ref="Q118:Q120"/>
    <mergeCell ref="H118:H120"/>
    <mergeCell ref="I118:I120"/>
    <mergeCell ref="J118:J120"/>
    <mergeCell ref="K118:K120"/>
    <mergeCell ref="L118:L120"/>
    <mergeCell ref="K121:K123"/>
    <mergeCell ref="L121:L123"/>
    <mergeCell ref="H121:H123"/>
    <mergeCell ref="I121:I123"/>
    <mergeCell ref="J121:J123"/>
    <mergeCell ref="G109:G111"/>
    <mergeCell ref="H109:H111"/>
    <mergeCell ref="I109:I111"/>
    <mergeCell ref="J109:J111"/>
    <mergeCell ref="A109:A111"/>
    <mergeCell ref="B109:B111"/>
    <mergeCell ref="C109:C111"/>
    <mergeCell ref="D109:D111"/>
    <mergeCell ref="E109:E111"/>
    <mergeCell ref="B127:B129"/>
    <mergeCell ref="C127:C129"/>
    <mergeCell ref="D127:D129"/>
    <mergeCell ref="E127:E129"/>
    <mergeCell ref="F127:F129"/>
    <mergeCell ref="G127:G129"/>
    <mergeCell ref="H127:H129"/>
    <mergeCell ref="I127:I129"/>
    <mergeCell ref="Q109:Q111"/>
    <mergeCell ref="O112:O114"/>
    <mergeCell ref="P112:P114"/>
    <mergeCell ref="Q112:Q114"/>
    <mergeCell ref="O115:O117"/>
    <mergeCell ref="P115:P117"/>
    <mergeCell ref="Q115:Q117"/>
    <mergeCell ref="K109:K111"/>
    <mergeCell ref="L109:L111"/>
    <mergeCell ref="M109:M111"/>
    <mergeCell ref="O109:O111"/>
    <mergeCell ref="P109:P111"/>
    <mergeCell ref="M115:M117"/>
    <mergeCell ref="L115:L117"/>
    <mergeCell ref="K115:K117"/>
    <mergeCell ref="F109:F111"/>
    <mergeCell ref="J127:J129"/>
    <mergeCell ref="K127:K129"/>
    <mergeCell ref="L127:L129"/>
    <mergeCell ref="M127:M129"/>
    <mergeCell ref="O127:O129"/>
    <mergeCell ref="P127:P129"/>
    <mergeCell ref="Q127:Q129"/>
    <mergeCell ref="A130:A132"/>
    <mergeCell ref="B130:B132"/>
    <mergeCell ref="C130:C132"/>
    <mergeCell ref="D130:D132"/>
    <mergeCell ref="E130:E132"/>
    <mergeCell ref="F130:F132"/>
    <mergeCell ref="G130:G132"/>
    <mergeCell ref="H130:H132"/>
    <mergeCell ref="I130:I132"/>
    <mergeCell ref="J130:J132"/>
    <mergeCell ref="K130:K132"/>
    <mergeCell ref="L130:L132"/>
    <mergeCell ref="M130:M132"/>
    <mergeCell ref="O130:O132"/>
    <mergeCell ref="P130:P132"/>
    <mergeCell ref="Q130:Q132"/>
    <mergeCell ref="A127:A129"/>
    <mergeCell ref="K133:K135"/>
    <mergeCell ref="L133:L135"/>
    <mergeCell ref="M133:M135"/>
    <mergeCell ref="O133:O135"/>
    <mergeCell ref="P133:P135"/>
    <mergeCell ref="Q133:Q135"/>
    <mergeCell ref="A136:A138"/>
    <mergeCell ref="B136:B138"/>
    <mergeCell ref="C136:C138"/>
    <mergeCell ref="D136:D138"/>
    <mergeCell ref="E136:E138"/>
    <mergeCell ref="F136:F138"/>
    <mergeCell ref="G136:G138"/>
    <mergeCell ref="H136:H138"/>
    <mergeCell ref="I136:I138"/>
    <mergeCell ref="J136:J138"/>
    <mergeCell ref="K136:K138"/>
    <mergeCell ref="L136:L138"/>
    <mergeCell ref="M136:M138"/>
    <mergeCell ref="O136:O138"/>
    <mergeCell ref="P136:P138"/>
    <mergeCell ref="Q136:Q138"/>
    <mergeCell ref="A133:A135"/>
    <mergeCell ref="B133:B135"/>
    <mergeCell ref="J133:J135"/>
    <mergeCell ref="C133:C135"/>
    <mergeCell ref="D133:D135"/>
    <mergeCell ref="E133:E135"/>
    <mergeCell ref="F133:F135"/>
    <mergeCell ref="G133:G135"/>
    <mergeCell ref="H133:H135"/>
    <mergeCell ref="I133:I135"/>
    <mergeCell ref="J139:J141"/>
    <mergeCell ref="P142:P144"/>
    <mergeCell ref="Q142:Q144"/>
    <mergeCell ref="A139:A141"/>
    <mergeCell ref="B139:B141"/>
    <mergeCell ref="C139:C141"/>
    <mergeCell ref="D139:D141"/>
    <mergeCell ref="E139:E141"/>
    <mergeCell ref="F139:F141"/>
    <mergeCell ref="G139:G141"/>
    <mergeCell ref="H139:H141"/>
    <mergeCell ref="I139:I141"/>
    <mergeCell ref="P148:P150"/>
    <mergeCell ref="Q148:Q150"/>
    <mergeCell ref="A145:A147"/>
    <mergeCell ref="B145:B147"/>
    <mergeCell ref="K139:K141"/>
    <mergeCell ref="L139:L141"/>
    <mergeCell ref="M139:M141"/>
    <mergeCell ref="O139:O141"/>
    <mergeCell ref="P139:P141"/>
    <mergeCell ref="Q139:Q141"/>
    <mergeCell ref="A142:A144"/>
    <mergeCell ref="B142:B144"/>
    <mergeCell ref="C142:C144"/>
    <mergeCell ref="D142:D144"/>
    <mergeCell ref="E142:E144"/>
    <mergeCell ref="F142:F144"/>
    <mergeCell ref="G142:G144"/>
    <mergeCell ref="H142:H144"/>
    <mergeCell ref="I142:I144"/>
    <mergeCell ref="J142:J144"/>
    <mergeCell ref="K142:K144"/>
    <mergeCell ref="L142:L144"/>
    <mergeCell ref="M142:M144"/>
    <mergeCell ref="O142:O144"/>
    <mergeCell ref="A148:A150"/>
    <mergeCell ref="B148:B150"/>
    <mergeCell ref="C148:C150"/>
    <mergeCell ref="D148:D150"/>
    <mergeCell ref="E148:E150"/>
    <mergeCell ref="F148:F150"/>
    <mergeCell ref="G148:G150"/>
    <mergeCell ref="H148:H150"/>
    <mergeCell ref="I148:I150"/>
    <mergeCell ref="J145:J147"/>
    <mergeCell ref="C145:C147"/>
    <mergeCell ref="D145:D147"/>
    <mergeCell ref="E145:E147"/>
    <mergeCell ref="F145:F147"/>
    <mergeCell ref="G145:G147"/>
    <mergeCell ref="H145:H147"/>
    <mergeCell ref="I145:I147"/>
    <mergeCell ref="J151:J153"/>
    <mergeCell ref="J148:J150"/>
    <mergeCell ref="J154:J156"/>
    <mergeCell ref="K154:K156"/>
    <mergeCell ref="L154:L156"/>
    <mergeCell ref="M154:M156"/>
    <mergeCell ref="O154:O156"/>
    <mergeCell ref="P154:P156"/>
    <mergeCell ref="Q154:Q156"/>
    <mergeCell ref="A151:A153"/>
    <mergeCell ref="B151:B153"/>
    <mergeCell ref="C151:C153"/>
    <mergeCell ref="D151:D153"/>
    <mergeCell ref="E151:E153"/>
    <mergeCell ref="F151:F153"/>
    <mergeCell ref="G151:G153"/>
    <mergeCell ref="H151:H153"/>
    <mergeCell ref="I151:I153"/>
    <mergeCell ref="A154:A156"/>
    <mergeCell ref="B154:B156"/>
    <mergeCell ref="C154:C156"/>
    <mergeCell ref="D154:D156"/>
    <mergeCell ref="E154:E156"/>
    <mergeCell ref="F154:F156"/>
    <mergeCell ref="G154:G156"/>
    <mergeCell ref="H154:H156"/>
    <mergeCell ref="O148:O150"/>
    <mergeCell ref="I154:I156"/>
    <mergeCell ref="AT5:AT6"/>
    <mergeCell ref="AM5:AM6"/>
    <mergeCell ref="AO5:AO6"/>
    <mergeCell ref="AQ5:AR5"/>
    <mergeCell ref="AS5:AS6"/>
    <mergeCell ref="AN5:AN6"/>
    <mergeCell ref="AP5:AP6"/>
    <mergeCell ref="K151:K153"/>
    <mergeCell ref="L151:L153"/>
    <mergeCell ref="M151:M153"/>
    <mergeCell ref="O151:O153"/>
    <mergeCell ref="P151:P153"/>
    <mergeCell ref="Q151:Q153"/>
    <mergeCell ref="K145:K147"/>
    <mergeCell ref="L145:L147"/>
    <mergeCell ref="M145:M147"/>
    <mergeCell ref="O145:O147"/>
    <mergeCell ref="P145:P147"/>
    <mergeCell ref="Q145:Q147"/>
    <mergeCell ref="K148:K150"/>
    <mergeCell ref="L148:L150"/>
    <mergeCell ref="M148:M150"/>
  </mergeCells>
  <conditionalFormatting sqref="K7">
    <cfRule type="cellIs" dxfId="2639" priority="3152" operator="equal">
      <formula>"Muy Alta"</formula>
    </cfRule>
    <cfRule type="cellIs" dxfId="2638" priority="3153" operator="equal">
      <formula>"Alta"</formula>
    </cfRule>
    <cfRule type="cellIs" dxfId="2637" priority="3154" operator="equal">
      <formula>"Media"</formula>
    </cfRule>
    <cfRule type="cellIs" dxfId="2636" priority="3155" operator="equal">
      <formula>"Baja"</formula>
    </cfRule>
    <cfRule type="cellIs" dxfId="2635" priority="3156" operator="equal">
      <formula>"Muy Baja"</formula>
    </cfRule>
  </conditionalFormatting>
  <conditionalFormatting sqref="Q7">
    <cfRule type="cellIs" dxfId="2634" priority="3143" operator="equal">
      <formula>"Extremo"</formula>
    </cfRule>
    <cfRule type="cellIs" dxfId="2633" priority="3144" operator="equal">
      <formula>"Alto"</formula>
    </cfRule>
    <cfRule type="cellIs" dxfId="2632" priority="3145" operator="equal">
      <formula>"Moderado"</formula>
    </cfRule>
    <cfRule type="cellIs" dxfId="2631" priority="3146" operator="equal">
      <formula>"Bajo"</formula>
    </cfRule>
  </conditionalFormatting>
  <conditionalFormatting sqref="AB7:AB19 AB52 AB58 AB61 AB64 AB67 AB70 AB79 AB82 AB88 AB91 AB97 AB106 AB22 AB25">
    <cfRule type="cellIs" dxfId="2630" priority="3138" operator="equal">
      <formula>"Muy Alta"</formula>
    </cfRule>
    <cfRule type="cellIs" dxfId="2629" priority="3139" operator="equal">
      <formula>"Alta"</formula>
    </cfRule>
    <cfRule type="cellIs" dxfId="2628" priority="3140" operator="equal">
      <formula>"Media"</formula>
    </cfRule>
    <cfRule type="cellIs" dxfId="2627" priority="3141" operator="equal">
      <formula>"Baja"</formula>
    </cfRule>
    <cfRule type="cellIs" dxfId="2626" priority="3142" operator="equal">
      <formula>"Muy Baja"</formula>
    </cfRule>
  </conditionalFormatting>
  <conditionalFormatting sqref="AD7:AD19 AD52 AD58 AD61 AD64 AD67 AD70 AD79 AD82 AD88 AD91 AD97 AD106 AD22 AD25">
    <cfRule type="cellIs" dxfId="2625" priority="3133" operator="equal">
      <formula>"Catastrófico"</formula>
    </cfRule>
    <cfRule type="cellIs" dxfId="2624" priority="3134" operator="equal">
      <formula>"Mayor"</formula>
    </cfRule>
    <cfRule type="cellIs" dxfId="2623" priority="3135" operator="equal">
      <formula>"Moderado"</formula>
    </cfRule>
    <cfRule type="cellIs" dxfId="2622" priority="3136" operator="equal">
      <formula>"Menor"</formula>
    </cfRule>
    <cfRule type="cellIs" dxfId="2621" priority="3137" operator="equal">
      <formula>"Leve"</formula>
    </cfRule>
  </conditionalFormatting>
  <conditionalFormatting sqref="AF7:AF19 AF52 AF58 AF61 AF64 AF67 AF70 AF79 AF82 AF88 AF91 AF97 AF106 AF22 AF25">
    <cfRule type="cellIs" dxfId="2620" priority="3129" operator="equal">
      <formula>"Extremo"</formula>
    </cfRule>
    <cfRule type="cellIs" dxfId="2619" priority="3130" operator="equal">
      <formula>"Alto"</formula>
    </cfRule>
    <cfRule type="cellIs" dxfId="2618" priority="3131" operator="equal">
      <formula>"Moderado"</formula>
    </cfRule>
    <cfRule type="cellIs" dxfId="2617" priority="3132" operator="equal">
      <formula>"Bajo"</formula>
    </cfRule>
  </conditionalFormatting>
  <conditionalFormatting sqref="K97">
    <cfRule type="cellIs" dxfId="2616" priority="1266" operator="equal">
      <formula>"Muy Alta"</formula>
    </cfRule>
    <cfRule type="cellIs" dxfId="2615" priority="1267" operator="equal">
      <formula>"Alta"</formula>
    </cfRule>
    <cfRule type="cellIs" dxfId="2614" priority="1268" operator="equal">
      <formula>"Media"</formula>
    </cfRule>
    <cfRule type="cellIs" dxfId="2613" priority="1269" operator="equal">
      <formula>"Baja"</formula>
    </cfRule>
    <cfRule type="cellIs" dxfId="2612" priority="1270" operator="equal">
      <formula>"Muy Baja"</formula>
    </cfRule>
  </conditionalFormatting>
  <conditionalFormatting sqref="K82">
    <cfRule type="cellIs" dxfId="2611" priority="1326" operator="equal">
      <formula>"Muy Alta"</formula>
    </cfRule>
    <cfRule type="cellIs" dxfId="2610" priority="1327" operator="equal">
      <formula>"Alta"</formula>
    </cfRule>
    <cfRule type="cellIs" dxfId="2609" priority="1328" operator="equal">
      <formula>"Media"</formula>
    </cfRule>
    <cfRule type="cellIs" dxfId="2608" priority="1329" operator="equal">
      <formula>"Baja"</formula>
    </cfRule>
    <cfRule type="cellIs" dxfId="2607" priority="1330" operator="equal">
      <formula>"Muy Baja"</formula>
    </cfRule>
  </conditionalFormatting>
  <conditionalFormatting sqref="N7:N9">
    <cfRule type="containsText" dxfId="2606" priority="2834" operator="containsText" text="❌">
      <formula>NOT(ISERROR(SEARCH("❌",N7)))</formula>
    </cfRule>
  </conditionalFormatting>
  <conditionalFormatting sqref="AD55">
    <cfRule type="cellIs" dxfId="2605" priority="2312" operator="equal">
      <formula>"Catastrófico"</formula>
    </cfRule>
    <cfRule type="cellIs" dxfId="2604" priority="2313" operator="equal">
      <formula>"Mayor"</formula>
    </cfRule>
    <cfRule type="cellIs" dxfId="2603" priority="2314" operator="equal">
      <formula>"Moderado"</formula>
    </cfRule>
    <cfRule type="cellIs" dxfId="2602" priority="2315" operator="equal">
      <formula>"Menor"</formula>
    </cfRule>
    <cfRule type="cellIs" dxfId="2601" priority="2316" operator="equal">
      <formula>"Leve"</formula>
    </cfRule>
  </conditionalFormatting>
  <conditionalFormatting sqref="AF55">
    <cfRule type="cellIs" dxfId="2600" priority="2308" operator="equal">
      <formula>"Extremo"</formula>
    </cfRule>
    <cfRule type="cellIs" dxfId="2599" priority="2309" operator="equal">
      <formula>"Alto"</formula>
    </cfRule>
    <cfRule type="cellIs" dxfId="2598" priority="2310" operator="equal">
      <formula>"Moderado"</formula>
    </cfRule>
    <cfRule type="cellIs" dxfId="2597" priority="2311" operator="equal">
      <formula>"Bajo"</formula>
    </cfRule>
  </conditionalFormatting>
  <conditionalFormatting sqref="AF53">
    <cfRule type="cellIs" dxfId="2596" priority="2322" operator="equal">
      <formula>"Extremo"</formula>
    </cfRule>
    <cfRule type="cellIs" dxfId="2595" priority="2323" operator="equal">
      <formula>"Alto"</formula>
    </cfRule>
    <cfRule type="cellIs" dxfId="2594" priority="2324" operator="equal">
      <formula>"Moderado"</formula>
    </cfRule>
    <cfRule type="cellIs" dxfId="2593" priority="2325" operator="equal">
      <formula>"Bajo"</formula>
    </cfRule>
  </conditionalFormatting>
  <conditionalFormatting sqref="AB26">
    <cfRule type="cellIs" dxfId="2592" priority="2737" operator="equal">
      <formula>"Muy Alta"</formula>
    </cfRule>
    <cfRule type="cellIs" dxfId="2591" priority="2738" operator="equal">
      <formula>"Alta"</formula>
    </cfRule>
    <cfRule type="cellIs" dxfId="2590" priority="2739" operator="equal">
      <formula>"Media"</formula>
    </cfRule>
    <cfRule type="cellIs" dxfId="2589" priority="2740" operator="equal">
      <formula>"Baja"</formula>
    </cfRule>
    <cfRule type="cellIs" dxfId="2588" priority="2741" operator="equal">
      <formula>"Muy Baja"</formula>
    </cfRule>
  </conditionalFormatting>
  <conditionalFormatting sqref="AD26">
    <cfRule type="cellIs" dxfId="2587" priority="2732" operator="equal">
      <formula>"Catastrófico"</formula>
    </cfRule>
    <cfRule type="cellIs" dxfId="2586" priority="2733" operator="equal">
      <formula>"Mayor"</formula>
    </cfRule>
    <cfRule type="cellIs" dxfId="2585" priority="2734" operator="equal">
      <formula>"Moderado"</formula>
    </cfRule>
    <cfRule type="cellIs" dxfId="2584" priority="2735" operator="equal">
      <formula>"Menor"</formula>
    </cfRule>
    <cfRule type="cellIs" dxfId="2583" priority="2736" operator="equal">
      <formula>"Leve"</formula>
    </cfRule>
  </conditionalFormatting>
  <conditionalFormatting sqref="AF26">
    <cfRule type="cellIs" dxfId="2582" priority="2728" operator="equal">
      <formula>"Extremo"</formula>
    </cfRule>
    <cfRule type="cellIs" dxfId="2581" priority="2729" operator="equal">
      <formula>"Alto"</formula>
    </cfRule>
    <cfRule type="cellIs" dxfId="2580" priority="2730" operator="equal">
      <formula>"Moderado"</formula>
    </cfRule>
    <cfRule type="cellIs" dxfId="2579" priority="2731" operator="equal">
      <formula>"Bajo"</formula>
    </cfRule>
  </conditionalFormatting>
  <conditionalFormatting sqref="AB27">
    <cfRule type="cellIs" dxfId="2578" priority="2723" operator="equal">
      <formula>"Muy Alta"</formula>
    </cfRule>
    <cfRule type="cellIs" dxfId="2577" priority="2724" operator="equal">
      <formula>"Alta"</formula>
    </cfRule>
    <cfRule type="cellIs" dxfId="2576" priority="2725" operator="equal">
      <formula>"Media"</formula>
    </cfRule>
    <cfRule type="cellIs" dxfId="2575" priority="2726" operator="equal">
      <formula>"Baja"</formula>
    </cfRule>
    <cfRule type="cellIs" dxfId="2574" priority="2727" operator="equal">
      <formula>"Muy Baja"</formula>
    </cfRule>
  </conditionalFormatting>
  <conditionalFormatting sqref="AD27">
    <cfRule type="cellIs" dxfId="2573" priority="2718" operator="equal">
      <formula>"Catastrófico"</formula>
    </cfRule>
    <cfRule type="cellIs" dxfId="2572" priority="2719" operator="equal">
      <formula>"Mayor"</formula>
    </cfRule>
    <cfRule type="cellIs" dxfId="2571" priority="2720" operator="equal">
      <formula>"Moderado"</formula>
    </cfRule>
    <cfRule type="cellIs" dxfId="2570" priority="2721" operator="equal">
      <formula>"Menor"</formula>
    </cfRule>
    <cfRule type="cellIs" dxfId="2569" priority="2722" operator="equal">
      <formula>"Leve"</formula>
    </cfRule>
  </conditionalFormatting>
  <conditionalFormatting sqref="AF27">
    <cfRule type="cellIs" dxfId="2568" priority="2714" operator="equal">
      <formula>"Extremo"</formula>
    </cfRule>
    <cfRule type="cellIs" dxfId="2567" priority="2715" operator="equal">
      <formula>"Alto"</formula>
    </cfRule>
    <cfRule type="cellIs" dxfId="2566" priority="2716" operator="equal">
      <formula>"Moderado"</formula>
    </cfRule>
    <cfRule type="cellIs" dxfId="2565" priority="2717" operator="equal">
      <formula>"Bajo"</formula>
    </cfRule>
  </conditionalFormatting>
  <conditionalFormatting sqref="AB28">
    <cfRule type="cellIs" dxfId="2564" priority="2709" operator="equal">
      <formula>"Muy Alta"</formula>
    </cfRule>
    <cfRule type="cellIs" dxfId="2563" priority="2710" operator="equal">
      <formula>"Alta"</formula>
    </cfRule>
    <cfRule type="cellIs" dxfId="2562" priority="2711" operator="equal">
      <formula>"Media"</formula>
    </cfRule>
    <cfRule type="cellIs" dxfId="2561" priority="2712" operator="equal">
      <formula>"Baja"</formula>
    </cfRule>
    <cfRule type="cellIs" dxfId="2560" priority="2713" operator="equal">
      <formula>"Muy Baja"</formula>
    </cfRule>
  </conditionalFormatting>
  <conditionalFormatting sqref="AD28">
    <cfRule type="cellIs" dxfId="2559" priority="2704" operator="equal">
      <formula>"Catastrófico"</formula>
    </cfRule>
    <cfRule type="cellIs" dxfId="2558" priority="2705" operator="equal">
      <formula>"Mayor"</formula>
    </cfRule>
    <cfRule type="cellIs" dxfId="2557" priority="2706" operator="equal">
      <formula>"Moderado"</formula>
    </cfRule>
    <cfRule type="cellIs" dxfId="2556" priority="2707" operator="equal">
      <formula>"Menor"</formula>
    </cfRule>
    <cfRule type="cellIs" dxfId="2555" priority="2708" operator="equal">
      <formula>"Leve"</formula>
    </cfRule>
  </conditionalFormatting>
  <conditionalFormatting sqref="AF28">
    <cfRule type="cellIs" dxfId="2554" priority="2700" operator="equal">
      <formula>"Extremo"</formula>
    </cfRule>
    <cfRule type="cellIs" dxfId="2553" priority="2701" operator="equal">
      <formula>"Alto"</formula>
    </cfRule>
    <cfRule type="cellIs" dxfId="2552" priority="2702" operator="equal">
      <formula>"Moderado"</formula>
    </cfRule>
    <cfRule type="cellIs" dxfId="2551" priority="2703" operator="equal">
      <formula>"Bajo"</formula>
    </cfRule>
  </conditionalFormatting>
  <conditionalFormatting sqref="AB29">
    <cfRule type="cellIs" dxfId="2550" priority="2695" operator="equal">
      <formula>"Muy Alta"</formula>
    </cfRule>
    <cfRule type="cellIs" dxfId="2549" priority="2696" operator="equal">
      <formula>"Alta"</formula>
    </cfRule>
    <cfRule type="cellIs" dxfId="2548" priority="2697" operator="equal">
      <formula>"Media"</formula>
    </cfRule>
    <cfRule type="cellIs" dxfId="2547" priority="2698" operator="equal">
      <formula>"Baja"</formula>
    </cfRule>
    <cfRule type="cellIs" dxfId="2546" priority="2699" operator="equal">
      <formula>"Muy Baja"</formula>
    </cfRule>
  </conditionalFormatting>
  <conditionalFormatting sqref="AD29">
    <cfRule type="cellIs" dxfId="2545" priority="2690" operator="equal">
      <formula>"Catastrófico"</formula>
    </cfRule>
    <cfRule type="cellIs" dxfId="2544" priority="2691" operator="equal">
      <formula>"Mayor"</formula>
    </cfRule>
    <cfRule type="cellIs" dxfId="2543" priority="2692" operator="equal">
      <formula>"Moderado"</formula>
    </cfRule>
    <cfRule type="cellIs" dxfId="2542" priority="2693" operator="equal">
      <formula>"Menor"</formula>
    </cfRule>
    <cfRule type="cellIs" dxfId="2541" priority="2694" operator="equal">
      <formula>"Leve"</formula>
    </cfRule>
  </conditionalFormatting>
  <conditionalFormatting sqref="AF29">
    <cfRule type="cellIs" dxfId="2540" priority="2686" operator="equal">
      <formula>"Extremo"</formula>
    </cfRule>
    <cfRule type="cellIs" dxfId="2539" priority="2687" operator="equal">
      <formula>"Alto"</formula>
    </cfRule>
    <cfRule type="cellIs" dxfId="2538" priority="2688" operator="equal">
      <formula>"Moderado"</formula>
    </cfRule>
    <cfRule type="cellIs" dxfId="2537" priority="2689" operator="equal">
      <formula>"Bajo"</formula>
    </cfRule>
  </conditionalFormatting>
  <conditionalFormatting sqref="AB30">
    <cfRule type="cellIs" dxfId="2536" priority="2681" operator="equal">
      <formula>"Muy Alta"</formula>
    </cfRule>
    <cfRule type="cellIs" dxfId="2535" priority="2682" operator="equal">
      <formula>"Alta"</formula>
    </cfRule>
    <cfRule type="cellIs" dxfId="2534" priority="2683" operator="equal">
      <formula>"Media"</formula>
    </cfRule>
    <cfRule type="cellIs" dxfId="2533" priority="2684" operator="equal">
      <formula>"Baja"</formula>
    </cfRule>
    <cfRule type="cellIs" dxfId="2532" priority="2685" operator="equal">
      <formula>"Muy Baja"</formula>
    </cfRule>
  </conditionalFormatting>
  <conditionalFormatting sqref="AD30">
    <cfRule type="cellIs" dxfId="2531" priority="2676" operator="equal">
      <formula>"Catastrófico"</formula>
    </cfRule>
    <cfRule type="cellIs" dxfId="2530" priority="2677" operator="equal">
      <formula>"Mayor"</formula>
    </cfRule>
    <cfRule type="cellIs" dxfId="2529" priority="2678" operator="equal">
      <formula>"Moderado"</formula>
    </cfRule>
    <cfRule type="cellIs" dxfId="2528" priority="2679" operator="equal">
      <formula>"Menor"</formula>
    </cfRule>
    <cfRule type="cellIs" dxfId="2527" priority="2680" operator="equal">
      <formula>"Leve"</formula>
    </cfRule>
  </conditionalFormatting>
  <conditionalFormatting sqref="AF30">
    <cfRule type="cellIs" dxfId="2526" priority="2672" operator="equal">
      <formula>"Extremo"</formula>
    </cfRule>
    <cfRule type="cellIs" dxfId="2525" priority="2673" operator="equal">
      <formula>"Alto"</formula>
    </cfRule>
    <cfRule type="cellIs" dxfId="2524" priority="2674" operator="equal">
      <formula>"Moderado"</formula>
    </cfRule>
    <cfRule type="cellIs" dxfId="2523" priority="2675" operator="equal">
      <formula>"Bajo"</formula>
    </cfRule>
  </conditionalFormatting>
  <conditionalFormatting sqref="AB31">
    <cfRule type="cellIs" dxfId="2522" priority="2667" operator="equal">
      <formula>"Muy Alta"</formula>
    </cfRule>
    <cfRule type="cellIs" dxfId="2521" priority="2668" operator="equal">
      <formula>"Alta"</formula>
    </cfRule>
    <cfRule type="cellIs" dxfId="2520" priority="2669" operator="equal">
      <formula>"Media"</formula>
    </cfRule>
    <cfRule type="cellIs" dxfId="2519" priority="2670" operator="equal">
      <formula>"Baja"</formula>
    </cfRule>
    <cfRule type="cellIs" dxfId="2518" priority="2671" operator="equal">
      <formula>"Muy Baja"</formula>
    </cfRule>
  </conditionalFormatting>
  <conditionalFormatting sqref="AD31">
    <cfRule type="cellIs" dxfId="2517" priority="2662" operator="equal">
      <formula>"Catastrófico"</formula>
    </cfRule>
    <cfRule type="cellIs" dxfId="2516" priority="2663" operator="equal">
      <formula>"Mayor"</formula>
    </cfRule>
    <cfRule type="cellIs" dxfId="2515" priority="2664" operator="equal">
      <formula>"Moderado"</formula>
    </cfRule>
    <cfRule type="cellIs" dxfId="2514" priority="2665" operator="equal">
      <formula>"Menor"</formula>
    </cfRule>
    <cfRule type="cellIs" dxfId="2513" priority="2666" operator="equal">
      <formula>"Leve"</formula>
    </cfRule>
  </conditionalFormatting>
  <conditionalFormatting sqref="AF31">
    <cfRule type="cellIs" dxfId="2512" priority="2658" operator="equal">
      <formula>"Extremo"</formula>
    </cfRule>
    <cfRule type="cellIs" dxfId="2511" priority="2659" operator="equal">
      <formula>"Alto"</formula>
    </cfRule>
    <cfRule type="cellIs" dxfId="2510" priority="2660" operator="equal">
      <formula>"Moderado"</formula>
    </cfRule>
    <cfRule type="cellIs" dxfId="2509" priority="2661" operator="equal">
      <formula>"Bajo"</formula>
    </cfRule>
  </conditionalFormatting>
  <conditionalFormatting sqref="AB32">
    <cfRule type="cellIs" dxfId="2508" priority="2653" operator="equal">
      <formula>"Muy Alta"</formula>
    </cfRule>
    <cfRule type="cellIs" dxfId="2507" priority="2654" operator="equal">
      <formula>"Alta"</formula>
    </cfRule>
    <cfRule type="cellIs" dxfId="2506" priority="2655" operator="equal">
      <formula>"Media"</formula>
    </cfRule>
    <cfRule type="cellIs" dxfId="2505" priority="2656" operator="equal">
      <formula>"Baja"</formula>
    </cfRule>
    <cfRule type="cellIs" dxfId="2504" priority="2657" operator="equal">
      <formula>"Muy Baja"</formula>
    </cfRule>
  </conditionalFormatting>
  <conditionalFormatting sqref="AD32">
    <cfRule type="cellIs" dxfId="2503" priority="2648" operator="equal">
      <formula>"Catastrófico"</formula>
    </cfRule>
    <cfRule type="cellIs" dxfId="2502" priority="2649" operator="equal">
      <formula>"Mayor"</formula>
    </cfRule>
    <cfRule type="cellIs" dxfId="2501" priority="2650" operator="equal">
      <formula>"Moderado"</formula>
    </cfRule>
    <cfRule type="cellIs" dxfId="2500" priority="2651" operator="equal">
      <formula>"Menor"</formula>
    </cfRule>
    <cfRule type="cellIs" dxfId="2499" priority="2652" operator="equal">
      <formula>"Leve"</formula>
    </cfRule>
  </conditionalFormatting>
  <conditionalFormatting sqref="AF32">
    <cfRule type="cellIs" dxfId="2498" priority="2644" operator="equal">
      <formula>"Extremo"</formula>
    </cfRule>
    <cfRule type="cellIs" dxfId="2497" priority="2645" operator="equal">
      <formula>"Alto"</formula>
    </cfRule>
    <cfRule type="cellIs" dxfId="2496" priority="2646" operator="equal">
      <formula>"Moderado"</formula>
    </cfRule>
    <cfRule type="cellIs" dxfId="2495" priority="2647" operator="equal">
      <formula>"Bajo"</formula>
    </cfRule>
  </conditionalFormatting>
  <conditionalFormatting sqref="AB33">
    <cfRule type="cellIs" dxfId="2494" priority="2639" operator="equal">
      <formula>"Muy Alta"</formula>
    </cfRule>
    <cfRule type="cellIs" dxfId="2493" priority="2640" operator="equal">
      <formula>"Alta"</formula>
    </cfRule>
    <cfRule type="cellIs" dxfId="2492" priority="2641" operator="equal">
      <formula>"Media"</formula>
    </cfRule>
    <cfRule type="cellIs" dxfId="2491" priority="2642" operator="equal">
      <formula>"Baja"</formula>
    </cfRule>
    <cfRule type="cellIs" dxfId="2490" priority="2643" operator="equal">
      <formula>"Muy Baja"</formula>
    </cfRule>
  </conditionalFormatting>
  <conditionalFormatting sqref="AD33">
    <cfRule type="cellIs" dxfId="2489" priority="2634" operator="equal">
      <formula>"Catastrófico"</formula>
    </cfRule>
    <cfRule type="cellIs" dxfId="2488" priority="2635" operator="equal">
      <formula>"Mayor"</formula>
    </cfRule>
    <cfRule type="cellIs" dxfId="2487" priority="2636" operator="equal">
      <formula>"Moderado"</formula>
    </cfRule>
    <cfRule type="cellIs" dxfId="2486" priority="2637" operator="equal">
      <formula>"Menor"</formula>
    </cfRule>
    <cfRule type="cellIs" dxfId="2485" priority="2638" operator="equal">
      <formula>"Leve"</formula>
    </cfRule>
  </conditionalFormatting>
  <conditionalFormatting sqref="AF33">
    <cfRule type="cellIs" dxfId="2484" priority="2630" operator="equal">
      <formula>"Extremo"</formula>
    </cfRule>
    <cfRule type="cellIs" dxfId="2483" priority="2631" operator="equal">
      <formula>"Alto"</formula>
    </cfRule>
    <cfRule type="cellIs" dxfId="2482" priority="2632" operator="equal">
      <formula>"Moderado"</formula>
    </cfRule>
    <cfRule type="cellIs" dxfId="2481" priority="2633" operator="equal">
      <formula>"Bajo"</formula>
    </cfRule>
  </conditionalFormatting>
  <conditionalFormatting sqref="AB34">
    <cfRule type="cellIs" dxfId="2480" priority="2625" operator="equal">
      <formula>"Muy Alta"</formula>
    </cfRule>
    <cfRule type="cellIs" dxfId="2479" priority="2626" operator="equal">
      <formula>"Alta"</formula>
    </cfRule>
    <cfRule type="cellIs" dxfId="2478" priority="2627" operator="equal">
      <formula>"Media"</formula>
    </cfRule>
    <cfRule type="cellIs" dxfId="2477" priority="2628" operator="equal">
      <formula>"Baja"</formula>
    </cfRule>
    <cfRule type="cellIs" dxfId="2476" priority="2629" operator="equal">
      <formula>"Muy Baja"</formula>
    </cfRule>
  </conditionalFormatting>
  <conditionalFormatting sqref="AD34">
    <cfRule type="cellIs" dxfId="2475" priority="2620" operator="equal">
      <formula>"Catastrófico"</formula>
    </cfRule>
    <cfRule type="cellIs" dxfId="2474" priority="2621" operator="equal">
      <formula>"Mayor"</formula>
    </cfRule>
    <cfRule type="cellIs" dxfId="2473" priority="2622" operator="equal">
      <formula>"Moderado"</formula>
    </cfRule>
    <cfRule type="cellIs" dxfId="2472" priority="2623" operator="equal">
      <formula>"Menor"</formula>
    </cfRule>
    <cfRule type="cellIs" dxfId="2471" priority="2624" operator="equal">
      <formula>"Leve"</formula>
    </cfRule>
  </conditionalFormatting>
  <conditionalFormatting sqref="AF34">
    <cfRule type="cellIs" dxfId="2470" priority="2616" operator="equal">
      <formula>"Extremo"</formula>
    </cfRule>
    <cfRule type="cellIs" dxfId="2469" priority="2617" operator="equal">
      <formula>"Alto"</formula>
    </cfRule>
    <cfRule type="cellIs" dxfId="2468" priority="2618" operator="equal">
      <formula>"Moderado"</formula>
    </cfRule>
    <cfRule type="cellIs" dxfId="2467" priority="2619" operator="equal">
      <formula>"Bajo"</formula>
    </cfRule>
  </conditionalFormatting>
  <conditionalFormatting sqref="AB35">
    <cfRule type="cellIs" dxfId="2466" priority="2611" operator="equal">
      <formula>"Muy Alta"</formula>
    </cfRule>
    <cfRule type="cellIs" dxfId="2465" priority="2612" operator="equal">
      <formula>"Alta"</formula>
    </cfRule>
    <cfRule type="cellIs" dxfId="2464" priority="2613" operator="equal">
      <formula>"Media"</formula>
    </cfRule>
    <cfRule type="cellIs" dxfId="2463" priority="2614" operator="equal">
      <formula>"Baja"</formula>
    </cfRule>
    <cfRule type="cellIs" dxfId="2462" priority="2615" operator="equal">
      <formula>"Muy Baja"</formula>
    </cfRule>
  </conditionalFormatting>
  <conditionalFormatting sqref="AD35">
    <cfRule type="cellIs" dxfId="2461" priority="2606" operator="equal">
      <formula>"Catastrófico"</formula>
    </cfRule>
    <cfRule type="cellIs" dxfId="2460" priority="2607" operator="equal">
      <formula>"Mayor"</formula>
    </cfRule>
    <cfRule type="cellIs" dxfId="2459" priority="2608" operator="equal">
      <formula>"Moderado"</formula>
    </cfRule>
    <cfRule type="cellIs" dxfId="2458" priority="2609" operator="equal">
      <formula>"Menor"</formula>
    </cfRule>
    <cfRule type="cellIs" dxfId="2457" priority="2610" operator="equal">
      <formula>"Leve"</formula>
    </cfRule>
  </conditionalFormatting>
  <conditionalFormatting sqref="AF35">
    <cfRule type="cellIs" dxfId="2456" priority="2602" operator="equal">
      <formula>"Extremo"</formula>
    </cfRule>
    <cfRule type="cellIs" dxfId="2455" priority="2603" operator="equal">
      <formula>"Alto"</formula>
    </cfRule>
    <cfRule type="cellIs" dxfId="2454" priority="2604" operator="equal">
      <formula>"Moderado"</formula>
    </cfRule>
    <cfRule type="cellIs" dxfId="2453" priority="2605" operator="equal">
      <formula>"Bajo"</formula>
    </cfRule>
  </conditionalFormatting>
  <conditionalFormatting sqref="AB36">
    <cfRule type="cellIs" dxfId="2452" priority="2597" operator="equal">
      <formula>"Muy Alta"</formula>
    </cfRule>
    <cfRule type="cellIs" dxfId="2451" priority="2598" operator="equal">
      <formula>"Alta"</formula>
    </cfRule>
    <cfRule type="cellIs" dxfId="2450" priority="2599" operator="equal">
      <formula>"Media"</formula>
    </cfRule>
    <cfRule type="cellIs" dxfId="2449" priority="2600" operator="equal">
      <formula>"Baja"</formula>
    </cfRule>
    <cfRule type="cellIs" dxfId="2448" priority="2601" operator="equal">
      <formula>"Muy Baja"</formula>
    </cfRule>
  </conditionalFormatting>
  <conditionalFormatting sqref="AD36">
    <cfRule type="cellIs" dxfId="2447" priority="2592" operator="equal">
      <formula>"Catastrófico"</formula>
    </cfRule>
    <cfRule type="cellIs" dxfId="2446" priority="2593" operator="equal">
      <formula>"Mayor"</formula>
    </cfRule>
    <cfRule type="cellIs" dxfId="2445" priority="2594" operator="equal">
      <formula>"Moderado"</formula>
    </cfRule>
    <cfRule type="cellIs" dxfId="2444" priority="2595" operator="equal">
      <formula>"Menor"</formula>
    </cfRule>
    <cfRule type="cellIs" dxfId="2443" priority="2596" operator="equal">
      <formula>"Leve"</formula>
    </cfRule>
  </conditionalFormatting>
  <conditionalFormatting sqref="AF36">
    <cfRule type="cellIs" dxfId="2442" priority="2588" operator="equal">
      <formula>"Extremo"</formula>
    </cfRule>
    <cfRule type="cellIs" dxfId="2441" priority="2589" operator="equal">
      <formula>"Alto"</formula>
    </cfRule>
    <cfRule type="cellIs" dxfId="2440" priority="2590" operator="equal">
      <formula>"Moderado"</formula>
    </cfRule>
    <cfRule type="cellIs" dxfId="2439" priority="2591" operator="equal">
      <formula>"Bajo"</formula>
    </cfRule>
  </conditionalFormatting>
  <conditionalFormatting sqref="AB37">
    <cfRule type="cellIs" dxfId="2438" priority="2583" operator="equal">
      <formula>"Muy Alta"</formula>
    </cfRule>
    <cfRule type="cellIs" dxfId="2437" priority="2584" operator="equal">
      <formula>"Alta"</formula>
    </cfRule>
    <cfRule type="cellIs" dxfId="2436" priority="2585" operator="equal">
      <formula>"Media"</formula>
    </cfRule>
    <cfRule type="cellIs" dxfId="2435" priority="2586" operator="equal">
      <formula>"Baja"</formula>
    </cfRule>
    <cfRule type="cellIs" dxfId="2434" priority="2587" operator="equal">
      <formula>"Muy Baja"</formula>
    </cfRule>
  </conditionalFormatting>
  <conditionalFormatting sqref="AD37">
    <cfRule type="cellIs" dxfId="2433" priority="2578" operator="equal">
      <formula>"Catastrófico"</formula>
    </cfRule>
    <cfRule type="cellIs" dxfId="2432" priority="2579" operator="equal">
      <formula>"Mayor"</formula>
    </cfRule>
    <cfRule type="cellIs" dxfId="2431" priority="2580" operator="equal">
      <formula>"Moderado"</formula>
    </cfRule>
    <cfRule type="cellIs" dxfId="2430" priority="2581" operator="equal">
      <formula>"Menor"</formula>
    </cfRule>
    <cfRule type="cellIs" dxfId="2429" priority="2582" operator="equal">
      <formula>"Leve"</formula>
    </cfRule>
  </conditionalFormatting>
  <conditionalFormatting sqref="AF37">
    <cfRule type="cellIs" dxfId="2428" priority="2574" operator="equal">
      <formula>"Extremo"</formula>
    </cfRule>
    <cfRule type="cellIs" dxfId="2427" priority="2575" operator="equal">
      <formula>"Alto"</formula>
    </cfRule>
    <cfRule type="cellIs" dxfId="2426" priority="2576" operator="equal">
      <formula>"Moderado"</formula>
    </cfRule>
    <cfRule type="cellIs" dxfId="2425" priority="2577" operator="equal">
      <formula>"Bajo"</formula>
    </cfRule>
  </conditionalFormatting>
  <conditionalFormatting sqref="AB38">
    <cfRule type="cellIs" dxfId="2424" priority="2569" operator="equal">
      <formula>"Muy Alta"</formula>
    </cfRule>
    <cfRule type="cellIs" dxfId="2423" priority="2570" operator="equal">
      <formula>"Alta"</formula>
    </cfRule>
    <cfRule type="cellIs" dxfId="2422" priority="2571" operator="equal">
      <formula>"Media"</formula>
    </cfRule>
    <cfRule type="cellIs" dxfId="2421" priority="2572" operator="equal">
      <formula>"Baja"</formula>
    </cfRule>
    <cfRule type="cellIs" dxfId="2420" priority="2573" operator="equal">
      <formula>"Muy Baja"</formula>
    </cfRule>
  </conditionalFormatting>
  <conditionalFormatting sqref="AD38">
    <cfRule type="cellIs" dxfId="2419" priority="2564" operator="equal">
      <formula>"Catastrófico"</formula>
    </cfRule>
    <cfRule type="cellIs" dxfId="2418" priority="2565" operator="equal">
      <formula>"Mayor"</formula>
    </cfRule>
    <cfRule type="cellIs" dxfId="2417" priority="2566" operator="equal">
      <formula>"Moderado"</formula>
    </cfRule>
    <cfRule type="cellIs" dxfId="2416" priority="2567" operator="equal">
      <formula>"Menor"</formula>
    </cfRule>
    <cfRule type="cellIs" dxfId="2415" priority="2568" operator="equal">
      <formula>"Leve"</formula>
    </cfRule>
  </conditionalFormatting>
  <conditionalFormatting sqref="AF38">
    <cfRule type="cellIs" dxfId="2414" priority="2560" operator="equal">
      <formula>"Extremo"</formula>
    </cfRule>
    <cfRule type="cellIs" dxfId="2413" priority="2561" operator="equal">
      <formula>"Alto"</formula>
    </cfRule>
    <cfRule type="cellIs" dxfId="2412" priority="2562" operator="equal">
      <formula>"Moderado"</formula>
    </cfRule>
    <cfRule type="cellIs" dxfId="2411" priority="2563" operator="equal">
      <formula>"Bajo"</formula>
    </cfRule>
  </conditionalFormatting>
  <conditionalFormatting sqref="AB39">
    <cfRule type="cellIs" dxfId="2410" priority="2555" operator="equal">
      <formula>"Muy Alta"</formula>
    </cfRule>
    <cfRule type="cellIs" dxfId="2409" priority="2556" operator="equal">
      <formula>"Alta"</formula>
    </cfRule>
    <cfRule type="cellIs" dxfId="2408" priority="2557" operator="equal">
      <formula>"Media"</formula>
    </cfRule>
    <cfRule type="cellIs" dxfId="2407" priority="2558" operator="equal">
      <formula>"Baja"</formula>
    </cfRule>
    <cfRule type="cellIs" dxfId="2406" priority="2559" operator="equal">
      <formula>"Muy Baja"</formula>
    </cfRule>
  </conditionalFormatting>
  <conditionalFormatting sqref="AD39">
    <cfRule type="cellIs" dxfId="2405" priority="2550" operator="equal">
      <formula>"Catastrófico"</formula>
    </cfRule>
    <cfRule type="cellIs" dxfId="2404" priority="2551" operator="equal">
      <formula>"Mayor"</formula>
    </cfRule>
    <cfRule type="cellIs" dxfId="2403" priority="2552" operator="equal">
      <formula>"Moderado"</formula>
    </cfRule>
    <cfRule type="cellIs" dxfId="2402" priority="2553" operator="equal">
      <formula>"Menor"</formula>
    </cfRule>
    <cfRule type="cellIs" dxfId="2401" priority="2554" operator="equal">
      <formula>"Leve"</formula>
    </cfRule>
  </conditionalFormatting>
  <conditionalFormatting sqref="AF39">
    <cfRule type="cellIs" dxfId="2400" priority="2546" operator="equal">
      <formula>"Extremo"</formula>
    </cfRule>
    <cfRule type="cellIs" dxfId="2399" priority="2547" operator="equal">
      <formula>"Alto"</formula>
    </cfRule>
    <cfRule type="cellIs" dxfId="2398" priority="2548" operator="equal">
      <formula>"Moderado"</formula>
    </cfRule>
    <cfRule type="cellIs" dxfId="2397" priority="2549" operator="equal">
      <formula>"Bajo"</formula>
    </cfRule>
  </conditionalFormatting>
  <conditionalFormatting sqref="AB40">
    <cfRule type="cellIs" dxfId="2396" priority="2541" operator="equal">
      <formula>"Muy Alta"</formula>
    </cfRule>
    <cfRule type="cellIs" dxfId="2395" priority="2542" operator="equal">
      <formula>"Alta"</formula>
    </cfRule>
    <cfRule type="cellIs" dxfId="2394" priority="2543" operator="equal">
      <formula>"Media"</formula>
    </cfRule>
    <cfRule type="cellIs" dxfId="2393" priority="2544" operator="equal">
      <formula>"Baja"</formula>
    </cfRule>
    <cfRule type="cellIs" dxfId="2392" priority="2545" operator="equal">
      <formula>"Muy Baja"</formula>
    </cfRule>
  </conditionalFormatting>
  <conditionalFormatting sqref="AD40">
    <cfRule type="cellIs" dxfId="2391" priority="2536" operator="equal">
      <formula>"Catastrófico"</formula>
    </cfRule>
    <cfRule type="cellIs" dxfId="2390" priority="2537" operator="equal">
      <formula>"Mayor"</formula>
    </cfRule>
    <cfRule type="cellIs" dxfId="2389" priority="2538" operator="equal">
      <formula>"Moderado"</formula>
    </cfRule>
    <cfRule type="cellIs" dxfId="2388" priority="2539" operator="equal">
      <formula>"Menor"</formula>
    </cfRule>
    <cfRule type="cellIs" dxfId="2387" priority="2540" operator="equal">
      <formula>"Leve"</formula>
    </cfRule>
  </conditionalFormatting>
  <conditionalFormatting sqref="AF40">
    <cfRule type="cellIs" dxfId="2386" priority="2532" operator="equal">
      <formula>"Extremo"</formula>
    </cfRule>
    <cfRule type="cellIs" dxfId="2385" priority="2533" operator="equal">
      <formula>"Alto"</formula>
    </cfRule>
    <cfRule type="cellIs" dxfId="2384" priority="2534" operator="equal">
      <formula>"Moderado"</formula>
    </cfRule>
    <cfRule type="cellIs" dxfId="2383" priority="2535" operator="equal">
      <formula>"Bajo"</formula>
    </cfRule>
  </conditionalFormatting>
  <conditionalFormatting sqref="AB41">
    <cfRule type="cellIs" dxfId="2382" priority="2527" operator="equal">
      <formula>"Muy Alta"</formula>
    </cfRule>
    <cfRule type="cellIs" dxfId="2381" priority="2528" operator="equal">
      <formula>"Alta"</formula>
    </cfRule>
    <cfRule type="cellIs" dxfId="2380" priority="2529" operator="equal">
      <formula>"Media"</formula>
    </cfRule>
    <cfRule type="cellIs" dxfId="2379" priority="2530" operator="equal">
      <formula>"Baja"</formula>
    </cfRule>
    <cfRule type="cellIs" dxfId="2378" priority="2531" operator="equal">
      <formula>"Muy Baja"</formula>
    </cfRule>
  </conditionalFormatting>
  <conditionalFormatting sqref="AD41">
    <cfRule type="cellIs" dxfId="2377" priority="2522" operator="equal">
      <formula>"Catastrófico"</formula>
    </cfRule>
    <cfRule type="cellIs" dxfId="2376" priority="2523" operator="equal">
      <formula>"Mayor"</formula>
    </cfRule>
    <cfRule type="cellIs" dxfId="2375" priority="2524" operator="equal">
      <formula>"Moderado"</formula>
    </cfRule>
    <cfRule type="cellIs" dxfId="2374" priority="2525" operator="equal">
      <formula>"Menor"</formula>
    </cfRule>
    <cfRule type="cellIs" dxfId="2373" priority="2526" operator="equal">
      <formula>"Leve"</formula>
    </cfRule>
  </conditionalFormatting>
  <conditionalFormatting sqref="AF41">
    <cfRule type="cellIs" dxfId="2372" priority="2518" operator="equal">
      <formula>"Extremo"</formula>
    </cfRule>
    <cfRule type="cellIs" dxfId="2371" priority="2519" operator="equal">
      <formula>"Alto"</formula>
    </cfRule>
    <cfRule type="cellIs" dxfId="2370" priority="2520" operator="equal">
      <formula>"Moderado"</formula>
    </cfRule>
    <cfRule type="cellIs" dxfId="2369" priority="2521" operator="equal">
      <formula>"Bajo"</formula>
    </cfRule>
  </conditionalFormatting>
  <conditionalFormatting sqref="AB42">
    <cfRule type="cellIs" dxfId="2368" priority="2513" operator="equal">
      <formula>"Muy Alta"</formula>
    </cfRule>
    <cfRule type="cellIs" dxfId="2367" priority="2514" operator="equal">
      <formula>"Alta"</formula>
    </cfRule>
    <cfRule type="cellIs" dxfId="2366" priority="2515" operator="equal">
      <formula>"Media"</formula>
    </cfRule>
    <cfRule type="cellIs" dxfId="2365" priority="2516" operator="equal">
      <formula>"Baja"</formula>
    </cfRule>
    <cfRule type="cellIs" dxfId="2364" priority="2517" operator="equal">
      <formula>"Muy Baja"</formula>
    </cfRule>
  </conditionalFormatting>
  <conditionalFormatting sqref="AD42">
    <cfRule type="cellIs" dxfId="2363" priority="2508" operator="equal">
      <formula>"Catastrófico"</formula>
    </cfRule>
    <cfRule type="cellIs" dxfId="2362" priority="2509" operator="equal">
      <formula>"Mayor"</formula>
    </cfRule>
    <cfRule type="cellIs" dxfId="2361" priority="2510" operator="equal">
      <formula>"Moderado"</formula>
    </cfRule>
    <cfRule type="cellIs" dxfId="2360" priority="2511" operator="equal">
      <formula>"Menor"</formula>
    </cfRule>
    <cfRule type="cellIs" dxfId="2359" priority="2512" operator="equal">
      <formula>"Leve"</formula>
    </cfRule>
  </conditionalFormatting>
  <conditionalFormatting sqref="AF42">
    <cfRule type="cellIs" dxfId="2358" priority="2504" operator="equal">
      <formula>"Extremo"</formula>
    </cfRule>
    <cfRule type="cellIs" dxfId="2357" priority="2505" operator="equal">
      <formula>"Alto"</formula>
    </cfRule>
    <cfRule type="cellIs" dxfId="2356" priority="2506" operator="equal">
      <formula>"Moderado"</formula>
    </cfRule>
    <cfRule type="cellIs" dxfId="2355" priority="2507" operator="equal">
      <formula>"Bajo"</formula>
    </cfRule>
  </conditionalFormatting>
  <conditionalFormatting sqref="AB43">
    <cfRule type="cellIs" dxfId="2354" priority="2499" operator="equal">
      <formula>"Muy Alta"</formula>
    </cfRule>
    <cfRule type="cellIs" dxfId="2353" priority="2500" operator="equal">
      <formula>"Alta"</formula>
    </cfRule>
    <cfRule type="cellIs" dxfId="2352" priority="2501" operator="equal">
      <formula>"Media"</formula>
    </cfRule>
    <cfRule type="cellIs" dxfId="2351" priority="2502" operator="equal">
      <formula>"Baja"</formula>
    </cfRule>
    <cfRule type="cellIs" dxfId="2350" priority="2503" operator="equal">
      <formula>"Muy Baja"</formula>
    </cfRule>
  </conditionalFormatting>
  <conditionalFormatting sqref="AD43">
    <cfRule type="cellIs" dxfId="2349" priority="2494" operator="equal">
      <formula>"Catastrófico"</formula>
    </cfRule>
    <cfRule type="cellIs" dxfId="2348" priority="2495" operator="equal">
      <formula>"Mayor"</formula>
    </cfRule>
    <cfRule type="cellIs" dxfId="2347" priority="2496" operator="equal">
      <formula>"Moderado"</formula>
    </cfRule>
    <cfRule type="cellIs" dxfId="2346" priority="2497" operator="equal">
      <formula>"Menor"</formula>
    </cfRule>
    <cfRule type="cellIs" dxfId="2345" priority="2498" operator="equal">
      <formula>"Leve"</formula>
    </cfRule>
  </conditionalFormatting>
  <conditionalFormatting sqref="AF43">
    <cfRule type="cellIs" dxfId="2344" priority="2490" operator="equal">
      <formula>"Extremo"</formula>
    </cfRule>
    <cfRule type="cellIs" dxfId="2343" priority="2491" operator="equal">
      <formula>"Alto"</formula>
    </cfRule>
    <cfRule type="cellIs" dxfId="2342" priority="2492" operator="equal">
      <formula>"Moderado"</formula>
    </cfRule>
    <cfRule type="cellIs" dxfId="2341" priority="2493" operator="equal">
      <formula>"Bajo"</formula>
    </cfRule>
  </conditionalFormatting>
  <conditionalFormatting sqref="AB44">
    <cfRule type="cellIs" dxfId="2340" priority="2485" operator="equal">
      <formula>"Muy Alta"</formula>
    </cfRule>
    <cfRule type="cellIs" dxfId="2339" priority="2486" operator="equal">
      <formula>"Alta"</formula>
    </cfRule>
    <cfRule type="cellIs" dxfId="2338" priority="2487" operator="equal">
      <formula>"Media"</formula>
    </cfRule>
    <cfRule type="cellIs" dxfId="2337" priority="2488" operator="equal">
      <formula>"Baja"</formula>
    </cfRule>
    <cfRule type="cellIs" dxfId="2336" priority="2489" operator="equal">
      <formula>"Muy Baja"</formula>
    </cfRule>
  </conditionalFormatting>
  <conditionalFormatting sqref="AD44">
    <cfRule type="cellIs" dxfId="2335" priority="2480" operator="equal">
      <formula>"Catastrófico"</formula>
    </cfRule>
    <cfRule type="cellIs" dxfId="2334" priority="2481" operator="equal">
      <formula>"Mayor"</formula>
    </cfRule>
    <cfRule type="cellIs" dxfId="2333" priority="2482" operator="equal">
      <formula>"Moderado"</formula>
    </cfRule>
    <cfRule type="cellIs" dxfId="2332" priority="2483" operator="equal">
      <formula>"Menor"</formula>
    </cfRule>
    <cfRule type="cellIs" dxfId="2331" priority="2484" operator="equal">
      <formula>"Leve"</formula>
    </cfRule>
  </conditionalFormatting>
  <conditionalFormatting sqref="AF44">
    <cfRule type="cellIs" dxfId="2330" priority="2476" operator="equal">
      <formula>"Extremo"</formula>
    </cfRule>
    <cfRule type="cellIs" dxfId="2329" priority="2477" operator="equal">
      <formula>"Alto"</formula>
    </cfRule>
    <cfRule type="cellIs" dxfId="2328" priority="2478" operator="equal">
      <formula>"Moderado"</formula>
    </cfRule>
    <cfRule type="cellIs" dxfId="2327" priority="2479" operator="equal">
      <formula>"Bajo"</formula>
    </cfRule>
  </conditionalFormatting>
  <conditionalFormatting sqref="AB45">
    <cfRule type="cellIs" dxfId="2326" priority="2471" operator="equal">
      <formula>"Muy Alta"</formula>
    </cfRule>
    <cfRule type="cellIs" dxfId="2325" priority="2472" operator="equal">
      <formula>"Alta"</formula>
    </cfRule>
    <cfRule type="cellIs" dxfId="2324" priority="2473" operator="equal">
      <formula>"Media"</formula>
    </cfRule>
    <cfRule type="cellIs" dxfId="2323" priority="2474" operator="equal">
      <formula>"Baja"</formula>
    </cfRule>
    <cfRule type="cellIs" dxfId="2322" priority="2475" operator="equal">
      <formula>"Muy Baja"</formula>
    </cfRule>
  </conditionalFormatting>
  <conditionalFormatting sqref="AD45">
    <cfRule type="cellIs" dxfId="2321" priority="2466" operator="equal">
      <formula>"Catastrófico"</formula>
    </cfRule>
    <cfRule type="cellIs" dxfId="2320" priority="2467" operator="equal">
      <formula>"Mayor"</formula>
    </cfRule>
    <cfRule type="cellIs" dxfId="2319" priority="2468" operator="equal">
      <formula>"Moderado"</formula>
    </cfRule>
    <cfRule type="cellIs" dxfId="2318" priority="2469" operator="equal">
      <formula>"Menor"</formula>
    </cfRule>
    <cfRule type="cellIs" dxfId="2317" priority="2470" operator="equal">
      <formula>"Leve"</formula>
    </cfRule>
  </conditionalFormatting>
  <conditionalFormatting sqref="AF45">
    <cfRule type="cellIs" dxfId="2316" priority="2462" operator="equal">
      <formula>"Extremo"</formula>
    </cfRule>
    <cfRule type="cellIs" dxfId="2315" priority="2463" operator="equal">
      <formula>"Alto"</formula>
    </cfRule>
    <cfRule type="cellIs" dxfId="2314" priority="2464" operator="equal">
      <formula>"Moderado"</formula>
    </cfRule>
    <cfRule type="cellIs" dxfId="2313" priority="2465" operator="equal">
      <formula>"Bajo"</formula>
    </cfRule>
  </conditionalFormatting>
  <conditionalFormatting sqref="AB46">
    <cfRule type="cellIs" dxfId="2312" priority="2415" operator="equal">
      <formula>"Muy Alta"</formula>
    </cfRule>
    <cfRule type="cellIs" dxfId="2311" priority="2416" operator="equal">
      <formula>"Alta"</formula>
    </cfRule>
    <cfRule type="cellIs" dxfId="2310" priority="2417" operator="equal">
      <formula>"Media"</formula>
    </cfRule>
    <cfRule type="cellIs" dxfId="2309" priority="2418" operator="equal">
      <formula>"Baja"</formula>
    </cfRule>
    <cfRule type="cellIs" dxfId="2308" priority="2419" operator="equal">
      <formula>"Muy Baja"</formula>
    </cfRule>
  </conditionalFormatting>
  <conditionalFormatting sqref="AD46">
    <cfRule type="cellIs" dxfId="2307" priority="2410" operator="equal">
      <formula>"Catastrófico"</formula>
    </cfRule>
    <cfRule type="cellIs" dxfId="2306" priority="2411" operator="equal">
      <formula>"Mayor"</formula>
    </cfRule>
    <cfRule type="cellIs" dxfId="2305" priority="2412" operator="equal">
      <formula>"Moderado"</formula>
    </cfRule>
    <cfRule type="cellIs" dxfId="2304" priority="2413" operator="equal">
      <formula>"Menor"</formula>
    </cfRule>
    <cfRule type="cellIs" dxfId="2303" priority="2414" operator="equal">
      <formula>"Leve"</formula>
    </cfRule>
  </conditionalFormatting>
  <conditionalFormatting sqref="AF46">
    <cfRule type="cellIs" dxfId="2302" priority="2406" operator="equal">
      <formula>"Extremo"</formula>
    </cfRule>
    <cfRule type="cellIs" dxfId="2301" priority="2407" operator="equal">
      <formula>"Alto"</formula>
    </cfRule>
    <cfRule type="cellIs" dxfId="2300" priority="2408" operator="equal">
      <formula>"Moderado"</formula>
    </cfRule>
    <cfRule type="cellIs" dxfId="2299" priority="2409" operator="equal">
      <formula>"Bajo"</formula>
    </cfRule>
  </conditionalFormatting>
  <conditionalFormatting sqref="AB49">
    <cfRule type="cellIs" dxfId="2298" priority="2401" operator="equal">
      <formula>"Muy Alta"</formula>
    </cfRule>
    <cfRule type="cellIs" dxfId="2297" priority="2402" operator="equal">
      <formula>"Alta"</formula>
    </cfRule>
    <cfRule type="cellIs" dxfId="2296" priority="2403" operator="equal">
      <formula>"Media"</formula>
    </cfRule>
    <cfRule type="cellIs" dxfId="2295" priority="2404" operator="equal">
      <formula>"Baja"</formula>
    </cfRule>
    <cfRule type="cellIs" dxfId="2294" priority="2405" operator="equal">
      <formula>"Muy Baja"</formula>
    </cfRule>
  </conditionalFormatting>
  <conditionalFormatting sqref="AD49">
    <cfRule type="cellIs" dxfId="2293" priority="2396" operator="equal">
      <formula>"Catastrófico"</formula>
    </cfRule>
    <cfRule type="cellIs" dxfId="2292" priority="2397" operator="equal">
      <formula>"Mayor"</formula>
    </cfRule>
    <cfRule type="cellIs" dxfId="2291" priority="2398" operator="equal">
      <formula>"Moderado"</formula>
    </cfRule>
    <cfRule type="cellIs" dxfId="2290" priority="2399" operator="equal">
      <formula>"Menor"</formula>
    </cfRule>
    <cfRule type="cellIs" dxfId="2289" priority="2400" operator="equal">
      <formula>"Leve"</formula>
    </cfRule>
  </conditionalFormatting>
  <conditionalFormatting sqref="AF49">
    <cfRule type="cellIs" dxfId="2288" priority="2392" operator="equal">
      <formula>"Extremo"</formula>
    </cfRule>
    <cfRule type="cellIs" dxfId="2287" priority="2393" operator="equal">
      <formula>"Alto"</formula>
    </cfRule>
    <cfRule type="cellIs" dxfId="2286" priority="2394" operator="equal">
      <formula>"Moderado"</formula>
    </cfRule>
    <cfRule type="cellIs" dxfId="2285" priority="2395" operator="equal">
      <formula>"Bajo"</formula>
    </cfRule>
  </conditionalFormatting>
  <conditionalFormatting sqref="AB47">
    <cfRule type="cellIs" dxfId="2284" priority="2387" operator="equal">
      <formula>"Muy Alta"</formula>
    </cfRule>
    <cfRule type="cellIs" dxfId="2283" priority="2388" operator="equal">
      <formula>"Alta"</formula>
    </cfRule>
    <cfRule type="cellIs" dxfId="2282" priority="2389" operator="equal">
      <formula>"Media"</formula>
    </cfRule>
    <cfRule type="cellIs" dxfId="2281" priority="2390" operator="equal">
      <formula>"Baja"</formula>
    </cfRule>
    <cfRule type="cellIs" dxfId="2280" priority="2391" operator="equal">
      <formula>"Muy Baja"</formula>
    </cfRule>
  </conditionalFormatting>
  <conditionalFormatting sqref="AD47">
    <cfRule type="cellIs" dxfId="2279" priority="2382" operator="equal">
      <formula>"Catastrófico"</formula>
    </cfRule>
    <cfRule type="cellIs" dxfId="2278" priority="2383" operator="equal">
      <formula>"Mayor"</formula>
    </cfRule>
    <cfRule type="cellIs" dxfId="2277" priority="2384" operator="equal">
      <formula>"Moderado"</formula>
    </cfRule>
    <cfRule type="cellIs" dxfId="2276" priority="2385" operator="equal">
      <formula>"Menor"</formula>
    </cfRule>
    <cfRule type="cellIs" dxfId="2275" priority="2386" operator="equal">
      <formula>"Leve"</formula>
    </cfRule>
  </conditionalFormatting>
  <conditionalFormatting sqref="AF47">
    <cfRule type="cellIs" dxfId="2274" priority="2378" operator="equal">
      <formula>"Extremo"</formula>
    </cfRule>
    <cfRule type="cellIs" dxfId="2273" priority="2379" operator="equal">
      <formula>"Alto"</formula>
    </cfRule>
    <cfRule type="cellIs" dxfId="2272" priority="2380" operator="equal">
      <formula>"Moderado"</formula>
    </cfRule>
    <cfRule type="cellIs" dxfId="2271" priority="2381" operator="equal">
      <formula>"Bajo"</formula>
    </cfRule>
  </conditionalFormatting>
  <conditionalFormatting sqref="AB48">
    <cfRule type="cellIs" dxfId="2270" priority="2373" operator="equal">
      <formula>"Muy Alta"</formula>
    </cfRule>
    <cfRule type="cellIs" dxfId="2269" priority="2374" operator="equal">
      <formula>"Alta"</formula>
    </cfRule>
    <cfRule type="cellIs" dxfId="2268" priority="2375" operator="equal">
      <formula>"Media"</formula>
    </cfRule>
    <cfRule type="cellIs" dxfId="2267" priority="2376" operator="equal">
      <formula>"Baja"</formula>
    </cfRule>
    <cfRule type="cellIs" dxfId="2266" priority="2377" operator="equal">
      <formula>"Muy Baja"</formula>
    </cfRule>
  </conditionalFormatting>
  <conditionalFormatting sqref="AD48">
    <cfRule type="cellIs" dxfId="2265" priority="2368" operator="equal">
      <formula>"Catastrófico"</formula>
    </cfRule>
    <cfRule type="cellIs" dxfId="2264" priority="2369" operator="equal">
      <formula>"Mayor"</formula>
    </cfRule>
    <cfRule type="cellIs" dxfId="2263" priority="2370" operator="equal">
      <formula>"Moderado"</formula>
    </cfRule>
    <cfRule type="cellIs" dxfId="2262" priority="2371" operator="equal">
      <formula>"Menor"</formula>
    </cfRule>
    <cfRule type="cellIs" dxfId="2261" priority="2372" operator="equal">
      <formula>"Leve"</formula>
    </cfRule>
  </conditionalFormatting>
  <conditionalFormatting sqref="AF48">
    <cfRule type="cellIs" dxfId="2260" priority="2364" operator="equal">
      <formula>"Extremo"</formula>
    </cfRule>
    <cfRule type="cellIs" dxfId="2259" priority="2365" operator="equal">
      <formula>"Alto"</formula>
    </cfRule>
    <cfRule type="cellIs" dxfId="2258" priority="2366" operator="equal">
      <formula>"Moderado"</formula>
    </cfRule>
    <cfRule type="cellIs" dxfId="2257" priority="2367" operator="equal">
      <formula>"Bajo"</formula>
    </cfRule>
  </conditionalFormatting>
  <conditionalFormatting sqref="AB50">
    <cfRule type="cellIs" dxfId="2256" priority="2359" operator="equal">
      <formula>"Muy Alta"</formula>
    </cfRule>
    <cfRule type="cellIs" dxfId="2255" priority="2360" operator="equal">
      <formula>"Alta"</formula>
    </cfRule>
    <cfRule type="cellIs" dxfId="2254" priority="2361" operator="equal">
      <formula>"Media"</formula>
    </cfRule>
    <cfRule type="cellIs" dxfId="2253" priority="2362" operator="equal">
      <formula>"Baja"</formula>
    </cfRule>
    <cfRule type="cellIs" dxfId="2252" priority="2363" operator="equal">
      <formula>"Muy Baja"</formula>
    </cfRule>
  </conditionalFormatting>
  <conditionalFormatting sqref="AD50">
    <cfRule type="cellIs" dxfId="2251" priority="2354" operator="equal">
      <formula>"Catastrófico"</formula>
    </cfRule>
    <cfRule type="cellIs" dxfId="2250" priority="2355" operator="equal">
      <formula>"Mayor"</formula>
    </cfRule>
    <cfRule type="cellIs" dxfId="2249" priority="2356" operator="equal">
      <formula>"Moderado"</formula>
    </cfRule>
    <cfRule type="cellIs" dxfId="2248" priority="2357" operator="equal">
      <formula>"Menor"</formula>
    </cfRule>
    <cfRule type="cellIs" dxfId="2247" priority="2358" operator="equal">
      <formula>"Leve"</formula>
    </cfRule>
  </conditionalFormatting>
  <conditionalFormatting sqref="AF50">
    <cfRule type="cellIs" dxfId="2246" priority="2350" operator="equal">
      <formula>"Extremo"</formula>
    </cfRule>
    <cfRule type="cellIs" dxfId="2245" priority="2351" operator="equal">
      <formula>"Alto"</formula>
    </cfRule>
    <cfRule type="cellIs" dxfId="2244" priority="2352" operator="equal">
      <formula>"Moderado"</formula>
    </cfRule>
    <cfRule type="cellIs" dxfId="2243" priority="2353" operator="equal">
      <formula>"Bajo"</formula>
    </cfRule>
  </conditionalFormatting>
  <conditionalFormatting sqref="AB51">
    <cfRule type="cellIs" dxfId="2242" priority="2345" operator="equal">
      <formula>"Muy Alta"</formula>
    </cfRule>
    <cfRule type="cellIs" dxfId="2241" priority="2346" operator="equal">
      <formula>"Alta"</formula>
    </cfRule>
    <cfRule type="cellIs" dxfId="2240" priority="2347" operator="equal">
      <formula>"Media"</formula>
    </cfRule>
    <cfRule type="cellIs" dxfId="2239" priority="2348" operator="equal">
      <formula>"Baja"</formula>
    </cfRule>
    <cfRule type="cellIs" dxfId="2238" priority="2349" operator="equal">
      <formula>"Muy Baja"</formula>
    </cfRule>
  </conditionalFormatting>
  <conditionalFormatting sqref="AD51">
    <cfRule type="cellIs" dxfId="2237" priority="2340" operator="equal">
      <formula>"Catastrófico"</formula>
    </cfRule>
    <cfRule type="cellIs" dxfId="2236" priority="2341" operator="equal">
      <formula>"Mayor"</formula>
    </cfRule>
    <cfRule type="cellIs" dxfId="2235" priority="2342" operator="equal">
      <formula>"Moderado"</formula>
    </cfRule>
    <cfRule type="cellIs" dxfId="2234" priority="2343" operator="equal">
      <formula>"Menor"</formula>
    </cfRule>
    <cfRule type="cellIs" dxfId="2233" priority="2344" operator="equal">
      <formula>"Leve"</formula>
    </cfRule>
  </conditionalFormatting>
  <conditionalFormatting sqref="AF51">
    <cfRule type="cellIs" dxfId="2232" priority="2336" operator="equal">
      <formula>"Extremo"</formula>
    </cfRule>
    <cfRule type="cellIs" dxfId="2231" priority="2337" operator="equal">
      <formula>"Alto"</formula>
    </cfRule>
    <cfRule type="cellIs" dxfId="2230" priority="2338" operator="equal">
      <formula>"Moderado"</formula>
    </cfRule>
    <cfRule type="cellIs" dxfId="2229" priority="2339" operator="equal">
      <formula>"Bajo"</formula>
    </cfRule>
  </conditionalFormatting>
  <conditionalFormatting sqref="AB53">
    <cfRule type="cellIs" dxfId="2228" priority="2331" operator="equal">
      <formula>"Muy Alta"</formula>
    </cfRule>
    <cfRule type="cellIs" dxfId="2227" priority="2332" operator="equal">
      <formula>"Alta"</formula>
    </cfRule>
    <cfRule type="cellIs" dxfId="2226" priority="2333" operator="equal">
      <formula>"Media"</formula>
    </cfRule>
    <cfRule type="cellIs" dxfId="2225" priority="2334" operator="equal">
      <formula>"Baja"</formula>
    </cfRule>
    <cfRule type="cellIs" dxfId="2224" priority="2335" operator="equal">
      <formula>"Muy Baja"</formula>
    </cfRule>
  </conditionalFormatting>
  <conditionalFormatting sqref="AD53">
    <cfRule type="cellIs" dxfId="2223" priority="2326" operator="equal">
      <formula>"Catastrófico"</formula>
    </cfRule>
    <cfRule type="cellIs" dxfId="2222" priority="2327" operator="equal">
      <formula>"Mayor"</formula>
    </cfRule>
    <cfRule type="cellIs" dxfId="2221" priority="2328" operator="equal">
      <formula>"Moderado"</formula>
    </cfRule>
    <cfRule type="cellIs" dxfId="2220" priority="2329" operator="equal">
      <formula>"Menor"</formula>
    </cfRule>
    <cfRule type="cellIs" dxfId="2219" priority="2330" operator="equal">
      <formula>"Leve"</formula>
    </cfRule>
  </conditionalFormatting>
  <conditionalFormatting sqref="AB55">
    <cfRule type="cellIs" dxfId="2218" priority="2317" operator="equal">
      <formula>"Muy Alta"</formula>
    </cfRule>
    <cfRule type="cellIs" dxfId="2217" priority="2318" operator="equal">
      <formula>"Alta"</formula>
    </cfRule>
    <cfRule type="cellIs" dxfId="2216" priority="2319" operator="equal">
      <formula>"Media"</formula>
    </cfRule>
    <cfRule type="cellIs" dxfId="2215" priority="2320" operator="equal">
      <formula>"Baja"</formula>
    </cfRule>
    <cfRule type="cellIs" dxfId="2214" priority="2321" operator="equal">
      <formula>"Muy Baja"</formula>
    </cfRule>
  </conditionalFormatting>
  <conditionalFormatting sqref="AB54">
    <cfRule type="cellIs" dxfId="2213" priority="2303" operator="equal">
      <formula>"Muy Alta"</formula>
    </cfRule>
    <cfRule type="cellIs" dxfId="2212" priority="2304" operator="equal">
      <formula>"Alta"</formula>
    </cfRule>
    <cfRule type="cellIs" dxfId="2211" priority="2305" operator="equal">
      <formula>"Media"</formula>
    </cfRule>
    <cfRule type="cellIs" dxfId="2210" priority="2306" operator="equal">
      <formula>"Baja"</formula>
    </cfRule>
    <cfRule type="cellIs" dxfId="2209" priority="2307" operator="equal">
      <formula>"Muy Baja"</formula>
    </cfRule>
  </conditionalFormatting>
  <conditionalFormatting sqref="AD54">
    <cfRule type="cellIs" dxfId="2208" priority="2298" operator="equal">
      <formula>"Catastrófico"</formula>
    </cfRule>
    <cfRule type="cellIs" dxfId="2207" priority="2299" operator="equal">
      <formula>"Mayor"</formula>
    </cfRule>
    <cfRule type="cellIs" dxfId="2206" priority="2300" operator="equal">
      <formula>"Moderado"</formula>
    </cfRule>
    <cfRule type="cellIs" dxfId="2205" priority="2301" operator="equal">
      <formula>"Menor"</formula>
    </cfRule>
    <cfRule type="cellIs" dxfId="2204" priority="2302" operator="equal">
      <formula>"Leve"</formula>
    </cfRule>
  </conditionalFormatting>
  <conditionalFormatting sqref="AF54">
    <cfRule type="cellIs" dxfId="2203" priority="2294" operator="equal">
      <formula>"Extremo"</formula>
    </cfRule>
    <cfRule type="cellIs" dxfId="2202" priority="2295" operator="equal">
      <formula>"Alto"</formula>
    </cfRule>
    <cfRule type="cellIs" dxfId="2201" priority="2296" operator="equal">
      <formula>"Moderado"</formula>
    </cfRule>
    <cfRule type="cellIs" dxfId="2200" priority="2297" operator="equal">
      <formula>"Bajo"</formula>
    </cfRule>
  </conditionalFormatting>
  <conditionalFormatting sqref="AB56">
    <cfRule type="cellIs" dxfId="2199" priority="2289" operator="equal">
      <formula>"Muy Alta"</formula>
    </cfRule>
    <cfRule type="cellIs" dxfId="2198" priority="2290" operator="equal">
      <formula>"Alta"</formula>
    </cfRule>
    <cfRule type="cellIs" dxfId="2197" priority="2291" operator="equal">
      <formula>"Media"</formula>
    </cfRule>
    <cfRule type="cellIs" dxfId="2196" priority="2292" operator="equal">
      <formula>"Baja"</formula>
    </cfRule>
    <cfRule type="cellIs" dxfId="2195" priority="2293" operator="equal">
      <formula>"Muy Baja"</formula>
    </cfRule>
  </conditionalFormatting>
  <conditionalFormatting sqref="AD56">
    <cfRule type="cellIs" dxfId="2194" priority="2284" operator="equal">
      <formula>"Catastrófico"</formula>
    </cfRule>
    <cfRule type="cellIs" dxfId="2193" priority="2285" operator="equal">
      <formula>"Mayor"</formula>
    </cfRule>
    <cfRule type="cellIs" dxfId="2192" priority="2286" operator="equal">
      <formula>"Moderado"</formula>
    </cfRule>
    <cfRule type="cellIs" dxfId="2191" priority="2287" operator="equal">
      <formula>"Menor"</formula>
    </cfRule>
    <cfRule type="cellIs" dxfId="2190" priority="2288" operator="equal">
      <formula>"Leve"</formula>
    </cfRule>
  </conditionalFormatting>
  <conditionalFormatting sqref="AF56">
    <cfRule type="cellIs" dxfId="2189" priority="2280" operator="equal">
      <formula>"Extremo"</formula>
    </cfRule>
    <cfRule type="cellIs" dxfId="2188" priority="2281" operator="equal">
      <formula>"Alto"</formula>
    </cfRule>
    <cfRule type="cellIs" dxfId="2187" priority="2282" operator="equal">
      <formula>"Moderado"</formula>
    </cfRule>
    <cfRule type="cellIs" dxfId="2186" priority="2283" operator="equal">
      <formula>"Bajo"</formula>
    </cfRule>
  </conditionalFormatting>
  <conditionalFormatting sqref="AB57">
    <cfRule type="cellIs" dxfId="2185" priority="2275" operator="equal">
      <formula>"Muy Alta"</formula>
    </cfRule>
    <cfRule type="cellIs" dxfId="2184" priority="2276" operator="equal">
      <formula>"Alta"</formula>
    </cfRule>
    <cfRule type="cellIs" dxfId="2183" priority="2277" operator="equal">
      <formula>"Media"</formula>
    </cfRule>
    <cfRule type="cellIs" dxfId="2182" priority="2278" operator="equal">
      <formula>"Baja"</formula>
    </cfRule>
    <cfRule type="cellIs" dxfId="2181" priority="2279" operator="equal">
      <formula>"Muy Baja"</formula>
    </cfRule>
  </conditionalFormatting>
  <conditionalFormatting sqref="AD57">
    <cfRule type="cellIs" dxfId="2180" priority="2270" operator="equal">
      <formula>"Catastrófico"</formula>
    </cfRule>
    <cfRule type="cellIs" dxfId="2179" priority="2271" operator="equal">
      <formula>"Mayor"</formula>
    </cfRule>
    <cfRule type="cellIs" dxfId="2178" priority="2272" operator="equal">
      <formula>"Moderado"</formula>
    </cfRule>
    <cfRule type="cellIs" dxfId="2177" priority="2273" operator="equal">
      <formula>"Menor"</formula>
    </cfRule>
    <cfRule type="cellIs" dxfId="2176" priority="2274" operator="equal">
      <formula>"Leve"</formula>
    </cfRule>
  </conditionalFormatting>
  <conditionalFormatting sqref="AF57">
    <cfRule type="cellIs" dxfId="2175" priority="2266" operator="equal">
      <formula>"Extremo"</formula>
    </cfRule>
    <cfRule type="cellIs" dxfId="2174" priority="2267" operator="equal">
      <formula>"Alto"</formula>
    </cfRule>
    <cfRule type="cellIs" dxfId="2173" priority="2268" operator="equal">
      <formula>"Moderado"</formula>
    </cfRule>
    <cfRule type="cellIs" dxfId="2172" priority="2269" operator="equal">
      <formula>"Bajo"</formula>
    </cfRule>
  </conditionalFormatting>
  <conditionalFormatting sqref="AB59">
    <cfRule type="cellIs" dxfId="2171" priority="2261" operator="equal">
      <formula>"Muy Alta"</formula>
    </cfRule>
    <cfRule type="cellIs" dxfId="2170" priority="2262" operator="equal">
      <formula>"Alta"</formula>
    </cfRule>
    <cfRule type="cellIs" dxfId="2169" priority="2263" operator="equal">
      <formula>"Media"</formula>
    </cfRule>
    <cfRule type="cellIs" dxfId="2168" priority="2264" operator="equal">
      <formula>"Baja"</formula>
    </cfRule>
    <cfRule type="cellIs" dxfId="2167" priority="2265" operator="equal">
      <formula>"Muy Baja"</formula>
    </cfRule>
  </conditionalFormatting>
  <conditionalFormatting sqref="AD59">
    <cfRule type="cellIs" dxfId="2166" priority="2256" operator="equal">
      <formula>"Catastrófico"</formula>
    </cfRule>
    <cfRule type="cellIs" dxfId="2165" priority="2257" operator="equal">
      <formula>"Mayor"</formula>
    </cfRule>
    <cfRule type="cellIs" dxfId="2164" priority="2258" operator="equal">
      <formula>"Moderado"</formula>
    </cfRule>
    <cfRule type="cellIs" dxfId="2163" priority="2259" operator="equal">
      <formula>"Menor"</formula>
    </cfRule>
    <cfRule type="cellIs" dxfId="2162" priority="2260" operator="equal">
      <formula>"Leve"</formula>
    </cfRule>
  </conditionalFormatting>
  <conditionalFormatting sqref="AF59">
    <cfRule type="cellIs" dxfId="2161" priority="2252" operator="equal">
      <formula>"Extremo"</formula>
    </cfRule>
    <cfRule type="cellIs" dxfId="2160" priority="2253" operator="equal">
      <formula>"Alto"</formula>
    </cfRule>
    <cfRule type="cellIs" dxfId="2159" priority="2254" operator="equal">
      <formula>"Moderado"</formula>
    </cfRule>
    <cfRule type="cellIs" dxfId="2158" priority="2255" operator="equal">
      <formula>"Bajo"</formula>
    </cfRule>
  </conditionalFormatting>
  <conditionalFormatting sqref="AB60">
    <cfRule type="cellIs" dxfId="2157" priority="2247" operator="equal">
      <formula>"Muy Alta"</formula>
    </cfRule>
    <cfRule type="cellIs" dxfId="2156" priority="2248" operator="equal">
      <formula>"Alta"</formula>
    </cfRule>
    <cfRule type="cellIs" dxfId="2155" priority="2249" operator="equal">
      <formula>"Media"</formula>
    </cfRule>
    <cfRule type="cellIs" dxfId="2154" priority="2250" operator="equal">
      <formula>"Baja"</formula>
    </cfRule>
    <cfRule type="cellIs" dxfId="2153" priority="2251" operator="equal">
      <formula>"Muy Baja"</formula>
    </cfRule>
  </conditionalFormatting>
  <conditionalFormatting sqref="AD60">
    <cfRule type="cellIs" dxfId="2152" priority="2242" operator="equal">
      <formula>"Catastrófico"</formula>
    </cfRule>
    <cfRule type="cellIs" dxfId="2151" priority="2243" operator="equal">
      <formula>"Mayor"</formula>
    </cfRule>
    <cfRule type="cellIs" dxfId="2150" priority="2244" operator="equal">
      <formula>"Moderado"</formula>
    </cfRule>
    <cfRule type="cellIs" dxfId="2149" priority="2245" operator="equal">
      <formula>"Menor"</formula>
    </cfRule>
    <cfRule type="cellIs" dxfId="2148" priority="2246" operator="equal">
      <formula>"Leve"</formula>
    </cfRule>
  </conditionalFormatting>
  <conditionalFormatting sqref="AF60">
    <cfRule type="cellIs" dxfId="2147" priority="2238" operator="equal">
      <formula>"Extremo"</formula>
    </cfRule>
    <cfRule type="cellIs" dxfId="2146" priority="2239" operator="equal">
      <formula>"Alto"</formula>
    </cfRule>
    <cfRule type="cellIs" dxfId="2145" priority="2240" operator="equal">
      <formula>"Moderado"</formula>
    </cfRule>
    <cfRule type="cellIs" dxfId="2144" priority="2241" operator="equal">
      <formula>"Bajo"</formula>
    </cfRule>
  </conditionalFormatting>
  <conditionalFormatting sqref="AB62">
    <cfRule type="cellIs" dxfId="2143" priority="2233" operator="equal">
      <formula>"Muy Alta"</formula>
    </cfRule>
    <cfRule type="cellIs" dxfId="2142" priority="2234" operator="equal">
      <formula>"Alta"</formula>
    </cfRule>
    <cfRule type="cellIs" dxfId="2141" priority="2235" operator="equal">
      <formula>"Media"</formula>
    </cfRule>
    <cfRule type="cellIs" dxfId="2140" priority="2236" operator="equal">
      <formula>"Baja"</formula>
    </cfRule>
    <cfRule type="cellIs" dxfId="2139" priority="2237" operator="equal">
      <formula>"Muy Baja"</formula>
    </cfRule>
  </conditionalFormatting>
  <conditionalFormatting sqref="AD62">
    <cfRule type="cellIs" dxfId="2138" priority="2228" operator="equal">
      <formula>"Catastrófico"</formula>
    </cfRule>
    <cfRule type="cellIs" dxfId="2137" priority="2229" operator="equal">
      <formula>"Mayor"</formula>
    </cfRule>
    <cfRule type="cellIs" dxfId="2136" priority="2230" operator="equal">
      <formula>"Moderado"</formula>
    </cfRule>
    <cfRule type="cellIs" dxfId="2135" priority="2231" operator="equal">
      <formula>"Menor"</formula>
    </cfRule>
    <cfRule type="cellIs" dxfId="2134" priority="2232" operator="equal">
      <formula>"Leve"</formula>
    </cfRule>
  </conditionalFormatting>
  <conditionalFormatting sqref="AF62">
    <cfRule type="cellIs" dxfId="2133" priority="2224" operator="equal">
      <formula>"Extremo"</formula>
    </cfRule>
    <cfRule type="cellIs" dxfId="2132" priority="2225" operator="equal">
      <formula>"Alto"</formula>
    </cfRule>
    <cfRule type="cellIs" dxfId="2131" priority="2226" operator="equal">
      <formula>"Moderado"</formula>
    </cfRule>
    <cfRule type="cellIs" dxfId="2130" priority="2227" operator="equal">
      <formula>"Bajo"</formula>
    </cfRule>
  </conditionalFormatting>
  <conditionalFormatting sqref="AB63">
    <cfRule type="cellIs" dxfId="2129" priority="2219" operator="equal">
      <formula>"Muy Alta"</formula>
    </cfRule>
    <cfRule type="cellIs" dxfId="2128" priority="2220" operator="equal">
      <formula>"Alta"</formula>
    </cfRule>
    <cfRule type="cellIs" dxfId="2127" priority="2221" operator="equal">
      <formula>"Media"</formula>
    </cfRule>
    <cfRule type="cellIs" dxfId="2126" priority="2222" operator="equal">
      <formula>"Baja"</formula>
    </cfRule>
    <cfRule type="cellIs" dxfId="2125" priority="2223" operator="equal">
      <formula>"Muy Baja"</formula>
    </cfRule>
  </conditionalFormatting>
  <conditionalFormatting sqref="AD63">
    <cfRule type="cellIs" dxfId="2124" priority="2214" operator="equal">
      <formula>"Catastrófico"</formula>
    </cfRule>
    <cfRule type="cellIs" dxfId="2123" priority="2215" operator="equal">
      <formula>"Mayor"</formula>
    </cfRule>
    <cfRule type="cellIs" dxfId="2122" priority="2216" operator="equal">
      <formula>"Moderado"</formula>
    </cfRule>
    <cfRule type="cellIs" dxfId="2121" priority="2217" operator="equal">
      <formula>"Menor"</formula>
    </cfRule>
    <cfRule type="cellIs" dxfId="2120" priority="2218" operator="equal">
      <formula>"Leve"</formula>
    </cfRule>
  </conditionalFormatting>
  <conditionalFormatting sqref="AF63">
    <cfRule type="cellIs" dxfId="2119" priority="2210" operator="equal">
      <formula>"Extremo"</formula>
    </cfRule>
    <cfRule type="cellIs" dxfId="2118" priority="2211" operator="equal">
      <formula>"Alto"</formula>
    </cfRule>
    <cfRule type="cellIs" dxfId="2117" priority="2212" operator="equal">
      <formula>"Moderado"</formula>
    </cfRule>
    <cfRule type="cellIs" dxfId="2116" priority="2213" operator="equal">
      <formula>"Bajo"</formula>
    </cfRule>
  </conditionalFormatting>
  <conditionalFormatting sqref="AB65">
    <cfRule type="cellIs" dxfId="2115" priority="2205" operator="equal">
      <formula>"Muy Alta"</formula>
    </cfRule>
    <cfRule type="cellIs" dxfId="2114" priority="2206" operator="equal">
      <formula>"Alta"</formula>
    </cfRule>
    <cfRule type="cellIs" dxfId="2113" priority="2207" operator="equal">
      <formula>"Media"</formula>
    </cfRule>
    <cfRule type="cellIs" dxfId="2112" priority="2208" operator="equal">
      <formula>"Baja"</formula>
    </cfRule>
    <cfRule type="cellIs" dxfId="2111" priority="2209" operator="equal">
      <formula>"Muy Baja"</formula>
    </cfRule>
  </conditionalFormatting>
  <conditionalFormatting sqref="AD65">
    <cfRule type="cellIs" dxfId="2110" priority="2200" operator="equal">
      <formula>"Catastrófico"</formula>
    </cfRule>
    <cfRule type="cellIs" dxfId="2109" priority="2201" operator="equal">
      <formula>"Mayor"</formula>
    </cfRule>
    <cfRule type="cellIs" dxfId="2108" priority="2202" operator="equal">
      <formula>"Moderado"</formula>
    </cfRule>
    <cfRule type="cellIs" dxfId="2107" priority="2203" operator="equal">
      <formula>"Menor"</formula>
    </cfRule>
    <cfRule type="cellIs" dxfId="2106" priority="2204" operator="equal">
      <formula>"Leve"</formula>
    </cfRule>
  </conditionalFormatting>
  <conditionalFormatting sqref="AF65">
    <cfRule type="cellIs" dxfId="2105" priority="2196" operator="equal">
      <formula>"Extremo"</formula>
    </cfRule>
    <cfRule type="cellIs" dxfId="2104" priority="2197" operator="equal">
      <formula>"Alto"</formula>
    </cfRule>
    <cfRule type="cellIs" dxfId="2103" priority="2198" operator="equal">
      <formula>"Moderado"</formula>
    </cfRule>
    <cfRule type="cellIs" dxfId="2102" priority="2199" operator="equal">
      <formula>"Bajo"</formula>
    </cfRule>
  </conditionalFormatting>
  <conditionalFormatting sqref="AB66">
    <cfRule type="cellIs" dxfId="2101" priority="2191" operator="equal">
      <formula>"Muy Alta"</formula>
    </cfRule>
    <cfRule type="cellIs" dxfId="2100" priority="2192" operator="equal">
      <formula>"Alta"</formula>
    </cfRule>
    <cfRule type="cellIs" dxfId="2099" priority="2193" operator="equal">
      <formula>"Media"</formula>
    </cfRule>
    <cfRule type="cellIs" dxfId="2098" priority="2194" operator="equal">
      <formula>"Baja"</formula>
    </cfRule>
    <cfRule type="cellIs" dxfId="2097" priority="2195" operator="equal">
      <formula>"Muy Baja"</formula>
    </cfRule>
  </conditionalFormatting>
  <conditionalFormatting sqref="AD66">
    <cfRule type="cellIs" dxfId="2096" priority="2186" operator="equal">
      <formula>"Catastrófico"</formula>
    </cfRule>
    <cfRule type="cellIs" dxfId="2095" priority="2187" operator="equal">
      <formula>"Mayor"</formula>
    </cfRule>
    <cfRule type="cellIs" dxfId="2094" priority="2188" operator="equal">
      <formula>"Moderado"</formula>
    </cfRule>
    <cfRule type="cellIs" dxfId="2093" priority="2189" operator="equal">
      <formula>"Menor"</formula>
    </cfRule>
    <cfRule type="cellIs" dxfId="2092" priority="2190" operator="equal">
      <formula>"Leve"</formula>
    </cfRule>
  </conditionalFormatting>
  <conditionalFormatting sqref="AF66">
    <cfRule type="cellIs" dxfId="2091" priority="2182" operator="equal">
      <formula>"Extremo"</formula>
    </cfRule>
    <cfRule type="cellIs" dxfId="2090" priority="2183" operator="equal">
      <formula>"Alto"</formula>
    </cfRule>
    <cfRule type="cellIs" dxfId="2089" priority="2184" operator="equal">
      <formula>"Moderado"</formula>
    </cfRule>
    <cfRule type="cellIs" dxfId="2088" priority="2185" operator="equal">
      <formula>"Bajo"</formula>
    </cfRule>
  </conditionalFormatting>
  <conditionalFormatting sqref="AB68">
    <cfRule type="cellIs" dxfId="2087" priority="2177" operator="equal">
      <formula>"Muy Alta"</formula>
    </cfRule>
    <cfRule type="cellIs" dxfId="2086" priority="2178" operator="equal">
      <formula>"Alta"</formula>
    </cfRule>
    <cfRule type="cellIs" dxfId="2085" priority="2179" operator="equal">
      <formula>"Media"</formula>
    </cfRule>
    <cfRule type="cellIs" dxfId="2084" priority="2180" operator="equal">
      <formula>"Baja"</formula>
    </cfRule>
    <cfRule type="cellIs" dxfId="2083" priority="2181" operator="equal">
      <formula>"Muy Baja"</formula>
    </cfRule>
  </conditionalFormatting>
  <conditionalFormatting sqref="AD68">
    <cfRule type="cellIs" dxfId="2082" priority="2172" operator="equal">
      <formula>"Catastrófico"</formula>
    </cfRule>
    <cfRule type="cellIs" dxfId="2081" priority="2173" operator="equal">
      <formula>"Mayor"</formula>
    </cfRule>
    <cfRule type="cellIs" dxfId="2080" priority="2174" operator="equal">
      <formula>"Moderado"</formula>
    </cfRule>
    <cfRule type="cellIs" dxfId="2079" priority="2175" operator="equal">
      <formula>"Menor"</formula>
    </cfRule>
    <cfRule type="cellIs" dxfId="2078" priority="2176" operator="equal">
      <formula>"Leve"</formula>
    </cfRule>
  </conditionalFormatting>
  <conditionalFormatting sqref="AF68">
    <cfRule type="cellIs" dxfId="2077" priority="2168" operator="equal">
      <formula>"Extremo"</formula>
    </cfRule>
    <cfRule type="cellIs" dxfId="2076" priority="2169" operator="equal">
      <formula>"Alto"</formula>
    </cfRule>
    <cfRule type="cellIs" dxfId="2075" priority="2170" operator="equal">
      <formula>"Moderado"</formula>
    </cfRule>
    <cfRule type="cellIs" dxfId="2074" priority="2171" operator="equal">
      <formula>"Bajo"</formula>
    </cfRule>
  </conditionalFormatting>
  <conditionalFormatting sqref="AB69">
    <cfRule type="cellIs" dxfId="2073" priority="2163" operator="equal">
      <formula>"Muy Alta"</formula>
    </cfRule>
    <cfRule type="cellIs" dxfId="2072" priority="2164" operator="equal">
      <formula>"Alta"</formula>
    </cfRule>
    <cfRule type="cellIs" dxfId="2071" priority="2165" operator="equal">
      <formula>"Media"</formula>
    </cfRule>
    <cfRule type="cellIs" dxfId="2070" priority="2166" operator="equal">
      <formula>"Baja"</formula>
    </cfRule>
    <cfRule type="cellIs" dxfId="2069" priority="2167" operator="equal">
      <formula>"Muy Baja"</formula>
    </cfRule>
  </conditionalFormatting>
  <conditionalFormatting sqref="AD69">
    <cfRule type="cellIs" dxfId="2068" priority="2158" operator="equal">
      <formula>"Catastrófico"</formula>
    </cfRule>
    <cfRule type="cellIs" dxfId="2067" priority="2159" operator="equal">
      <formula>"Mayor"</formula>
    </cfRule>
    <cfRule type="cellIs" dxfId="2066" priority="2160" operator="equal">
      <formula>"Moderado"</formula>
    </cfRule>
    <cfRule type="cellIs" dxfId="2065" priority="2161" operator="equal">
      <formula>"Menor"</formula>
    </cfRule>
    <cfRule type="cellIs" dxfId="2064" priority="2162" operator="equal">
      <formula>"Leve"</formula>
    </cfRule>
  </conditionalFormatting>
  <conditionalFormatting sqref="AF69">
    <cfRule type="cellIs" dxfId="2063" priority="2154" operator="equal">
      <formula>"Extremo"</formula>
    </cfRule>
    <cfRule type="cellIs" dxfId="2062" priority="2155" operator="equal">
      <formula>"Alto"</formula>
    </cfRule>
    <cfRule type="cellIs" dxfId="2061" priority="2156" operator="equal">
      <formula>"Moderado"</formula>
    </cfRule>
    <cfRule type="cellIs" dxfId="2060" priority="2157" operator="equal">
      <formula>"Bajo"</formula>
    </cfRule>
  </conditionalFormatting>
  <conditionalFormatting sqref="AB71">
    <cfRule type="cellIs" dxfId="2059" priority="2149" operator="equal">
      <formula>"Muy Alta"</formula>
    </cfRule>
    <cfRule type="cellIs" dxfId="2058" priority="2150" operator="equal">
      <formula>"Alta"</formula>
    </cfRule>
    <cfRule type="cellIs" dxfId="2057" priority="2151" operator="equal">
      <formula>"Media"</formula>
    </cfRule>
    <cfRule type="cellIs" dxfId="2056" priority="2152" operator="equal">
      <formula>"Baja"</formula>
    </cfRule>
    <cfRule type="cellIs" dxfId="2055" priority="2153" operator="equal">
      <formula>"Muy Baja"</formula>
    </cfRule>
  </conditionalFormatting>
  <conditionalFormatting sqref="AD71">
    <cfRule type="cellIs" dxfId="2054" priority="2144" operator="equal">
      <formula>"Catastrófico"</formula>
    </cfRule>
    <cfRule type="cellIs" dxfId="2053" priority="2145" operator="equal">
      <formula>"Mayor"</formula>
    </cfRule>
    <cfRule type="cellIs" dxfId="2052" priority="2146" operator="equal">
      <formula>"Moderado"</formula>
    </cfRule>
    <cfRule type="cellIs" dxfId="2051" priority="2147" operator="equal">
      <formula>"Menor"</formula>
    </cfRule>
    <cfRule type="cellIs" dxfId="2050" priority="2148" operator="equal">
      <formula>"Leve"</formula>
    </cfRule>
  </conditionalFormatting>
  <conditionalFormatting sqref="AF71">
    <cfRule type="cellIs" dxfId="2049" priority="2140" operator="equal">
      <formula>"Extremo"</formula>
    </cfRule>
    <cfRule type="cellIs" dxfId="2048" priority="2141" operator="equal">
      <formula>"Alto"</formula>
    </cfRule>
    <cfRule type="cellIs" dxfId="2047" priority="2142" operator="equal">
      <formula>"Moderado"</formula>
    </cfRule>
    <cfRule type="cellIs" dxfId="2046" priority="2143" operator="equal">
      <formula>"Bajo"</formula>
    </cfRule>
  </conditionalFormatting>
  <conditionalFormatting sqref="AB72">
    <cfRule type="cellIs" dxfId="2045" priority="2135" operator="equal">
      <formula>"Muy Alta"</formula>
    </cfRule>
    <cfRule type="cellIs" dxfId="2044" priority="2136" operator="equal">
      <formula>"Alta"</formula>
    </cfRule>
    <cfRule type="cellIs" dxfId="2043" priority="2137" operator="equal">
      <formula>"Media"</formula>
    </cfRule>
    <cfRule type="cellIs" dxfId="2042" priority="2138" operator="equal">
      <formula>"Baja"</formula>
    </cfRule>
    <cfRule type="cellIs" dxfId="2041" priority="2139" operator="equal">
      <formula>"Muy Baja"</formula>
    </cfRule>
  </conditionalFormatting>
  <conditionalFormatting sqref="AD72">
    <cfRule type="cellIs" dxfId="2040" priority="2130" operator="equal">
      <formula>"Catastrófico"</formula>
    </cfRule>
    <cfRule type="cellIs" dxfId="2039" priority="2131" operator="equal">
      <formula>"Mayor"</formula>
    </cfRule>
    <cfRule type="cellIs" dxfId="2038" priority="2132" operator="equal">
      <formula>"Moderado"</formula>
    </cfRule>
    <cfRule type="cellIs" dxfId="2037" priority="2133" operator="equal">
      <formula>"Menor"</formula>
    </cfRule>
    <cfRule type="cellIs" dxfId="2036" priority="2134" operator="equal">
      <formula>"Leve"</formula>
    </cfRule>
  </conditionalFormatting>
  <conditionalFormatting sqref="AF72">
    <cfRule type="cellIs" dxfId="2035" priority="2126" operator="equal">
      <formula>"Extremo"</formula>
    </cfRule>
    <cfRule type="cellIs" dxfId="2034" priority="2127" operator="equal">
      <formula>"Alto"</formula>
    </cfRule>
    <cfRule type="cellIs" dxfId="2033" priority="2128" operator="equal">
      <formula>"Moderado"</formula>
    </cfRule>
    <cfRule type="cellIs" dxfId="2032" priority="2129" operator="equal">
      <formula>"Bajo"</formula>
    </cfRule>
  </conditionalFormatting>
  <conditionalFormatting sqref="AB73">
    <cfRule type="cellIs" dxfId="2031" priority="2121" operator="equal">
      <formula>"Muy Alta"</formula>
    </cfRule>
    <cfRule type="cellIs" dxfId="2030" priority="2122" operator="equal">
      <formula>"Alta"</formula>
    </cfRule>
    <cfRule type="cellIs" dxfId="2029" priority="2123" operator="equal">
      <formula>"Media"</formula>
    </cfRule>
    <cfRule type="cellIs" dxfId="2028" priority="2124" operator="equal">
      <formula>"Baja"</formula>
    </cfRule>
    <cfRule type="cellIs" dxfId="2027" priority="2125" operator="equal">
      <formula>"Muy Baja"</formula>
    </cfRule>
  </conditionalFormatting>
  <conditionalFormatting sqref="AD73">
    <cfRule type="cellIs" dxfId="2026" priority="2116" operator="equal">
      <formula>"Catastrófico"</formula>
    </cfRule>
    <cfRule type="cellIs" dxfId="2025" priority="2117" operator="equal">
      <formula>"Mayor"</formula>
    </cfRule>
    <cfRule type="cellIs" dxfId="2024" priority="2118" operator="equal">
      <formula>"Moderado"</formula>
    </cfRule>
    <cfRule type="cellIs" dxfId="2023" priority="2119" operator="equal">
      <formula>"Menor"</formula>
    </cfRule>
    <cfRule type="cellIs" dxfId="2022" priority="2120" operator="equal">
      <formula>"Leve"</formula>
    </cfRule>
  </conditionalFormatting>
  <conditionalFormatting sqref="AF73">
    <cfRule type="cellIs" dxfId="2021" priority="2112" operator="equal">
      <formula>"Extremo"</formula>
    </cfRule>
    <cfRule type="cellIs" dxfId="2020" priority="2113" operator="equal">
      <formula>"Alto"</formula>
    </cfRule>
    <cfRule type="cellIs" dxfId="2019" priority="2114" operator="equal">
      <formula>"Moderado"</formula>
    </cfRule>
    <cfRule type="cellIs" dxfId="2018" priority="2115" operator="equal">
      <formula>"Bajo"</formula>
    </cfRule>
  </conditionalFormatting>
  <conditionalFormatting sqref="AB74">
    <cfRule type="cellIs" dxfId="2017" priority="2107" operator="equal">
      <formula>"Muy Alta"</formula>
    </cfRule>
    <cfRule type="cellIs" dxfId="2016" priority="2108" operator="equal">
      <formula>"Alta"</formula>
    </cfRule>
    <cfRule type="cellIs" dxfId="2015" priority="2109" operator="equal">
      <formula>"Media"</formula>
    </cfRule>
    <cfRule type="cellIs" dxfId="2014" priority="2110" operator="equal">
      <formula>"Baja"</formula>
    </cfRule>
    <cfRule type="cellIs" dxfId="2013" priority="2111" operator="equal">
      <formula>"Muy Baja"</formula>
    </cfRule>
  </conditionalFormatting>
  <conditionalFormatting sqref="AD74">
    <cfRule type="cellIs" dxfId="2012" priority="2102" operator="equal">
      <formula>"Catastrófico"</formula>
    </cfRule>
    <cfRule type="cellIs" dxfId="2011" priority="2103" operator="equal">
      <formula>"Mayor"</formula>
    </cfRule>
    <cfRule type="cellIs" dxfId="2010" priority="2104" operator="equal">
      <formula>"Moderado"</formula>
    </cfRule>
    <cfRule type="cellIs" dxfId="2009" priority="2105" operator="equal">
      <formula>"Menor"</formula>
    </cfRule>
    <cfRule type="cellIs" dxfId="2008" priority="2106" operator="equal">
      <formula>"Leve"</formula>
    </cfRule>
  </conditionalFormatting>
  <conditionalFormatting sqref="AF74">
    <cfRule type="cellIs" dxfId="2007" priority="2098" operator="equal">
      <formula>"Extremo"</formula>
    </cfRule>
    <cfRule type="cellIs" dxfId="2006" priority="2099" operator="equal">
      <formula>"Alto"</formula>
    </cfRule>
    <cfRule type="cellIs" dxfId="2005" priority="2100" operator="equal">
      <formula>"Moderado"</formula>
    </cfRule>
    <cfRule type="cellIs" dxfId="2004" priority="2101" operator="equal">
      <formula>"Bajo"</formula>
    </cfRule>
  </conditionalFormatting>
  <conditionalFormatting sqref="AB75">
    <cfRule type="cellIs" dxfId="2003" priority="2093" operator="equal">
      <formula>"Muy Alta"</formula>
    </cfRule>
    <cfRule type="cellIs" dxfId="2002" priority="2094" operator="equal">
      <formula>"Alta"</formula>
    </cfRule>
    <cfRule type="cellIs" dxfId="2001" priority="2095" operator="equal">
      <formula>"Media"</formula>
    </cfRule>
    <cfRule type="cellIs" dxfId="2000" priority="2096" operator="equal">
      <formula>"Baja"</formula>
    </cfRule>
    <cfRule type="cellIs" dxfId="1999" priority="2097" operator="equal">
      <formula>"Muy Baja"</formula>
    </cfRule>
  </conditionalFormatting>
  <conditionalFormatting sqref="AD75">
    <cfRule type="cellIs" dxfId="1998" priority="2088" operator="equal">
      <formula>"Catastrófico"</formula>
    </cfRule>
    <cfRule type="cellIs" dxfId="1997" priority="2089" operator="equal">
      <formula>"Mayor"</formula>
    </cfRule>
    <cfRule type="cellIs" dxfId="1996" priority="2090" operator="equal">
      <formula>"Moderado"</formula>
    </cfRule>
    <cfRule type="cellIs" dxfId="1995" priority="2091" operator="equal">
      <formula>"Menor"</formula>
    </cfRule>
    <cfRule type="cellIs" dxfId="1994" priority="2092" operator="equal">
      <formula>"Leve"</formula>
    </cfRule>
  </conditionalFormatting>
  <conditionalFormatting sqref="AF75">
    <cfRule type="cellIs" dxfId="1993" priority="2084" operator="equal">
      <formula>"Extremo"</formula>
    </cfRule>
    <cfRule type="cellIs" dxfId="1992" priority="2085" operator="equal">
      <formula>"Alto"</formula>
    </cfRule>
    <cfRule type="cellIs" dxfId="1991" priority="2086" operator="equal">
      <formula>"Moderado"</formula>
    </cfRule>
    <cfRule type="cellIs" dxfId="1990" priority="2087" operator="equal">
      <formula>"Bajo"</formula>
    </cfRule>
  </conditionalFormatting>
  <conditionalFormatting sqref="AB77">
    <cfRule type="cellIs" dxfId="1989" priority="2079" operator="equal">
      <formula>"Muy Alta"</formula>
    </cfRule>
    <cfRule type="cellIs" dxfId="1988" priority="2080" operator="equal">
      <formula>"Alta"</formula>
    </cfRule>
    <cfRule type="cellIs" dxfId="1987" priority="2081" operator="equal">
      <formula>"Media"</formula>
    </cfRule>
    <cfRule type="cellIs" dxfId="1986" priority="2082" operator="equal">
      <formula>"Baja"</formula>
    </cfRule>
    <cfRule type="cellIs" dxfId="1985" priority="2083" operator="equal">
      <formula>"Muy Baja"</formula>
    </cfRule>
  </conditionalFormatting>
  <conditionalFormatting sqref="AD77">
    <cfRule type="cellIs" dxfId="1984" priority="2074" operator="equal">
      <formula>"Catastrófico"</formula>
    </cfRule>
    <cfRule type="cellIs" dxfId="1983" priority="2075" operator="equal">
      <formula>"Mayor"</formula>
    </cfRule>
    <cfRule type="cellIs" dxfId="1982" priority="2076" operator="equal">
      <formula>"Moderado"</formula>
    </cfRule>
    <cfRule type="cellIs" dxfId="1981" priority="2077" operator="equal">
      <formula>"Menor"</formula>
    </cfRule>
    <cfRule type="cellIs" dxfId="1980" priority="2078" operator="equal">
      <formula>"Leve"</formula>
    </cfRule>
  </conditionalFormatting>
  <conditionalFormatting sqref="AF77">
    <cfRule type="cellIs" dxfId="1979" priority="2070" operator="equal">
      <formula>"Extremo"</formula>
    </cfRule>
    <cfRule type="cellIs" dxfId="1978" priority="2071" operator="equal">
      <formula>"Alto"</formula>
    </cfRule>
    <cfRule type="cellIs" dxfId="1977" priority="2072" operator="equal">
      <formula>"Moderado"</formula>
    </cfRule>
    <cfRule type="cellIs" dxfId="1976" priority="2073" operator="equal">
      <formula>"Bajo"</formula>
    </cfRule>
  </conditionalFormatting>
  <conditionalFormatting sqref="AB76">
    <cfRule type="cellIs" dxfId="1975" priority="2065" operator="equal">
      <formula>"Muy Alta"</formula>
    </cfRule>
    <cfRule type="cellIs" dxfId="1974" priority="2066" operator="equal">
      <formula>"Alta"</formula>
    </cfRule>
    <cfRule type="cellIs" dxfId="1973" priority="2067" operator="equal">
      <formula>"Media"</formula>
    </cfRule>
    <cfRule type="cellIs" dxfId="1972" priority="2068" operator="equal">
      <formula>"Baja"</formula>
    </cfRule>
    <cfRule type="cellIs" dxfId="1971" priority="2069" operator="equal">
      <formula>"Muy Baja"</formula>
    </cfRule>
  </conditionalFormatting>
  <conditionalFormatting sqref="AD76">
    <cfRule type="cellIs" dxfId="1970" priority="2060" operator="equal">
      <formula>"Catastrófico"</formula>
    </cfRule>
    <cfRule type="cellIs" dxfId="1969" priority="2061" operator="equal">
      <formula>"Mayor"</formula>
    </cfRule>
    <cfRule type="cellIs" dxfId="1968" priority="2062" operator="equal">
      <formula>"Moderado"</formula>
    </cfRule>
    <cfRule type="cellIs" dxfId="1967" priority="2063" operator="equal">
      <formula>"Menor"</formula>
    </cfRule>
    <cfRule type="cellIs" dxfId="1966" priority="2064" operator="equal">
      <formula>"Leve"</formula>
    </cfRule>
  </conditionalFormatting>
  <conditionalFormatting sqref="AF76">
    <cfRule type="cellIs" dxfId="1965" priority="2056" operator="equal">
      <formula>"Extremo"</formula>
    </cfRule>
    <cfRule type="cellIs" dxfId="1964" priority="2057" operator="equal">
      <formula>"Alto"</formula>
    </cfRule>
    <cfRule type="cellIs" dxfId="1963" priority="2058" operator="equal">
      <formula>"Moderado"</formula>
    </cfRule>
    <cfRule type="cellIs" dxfId="1962" priority="2059" operator="equal">
      <formula>"Bajo"</formula>
    </cfRule>
  </conditionalFormatting>
  <conditionalFormatting sqref="AB78">
    <cfRule type="cellIs" dxfId="1961" priority="2051" operator="equal">
      <formula>"Muy Alta"</formula>
    </cfRule>
    <cfRule type="cellIs" dxfId="1960" priority="2052" operator="equal">
      <formula>"Alta"</formula>
    </cfRule>
    <cfRule type="cellIs" dxfId="1959" priority="2053" operator="equal">
      <formula>"Media"</formula>
    </cfRule>
    <cfRule type="cellIs" dxfId="1958" priority="2054" operator="equal">
      <formula>"Baja"</formula>
    </cfRule>
    <cfRule type="cellIs" dxfId="1957" priority="2055" operator="equal">
      <formula>"Muy Baja"</formula>
    </cfRule>
  </conditionalFormatting>
  <conditionalFormatting sqref="AD78">
    <cfRule type="cellIs" dxfId="1956" priority="2046" operator="equal">
      <formula>"Catastrófico"</formula>
    </cfRule>
    <cfRule type="cellIs" dxfId="1955" priority="2047" operator="equal">
      <formula>"Mayor"</formula>
    </cfRule>
    <cfRule type="cellIs" dxfId="1954" priority="2048" operator="equal">
      <formula>"Moderado"</formula>
    </cfRule>
    <cfRule type="cellIs" dxfId="1953" priority="2049" operator="equal">
      <formula>"Menor"</formula>
    </cfRule>
    <cfRule type="cellIs" dxfId="1952" priority="2050" operator="equal">
      <formula>"Leve"</formula>
    </cfRule>
  </conditionalFormatting>
  <conditionalFormatting sqref="AF78">
    <cfRule type="cellIs" dxfId="1951" priority="2042" operator="equal">
      <formula>"Extremo"</formula>
    </cfRule>
    <cfRule type="cellIs" dxfId="1950" priority="2043" operator="equal">
      <formula>"Alto"</formula>
    </cfRule>
    <cfRule type="cellIs" dxfId="1949" priority="2044" operator="equal">
      <formula>"Moderado"</formula>
    </cfRule>
    <cfRule type="cellIs" dxfId="1948" priority="2045" operator="equal">
      <formula>"Bajo"</formula>
    </cfRule>
  </conditionalFormatting>
  <conditionalFormatting sqref="AB80">
    <cfRule type="cellIs" dxfId="1947" priority="2037" operator="equal">
      <formula>"Muy Alta"</formula>
    </cfRule>
    <cfRule type="cellIs" dxfId="1946" priority="2038" operator="equal">
      <formula>"Alta"</formula>
    </cfRule>
    <cfRule type="cellIs" dxfId="1945" priority="2039" operator="equal">
      <formula>"Media"</formula>
    </cfRule>
    <cfRule type="cellIs" dxfId="1944" priority="2040" operator="equal">
      <formula>"Baja"</formula>
    </cfRule>
    <cfRule type="cellIs" dxfId="1943" priority="2041" operator="equal">
      <formula>"Muy Baja"</formula>
    </cfRule>
  </conditionalFormatting>
  <conditionalFormatting sqref="AD80">
    <cfRule type="cellIs" dxfId="1942" priority="2032" operator="equal">
      <formula>"Catastrófico"</formula>
    </cfRule>
    <cfRule type="cellIs" dxfId="1941" priority="2033" operator="equal">
      <formula>"Mayor"</formula>
    </cfRule>
    <cfRule type="cellIs" dxfId="1940" priority="2034" operator="equal">
      <formula>"Moderado"</formula>
    </cfRule>
    <cfRule type="cellIs" dxfId="1939" priority="2035" operator="equal">
      <formula>"Menor"</formula>
    </cfRule>
    <cfRule type="cellIs" dxfId="1938" priority="2036" operator="equal">
      <formula>"Leve"</formula>
    </cfRule>
  </conditionalFormatting>
  <conditionalFormatting sqref="AF80">
    <cfRule type="cellIs" dxfId="1937" priority="2028" operator="equal">
      <formula>"Extremo"</formula>
    </cfRule>
    <cfRule type="cellIs" dxfId="1936" priority="2029" operator="equal">
      <formula>"Alto"</formula>
    </cfRule>
    <cfRule type="cellIs" dxfId="1935" priority="2030" operator="equal">
      <formula>"Moderado"</formula>
    </cfRule>
    <cfRule type="cellIs" dxfId="1934" priority="2031" operator="equal">
      <formula>"Bajo"</formula>
    </cfRule>
  </conditionalFormatting>
  <conditionalFormatting sqref="AB81">
    <cfRule type="cellIs" dxfId="1933" priority="2023" operator="equal">
      <formula>"Muy Alta"</formula>
    </cfRule>
    <cfRule type="cellIs" dxfId="1932" priority="2024" operator="equal">
      <formula>"Alta"</formula>
    </cfRule>
    <cfRule type="cellIs" dxfId="1931" priority="2025" operator="equal">
      <formula>"Media"</formula>
    </cfRule>
    <cfRule type="cellIs" dxfId="1930" priority="2026" operator="equal">
      <formula>"Baja"</formula>
    </cfRule>
    <cfRule type="cellIs" dxfId="1929" priority="2027" operator="equal">
      <formula>"Muy Baja"</formula>
    </cfRule>
  </conditionalFormatting>
  <conditionalFormatting sqref="AD81">
    <cfRule type="cellIs" dxfId="1928" priority="2018" operator="equal">
      <formula>"Catastrófico"</formula>
    </cfRule>
    <cfRule type="cellIs" dxfId="1927" priority="2019" operator="equal">
      <formula>"Mayor"</formula>
    </cfRule>
    <cfRule type="cellIs" dxfId="1926" priority="2020" operator="equal">
      <formula>"Moderado"</formula>
    </cfRule>
    <cfRule type="cellIs" dxfId="1925" priority="2021" operator="equal">
      <formula>"Menor"</formula>
    </cfRule>
    <cfRule type="cellIs" dxfId="1924" priority="2022" operator="equal">
      <formula>"Leve"</formula>
    </cfRule>
  </conditionalFormatting>
  <conditionalFormatting sqref="AF81">
    <cfRule type="cellIs" dxfId="1923" priority="2014" operator="equal">
      <formula>"Extremo"</formula>
    </cfRule>
    <cfRule type="cellIs" dxfId="1922" priority="2015" operator="equal">
      <formula>"Alto"</formula>
    </cfRule>
    <cfRule type="cellIs" dxfId="1921" priority="2016" operator="equal">
      <formula>"Moderado"</formula>
    </cfRule>
    <cfRule type="cellIs" dxfId="1920" priority="2017" operator="equal">
      <formula>"Bajo"</formula>
    </cfRule>
  </conditionalFormatting>
  <conditionalFormatting sqref="AB83">
    <cfRule type="cellIs" dxfId="1919" priority="2009" operator="equal">
      <formula>"Muy Alta"</formula>
    </cfRule>
    <cfRule type="cellIs" dxfId="1918" priority="2010" operator="equal">
      <formula>"Alta"</formula>
    </cfRule>
    <cfRule type="cellIs" dxfId="1917" priority="2011" operator="equal">
      <formula>"Media"</formula>
    </cfRule>
    <cfRule type="cellIs" dxfId="1916" priority="2012" operator="equal">
      <formula>"Baja"</formula>
    </cfRule>
    <cfRule type="cellIs" dxfId="1915" priority="2013" operator="equal">
      <formula>"Muy Baja"</formula>
    </cfRule>
  </conditionalFormatting>
  <conditionalFormatting sqref="AD83">
    <cfRule type="cellIs" dxfId="1914" priority="2004" operator="equal">
      <formula>"Catastrófico"</formula>
    </cfRule>
    <cfRule type="cellIs" dxfId="1913" priority="2005" operator="equal">
      <formula>"Mayor"</formula>
    </cfRule>
    <cfRule type="cellIs" dxfId="1912" priority="2006" operator="equal">
      <formula>"Moderado"</formula>
    </cfRule>
    <cfRule type="cellIs" dxfId="1911" priority="2007" operator="equal">
      <formula>"Menor"</formula>
    </cfRule>
    <cfRule type="cellIs" dxfId="1910" priority="2008" operator="equal">
      <formula>"Leve"</formula>
    </cfRule>
  </conditionalFormatting>
  <conditionalFormatting sqref="AF83">
    <cfRule type="cellIs" dxfId="1909" priority="2000" operator="equal">
      <formula>"Extremo"</formula>
    </cfRule>
    <cfRule type="cellIs" dxfId="1908" priority="2001" operator="equal">
      <formula>"Alto"</formula>
    </cfRule>
    <cfRule type="cellIs" dxfId="1907" priority="2002" operator="equal">
      <formula>"Moderado"</formula>
    </cfRule>
    <cfRule type="cellIs" dxfId="1906" priority="2003" operator="equal">
      <formula>"Bajo"</formula>
    </cfRule>
  </conditionalFormatting>
  <conditionalFormatting sqref="AB84">
    <cfRule type="cellIs" dxfId="1905" priority="1995" operator="equal">
      <formula>"Muy Alta"</formula>
    </cfRule>
    <cfRule type="cellIs" dxfId="1904" priority="1996" operator="equal">
      <formula>"Alta"</formula>
    </cfRule>
    <cfRule type="cellIs" dxfId="1903" priority="1997" operator="equal">
      <formula>"Media"</formula>
    </cfRule>
    <cfRule type="cellIs" dxfId="1902" priority="1998" operator="equal">
      <formula>"Baja"</formula>
    </cfRule>
    <cfRule type="cellIs" dxfId="1901" priority="1999" operator="equal">
      <formula>"Muy Baja"</formula>
    </cfRule>
  </conditionalFormatting>
  <conditionalFormatting sqref="AD84">
    <cfRule type="cellIs" dxfId="1900" priority="1990" operator="equal">
      <formula>"Catastrófico"</formula>
    </cfRule>
    <cfRule type="cellIs" dxfId="1899" priority="1991" operator="equal">
      <formula>"Mayor"</formula>
    </cfRule>
    <cfRule type="cellIs" dxfId="1898" priority="1992" operator="equal">
      <formula>"Moderado"</formula>
    </cfRule>
    <cfRule type="cellIs" dxfId="1897" priority="1993" operator="equal">
      <formula>"Menor"</formula>
    </cfRule>
    <cfRule type="cellIs" dxfId="1896" priority="1994" operator="equal">
      <formula>"Leve"</formula>
    </cfRule>
  </conditionalFormatting>
  <conditionalFormatting sqref="AF84">
    <cfRule type="cellIs" dxfId="1895" priority="1986" operator="equal">
      <formula>"Extremo"</formula>
    </cfRule>
    <cfRule type="cellIs" dxfId="1894" priority="1987" operator="equal">
      <formula>"Alto"</formula>
    </cfRule>
    <cfRule type="cellIs" dxfId="1893" priority="1988" operator="equal">
      <formula>"Moderado"</formula>
    </cfRule>
    <cfRule type="cellIs" dxfId="1892" priority="1989" operator="equal">
      <formula>"Bajo"</formula>
    </cfRule>
  </conditionalFormatting>
  <conditionalFormatting sqref="AB89">
    <cfRule type="cellIs" dxfId="1891" priority="1981" operator="equal">
      <formula>"Muy Alta"</formula>
    </cfRule>
    <cfRule type="cellIs" dxfId="1890" priority="1982" operator="equal">
      <formula>"Alta"</formula>
    </cfRule>
    <cfRule type="cellIs" dxfId="1889" priority="1983" operator="equal">
      <formula>"Media"</formula>
    </cfRule>
    <cfRule type="cellIs" dxfId="1888" priority="1984" operator="equal">
      <formula>"Baja"</formula>
    </cfRule>
    <cfRule type="cellIs" dxfId="1887" priority="1985" operator="equal">
      <formula>"Muy Baja"</formula>
    </cfRule>
  </conditionalFormatting>
  <conditionalFormatting sqref="AD89">
    <cfRule type="cellIs" dxfId="1886" priority="1976" operator="equal">
      <formula>"Catastrófico"</formula>
    </cfRule>
    <cfRule type="cellIs" dxfId="1885" priority="1977" operator="equal">
      <formula>"Mayor"</formula>
    </cfRule>
    <cfRule type="cellIs" dxfId="1884" priority="1978" operator="equal">
      <formula>"Moderado"</formula>
    </cfRule>
    <cfRule type="cellIs" dxfId="1883" priority="1979" operator="equal">
      <formula>"Menor"</formula>
    </cfRule>
    <cfRule type="cellIs" dxfId="1882" priority="1980" operator="equal">
      <formula>"Leve"</formula>
    </cfRule>
  </conditionalFormatting>
  <conditionalFormatting sqref="AF89">
    <cfRule type="cellIs" dxfId="1881" priority="1972" operator="equal">
      <formula>"Extremo"</formula>
    </cfRule>
    <cfRule type="cellIs" dxfId="1880" priority="1973" operator="equal">
      <formula>"Alto"</formula>
    </cfRule>
    <cfRule type="cellIs" dxfId="1879" priority="1974" operator="equal">
      <formula>"Moderado"</formula>
    </cfRule>
    <cfRule type="cellIs" dxfId="1878" priority="1975" operator="equal">
      <formula>"Bajo"</formula>
    </cfRule>
  </conditionalFormatting>
  <conditionalFormatting sqref="AB90">
    <cfRule type="cellIs" dxfId="1877" priority="1967" operator="equal">
      <formula>"Muy Alta"</formula>
    </cfRule>
    <cfRule type="cellIs" dxfId="1876" priority="1968" operator="equal">
      <formula>"Alta"</formula>
    </cfRule>
    <cfRule type="cellIs" dxfId="1875" priority="1969" operator="equal">
      <formula>"Media"</formula>
    </cfRule>
    <cfRule type="cellIs" dxfId="1874" priority="1970" operator="equal">
      <formula>"Baja"</formula>
    </cfRule>
    <cfRule type="cellIs" dxfId="1873" priority="1971" operator="equal">
      <formula>"Muy Baja"</formula>
    </cfRule>
  </conditionalFormatting>
  <conditionalFormatting sqref="AD90">
    <cfRule type="cellIs" dxfId="1872" priority="1962" operator="equal">
      <formula>"Catastrófico"</formula>
    </cfRule>
    <cfRule type="cellIs" dxfId="1871" priority="1963" operator="equal">
      <formula>"Mayor"</formula>
    </cfRule>
    <cfRule type="cellIs" dxfId="1870" priority="1964" operator="equal">
      <formula>"Moderado"</formula>
    </cfRule>
    <cfRule type="cellIs" dxfId="1869" priority="1965" operator="equal">
      <formula>"Menor"</formula>
    </cfRule>
    <cfRule type="cellIs" dxfId="1868" priority="1966" operator="equal">
      <formula>"Leve"</formula>
    </cfRule>
  </conditionalFormatting>
  <conditionalFormatting sqref="AF90">
    <cfRule type="cellIs" dxfId="1867" priority="1958" operator="equal">
      <formula>"Extremo"</formula>
    </cfRule>
    <cfRule type="cellIs" dxfId="1866" priority="1959" operator="equal">
      <formula>"Alto"</formula>
    </cfRule>
    <cfRule type="cellIs" dxfId="1865" priority="1960" operator="equal">
      <formula>"Moderado"</formula>
    </cfRule>
    <cfRule type="cellIs" dxfId="1864" priority="1961" operator="equal">
      <formula>"Bajo"</formula>
    </cfRule>
  </conditionalFormatting>
  <conditionalFormatting sqref="AB92">
    <cfRule type="cellIs" dxfId="1863" priority="1953" operator="equal">
      <formula>"Muy Alta"</formula>
    </cfRule>
    <cfRule type="cellIs" dxfId="1862" priority="1954" operator="equal">
      <formula>"Alta"</formula>
    </cfRule>
    <cfRule type="cellIs" dxfId="1861" priority="1955" operator="equal">
      <formula>"Media"</formula>
    </cfRule>
    <cfRule type="cellIs" dxfId="1860" priority="1956" operator="equal">
      <formula>"Baja"</formula>
    </cfRule>
    <cfRule type="cellIs" dxfId="1859" priority="1957" operator="equal">
      <formula>"Muy Baja"</formula>
    </cfRule>
  </conditionalFormatting>
  <conditionalFormatting sqref="AD92">
    <cfRule type="cellIs" dxfId="1858" priority="1948" operator="equal">
      <formula>"Catastrófico"</formula>
    </cfRule>
    <cfRule type="cellIs" dxfId="1857" priority="1949" operator="equal">
      <formula>"Mayor"</formula>
    </cfRule>
    <cfRule type="cellIs" dxfId="1856" priority="1950" operator="equal">
      <formula>"Moderado"</formula>
    </cfRule>
    <cfRule type="cellIs" dxfId="1855" priority="1951" operator="equal">
      <formula>"Menor"</formula>
    </cfRule>
    <cfRule type="cellIs" dxfId="1854" priority="1952" operator="equal">
      <formula>"Leve"</formula>
    </cfRule>
  </conditionalFormatting>
  <conditionalFormatting sqref="AF92">
    <cfRule type="cellIs" dxfId="1853" priority="1944" operator="equal">
      <formula>"Extremo"</formula>
    </cfRule>
    <cfRule type="cellIs" dxfId="1852" priority="1945" operator="equal">
      <formula>"Alto"</formula>
    </cfRule>
    <cfRule type="cellIs" dxfId="1851" priority="1946" operator="equal">
      <formula>"Moderado"</formula>
    </cfRule>
    <cfRule type="cellIs" dxfId="1850" priority="1947" operator="equal">
      <formula>"Bajo"</formula>
    </cfRule>
  </conditionalFormatting>
  <conditionalFormatting sqref="AB94">
    <cfRule type="cellIs" dxfId="1849" priority="1939" operator="equal">
      <formula>"Muy Alta"</formula>
    </cfRule>
    <cfRule type="cellIs" dxfId="1848" priority="1940" operator="equal">
      <formula>"Alta"</formula>
    </cfRule>
    <cfRule type="cellIs" dxfId="1847" priority="1941" operator="equal">
      <formula>"Media"</formula>
    </cfRule>
    <cfRule type="cellIs" dxfId="1846" priority="1942" operator="equal">
      <formula>"Baja"</formula>
    </cfRule>
    <cfRule type="cellIs" dxfId="1845" priority="1943" operator="equal">
      <formula>"Muy Baja"</formula>
    </cfRule>
  </conditionalFormatting>
  <conditionalFormatting sqref="AD94">
    <cfRule type="cellIs" dxfId="1844" priority="1934" operator="equal">
      <formula>"Catastrófico"</formula>
    </cfRule>
    <cfRule type="cellIs" dxfId="1843" priority="1935" operator="equal">
      <formula>"Mayor"</formula>
    </cfRule>
    <cfRule type="cellIs" dxfId="1842" priority="1936" operator="equal">
      <formula>"Moderado"</formula>
    </cfRule>
    <cfRule type="cellIs" dxfId="1841" priority="1937" operator="equal">
      <formula>"Menor"</formula>
    </cfRule>
    <cfRule type="cellIs" dxfId="1840" priority="1938" operator="equal">
      <formula>"Leve"</formula>
    </cfRule>
  </conditionalFormatting>
  <conditionalFormatting sqref="AF94">
    <cfRule type="cellIs" dxfId="1839" priority="1930" operator="equal">
      <formula>"Extremo"</formula>
    </cfRule>
    <cfRule type="cellIs" dxfId="1838" priority="1931" operator="equal">
      <formula>"Alto"</formula>
    </cfRule>
    <cfRule type="cellIs" dxfId="1837" priority="1932" operator="equal">
      <formula>"Moderado"</formula>
    </cfRule>
    <cfRule type="cellIs" dxfId="1836" priority="1933" operator="equal">
      <formula>"Bajo"</formula>
    </cfRule>
  </conditionalFormatting>
  <conditionalFormatting sqref="AB93">
    <cfRule type="cellIs" dxfId="1835" priority="1925" operator="equal">
      <formula>"Muy Alta"</formula>
    </cfRule>
    <cfRule type="cellIs" dxfId="1834" priority="1926" operator="equal">
      <formula>"Alta"</formula>
    </cfRule>
    <cfRule type="cellIs" dxfId="1833" priority="1927" operator="equal">
      <formula>"Media"</formula>
    </cfRule>
    <cfRule type="cellIs" dxfId="1832" priority="1928" operator="equal">
      <formula>"Baja"</formula>
    </cfRule>
    <cfRule type="cellIs" dxfId="1831" priority="1929" operator="equal">
      <formula>"Muy Baja"</formula>
    </cfRule>
  </conditionalFormatting>
  <conditionalFormatting sqref="AD93">
    <cfRule type="cellIs" dxfId="1830" priority="1920" operator="equal">
      <formula>"Catastrófico"</formula>
    </cfRule>
    <cfRule type="cellIs" dxfId="1829" priority="1921" operator="equal">
      <formula>"Mayor"</formula>
    </cfRule>
    <cfRule type="cellIs" dxfId="1828" priority="1922" operator="equal">
      <formula>"Moderado"</formula>
    </cfRule>
    <cfRule type="cellIs" dxfId="1827" priority="1923" operator="equal">
      <formula>"Menor"</formula>
    </cfRule>
    <cfRule type="cellIs" dxfId="1826" priority="1924" operator="equal">
      <formula>"Leve"</formula>
    </cfRule>
  </conditionalFormatting>
  <conditionalFormatting sqref="AF93">
    <cfRule type="cellIs" dxfId="1825" priority="1916" operator="equal">
      <formula>"Extremo"</formula>
    </cfRule>
    <cfRule type="cellIs" dxfId="1824" priority="1917" operator="equal">
      <formula>"Alto"</formula>
    </cfRule>
    <cfRule type="cellIs" dxfId="1823" priority="1918" operator="equal">
      <formula>"Moderado"</formula>
    </cfRule>
    <cfRule type="cellIs" dxfId="1822" priority="1919" operator="equal">
      <formula>"Bajo"</formula>
    </cfRule>
  </conditionalFormatting>
  <conditionalFormatting sqref="AB95">
    <cfRule type="cellIs" dxfId="1821" priority="1911" operator="equal">
      <formula>"Muy Alta"</formula>
    </cfRule>
    <cfRule type="cellIs" dxfId="1820" priority="1912" operator="equal">
      <formula>"Alta"</formula>
    </cfRule>
    <cfRule type="cellIs" dxfId="1819" priority="1913" operator="equal">
      <formula>"Media"</formula>
    </cfRule>
    <cfRule type="cellIs" dxfId="1818" priority="1914" operator="equal">
      <formula>"Baja"</formula>
    </cfRule>
    <cfRule type="cellIs" dxfId="1817" priority="1915" operator="equal">
      <formula>"Muy Baja"</formula>
    </cfRule>
  </conditionalFormatting>
  <conditionalFormatting sqref="AD95">
    <cfRule type="cellIs" dxfId="1816" priority="1906" operator="equal">
      <formula>"Catastrófico"</formula>
    </cfRule>
    <cfRule type="cellIs" dxfId="1815" priority="1907" operator="equal">
      <formula>"Mayor"</formula>
    </cfRule>
    <cfRule type="cellIs" dxfId="1814" priority="1908" operator="equal">
      <formula>"Moderado"</formula>
    </cfRule>
    <cfRule type="cellIs" dxfId="1813" priority="1909" operator="equal">
      <formula>"Menor"</formula>
    </cfRule>
    <cfRule type="cellIs" dxfId="1812" priority="1910" operator="equal">
      <formula>"Leve"</formula>
    </cfRule>
  </conditionalFormatting>
  <conditionalFormatting sqref="AF95">
    <cfRule type="cellIs" dxfId="1811" priority="1902" operator="equal">
      <formula>"Extremo"</formula>
    </cfRule>
    <cfRule type="cellIs" dxfId="1810" priority="1903" operator="equal">
      <formula>"Alto"</formula>
    </cfRule>
    <cfRule type="cellIs" dxfId="1809" priority="1904" operator="equal">
      <formula>"Moderado"</formula>
    </cfRule>
    <cfRule type="cellIs" dxfId="1808" priority="1905" operator="equal">
      <formula>"Bajo"</formula>
    </cfRule>
  </conditionalFormatting>
  <conditionalFormatting sqref="AB96">
    <cfRule type="cellIs" dxfId="1807" priority="1897" operator="equal">
      <formula>"Muy Alta"</formula>
    </cfRule>
    <cfRule type="cellIs" dxfId="1806" priority="1898" operator="equal">
      <formula>"Alta"</formula>
    </cfRule>
    <cfRule type="cellIs" dxfId="1805" priority="1899" operator="equal">
      <formula>"Media"</formula>
    </cfRule>
    <cfRule type="cellIs" dxfId="1804" priority="1900" operator="equal">
      <formula>"Baja"</formula>
    </cfRule>
    <cfRule type="cellIs" dxfId="1803" priority="1901" operator="equal">
      <formula>"Muy Baja"</formula>
    </cfRule>
  </conditionalFormatting>
  <conditionalFormatting sqref="AD96">
    <cfRule type="cellIs" dxfId="1802" priority="1892" operator="equal">
      <formula>"Catastrófico"</formula>
    </cfRule>
    <cfRule type="cellIs" dxfId="1801" priority="1893" operator="equal">
      <formula>"Mayor"</formula>
    </cfRule>
    <cfRule type="cellIs" dxfId="1800" priority="1894" operator="equal">
      <formula>"Moderado"</formula>
    </cfRule>
    <cfRule type="cellIs" dxfId="1799" priority="1895" operator="equal">
      <formula>"Menor"</formula>
    </cfRule>
    <cfRule type="cellIs" dxfId="1798" priority="1896" operator="equal">
      <formula>"Leve"</formula>
    </cfRule>
  </conditionalFormatting>
  <conditionalFormatting sqref="AF96">
    <cfRule type="cellIs" dxfId="1797" priority="1888" operator="equal">
      <formula>"Extremo"</formula>
    </cfRule>
    <cfRule type="cellIs" dxfId="1796" priority="1889" operator="equal">
      <formula>"Alto"</formula>
    </cfRule>
    <cfRule type="cellIs" dxfId="1795" priority="1890" operator="equal">
      <formula>"Moderado"</formula>
    </cfRule>
    <cfRule type="cellIs" dxfId="1794" priority="1891" operator="equal">
      <formula>"Bajo"</formula>
    </cfRule>
  </conditionalFormatting>
  <conditionalFormatting sqref="AB98">
    <cfRule type="cellIs" dxfId="1793" priority="1883" operator="equal">
      <formula>"Muy Alta"</formula>
    </cfRule>
    <cfRule type="cellIs" dxfId="1792" priority="1884" operator="equal">
      <formula>"Alta"</formula>
    </cfRule>
    <cfRule type="cellIs" dxfId="1791" priority="1885" operator="equal">
      <formula>"Media"</formula>
    </cfRule>
    <cfRule type="cellIs" dxfId="1790" priority="1886" operator="equal">
      <formula>"Baja"</formula>
    </cfRule>
    <cfRule type="cellIs" dxfId="1789" priority="1887" operator="equal">
      <formula>"Muy Baja"</formula>
    </cfRule>
  </conditionalFormatting>
  <conditionalFormatting sqref="AD98">
    <cfRule type="cellIs" dxfId="1788" priority="1878" operator="equal">
      <formula>"Catastrófico"</formula>
    </cfRule>
    <cfRule type="cellIs" dxfId="1787" priority="1879" operator="equal">
      <formula>"Mayor"</formula>
    </cfRule>
    <cfRule type="cellIs" dxfId="1786" priority="1880" operator="equal">
      <formula>"Moderado"</formula>
    </cfRule>
    <cfRule type="cellIs" dxfId="1785" priority="1881" operator="equal">
      <formula>"Menor"</formula>
    </cfRule>
    <cfRule type="cellIs" dxfId="1784" priority="1882" operator="equal">
      <formula>"Leve"</formula>
    </cfRule>
  </conditionalFormatting>
  <conditionalFormatting sqref="AF98">
    <cfRule type="cellIs" dxfId="1783" priority="1874" operator="equal">
      <formula>"Extremo"</formula>
    </cfRule>
    <cfRule type="cellIs" dxfId="1782" priority="1875" operator="equal">
      <formula>"Alto"</formula>
    </cfRule>
    <cfRule type="cellIs" dxfId="1781" priority="1876" operator="equal">
      <formula>"Moderado"</formula>
    </cfRule>
    <cfRule type="cellIs" dxfId="1780" priority="1877" operator="equal">
      <formula>"Bajo"</formula>
    </cfRule>
  </conditionalFormatting>
  <conditionalFormatting sqref="AB99">
    <cfRule type="cellIs" dxfId="1779" priority="1869" operator="equal">
      <formula>"Muy Alta"</formula>
    </cfRule>
    <cfRule type="cellIs" dxfId="1778" priority="1870" operator="equal">
      <formula>"Alta"</formula>
    </cfRule>
    <cfRule type="cellIs" dxfId="1777" priority="1871" operator="equal">
      <formula>"Media"</formula>
    </cfRule>
    <cfRule type="cellIs" dxfId="1776" priority="1872" operator="equal">
      <formula>"Baja"</formula>
    </cfRule>
    <cfRule type="cellIs" dxfId="1775" priority="1873" operator="equal">
      <formula>"Muy Baja"</formula>
    </cfRule>
  </conditionalFormatting>
  <conditionalFormatting sqref="AD99">
    <cfRule type="cellIs" dxfId="1774" priority="1864" operator="equal">
      <formula>"Catastrófico"</formula>
    </cfRule>
    <cfRule type="cellIs" dxfId="1773" priority="1865" operator="equal">
      <formula>"Mayor"</formula>
    </cfRule>
    <cfRule type="cellIs" dxfId="1772" priority="1866" operator="equal">
      <formula>"Moderado"</formula>
    </cfRule>
    <cfRule type="cellIs" dxfId="1771" priority="1867" operator="equal">
      <formula>"Menor"</formula>
    </cfRule>
    <cfRule type="cellIs" dxfId="1770" priority="1868" operator="equal">
      <formula>"Leve"</formula>
    </cfRule>
  </conditionalFormatting>
  <conditionalFormatting sqref="AF99">
    <cfRule type="cellIs" dxfId="1769" priority="1860" operator="equal">
      <formula>"Extremo"</formula>
    </cfRule>
    <cfRule type="cellIs" dxfId="1768" priority="1861" operator="equal">
      <formula>"Alto"</formula>
    </cfRule>
    <cfRule type="cellIs" dxfId="1767" priority="1862" operator="equal">
      <formula>"Moderado"</formula>
    </cfRule>
    <cfRule type="cellIs" dxfId="1766" priority="1863" operator="equal">
      <formula>"Bajo"</formula>
    </cfRule>
  </conditionalFormatting>
  <conditionalFormatting sqref="AB100">
    <cfRule type="cellIs" dxfId="1765" priority="1855" operator="equal">
      <formula>"Muy Alta"</formula>
    </cfRule>
    <cfRule type="cellIs" dxfId="1764" priority="1856" operator="equal">
      <formula>"Alta"</formula>
    </cfRule>
    <cfRule type="cellIs" dxfId="1763" priority="1857" operator="equal">
      <formula>"Media"</formula>
    </cfRule>
    <cfRule type="cellIs" dxfId="1762" priority="1858" operator="equal">
      <formula>"Baja"</formula>
    </cfRule>
    <cfRule type="cellIs" dxfId="1761" priority="1859" operator="equal">
      <formula>"Muy Baja"</formula>
    </cfRule>
  </conditionalFormatting>
  <conditionalFormatting sqref="AD100">
    <cfRule type="cellIs" dxfId="1760" priority="1850" operator="equal">
      <formula>"Catastrófico"</formula>
    </cfRule>
    <cfRule type="cellIs" dxfId="1759" priority="1851" operator="equal">
      <formula>"Mayor"</formula>
    </cfRule>
    <cfRule type="cellIs" dxfId="1758" priority="1852" operator="equal">
      <formula>"Moderado"</formula>
    </cfRule>
    <cfRule type="cellIs" dxfId="1757" priority="1853" operator="equal">
      <formula>"Menor"</formula>
    </cfRule>
    <cfRule type="cellIs" dxfId="1756" priority="1854" operator="equal">
      <formula>"Leve"</formula>
    </cfRule>
  </conditionalFormatting>
  <conditionalFormatting sqref="AF100">
    <cfRule type="cellIs" dxfId="1755" priority="1846" operator="equal">
      <formula>"Extremo"</formula>
    </cfRule>
    <cfRule type="cellIs" dxfId="1754" priority="1847" operator="equal">
      <formula>"Alto"</formula>
    </cfRule>
    <cfRule type="cellIs" dxfId="1753" priority="1848" operator="equal">
      <formula>"Moderado"</formula>
    </cfRule>
    <cfRule type="cellIs" dxfId="1752" priority="1849" operator="equal">
      <formula>"Bajo"</formula>
    </cfRule>
  </conditionalFormatting>
  <conditionalFormatting sqref="AB103">
    <cfRule type="cellIs" dxfId="1751" priority="1841" operator="equal">
      <formula>"Muy Alta"</formula>
    </cfRule>
    <cfRule type="cellIs" dxfId="1750" priority="1842" operator="equal">
      <formula>"Alta"</formula>
    </cfRule>
    <cfRule type="cellIs" dxfId="1749" priority="1843" operator="equal">
      <formula>"Media"</formula>
    </cfRule>
    <cfRule type="cellIs" dxfId="1748" priority="1844" operator="equal">
      <formula>"Baja"</formula>
    </cfRule>
    <cfRule type="cellIs" dxfId="1747" priority="1845" operator="equal">
      <formula>"Muy Baja"</formula>
    </cfRule>
  </conditionalFormatting>
  <conditionalFormatting sqref="AD103">
    <cfRule type="cellIs" dxfId="1746" priority="1836" operator="equal">
      <formula>"Catastrófico"</formula>
    </cfRule>
    <cfRule type="cellIs" dxfId="1745" priority="1837" operator="equal">
      <formula>"Mayor"</formula>
    </cfRule>
    <cfRule type="cellIs" dxfId="1744" priority="1838" operator="equal">
      <formula>"Moderado"</formula>
    </cfRule>
    <cfRule type="cellIs" dxfId="1743" priority="1839" operator="equal">
      <formula>"Menor"</formula>
    </cfRule>
    <cfRule type="cellIs" dxfId="1742" priority="1840" operator="equal">
      <formula>"Leve"</formula>
    </cfRule>
  </conditionalFormatting>
  <conditionalFormatting sqref="AF103">
    <cfRule type="cellIs" dxfId="1741" priority="1832" operator="equal">
      <formula>"Extremo"</formula>
    </cfRule>
    <cfRule type="cellIs" dxfId="1740" priority="1833" operator="equal">
      <formula>"Alto"</formula>
    </cfRule>
    <cfRule type="cellIs" dxfId="1739" priority="1834" operator="equal">
      <formula>"Moderado"</formula>
    </cfRule>
    <cfRule type="cellIs" dxfId="1738" priority="1835" operator="equal">
      <formula>"Bajo"</formula>
    </cfRule>
  </conditionalFormatting>
  <conditionalFormatting sqref="AB101">
    <cfRule type="cellIs" dxfId="1737" priority="1827" operator="equal">
      <formula>"Muy Alta"</formula>
    </cfRule>
    <cfRule type="cellIs" dxfId="1736" priority="1828" operator="equal">
      <formula>"Alta"</formula>
    </cfRule>
    <cfRule type="cellIs" dxfId="1735" priority="1829" operator="equal">
      <formula>"Media"</formula>
    </cfRule>
    <cfRule type="cellIs" dxfId="1734" priority="1830" operator="equal">
      <formula>"Baja"</formula>
    </cfRule>
    <cfRule type="cellIs" dxfId="1733" priority="1831" operator="equal">
      <formula>"Muy Baja"</formula>
    </cfRule>
  </conditionalFormatting>
  <conditionalFormatting sqref="AD101">
    <cfRule type="cellIs" dxfId="1732" priority="1822" operator="equal">
      <formula>"Catastrófico"</formula>
    </cfRule>
    <cfRule type="cellIs" dxfId="1731" priority="1823" operator="equal">
      <formula>"Mayor"</formula>
    </cfRule>
    <cfRule type="cellIs" dxfId="1730" priority="1824" operator="equal">
      <formula>"Moderado"</formula>
    </cfRule>
    <cfRule type="cellIs" dxfId="1729" priority="1825" operator="equal">
      <formula>"Menor"</formula>
    </cfRule>
    <cfRule type="cellIs" dxfId="1728" priority="1826" operator="equal">
      <formula>"Leve"</formula>
    </cfRule>
  </conditionalFormatting>
  <conditionalFormatting sqref="AF101">
    <cfRule type="cellIs" dxfId="1727" priority="1818" operator="equal">
      <formula>"Extremo"</formula>
    </cfRule>
    <cfRule type="cellIs" dxfId="1726" priority="1819" operator="equal">
      <formula>"Alto"</formula>
    </cfRule>
    <cfRule type="cellIs" dxfId="1725" priority="1820" operator="equal">
      <formula>"Moderado"</formula>
    </cfRule>
    <cfRule type="cellIs" dxfId="1724" priority="1821" operator="equal">
      <formula>"Bajo"</formula>
    </cfRule>
  </conditionalFormatting>
  <conditionalFormatting sqref="AB102">
    <cfRule type="cellIs" dxfId="1723" priority="1813" operator="equal">
      <formula>"Muy Alta"</formula>
    </cfRule>
    <cfRule type="cellIs" dxfId="1722" priority="1814" operator="equal">
      <formula>"Alta"</formula>
    </cfRule>
    <cfRule type="cellIs" dxfId="1721" priority="1815" operator="equal">
      <formula>"Media"</formula>
    </cfRule>
    <cfRule type="cellIs" dxfId="1720" priority="1816" operator="equal">
      <formula>"Baja"</formula>
    </cfRule>
    <cfRule type="cellIs" dxfId="1719" priority="1817" operator="equal">
      <formula>"Muy Baja"</formula>
    </cfRule>
  </conditionalFormatting>
  <conditionalFormatting sqref="AD102">
    <cfRule type="cellIs" dxfId="1718" priority="1808" operator="equal">
      <formula>"Catastrófico"</formula>
    </cfRule>
    <cfRule type="cellIs" dxfId="1717" priority="1809" operator="equal">
      <formula>"Mayor"</formula>
    </cfRule>
    <cfRule type="cellIs" dxfId="1716" priority="1810" operator="equal">
      <formula>"Moderado"</formula>
    </cfRule>
    <cfRule type="cellIs" dxfId="1715" priority="1811" operator="equal">
      <formula>"Menor"</formula>
    </cfRule>
    <cfRule type="cellIs" dxfId="1714" priority="1812" operator="equal">
      <formula>"Leve"</formula>
    </cfRule>
  </conditionalFormatting>
  <conditionalFormatting sqref="AF102">
    <cfRule type="cellIs" dxfId="1713" priority="1804" operator="equal">
      <formula>"Extremo"</formula>
    </cfRule>
    <cfRule type="cellIs" dxfId="1712" priority="1805" operator="equal">
      <formula>"Alto"</formula>
    </cfRule>
    <cfRule type="cellIs" dxfId="1711" priority="1806" operator="equal">
      <formula>"Moderado"</formula>
    </cfRule>
    <cfRule type="cellIs" dxfId="1710" priority="1807" operator="equal">
      <formula>"Bajo"</formula>
    </cfRule>
  </conditionalFormatting>
  <conditionalFormatting sqref="AB104">
    <cfRule type="cellIs" dxfId="1709" priority="1799" operator="equal">
      <formula>"Muy Alta"</formula>
    </cfRule>
    <cfRule type="cellIs" dxfId="1708" priority="1800" operator="equal">
      <formula>"Alta"</formula>
    </cfRule>
    <cfRule type="cellIs" dxfId="1707" priority="1801" operator="equal">
      <formula>"Media"</formula>
    </cfRule>
    <cfRule type="cellIs" dxfId="1706" priority="1802" operator="equal">
      <formula>"Baja"</formula>
    </cfRule>
    <cfRule type="cellIs" dxfId="1705" priority="1803" operator="equal">
      <formula>"Muy Baja"</formula>
    </cfRule>
  </conditionalFormatting>
  <conditionalFormatting sqref="AD104">
    <cfRule type="cellIs" dxfId="1704" priority="1794" operator="equal">
      <formula>"Catastrófico"</formula>
    </cfRule>
    <cfRule type="cellIs" dxfId="1703" priority="1795" operator="equal">
      <formula>"Mayor"</formula>
    </cfRule>
    <cfRule type="cellIs" dxfId="1702" priority="1796" operator="equal">
      <formula>"Moderado"</formula>
    </cfRule>
    <cfRule type="cellIs" dxfId="1701" priority="1797" operator="equal">
      <formula>"Menor"</formula>
    </cfRule>
    <cfRule type="cellIs" dxfId="1700" priority="1798" operator="equal">
      <formula>"Leve"</formula>
    </cfRule>
  </conditionalFormatting>
  <conditionalFormatting sqref="AF104">
    <cfRule type="cellIs" dxfId="1699" priority="1790" operator="equal">
      <formula>"Extremo"</formula>
    </cfRule>
    <cfRule type="cellIs" dxfId="1698" priority="1791" operator="equal">
      <formula>"Alto"</formula>
    </cfRule>
    <cfRule type="cellIs" dxfId="1697" priority="1792" operator="equal">
      <formula>"Moderado"</formula>
    </cfRule>
    <cfRule type="cellIs" dxfId="1696" priority="1793" operator="equal">
      <formula>"Bajo"</formula>
    </cfRule>
  </conditionalFormatting>
  <conditionalFormatting sqref="AB105">
    <cfRule type="cellIs" dxfId="1695" priority="1785" operator="equal">
      <formula>"Muy Alta"</formula>
    </cfRule>
    <cfRule type="cellIs" dxfId="1694" priority="1786" operator="equal">
      <formula>"Alta"</formula>
    </cfRule>
    <cfRule type="cellIs" dxfId="1693" priority="1787" operator="equal">
      <formula>"Media"</formula>
    </cfRule>
    <cfRule type="cellIs" dxfId="1692" priority="1788" operator="equal">
      <formula>"Baja"</formula>
    </cfRule>
    <cfRule type="cellIs" dxfId="1691" priority="1789" operator="equal">
      <formula>"Muy Baja"</formula>
    </cfRule>
  </conditionalFormatting>
  <conditionalFormatting sqref="AD105">
    <cfRule type="cellIs" dxfId="1690" priority="1780" operator="equal">
      <formula>"Catastrófico"</formula>
    </cfRule>
    <cfRule type="cellIs" dxfId="1689" priority="1781" operator="equal">
      <formula>"Mayor"</formula>
    </cfRule>
    <cfRule type="cellIs" dxfId="1688" priority="1782" operator="equal">
      <formula>"Moderado"</formula>
    </cfRule>
    <cfRule type="cellIs" dxfId="1687" priority="1783" operator="equal">
      <formula>"Menor"</formula>
    </cfRule>
    <cfRule type="cellIs" dxfId="1686" priority="1784" operator="equal">
      <formula>"Leve"</formula>
    </cfRule>
  </conditionalFormatting>
  <conditionalFormatting sqref="AF105">
    <cfRule type="cellIs" dxfId="1685" priority="1776" operator="equal">
      <formula>"Extremo"</formula>
    </cfRule>
    <cfRule type="cellIs" dxfId="1684" priority="1777" operator="equal">
      <formula>"Alto"</formula>
    </cfRule>
    <cfRule type="cellIs" dxfId="1683" priority="1778" operator="equal">
      <formula>"Moderado"</formula>
    </cfRule>
    <cfRule type="cellIs" dxfId="1682" priority="1779" operator="equal">
      <formula>"Bajo"</formula>
    </cfRule>
  </conditionalFormatting>
  <conditionalFormatting sqref="AB107">
    <cfRule type="cellIs" dxfId="1681" priority="1771" operator="equal">
      <formula>"Muy Alta"</formula>
    </cfRule>
    <cfRule type="cellIs" dxfId="1680" priority="1772" operator="equal">
      <formula>"Alta"</formula>
    </cfRule>
    <cfRule type="cellIs" dxfId="1679" priority="1773" operator="equal">
      <formula>"Media"</formula>
    </cfRule>
    <cfRule type="cellIs" dxfId="1678" priority="1774" operator="equal">
      <formula>"Baja"</formula>
    </cfRule>
    <cfRule type="cellIs" dxfId="1677" priority="1775" operator="equal">
      <formula>"Muy Baja"</formula>
    </cfRule>
  </conditionalFormatting>
  <conditionalFormatting sqref="AD107">
    <cfRule type="cellIs" dxfId="1676" priority="1766" operator="equal">
      <formula>"Catastrófico"</formula>
    </cfRule>
    <cfRule type="cellIs" dxfId="1675" priority="1767" operator="equal">
      <formula>"Mayor"</formula>
    </cfRule>
    <cfRule type="cellIs" dxfId="1674" priority="1768" operator="equal">
      <formula>"Moderado"</formula>
    </cfRule>
    <cfRule type="cellIs" dxfId="1673" priority="1769" operator="equal">
      <formula>"Menor"</formula>
    </cfRule>
    <cfRule type="cellIs" dxfId="1672" priority="1770" operator="equal">
      <formula>"Leve"</formula>
    </cfRule>
  </conditionalFormatting>
  <conditionalFormatting sqref="AF107">
    <cfRule type="cellIs" dxfId="1671" priority="1762" operator="equal">
      <formula>"Extremo"</formula>
    </cfRule>
    <cfRule type="cellIs" dxfId="1670" priority="1763" operator="equal">
      <formula>"Alto"</formula>
    </cfRule>
    <cfRule type="cellIs" dxfId="1669" priority="1764" operator="equal">
      <formula>"Moderado"</formula>
    </cfRule>
    <cfRule type="cellIs" dxfId="1668" priority="1765" operator="equal">
      <formula>"Bajo"</formula>
    </cfRule>
  </conditionalFormatting>
  <conditionalFormatting sqref="AB108">
    <cfRule type="cellIs" dxfId="1667" priority="1757" operator="equal">
      <formula>"Muy Alta"</formula>
    </cfRule>
    <cfRule type="cellIs" dxfId="1666" priority="1758" operator="equal">
      <formula>"Alta"</formula>
    </cfRule>
    <cfRule type="cellIs" dxfId="1665" priority="1759" operator="equal">
      <formula>"Media"</formula>
    </cfRule>
    <cfRule type="cellIs" dxfId="1664" priority="1760" operator="equal">
      <formula>"Baja"</formula>
    </cfRule>
    <cfRule type="cellIs" dxfId="1663" priority="1761" operator="equal">
      <formula>"Muy Baja"</formula>
    </cfRule>
  </conditionalFormatting>
  <conditionalFormatting sqref="AD108">
    <cfRule type="cellIs" dxfId="1662" priority="1752" operator="equal">
      <formula>"Catastrófico"</formula>
    </cfRule>
    <cfRule type="cellIs" dxfId="1661" priority="1753" operator="equal">
      <formula>"Mayor"</formula>
    </cfRule>
    <cfRule type="cellIs" dxfId="1660" priority="1754" operator="equal">
      <formula>"Moderado"</formula>
    </cfRule>
    <cfRule type="cellIs" dxfId="1659" priority="1755" operator="equal">
      <formula>"Menor"</formula>
    </cfRule>
    <cfRule type="cellIs" dxfId="1658" priority="1756" operator="equal">
      <formula>"Leve"</formula>
    </cfRule>
  </conditionalFormatting>
  <conditionalFormatting sqref="AF108">
    <cfRule type="cellIs" dxfId="1657" priority="1748" operator="equal">
      <formula>"Extremo"</formula>
    </cfRule>
    <cfRule type="cellIs" dxfId="1656" priority="1749" operator="equal">
      <formula>"Alto"</formula>
    </cfRule>
    <cfRule type="cellIs" dxfId="1655" priority="1750" operator="equal">
      <formula>"Moderado"</formula>
    </cfRule>
    <cfRule type="cellIs" dxfId="1654" priority="1751" operator="equal">
      <formula>"Bajo"</formula>
    </cfRule>
  </conditionalFormatting>
  <conditionalFormatting sqref="AB124">
    <cfRule type="cellIs" dxfId="1653" priority="1743" operator="equal">
      <formula>"Muy Alta"</formula>
    </cfRule>
    <cfRule type="cellIs" dxfId="1652" priority="1744" operator="equal">
      <formula>"Alta"</formula>
    </cfRule>
    <cfRule type="cellIs" dxfId="1651" priority="1745" operator="equal">
      <formula>"Media"</formula>
    </cfRule>
    <cfRule type="cellIs" dxfId="1650" priority="1746" operator="equal">
      <formula>"Baja"</formula>
    </cfRule>
    <cfRule type="cellIs" dxfId="1649" priority="1747" operator="equal">
      <formula>"Muy Baja"</formula>
    </cfRule>
  </conditionalFormatting>
  <conditionalFormatting sqref="AD124">
    <cfRule type="cellIs" dxfId="1648" priority="1738" operator="equal">
      <formula>"Catastrófico"</formula>
    </cfRule>
    <cfRule type="cellIs" dxfId="1647" priority="1739" operator="equal">
      <formula>"Mayor"</formula>
    </cfRule>
    <cfRule type="cellIs" dxfId="1646" priority="1740" operator="equal">
      <formula>"Moderado"</formula>
    </cfRule>
    <cfRule type="cellIs" dxfId="1645" priority="1741" operator="equal">
      <formula>"Menor"</formula>
    </cfRule>
    <cfRule type="cellIs" dxfId="1644" priority="1742" operator="equal">
      <formula>"Leve"</formula>
    </cfRule>
  </conditionalFormatting>
  <conditionalFormatting sqref="AF124">
    <cfRule type="cellIs" dxfId="1643" priority="1734" operator="equal">
      <formula>"Extremo"</formula>
    </cfRule>
    <cfRule type="cellIs" dxfId="1642" priority="1735" operator="equal">
      <formula>"Alto"</formula>
    </cfRule>
    <cfRule type="cellIs" dxfId="1641" priority="1736" operator="equal">
      <formula>"Moderado"</formula>
    </cfRule>
    <cfRule type="cellIs" dxfId="1640" priority="1737" operator="equal">
      <formula>"Bajo"</formula>
    </cfRule>
  </conditionalFormatting>
  <conditionalFormatting sqref="AB125">
    <cfRule type="cellIs" dxfId="1639" priority="1729" operator="equal">
      <formula>"Muy Alta"</formula>
    </cfRule>
    <cfRule type="cellIs" dxfId="1638" priority="1730" operator="equal">
      <formula>"Alta"</formula>
    </cfRule>
    <cfRule type="cellIs" dxfId="1637" priority="1731" operator="equal">
      <formula>"Media"</formula>
    </cfRule>
    <cfRule type="cellIs" dxfId="1636" priority="1732" operator="equal">
      <formula>"Baja"</formula>
    </cfRule>
    <cfRule type="cellIs" dxfId="1635" priority="1733" operator="equal">
      <formula>"Muy Baja"</formula>
    </cfRule>
  </conditionalFormatting>
  <conditionalFormatting sqref="AD125">
    <cfRule type="cellIs" dxfId="1634" priority="1724" operator="equal">
      <formula>"Catastrófico"</formula>
    </cfRule>
    <cfRule type="cellIs" dxfId="1633" priority="1725" operator="equal">
      <formula>"Mayor"</formula>
    </cfRule>
    <cfRule type="cellIs" dxfId="1632" priority="1726" operator="equal">
      <formula>"Moderado"</formula>
    </cfRule>
    <cfRule type="cellIs" dxfId="1631" priority="1727" operator="equal">
      <formula>"Menor"</formula>
    </cfRule>
    <cfRule type="cellIs" dxfId="1630" priority="1728" operator="equal">
      <formula>"Leve"</formula>
    </cfRule>
  </conditionalFormatting>
  <conditionalFormatting sqref="AF125">
    <cfRule type="cellIs" dxfId="1629" priority="1720" operator="equal">
      <formula>"Extremo"</formula>
    </cfRule>
    <cfRule type="cellIs" dxfId="1628" priority="1721" operator="equal">
      <formula>"Alto"</formula>
    </cfRule>
    <cfRule type="cellIs" dxfId="1627" priority="1722" operator="equal">
      <formula>"Moderado"</formula>
    </cfRule>
    <cfRule type="cellIs" dxfId="1626" priority="1723" operator="equal">
      <formula>"Bajo"</formula>
    </cfRule>
  </conditionalFormatting>
  <conditionalFormatting sqref="AB126">
    <cfRule type="cellIs" dxfId="1625" priority="1715" operator="equal">
      <formula>"Muy Alta"</formula>
    </cfRule>
    <cfRule type="cellIs" dxfId="1624" priority="1716" operator="equal">
      <formula>"Alta"</formula>
    </cfRule>
    <cfRule type="cellIs" dxfId="1623" priority="1717" operator="equal">
      <formula>"Media"</formula>
    </cfRule>
    <cfRule type="cellIs" dxfId="1622" priority="1718" operator="equal">
      <formula>"Baja"</formula>
    </cfRule>
    <cfRule type="cellIs" dxfId="1621" priority="1719" operator="equal">
      <formula>"Muy Baja"</formula>
    </cfRule>
  </conditionalFormatting>
  <conditionalFormatting sqref="AD126">
    <cfRule type="cellIs" dxfId="1620" priority="1710" operator="equal">
      <formula>"Catastrófico"</formula>
    </cfRule>
    <cfRule type="cellIs" dxfId="1619" priority="1711" operator="equal">
      <formula>"Mayor"</formula>
    </cfRule>
    <cfRule type="cellIs" dxfId="1618" priority="1712" operator="equal">
      <formula>"Moderado"</formula>
    </cfRule>
    <cfRule type="cellIs" dxfId="1617" priority="1713" operator="equal">
      <formula>"Menor"</formula>
    </cfRule>
    <cfRule type="cellIs" dxfId="1616" priority="1714" operator="equal">
      <formula>"Leve"</formula>
    </cfRule>
  </conditionalFormatting>
  <conditionalFormatting sqref="AF126">
    <cfRule type="cellIs" dxfId="1615" priority="1706" operator="equal">
      <formula>"Extremo"</formula>
    </cfRule>
    <cfRule type="cellIs" dxfId="1614" priority="1707" operator="equal">
      <formula>"Alto"</formula>
    </cfRule>
    <cfRule type="cellIs" dxfId="1613" priority="1708" operator="equal">
      <formula>"Moderado"</formula>
    </cfRule>
    <cfRule type="cellIs" dxfId="1612" priority="1709" operator="equal">
      <formula>"Bajo"</formula>
    </cfRule>
  </conditionalFormatting>
  <conditionalFormatting sqref="K10">
    <cfRule type="cellIs" dxfId="1611" priority="1701" operator="equal">
      <formula>"Muy Alta"</formula>
    </cfRule>
    <cfRule type="cellIs" dxfId="1610" priority="1702" operator="equal">
      <formula>"Alta"</formula>
    </cfRule>
    <cfRule type="cellIs" dxfId="1609" priority="1703" operator="equal">
      <formula>"Media"</formula>
    </cfRule>
    <cfRule type="cellIs" dxfId="1608" priority="1704" operator="equal">
      <formula>"Baja"</formula>
    </cfRule>
    <cfRule type="cellIs" dxfId="1607" priority="1705" operator="equal">
      <formula>"Muy Baja"</formula>
    </cfRule>
  </conditionalFormatting>
  <conditionalFormatting sqref="O10">
    <cfRule type="cellIs" dxfId="1606" priority="1696" operator="equal">
      <formula>"Catastrófico"</formula>
    </cfRule>
    <cfRule type="cellIs" dxfId="1605" priority="1697" operator="equal">
      <formula>"Mayor"</formula>
    </cfRule>
    <cfRule type="cellIs" dxfId="1604" priority="1698" operator="equal">
      <formula>"Moderado"</formula>
    </cfRule>
    <cfRule type="cellIs" dxfId="1603" priority="1699" operator="equal">
      <formula>"Menor"</formula>
    </cfRule>
    <cfRule type="cellIs" dxfId="1602" priority="1700" operator="equal">
      <formula>"Leve"</formula>
    </cfRule>
  </conditionalFormatting>
  <conditionalFormatting sqref="Q10">
    <cfRule type="cellIs" dxfId="1601" priority="1692" operator="equal">
      <formula>"Extremo"</formula>
    </cfRule>
    <cfRule type="cellIs" dxfId="1600" priority="1693" operator="equal">
      <formula>"Alto"</formula>
    </cfRule>
    <cfRule type="cellIs" dxfId="1599" priority="1694" operator="equal">
      <formula>"Moderado"</formula>
    </cfRule>
    <cfRule type="cellIs" dxfId="1598" priority="1695" operator="equal">
      <formula>"Bajo"</formula>
    </cfRule>
  </conditionalFormatting>
  <conditionalFormatting sqref="N10:N12">
    <cfRule type="containsText" dxfId="1597" priority="1691" operator="containsText" text="❌">
      <formula>NOT(ISERROR(SEARCH("❌",N10)))</formula>
    </cfRule>
  </conditionalFormatting>
  <conditionalFormatting sqref="K13">
    <cfRule type="cellIs" dxfId="1596" priority="1686" operator="equal">
      <formula>"Muy Alta"</formula>
    </cfRule>
    <cfRule type="cellIs" dxfId="1595" priority="1687" operator="equal">
      <formula>"Alta"</formula>
    </cfRule>
    <cfRule type="cellIs" dxfId="1594" priority="1688" operator="equal">
      <formula>"Media"</formula>
    </cfRule>
    <cfRule type="cellIs" dxfId="1593" priority="1689" operator="equal">
      <formula>"Baja"</formula>
    </cfRule>
    <cfRule type="cellIs" dxfId="1592" priority="1690" operator="equal">
      <formula>"Muy Baja"</formula>
    </cfRule>
  </conditionalFormatting>
  <conditionalFormatting sqref="O13">
    <cfRule type="cellIs" dxfId="1591" priority="1681" operator="equal">
      <formula>"Catastrófico"</formula>
    </cfRule>
    <cfRule type="cellIs" dxfId="1590" priority="1682" operator="equal">
      <formula>"Mayor"</formula>
    </cfRule>
    <cfRule type="cellIs" dxfId="1589" priority="1683" operator="equal">
      <formula>"Moderado"</formula>
    </cfRule>
    <cfRule type="cellIs" dxfId="1588" priority="1684" operator="equal">
      <formula>"Menor"</formula>
    </cfRule>
    <cfRule type="cellIs" dxfId="1587" priority="1685" operator="equal">
      <formula>"Leve"</formula>
    </cfRule>
  </conditionalFormatting>
  <conditionalFormatting sqref="Q13">
    <cfRule type="cellIs" dxfId="1586" priority="1677" operator="equal">
      <formula>"Extremo"</formula>
    </cfRule>
    <cfRule type="cellIs" dxfId="1585" priority="1678" operator="equal">
      <formula>"Alto"</formula>
    </cfRule>
    <cfRule type="cellIs" dxfId="1584" priority="1679" operator="equal">
      <formula>"Moderado"</formula>
    </cfRule>
    <cfRule type="cellIs" dxfId="1583" priority="1680" operator="equal">
      <formula>"Bajo"</formula>
    </cfRule>
  </conditionalFormatting>
  <conditionalFormatting sqref="N13:N15">
    <cfRule type="containsText" dxfId="1582" priority="1676" operator="containsText" text="❌">
      <formula>NOT(ISERROR(SEARCH("❌",N13)))</formula>
    </cfRule>
  </conditionalFormatting>
  <conditionalFormatting sqref="K16">
    <cfRule type="cellIs" dxfId="1581" priority="1671" operator="equal">
      <formula>"Muy Alta"</formula>
    </cfRule>
    <cfRule type="cellIs" dxfId="1580" priority="1672" operator="equal">
      <formula>"Alta"</formula>
    </cfRule>
    <cfRule type="cellIs" dxfId="1579" priority="1673" operator="equal">
      <formula>"Media"</formula>
    </cfRule>
    <cfRule type="cellIs" dxfId="1578" priority="1674" operator="equal">
      <formula>"Baja"</formula>
    </cfRule>
    <cfRule type="cellIs" dxfId="1577" priority="1675" operator="equal">
      <formula>"Muy Baja"</formula>
    </cfRule>
  </conditionalFormatting>
  <conditionalFormatting sqref="O16">
    <cfRule type="cellIs" dxfId="1576" priority="1666" operator="equal">
      <formula>"Catastrófico"</formula>
    </cfRule>
    <cfRule type="cellIs" dxfId="1575" priority="1667" operator="equal">
      <formula>"Mayor"</formula>
    </cfRule>
    <cfRule type="cellIs" dxfId="1574" priority="1668" operator="equal">
      <formula>"Moderado"</formula>
    </cfRule>
    <cfRule type="cellIs" dxfId="1573" priority="1669" operator="equal">
      <formula>"Menor"</formula>
    </cfRule>
    <cfRule type="cellIs" dxfId="1572" priority="1670" operator="equal">
      <formula>"Leve"</formula>
    </cfRule>
  </conditionalFormatting>
  <conditionalFormatting sqref="Q16">
    <cfRule type="cellIs" dxfId="1571" priority="1662" operator="equal">
      <formula>"Extremo"</formula>
    </cfRule>
    <cfRule type="cellIs" dxfId="1570" priority="1663" operator="equal">
      <formula>"Alto"</formula>
    </cfRule>
    <cfRule type="cellIs" dxfId="1569" priority="1664" operator="equal">
      <formula>"Moderado"</formula>
    </cfRule>
    <cfRule type="cellIs" dxfId="1568" priority="1665" operator="equal">
      <formula>"Bajo"</formula>
    </cfRule>
  </conditionalFormatting>
  <conditionalFormatting sqref="N16:N18">
    <cfRule type="containsText" dxfId="1567" priority="1661" operator="containsText" text="❌">
      <formula>NOT(ISERROR(SEARCH("❌",N16)))</formula>
    </cfRule>
  </conditionalFormatting>
  <conditionalFormatting sqref="K19">
    <cfRule type="cellIs" dxfId="1566" priority="1656" operator="equal">
      <formula>"Muy Alta"</formula>
    </cfRule>
    <cfRule type="cellIs" dxfId="1565" priority="1657" operator="equal">
      <formula>"Alta"</formula>
    </cfRule>
    <cfRule type="cellIs" dxfId="1564" priority="1658" operator="equal">
      <formula>"Media"</formula>
    </cfRule>
    <cfRule type="cellIs" dxfId="1563" priority="1659" operator="equal">
      <formula>"Baja"</formula>
    </cfRule>
    <cfRule type="cellIs" dxfId="1562" priority="1660" operator="equal">
      <formula>"Muy Baja"</formula>
    </cfRule>
  </conditionalFormatting>
  <conditionalFormatting sqref="O19">
    <cfRule type="cellIs" dxfId="1561" priority="1651" operator="equal">
      <formula>"Catastrófico"</formula>
    </cfRule>
    <cfRule type="cellIs" dxfId="1560" priority="1652" operator="equal">
      <formula>"Mayor"</formula>
    </cfRule>
    <cfRule type="cellIs" dxfId="1559" priority="1653" operator="equal">
      <formula>"Moderado"</formula>
    </cfRule>
    <cfRule type="cellIs" dxfId="1558" priority="1654" operator="equal">
      <formula>"Menor"</formula>
    </cfRule>
    <cfRule type="cellIs" dxfId="1557" priority="1655" operator="equal">
      <formula>"Leve"</formula>
    </cfRule>
  </conditionalFormatting>
  <conditionalFormatting sqref="Q19">
    <cfRule type="cellIs" dxfId="1556" priority="1647" operator="equal">
      <formula>"Extremo"</formula>
    </cfRule>
    <cfRule type="cellIs" dxfId="1555" priority="1648" operator="equal">
      <formula>"Alto"</formula>
    </cfRule>
    <cfRule type="cellIs" dxfId="1554" priority="1649" operator="equal">
      <formula>"Moderado"</formula>
    </cfRule>
    <cfRule type="cellIs" dxfId="1553" priority="1650" operator="equal">
      <formula>"Bajo"</formula>
    </cfRule>
  </conditionalFormatting>
  <conditionalFormatting sqref="N19:N21">
    <cfRule type="containsText" dxfId="1552" priority="1646" operator="containsText" text="❌">
      <formula>NOT(ISERROR(SEARCH("❌",N19)))</formula>
    </cfRule>
  </conditionalFormatting>
  <conditionalFormatting sqref="K22">
    <cfRule type="cellIs" dxfId="1551" priority="1641" operator="equal">
      <formula>"Muy Alta"</formula>
    </cfRule>
    <cfRule type="cellIs" dxfId="1550" priority="1642" operator="equal">
      <formula>"Alta"</formula>
    </cfRule>
    <cfRule type="cellIs" dxfId="1549" priority="1643" operator="equal">
      <formula>"Media"</formula>
    </cfRule>
    <cfRule type="cellIs" dxfId="1548" priority="1644" operator="equal">
      <formula>"Baja"</formula>
    </cfRule>
    <cfRule type="cellIs" dxfId="1547" priority="1645" operator="equal">
      <formula>"Muy Baja"</formula>
    </cfRule>
  </conditionalFormatting>
  <conditionalFormatting sqref="O22">
    <cfRule type="cellIs" dxfId="1546" priority="1636" operator="equal">
      <formula>"Catastrófico"</formula>
    </cfRule>
    <cfRule type="cellIs" dxfId="1545" priority="1637" operator="equal">
      <formula>"Mayor"</formula>
    </cfRule>
    <cfRule type="cellIs" dxfId="1544" priority="1638" operator="equal">
      <formula>"Moderado"</formula>
    </cfRule>
    <cfRule type="cellIs" dxfId="1543" priority="1639" operator="equal">
      <formula>"Menor"</formula>
    </cfRule>
    <cfRule type="cellIs" dxfId="1542" priority="1640" operator="equal">
      <formula>"Leve"</formula>
    </cfRule>
  </conditionalFormatting>
  <conditionalFormatting sqref="Q22">
    <cfRule type="cellIs" dxfId="1541" priority="1632" operator="equal">
      <formula>"Extremo"</formula>
    </cfRule>
    <cfRule type="cellIs" dxfId="1540" priority="1633" operator="equal">
      <formula>"Alto"</formula>
    </cfRule>
    <cfRule type="cellIs" dxfId="1539" priority="1634" operator="equal">
      <formula>"Moderado"</formula>
    </cfRule>
    <cfRule type="cellIs" dxfId="1538" priority="1635" operator="equal">
      <formula>"Bajo"</formula>
    </cfRule>
  </conditionalFormatting>
  <conditionalFormatting sqref="N22:N24">
    <cfRule type="containsText" dxfId="1537" priority="1631" operator="containsText" text="❌">
      <formula>NOT(ISERROR(SEARCH("❌",N22)))</formula>
    </cfRule>
  </conditionalFormatting>
  <conditionalFormatting sqref="K25">
    <cfRule type="cellIs" dxfId="1536" priority="1626" operator="equal">
      <formula>"Muy Alta"</formula>
    </cfRule>
    <cfRule type="cellIs" dxfId="1535" priority="1627" operator="equal">
      <formula>"Alta"</formula>
    </cfRule>
    <cfRule type="cellIs" dxfId="1534" priority="1628" operator="equal">
      <formula>"Media"</formula>
    </cfRule>
    <cfRule type="cellIs" dxfId="1533" priority="1629" operator="equal">
      <formula>"Baja"</formula>
    </cfRule>
    <cfRule type="cellIs" dxfId="1532" priority="1630" operator="equal">
      <formula>"Muy Baja"</formula>
    </cfRule>
  </conditionalFormatting>
  <conditionalFormatting sqref="O25">
    <cfRule type="cellIs" dxfId="1531" priority="1621" operator="equal">
      <formula>"Catastrófico"</formula>
    </cfRule>
    <cfRule type="cellIs" dxfId="1530" priority="1622" operator="equal">
      <formula>"Mayor"</formula>
    </cfRule>
    <cfRule type="cellIs" dxfId="1529" priority="1623" operator="equal">
      <formula>"Moderado"</formula>
    </cfRule>
    <cfRule type="cellIs" dxfId="1528" priority="1624" operator="equal">
      <formula>"Menor"</formula>
    </cfRule>
    <cfRule type="cellIs" dxfId="1527" priority="1625" operator="equal">
      <formula>"Leve"</formula>
    </cfRule>
  </conditionalFormatting>
  <conditionalFormatting sqref="Q25">
    <cfRule type="cellIs" dxfId="1526" priority="1617" operator="equal">
      <formula>"Extremo"</formula>
    </cfRule>
    <cfRule type="cellIs" dxfId="1525" priority="1618" operator="equal">
      <formula>"Alto"</formula>
    </cfRule>
    <cfRule type="cellIs" dxfId="1524" priority="1619" operator="equal">
      <formula>"Moderado"</formula>
    </cfRule>
    <cfRule type="cellIs" dxfId="1523" priority="1620" operator="equal">
      <formula>"Bajo"</formula>
    </cfRule>
  </conditionalFormatting>
  <conditionalFormatting sqref="N25:N27">
    <cfRule type="containsText" dxfId="1522" priority="1616" operator="containsText" text="❌">
      <formula>NOT(ISERROR(SEARCH("❌",N25)))</formula>
    </cfRule>
  </conditionalFormatting>
  <conditionalFormatting sqref="K28">
    <cfRule type="cellIs" dxfId="1521" priority="1611" operator="equal">
      <formula>"Muy Alta"</formula>
    </cfRule>
    <cfRule type="cellIs" dxfId="1520" priority="1612" operator="equal">
      <formula>"Alta"</formula>
    </cfRule>
    <cfRule type="cellIs" dxfId="1519" priority="1613" operator="equal">
      <formula>"Media"</formula>
    </cfRule>
    <cfRule type="cellIs" dxfId="1518" priority="1614" operator="equal">
      <formula>"Baja"</formula>
    </cfRule>
    <cfRule type="cellIs" dxfId="1517" priority="1615" operator="equal">
      <formula>"Muy Baja"</formula>
    </cfRule>
  </conditionalFormatting>
  <conditionalFormatting sqref="O28">
    <cfRule type="cellIs" dxfId="1516" priority="1606" operator="equal">
      <formula>"Catastrófico"</formula>
    </cfRule>
    <cfRule type="cellIs" dxfId="1515" priority="1607" operator="equal">
      <formula>"Mayor"</formula>
    </cfRule>
    <cfRule type="cellIs" dxfId="1514" priority="1608" operator="equal">
      <formula>"Moderado"</formula>
    </cfRule>
    <cfRule type="cellIs" dxfId="1513" priority="1609" operator="equal">
      <formula>"Menor"</formula>
    </cfRule>
    <cfRule type="cellIs" dxfId="1512" priority="1610" operator="equal">
      <formula>"Leve"</formula>
    </cfRule>
  </conditionalFormatting>
  <conditionalFormatting sqref="Q28">
    <cfRule type="cellIs" dxfId="1511" priority="1602" operator="equal">
      <formula>"Extremo"</formula>
    </cfRule>
    <cfRule type="cellIs" dxfId="1510" priority="1603" operator="equal">
      <formula>"Alto"</formula>
    </cfRule>
    <cfRule type="cellIs" dxfId="1509" priority="1604" operator="equal">
      <formula>"Moderado"</formula>
    </cfRule>
    <cfRule type="cellIs" dxfId="1508" priority="1605" operator="equal">
      <formula>"Bajo"</formula>
    </cfRule>
  </conditionalFormatting>
  <conditionalFormatting sqref="N28:N30">
    <cfRule type="containsText" dxfId="1507" priority="1601" operator="containsText" text="❌">
      <formula>NOT(ISERROR(SEARCH("❌",N28)))</formula>
    </cfRule>
  </conditionalFormatting>
  <conditionalFormatting sqref="K31">
    <cfRule type="cellIs" dxfId="1506" priority="1596" operator="equal">
      <formula>"Muy Alta"</formula>
    </cfRule>
    <cfRule type="cellIs" dxfId="1505" priority="1597" operator="equal">
      <formula>"Alta"</formula>
    </cfRule>
    <cfRule type="cellIs" dxfId="1504" priority="1598" operator="equal">
      <formula>"Media"</formula>
    </cfRule>
    <cfRule type="cellIs" dxfId="1503" priority="1599" operator="equal">
      <formula>"Baja"</formula>
    </cfRule>
    <cfRule type="cellIs" dxfId="1502" priority="1600" operator="equal">
      <formula>"Muy Baja"</formula>
    </cfRule>
  </conditionalFormatting>
  <conditionalFormatting sqref="O31">
    <cfRule type="cellIs" dxfId="1501" priority="1591" operator="equal">
      <formula>"Catastrófico"</formula>
    </cfRule>
    <cfRule type="cellIs" dxfId="1500" priority="1592" operator="equal">
      <formula>"Mayor"</formula>
    </cfRule>
    <cfRule type="cellIs" dxfId="1499" priority="1593" operator="equal">
      <formula>"Moderado"</formula>
    </cfRule>
    <cfRule type="cellIs" dxfId="1498" priority="1594" operator="equal">
      <formula>"Menor"</formula>
    </cfRule>
    <cfRule type="cellIs" dxfId="1497" priority="1595" operator="equal">
      <formula>"Leve"</formula>
    </cfRule>
  </conditionalFormatting>
  <conditionalFormatting sqref="Q31">
    <cfRule type="cellIs" dxfId="1496" priority="1587" operator="equal">
      <formula>"Extremo"</formula>
    </cfRule>
    <cfRule type="cellIs" dxfId="1495" priority="1588" operator="equal">
      <formula>"Alto"</formula>
    </cfRule>
    <cfRule type="cellIs" dxfId="1494" priority="1589" operator="equal">
      <formula>"Moderado"</formula>
    </cfRule>
    <cfRule type="cellIs" dxfId="1493" priority="1590" operator="equal">
      <formula>"Bajo"</formula>
    </cfRule>
  </conditionalFormatting>
  <conditionalFormatting sqref="N31:N33">
    <cfRule type="containsText" dxfId="1492" priority="1586" operator="containsText" text="❌">
      <formula>NOT(ISERROR(SEARCH("❌",N31)))</formula>
    </cfRule>
  </conditionalFormatting>
  <conditionalFormatting sqref="K34">
    <cfRule type="cellIs" dxfId="1491" priority="1581" operator="equal">
      <formula>"Muy Alta"</formula>
    </cfRule>
    <cfRule type="cellIs" dxfId="1490" priority="1582" operator="equal">
      <formula>"Alta"</formula>
    </cfRule>
    <cfRule type="cellIs" dxfId="1489" priority="1583" operator="equal">
      <formula>"Media"</formula>
    </cfRule>
    <cfRule type="cellIs" dxfId="1488" priority="1584" operator="equal">
      <formula>"Baja"</formula>
    </cfRule>
    <cfRule type="cellIs" dxfId="1487" priority="1585" operator="equal">
      <formula>"Muy Baja"</formula>
    </cfRule>
  </conditionalFormatting>
  <conditionalFormatting sqref="O34">
    <cfRule type="cellIs" dxfId="1486" priority="1576" operator="equal">
      <formula>"Catastrófico"</formula>
    </cfRule>
    <cfRule type="cellIs" dxfId="1485" priority="1577" operator="equal">
      <formula>"Mayor"</formula>
    </cfRule>
    <cfRule type="cellIs" dxfId="1484" priority="1578" operator="equal">
      <formula>"Moderado"</formula>
    </cfRule>
    <cfRule type="cellIs" dxfId="1483" priority="1579" operator="equal">
      <formula>"Menor"</formula>
    </cfRule>
    <cfRule type="cellIs" dxfId="1482" priority="1580" operator="equal">
      <formula>"Leve"</formula>
    </cfRule>
  </conditionalFormatting>
  <conditionalFormatting sqref="Q34">
    <cfRule type="cellIs" dxfId="1481" priority="1572" operator="equal">
      <formula>"Extremo"</formula>
    </cfRule>
    <cfRule type="cellIs" dxfId="1480" priority="1573" operator="equal">
      <formula>"Alto"</formula>
    </cfRule>
    <cfRule type="cellIs" dxfId="1479" priority="1574" operator="equal">
      <formula>"Moderado"</formula>
    </cfRule>
    <cfRule type="cellIs" dxfId="1478" priority="1575" operator="equal">
      <formula>"Bajo"</formula>
    </cfRule>
  </conditionalFormatting>
  <conditionalFormatting sqref="N34:N36">
    <cfRule type="containsText" dxfId="1477" priority="1571" operator="containsText" text="❌">
      <formula>NOT(ISERROR(SEARCH("❌",N34)))</formula>
    </cfRule>
  </conditionalFormatting>
  <conditionalFormatting sqref="K37">
    <cfRule type="cellIs" dxfId="1476" priority="1566" operator="equal">
      <formula>"Muy Alta"</formula>
    </cfRule>
    <cfRule type="cellIs" dxfId="1475" priority="1567" operator="equal">
      <formula>"Alta"</formula>
    </cfRule>
    <cfRule type="cellIs" dxfId="1474" priority="1568" operator="equal">
      <formula>"Media"</formula>
    </cfRule>
    <cfRule type="cellIs" dxfId="1473" priority="1569" operator="equal">
      <formula>"Baja"</formula>
    </cfRule>
    <cfRule type="cellIs" dxfId="1472" priority="1570" operator="equal">
      <formula>"Muy Baja"</formula>
    </cfRule>
  </conditionalFormatting>
  <conditionalFormatting sqref="O37">
    <cfRule type="cellIs" dxfId="1471" priority="1561" operator="equal">
      <formula>"Catastrófico"</formula>
    </cfRule>
    <cfRule type="cellIs" dxfId="1470" priority="1562" operator="equal">
      <formula>"Mayor"</formula>
    </cfRule>
    <cfRule type="cellIs" dxfId="1469" priority="1563" operator="equal">
      <formula>"Moderado"</formula>
    </cfRule>
    <cfRule type="cellIs" dxfId="1468" priority="1564" operator="equal">
      <formula>"Menor"</formula>
    </cfRule>
    <cfRule type="cellIs" dxfId="1467" priority="1565" operator="equal">
      <formula>"Leve"</formula>
    </cfRule>
  </conditionalFormatting>
  <conditionalFormatting sqref="Q37">
    <cfRule type="cellIs" dxfId="1466" priority="1557" operator="equal">
      <formula>"Extremo"</formula>
    </cfRule>
    <cfRule type="cellIs" dxfId="1465" priority="1558" operator="equal">
      <formula>"Alto"</formula>
    </cfRule>
    <cfRule type="cellIs" dxfId="1464" priority="1559" operator="equal">
      <formula>"Moderado"</formula>
    </cfRule>
    <cfRule type="cellIs" dxfId="1463" priority="1560" operator="equal">
      <formula>"Bajo"</formula>
    </cfRule>
  </conditionalFormatting>
  <conditionalFormatting sqref="N37:N39">
    <cfRule type="containsText" dxfId="1462" priority="1556" operator="containsText" text="❌">
      <formula>NOT(ISERROR(SEARCH("❌",N37)))</formula>
    </cfRule>
  </conditionalFormatting>
  <conditionalFormatting sqref="K40">
    <cfRule type="cellIs" dxfId="1461" priority="1551" operator="equal">
      <formula>"Muy Alta"</formula>
    </cfRule>
    <cfRule type="cellIs" dxfId="1460" priority="1552" operator="equal">
      <formula>"Alta"</formula>
    </cfRule>
    <cfRule type="cellIs" dxfId="1459" priority="1553" operator="equal">
      <formula>"Media"</formula>
    </cfRule>
    <cfRule type="cellIs" dxfId="1458" priority="1554" operator="equal">
      <formula>"Baja"</formula>
    </cfRule>
    <cfRule type="cellIs" dxfId="1457" priority="1555" operator="equal">
      <formula>"Muy Baja"</formula>
    </cfRule>
  </conditionalFormatting>
  <conditionalFormatting sqref="O40">
    <cfRule type="cellIs" dxfId="1456" priority="1546" operator="equal">
      <formula>"Catastrófico"</formula>
    </cfRule>
    <cfRule type="cellIs" dxfId="1455" priority="1547" operator="equal">
      <formula>"Mayor"</formula>
    </cfRule>
    <cfRule type="cellIs" dxfId="1454" priority="1548" operator="equal">
      <formula>"Moderado"</formula>
    </cfRule>
    <cfRule type="cellIs" dxfId="1453" priority="1549" operator="equal">
      <formula>"Menor"</formula>
    </cfRule>
    <cfRule type="cellIs" dxfId="1452" priority="1550" operator="equal">
      <formula>"Leve"</formula>
    </cfRule>
  </conditionalFormatting>
  <conditionalFormatting sqref="Q40">
    <cfRule type="cellIs" dxfId="1451" priority="1542" operator="equal">
      <formula>"Extremo"</formula>
    </cfRule>
    <cfRule type="cellIs" dxfId="1450" priority="1543" operator="equal">
      <formula>"Alto"</formula>
    </cfRule>
    <cfRule type="cellIs" dxfId="1449" priority="1544" operator="equal">
      <formula>"Moderado"</formula>
    </cfRule>
    <cfRule type="cellIs" dxfId="1448" priority="1545" operator="equal">
      <formula>"Bajo"</formula>
    </cfRule>
  </conditionalFormatting>
  <conditionalFormatting sqref="N40:N42">
    <cfRule type="containsText" dxfId="1447" priority="1541" operator="containsText" text="❌">
      <formula>NOT(ISERROR(SEARCH("❌",N40)))</formula>
    </cfRule>
  </conditionalFormatting>
  <conditionalFormatting sqref="K43">
    <cfRule type="cellIs" dxfId="1446" priority="1536" operator="equal">
      <formula>"Muy Alta"</formula>
    </cfRule>
    <cfRule type="cellIs" dxfId="1445" priority="1537" operator="equal">
      <formula>"Alta"</formula>
    </cfRule>
    <cfRule type="cellIs" dxfId="1444" priority="1538" operator="equal">
      <formula>"Media"</formula>
    </cfRule>
    <cfRule type="cellIs" dxfId="1443" priority="1539" operator="equal">
      <formula>"Baja"</formula>
    </cfRule>
    <cfRule type="cellIs" dxfId="1442" priority="1540" operator="equal">
      <formula>"Muy Baja"</formula>
    </cfRule>
  </conditionalFormatting>
  <conditionalFormatting sqref="O43">
    <cfRule type="cellIs" dxfId="1441" priority="1531" operator="equal">
      <formula>"Catastrófico"</formula>
    </cfRule>
    <cfRule type="cellIs" dxfId="1440" priority="1532" operator="equal">
      <formula>"Mayor"</formula>
    </cfRule>
    <cfRule type="cellIs" dxfId="1439" priority="1533" operator="equal">
      <formula>"Moderado"</formula>
    </cfRule>
    <cfRule type="cellIs" dxfId="1438" priority="1534" operator="equal">
      <formula>"Menor"</formula>
    </cfRule>
    <cfRule type="cellIs" dxfId="1437" priority="1535" operator="equal">
      <formula>"Leve"</formula>
    </cfRule>
  </conditionalFormatting>
  <conditionalFormatting sqref="Q43">
    <cfRule type="cellIs" dxfId="1436" priority="1527" operator="equal">
      <formula>"Extremo"</formula>
    </cfRule>
    <cfRule type="cellIs" dxfId="1435" priority="1528" operator="equal">
      <formula>"Alto"</formula>
    </cfRule>
    <cfRule type="cellIs" dxfId="1434" priority="1529" operator="equal">
      <formula>"Moderado"</formula>
    </cfRule>
    <cfRule type="cellIs" dxfId="1433" priority="1530" operator="equal">
      <formula>"Bajo"</formula>
    </cfRule>
  </conditionalFormatting>
  <conditionalFormatting sqref="N43:N45">
    <cfRule type="containsText" dxfId="1432" priority="1526" operator="containsText" text="❌">
      <formula>NOT(ISERROR(SEARCH("❌",N43)))</formula>
    </cfRule>
  </conditionalFormatting>
  <conditionalFormatting sqref="K46">
    <cfRule type="cellIs" dxfId="1431" priority="1506" operator="equal">
      <formula>"Muy Alta"</formula>
    </cfRule>
    <cfRule type="cellIs" dxfId="1430" priority="1507" operator="equal">
      <formula>"Alta"</formula>
    </cfRule>
    <cfRule type="cellIs" dxfId="1429" priority="1508" operator="equal">
      <formula>"Media"</formula>
    </cfRule>
    <cfRule type="cellIs" dxfId="1428" priority="1509" operator="equal">
      <formula>"Baja"</formula>
    </cfRule>
    <cfRule type="cellIs" dxfId="1427" priority="1510" operator="equal">
      <formula>"Muy Baja"</formula>
    </cfRule>
  </conditionalFormatting>
  <conditionalFormatting sqref="O46">
    <cfRule type="cellIs" dxfId="1426" priority="1501" operator="equal">
      <formula>"Catastrófico"</formula>
    </cfRule>
    <cfRule type="cellIs" dxfId="1425" priority="1502" operator="equal">
      <formula>"Mayor"</formula>
    </cfRule>
    <cfRule type="cellIs" dxfId="1424" priority="1503" operator="equal">
      <formula>"Moderado"</formula>
    </cfRule>
    <cfRule type="cellIs" dxfId="1423" priority="1504" operator="equal">
      <formula>"Menor"</formula>
    </cfRule>
    <cfRule type="cellIs" dxfId="1422" priority="1505" operator="equal">
      <formula>"Leve"</formula>
    </cfRule>
  </conditionalFormatting>
  <conditionalFormatting sqref="Q46">
    <cfRule type="cellIs" dxfId="1421" priority="1497" operator="equal">
      <formula>"Extremo"</formula>
    </cfRule>
    <cfRule type="cellIs" dxfId="1420" priority="1498" operator="equal">
      <formula>"Alto"</formula>
    </cfRule>
    <cfRule type="cellIs" dxfId="1419" priority="1499" operator="equal">
      <formula>"Moderado"</formula>
    </cfRule>
    <cfRule type="cellIs" dxfId="1418" priority="1500" operator="equal">
      <formula>"Bajo"</formula>
    </cfRule>
  </conditionalFormatting>
  <conditionalFormatting sqref="N46:N48">
    <cfRule type="containsText" dxfId="1417" priority="1496" operator="containsText" text="❌">
      <formula>NOT(ISERROR(SEARCH("❌",N46)))</formula>
    </cfRule>
  </conditionalFormatting>
  <conditionalFormatting sqref="K49">
    <cfRule type="cellIs" dxfId="1416" priority="1491" operator="equal">
      <formula>"Muy Alta"</formula>
    </cfRule>
    <cfRule type="cellIs" dxfId="1415" priority="1492" operator="equal">
      <formula>"Alta"</formula>
    </cfRule>
    <cfRule type="cellIs" dxfId="1414" priority="1493" operator="equal">
      <formula>"Media"</formula>
    </cfRule>
    <cfRule type="cellIs" dxfId="1413" priority="1494" operator="equal">
      <formula>"Baja"</formula>
    </cfRule>
    <cfRule type="cellIs" dxfId="1412" priority="1495" operator="equal">
      <formula>"Muy Baja"</formula>
    </cfRule>
  </conditionalFormatting>
  <conditionalFormatting sqref="O49">
    <cfRule type="cellIs" dxfId="1411" priority="1486" operator="equal">
      <formula>"Catastrófico"</formula>
    </cfRule>
    <cfRule type="cellIs" dxfId="1410" priority="1487" operator="equal">
      <formula>"Mayor"</formula>
    </cfRule>
    <cfRule type="cellIs" dxfId="1409" priority="1488" operator="equal">
      <formula>"Moderado"</formula>
    </cfRule>
    <cfRule type="cellIs" dxfId="1408" priority="1489" operator="equal">
      <formula>"Menor"</formula>
    </cfRule>
    <cfRule type="cellIs" dxfId="1407" priority="1490" operator="equal">
      <formula>"Leve"</formula>
    </cfRule>
  </conditionalFormatting>
  <conditionalFormatting sqref="Q49">
    <cfRule type="cellIs" dxfId="1406" priority="1482" operator="equal">
      <formula>"Extremo"</formula>
    </cfRule>
    <cfRule type="cellIs" dxfId="1405" priority="1483" operator="equal">
      <formula>"Alto"</formula>
    </cfRule>
    <cfRule type="cellIs" dxfId="1404" priority="1484" operator="equal">
      <formula>"Moderado"</formula>
    </cfRule>
    <cfRule type="cellIs" dxfId="1403" priority="1485" operator="equal">
      <formula>"Bajo"</formula>
    </cfRule>
  </conditionalFormatting>
  <conditionalFormatting sqref="N49:N51">
    <cfRule type="containsText" dxfId="1402" priority="1481" operator="containsText" text="❌">
      <formula>NOT(ISERROR(SEARCH("❌",N49)))</formula>
    </cfRule>
  </conditionalFormatting>
  <conditionalFormatting sqref="K52">
    <cfRule type="cellIs" dxfId="1401" priority="1476" operator="equal">
      <formula>"Muy Alta"</formula>
    </cfRule>
    <cfRule type="cellIs" dxfId="1400" priority="1477" operator="equal">
      <formula>"Alta"</formula>
    </cfRule>
    <cfRule type="cellIs" dxfId="1399" priority="1478" operator="equal">
      <formula>"Media"</formula>
    </cfRule>
    <cfRule type="cellIs" dxfId="1398" priority="1479" operator="equal">
      <formula>"Baja"</formula>
    </cfRule>
    <cfRule type="cellIs" dxfId="1397" priority="1480" operator="equal">
      <formula>"Muy Baja"</formula>
    </cfRule>
  </conditionalFormatting>
  <conditionalFormatting sqref="O52">
    <cfRule type="cellIs" dxfId="1396" priority="1471" operator="equal">
      <formula>"Catastrófico"</formula>
    </cfRule>
    <cfRule type="cellIs" dxfId="1395" priority="1472" operator="equal">
      <formula>"Mayor"</formula>
    </cfRule>
    <cfRule type="cellIs" dxfId="1394" priority="1473" operator="equal">
      <formula>"Moderado"</formula>
    </cfRule>
    <cfRule type="cellIs" dxfId="1393" priority="1474" operator="equal">
      <formula>"Menor"</formula>
    </cfRule>
    <cfRule type="cellIs" dxfId="1392" priority="1475" operator="equal">
      <formula>"Leve"</formula>
    </cfRule>
  </conditionalFormatting>
  <conditionalFormatting sqref="Q52">
    <cfRule type="cellIs" dxfId="1391" priority="1467" operator="equal">
      <formula>"Extremo"</formula>
    </cfRule>
    <cfRule type="cellIs" dxfId="1390" priority="1468" operator="equal">
      <formula>"Alto"</formula>
    </cfRule>
    <cfRule type="cellIs" dxfId="1389" priority="1469" operator="equal">
      <formula>"Moderado"</formula>
    </cfRule>
    <cfRule type="cellIs" dxfId="1388" priority="1470" operator="equal">
      <formula>"Bajo"</formula>
    </cfRule>
  </conditionalFormatting>
  <conditionalFormatting sqref="N52:N54">
    <cfRule type="containsText" dxfId="1387" priority="1466" operator="containsText" text="❌">
      <formula>NOT(ISERROR(SEARCH("❌",N52)))</formula>
    </cfRule>
  </conditionalFormatting>
  <conditionalFormatting sqref="K55">
    <cfRule type="cellIs" dxfId="1386" priority="1461" operator="equal">
      <formula>"Muy Alta"</formula>
    </cfRule>
    <cfRule type="cellIs" dxfId="1385" priority="1462" operator="equal">
      <formula>"Alta"</formula>
    </cfRule>
    <cfRule type="cellIs" dxfId="1384" priority="1463" operator="equal">
      <formula>"Media"</formula>
    </cfRule>
    <cfRule type="cellIs" dxfId="1383" priority="1464" operator="equal">
      <formula>"Baja"</formula>
    </cfRule>
    <cfRule type="cellIs" dxfId="1382" priority="1465" operator="equal">
      <formula>"Muy Baja"</formula>
    </cfRule>
  </conditionalFormatting>
  <conditionalFormatting sqref="O55">
    <cfRule type="cellIs" dxfId="1381" priority="1456" operator="equal">
      <formula>"Catastrófico"</formula>
    </cfRule>
    <cfRule type="cellIs" dxfId="1380" priority="1457" operator="equal">
      <formula>"Mayor"</formula>
    </cfRule>
    <cfRule type="cellIs" dxfId="1379" priority="1458" operator="equal">
      <formula>"Moderado"</formula>
    </cfRule>
    <cfRule type="cellIs" dxfId="1378" priority="1459" operator="equal">
      <formula>"Menor"</formula>
    </cfRule>
    <cfRule type="cellIs" dxfId="1377" priority="1460" operator="equal">
      <formula>"Leve"</formula>
    </cfRule>
  </conditionalFormatting>
  <conditionalFormatting sqref="Q55">
    <cfRule type="cellIs" dxfId="1376" priority="1452" operator="equal">
      <formula>"Extremo"</formula>
    </cfRule>
    <cfRule type="cellIs" dxfId="1375" priority="1453" operator="equal">
      <formula>"Alto"</formula>
    </cfRule>
    <cfRule type="cellIs" dxfId="1374" priority="1454" operator="equal">
      <formula>"Moderado"</formula>
    </cfRule>
    <cfRule type="cellIs" dxfId="1373" priority="1455" operator="equal">
      <formula>"Bajo"</formula>
    </cfRule>
  </conditionalFormatting>
  <conditionalFormatting sqref="N55:N57">
    <cfRule type="containsText" dxfId="1372" priority="1451" operator="containsText" text="❌">
      <formula>NOT(ISERROR(SEARCH("❌",N55)))</formula>
    </cfRule>
  </conditionalFormatting>
  <conditionalFormatting sqref="K58">
    <cfRule type="cellIs" dxfId="1371" priority="1446" operator="equal">
      <formula>"Muy Alta"</formula>
    </cfRule>
    <cfRule type="cellIs" dxfId="1370" priority="1447" operator="equal">
      <formula>"Alta"</formula>
    </cfRule>
    <cfRule type="cellIs" dxfId="1369" priority="1448" operator="equal">
      <formula>"Media"</formula>
    </cfRule>
    <cfRule type="cellIs" dxfId="1368" priority="1449" operator="equal">
      <formula>"Baja"</formula>
    </cfRule>
    <cfRule type="cellIs" dxfId="1367" priority="1450" operator="equal">
      <formula>"Muy Baja"</formula>
    </cfRule>
  </conditionalFormatting>
  <conditionalFormatting sqref="O58">
    <cfRule type="cellIs" dxfId="1366" priority="1441" operator="equal">
      <formula>"Catastrófico"</formula>
    </cfRule>
    <cfRule type="cellIs" dxfId="1365" priority="1442" operator="equal">
      <formula>"Mayor"</formula>
    </cfRule>
    <cfRule type="cellIs" dxfId="1364" priority="1443" operator="equal">
      <formula>"Moderado"</formula>
    </cfRule>
    <cfRule type="cellIs" dxfId="1363" priority="1444" operator="equal">
      <formula>"Menor"</formula>
    </cfRule>
    <cfRule type="cellIs" dxfId="1362" priority="1445" operator="equal">
      <formula>"Leve"</formula>
    </cfRule>
  </conditionalFormatting>
  <conditionalFormatting sqref="Q58">
    <cfRule type="cellIs" dxfId="1361" priority="1437" operator="equal">
      <formula>"Extremo"</formula>
    </cfRule>
    <cfRule type="cellIs" dxfId="1360" priority="1438" operator="equal">
      <formula>"Alto"</formula>
    </cfRule>
    <cfRule type="cellIs" dxfId="1359" priority="1439" operator="equal">
      <formula>"Moderado"</formula>
    </cfRule>
    <cfRule type="cellIs" dxfId="1358" priority="1440" operator="equal">
      <formula>"Bajo"</formula>
    </cfRule>
  </conditionalFormatting>
  <conditionalFormatting sqref="N58:N60">
    <cfRule type="containsText" dxfId="1357" priority="1436" operator="containsText" text="❌">
      <formula>NOT(ISERROR(SEARCH("❌",N58)))</formula>
    </cfRule>
  </conditionalFormatting>
  <conditionalFormatting sqref="K61">
    <cfRule type="cellIs" dxfId="1356" priority="1431" operator="equal">
      <formula>"Muy Alta"</formula>
    </cfRule>
    <cfRule type="cellIs" dxfId="1355" priority="1432" operator="equal">
      <formula>"Alta"</formula>
    </cfRule>
    <cfRule type="cellIs" dxfId="1354" priority="1433" operator="equal">
      <formula>"Media"</formula>
    </cfRule>
    <cfRule type="cellIs" dxfId="1353" priority="1434" operator="equal">
      <formula>"Baja"</formula>
    </cfRule>
    <cfRule type="cellIs" dxfId="1352" priority="1435" operator="equal">
      <formula>"Muy Baja"</formula>
    </cfRule>
  </conditionalFormatting>
  <conditionalFormatting sqref="O61">
    <cfRule type="cellIs" dxfId="1351" priority="1426" operator="equal">
      <formula>"Catastrófico"</formula>
    </cfRule>
    <cfRule type="cellIs" dxfId="1350" priority="1427" operator="equal">
      <formula>"Mayor"</formula>
    </cfRule>
    <cfRule type="cellIs" dxfId="1349" priority="1428" operator="equal">
      <formula>"Moderado"</formula>
    </cfRule>
    <cfRule type="cellIs" dxfId="1348" priority="1429" operator="equal">
      <formula>"Menor"</formula>
    </cfRule>
    <cfRule type="cellIs" dxfId="1347" priority="1430" operator="equal">
      <formula>"Leve"</formula>
    </cfRule>
  </conditionalFormatting>
  <conditionalFormatting sqref="Q61">
    <cfRule type="cellIs" dxfId="1346" priority="1422" operator="equal">
      <formula>"Extremo"</formula>
    </cfRule>
    <cfRule type="cellIs" dxfId="1345" priority="1423" operator="equal">
      <formula>"Alto"</formula>
    </cfRule>
    <cfRule type="cellIs" dxfId="1344" priority="1424" operator="equal">
      <formula>"Moderado"</formula>
    </cfRule>
    <cfRule type="cellIs" dxfId="1343" priority="1425" operator="equal">
      <formula>"Bajo"</formula>
    </cfRule>
  </conditionalFormatting>
  <conditionalFormatting sqref="N61:N63">
    <cfRule type="containsText" dxfId="1342" priority="1421" operator="containsText" text="❌">
      <formula>NOT(ISERROR(SEARCH("❌",N61)))</formula>
    </cfRule>
  </conditionalFormatting>
  <conditionalFormatting sqref="K64">
    <cfRule type="cellIs" dxfId="1341" priority="1416" operator="equal">
      <formula>"Muy Alta"</formula>
    </cfRule>
    <cfRule type="cellIs" dxfId="1340" priority="1417" operator="equal">
      <formula>"Alta"</formula>
    </cfRule>
    <cfRule type="cellIs" dxfId="1339" priority="1418" operator="equal">
      <formula>"Media"</formula>
    </cfRule>
    <cfRule type="cellIs" dxfId="1338" priority="1419" operator="equal">
      <formula>"Baja"</formula>
    </cfRule>
    <cfRule type="cellIs" dxfId="1337" priority="1420" operator="equal">
      <formula>"Muy Baja"</formula>
    </cfRule>
  </conditionalFormatting>
  <conditionalFormatting sqref="O64">
    <cfRule type="cellIs" dxfId="1336" priority="1411" operator="equal">
      <formula>"Catastrófico"</formula>
    </cfRule>
    <cfRule type="cellIs" dxfId="1335" priority="1412" operator="equal">
      <formula>"Mayor"</formula>
    </cfRule>
    <cfRule type="cellIs" dxfId="1334" priority="1413" operator="equal">
      <formula>"Moderado"</formula>
    </cfRule>
    <cfRule type="cellIs" dxfId="1333" priority="1414" operator="equal">
      <formula>"Menor"</formula>
    </cfRule>
    <cfRule type="cellIs" dxfId="1332" priority="1415" operator="equal">
      <formula>"Leve"</formula>
    </cfRule>
  </conditionalFormatting>
  <conditionalFormatting sqref="Q64">
    <cfRule type="cellIs" dxfId="1331" priority="1407" operator="equal">
      <formula>"Extremo"</formula>
    </cfRule>
    <cfRule type="cellIs" dxfId="1330" priority="1408" operator="equal">
      <formula>"Alto"</formula>
    </cfRule>
    <cfRule type="cellIs" dxfId="1329" priority="1409" operator="equal">
      <formula>"Moderado"</formula>
    </cfRule>
    <cfRule type="cellIs" dxfId="1328" priority="1410" operator="equal">
      <formula>"Bajo"</formula>
    </cfRule>
  </conditionalFormatting>
  <conditionalFormatting sqref="N64:N66">
    <cfRule type="containsText" dxfId="1327" priority="1406" operator="containsText" text="❌">
      <formula>NOT(ISERROR(SEARCH("❌",N64)))</formula>
    </cfRule>
  </conditionalFormatting>
  <conditionalFormatting sqref="K67">
    <cfRule type="cellIs" dxfId="1326" priority="1401" operator="equal">
      <formula>"Muy Alta"</formula>
    </cfRule>
    <cfRule type="cellIs" dxfId="1325" priority="1402" operator="equal">
      <formula>"Alta"</formula>
    </cfRule>
    <cfRule type="cellIs" dxfId="1324" priority="1403" operator="equal">
      <formula>"Media"</formula>
    </cfRule>
    <cfRule type="cellIs" dxfId="1323" priority="1404" operator="equal">
      <formula>"Baja"</formula>
    </cfRule>
    <cfRule type="cellIs" dxfId="1322" priority="1405" operator="equal">
      <formula>"Muy Baja"</formula>
    </cfRule>
  </conditionalFormatting>
  <conditionalFormatting sqref="O67">
    <cfRule type="cellIs" dxfId="1321" priority="1396" operator="equal">
      <formula>"Catastrófico"</formula>
    </cfRule>
    <cfRule type="cellIs" dxfId="1320" priority="1397" operator="equal">
      <formula>"Mayor"</formula>
    </cfRule>
    <cfRule type="cellIs" dxfId="1319" priority="1398" operator="equal">
      <formula>"Moderado"</formula>
    </cfRule>
    <cfRule type="cellIs" dxfId="1318" priority="1399" operator="equal">
      <formula>"Menor"</formula>
    </cfRule>
    <cfRule type="cellIs" dxfId="1317" priority="1400" operator="equal">
      <formula>"Leve"</formula>
    </cfRule>
  </conditionalFormatting>
  <conditionalFormatting sqref="Q67">
    <cfRule type="cellIs" dxfId="1316" priority="1392" operator="equal">
      <formula>"Extremo"</formula>
    </cfRule>
    <cfRule type="cellIs" dxfId="1315" priority="1393" operator="equal">
      <formula>"Alto"</formula>
    </cfRule>
    <cfRule type="cellIs" dxfId="1314" priority="1394" operator="equal">
      <formula>"Moderado"</formula>
    </cfRule>
    <cfRule type="cellIs" dxfId="1313" priority="1395" operator="equal">
      <formula>"Bajo"</formula>
    </cfRule>
  </conditionalFormatting>
  <conditionalFormatting sqref="N67:N69">
    <cfRule type="containsText" dxfId="1312" priority="1391" operator="containsText" text="❌">
      <formula>NOT(ISERROR(SEARCH("❌",N67)))</formula>
    </cfRule>
  </conditionalFormatting>
  <conditionalFormatting sqref="K70">
    <cfRule type="cellIs" dxfId="1311" priority="1386" operator="equal">
      <formula>"Muy Alta"</formula>
    </cfRule>
    <cfRule type="cellIs" dxfId="1310" priority="1387" operator="equal">
      <formula>"Alta"</formula>
    </cfRule>
    <cfRule type="cellIs" dxfId="1309" priority="1388" operator="equal">
      <formula>"Media"</formula>
    </cfRule>
    <cfRule type="cellIs" dxfId="1308" priority="1389" operator="equal">
      <formula>"Baja"</formula>
    </cfRule>
    <cfRule type="cellIs" dxfId="1307" priority="1390" operator="equal">
      <formula>"Muy Baja"</formula>
    </cfRule>
  </conditionalFormatting>
  <conditionalFormatting sqref="O70">
    <cfRule type="cellIs" dxfId="1306" priority="1381" operator="equal">
      <formula>"Catastrófico"</formula>
    </cfRule>
    <cfRule type="cellIs" dxfId="1305" priority="1382" operator="equal">
      <formula>"Mayor"</formula>
    </cfRule>
    <cfRule type="cellIs" dxfId="1304" priority="1383" operator="equal">
      <formula>"Moderado"</formula>
    </cfRule>
    <cfRule type="cellIs" dxfId="1303" priority="1384" operator="equal">
      <formula>"Menor"</formula>
    </cfRule>
    <cfRule type="cellIs" dxfId="1302" priority="1385" operator="equal">
      <formula>"Leve"</formula>
    </cfRule>
  </conditionalFormatting>
  <conditionalFormatting sqref="Q70">
    <cfRule type="cellIs" dxfId="1301" priority="1377" operator="equal">
      <formula>"Extremo"</formula>
    </cfRule>
    <cfRule type="cellIs" dxfId="1300" priority="1378" operator="equal">
      <formula>"Alto"</formula>
    </cfRule>
    <cfRule type="cellIs" dxfId="1299" priority="1379" operator="equal">
      <formula>"Moderado"</formula>
    </cfRule>
    <cfRule type="cellIs" dxfId="1298" priority="1380" operator="equal">
      <formula>"Bajo"</formula>
    </cfRule>
  </conditionalFormatting>
  <conditionalFormatting sqref="N70:N72">
    <cfRule type="containsText" dxfId="1297" priority="1376" operator="containsText" text="❌">
      <formula>NOT(ISERROR(SEARCH("❌",N70)))</formula>
    </cfRule>
  </conditionalFormatting>
  <conditionalFormatting sqref="K73">
    <cfRule type="cellIs" dxfId="1296" priority="1371" operator="equal">
      <formula>"Muy Alta"</formula>
    </cfRule>
    <cfRule type="cellIs" dxfId="1295" priority="1372" operator="equal">
      <formula>"Alta"</formula>
    </cfRule>
    <cfRule type="cellIs" dxfId="1294" priority="1373" operator="equal">
      <formula>"Media"</formula>
    </cfRule>
    <cfRule type="cellIs" dxfId="1293" priority="1374" operator="equal">
      <formula>"Baja"</formula>
    </cfRule>
    <cfRule type="cellIs" dxfId="1292" priority="1375" operator="equal">
      <formula>"Muy Baja"</formula>
    </cfRule>
  </conditionalFormatting>
  <conditionalFormatting sqref="O73">
    <cfRule type="cellIs" dxfId="1291" priority="1366" operator="equal">
      <formula>"Catastrófico"</formula>
    </cfRule>
    <cfRule type="cellIs" dxfId="1290" priority="1367" operator="equal">
      <formula>"Mayor"</formula>
    </cfRule>
    <cfRule type="cellIs" dxfId="1289" priority="1368" operator="equal">
      <formula>"Moderado"</formula>
    </cfRule>
    <cfRule type="cellIs" dxfId="1288" priority="1369" operator="equal">
      <formula>"Menor"</formula>
    </cfRule>
    <cfRule type="cellIs" dxfId="1287" priority="1370" operator="equal">
      <formula>"Leve"</formula>
    </cfRule>
  </conditionalFormatting>
  <conditionalFormatting sqref="Q73">
    <cfRule type="cellIs" dxfId="1286" priority="1362" operator="equal">
      <formula>"Extremo"</formula>
    </cfRule>
    <cfRule type="cellIs" dxfId="1285" priority="1363" operator="equal">
      <formula>"Alto"</formula>
    </cfRule>
    <cfRule type="cellIs" dxfId="1284" priority="1364" operator="equal">
      <formula>"Moderado"</formula>
    </cfRule>
    <cfRule type="cellIs" dxfId="1283" priority="1365" operator="equal">
      <formula>"Bajo"</formula>
    </cfRule>
  </conditionalFormatting>
  <conditionalFormatting sqref="N73:N75">
    <cfRule type="containsText" dxfId="1282" priority="1361" operator="containsText" text="❌">
      <formula>NOT(ISERROR(SEARCH("❌",N73)))</formula>
    </cfRule>
  </conditionalFormatting>
  <conditionalFormatting sqref="K76">
    <cfRule type="cellIs" dxfId="1281" priority="1356" operator="equal">
      <formula>"Muy Alta"</formula>
    </cfRule>
    <cfRule type="cellIs" dxfId="1280" priority="1357" operator="equal">
      <formula>"Alta"</formula>
    </cfRule>
    <cfRule type="cellIs" dxfId="1279" priority="1358" operator="equal">
      <formula>"Media"</formula>
    </cfRule>
    <cfRule type="cellIs" dxfId="1278" priority="1359" operator="equal">
      <formula>"Baja"</formula>
    </cfRule>
    <cfRule type="cellIs" dxfId="1277" priority="1360" operator="equal">
      <formula>"Muy Baja"</formula>
    </cfRule>
  </conditionalFormatting>
  <conditionalFormatting sqref="O76">
    <cfRule type="cellIs" dxfId="1276" priority="1351" operator="equal">
      <formula>"Catastrófico"</formula>
    </cfRule>
    <cfRule type="cellIs" dxfId="1275" priority="1352" operator="equal">
      <formula>"Mayor"</formula>
    </cfRule>
    <cfRule type="cellIs" dxfId="1274" priority="1353" operator="equal">
      <formula>"Moderado"</formula>
    </cfRule>
    <cfRule type="cellIs" dxfId="1273" priority="1354" operator="equal">
      <formula>"Menor"</formula>
    </cfRule>
    <cfRule type="cellIs" dxfId="1272" priority="1355" operator="equal">
      <formula>"Leve"</formula>
    </cfRule>
  </conditionalFormatting>
  <conditionalFormatting sqref="Q76">
    <cfRule type="cellIs" dxfId="1271" priority="1347" operator="equal">
      <formula>"Extremo"</formula>
    </cfRule>
    <cfRule type="cellIs" dxfId="1270" priority="1348" operator="equal">
      <formula>"Alto"</formula>
    </cfRule>
    <cfRule type="cellIs" dxfId="1269" priority="1349" operator="equal">
      <formula>"Moderado"</formula>
    </cfRule>
    <cfRule type="cellIs" dxfId="1268" priority="1350" operator="equal">
      <formula>"Bajo"</formula>
    </cfRule>
  </conditionalFormatting>
  <conditionalFormatting sqref="N76:N78">
    <cfRule type="containsText" dxfId="1267" priority="1346" operator="containsText" text="❌">
      <formula>NOT(ISERROR(SEARCH("❌",N76)))</formula>
    </cfRule>
  </conditionalFormatting>
  <conditionalFormatting sqref="K79">
    <cfRule type="cellIs" dxfId="1266" priority="1341" operator="equal">
      <formula>"Muy Alta"</formula>
    </cfRule>
    <cfRule type="cellIs" dxfId="1265" priority="1342" operator="equal">
      <formula>"Alta"</formula>
    </cfRule>
    <cfRule type="cellIs" dxfId="1264" priority="1343" operator="equal">
      <formula>"Media"</formula>
    </cfRule>
    <cfRule type="cellIs" dxfId="1263" priority="1344" operator="equal">
      <formula>"Baja"</formula>
    </cfRule>
    <cfRule type="cellIs" dxfId="1262" priority="1345" operator="equal">
      <formula>"Muy Baja"</formula>
    </cfRule>
  </conditionalFormatting>
  <conditionalFormatting sqref="O79">
    <cfRule type="cellIs" dxfId="1261" priority="1336" operator="equal">
      <formula>"Catastrófico"</formula>
    </cfRule>
    <cfRule type="cellIs" dxfId="1260" priority="1337" operator="equal">
      <formula>"Mayor"</formula>
    </cfRule>
    <cfRule type="cellIs" dxfId="1259" priority="1338" operator="equal">
      <formula>"Moderado"</formula>
    </cfRule>
    <cfRule type="cellIs" dxfId="1258" priority="1339" operator="equal">
      <formula>"Menor"</formula>
    </cfRule>
    <cfRule type="cellIs" dxfId="1257" priority="1340" operator="equal">
      <formula>"Leve"</formula>
    </cfRule>
  </conditionalFormatting>
  <conditionalFormatting sqref="Q79">
    <cfRule type="cellIs" dxfId="1256" priority="1332" operator="equal">
      <formula>"Extremo"</formula>
    </cfRule>
    <cfRule type="cellIs" dxfId="1255" priority="1333" operator="equal">
      <formula>"Alto"</formula>
    </cfRule>
    <cfRule type="cellIs" dxfId="1254" priority="1334" operator="equal">
      <formula>"Moderado"</formula>
    </cfRule>
    <cfRule type="cellIs" dxfId="1253" priority="1335" operator="equal">
      <formula>"Bajo"</formula>
    </cfRule>
  </conditionalFormatting>
  <conditionalFormatting sqref="N79:N81">
    <cfRule type="containsText" dxfId="1252" priority="1331" operator="containsText" text="❌">
      <formula>NOT(ISERROR(SEARCH("❌",N79)))</formula>
    </cfRule>
  </conditionalFormatting>
  <conditionalFormatting sqref="O82">
    <cfRule type="cellIs" dxfId="1251" priority="1321" operator="equal">
      <formula>"Catastrófico"</formula>
    </cfRule>
    <cfRule type="cellIs" dxfId="1250" priority="1322" operator="equal">
      <formula>"Mayor"</formula>
    </cfRule>
    <cfRule type="cellIs" dxfId="1249" priority="1323" operator="equal">
      <formula>"Moderado"</formula>
    </cfRule>
    <cfRule type="cellIs" dxfId="1248" priority="1324" operator="equal">
      <formula>"Menor"</formula>
    </cfRule>
    <cfRule type="cellIs" dxfId="1247" priority="1325" operator="equal">
      <formula>"Leve"</formula>
    </cfRule>
  </conditionalFormatting>
  <conditionalFormatting sqref="Q82">
    <cfRule type="cellIs" dxfId="1246" priority="1317" operator="equal">
      <formula>"Extremo"</formula>
    </cfRule>
    <cfRule type="cellIs" dxfId="1245" priority="1318" operator="equal">
      <formula>"Alto"</formula>
    </cfRule>
    <cfRule type="cellIs" dxfId="1244" priority="1319" operator="equal">
      <formula>"Moderado"</formula>
    </cfRule>
    <cfRule type="cellIs" dxfId="1243" priority="1320" operator="equal">
      <formula>"Bajo"</formula>
    </cfRule>
  </conditionalFormatting>
  <conditionalFormatting sqref="N82:N84">
    <cfRule type="containsText" dxfId="1242" priority="1316" operator="containsText" text="❌">
      <formula>NOT(ISERROR(SEARCH("❌",N82)))</formula>
    </cfRule>
  </conditionalFormatting>
  <conditionalFormatting sqref="K88">
    <cfRule type="cellIs" dxfId="1241" priority="1311" operator="equal">
      <formula>"Muy Alta"</formula>
    </cfRule>
    <cfRule type="cellIs" dxfId="1240" priority="1312" operator="equal">
      <formula>"Alta"</formula>
    </cfRule>
    <cfRule type="cellIs" dxfId="1239" priority="1313" operator="equal">
      <formula>"Media"</formula>
    </cfRule>
    <cfRule type="cellIs" dxfId="1238" priority="1314" operator="equal">
      <formula>"Baja"</formula>
    </cfRule>
    <cfRule type="cellIs" dxfId="1237" priority="1315" operator="equal">
      <formula>"Muy Baja"</formula>
    </cfRule>
  </conditionalFormatting>
  <conditionalFormatting sqref="O88">
    <cfRule type="cellIs" dxfId="1236" priority="1306" operator="equal">
      <formula>"Catastrófico"</formula>
    </cfRule>
    <cfRule type="cellIs" dxfId="1235" priority="1307" operator="equal">
      <formula>"Mayor"</formula>
    </cfRule>
    <cfRule type="cellIs" dxfId="1234" priority="1308" operator="equal">
      <formula>"Moderado"</formula>
    </cfRule>
    <cfRule type="cellIs" dxfId="1233" priority="1309" operator="equal">
      <formula>"Menor"</formula>
    </cfRule>
    <cfRule type="cellIs" dxfId="1232" priority="1310" operator="equal">
      <formula>"Leve"</formula>
    </cfRule>
  </conditionalFormatting>
  <conditionalFormatting sqref="Q88">
    <cfRule type="cellIs" dxfId="1231" priority="1302" operator="equal">
      <formula>"Extremo"</formula>
    </cfRule>
    <cfRule type="cellIs" dxfId="1230" priority="1303" operator="equal">
      <formula>"Alto"</formula>
    </cfRule>
    <cfRule type="cellIs" dxfId="1229" priority="1304" operator="equal">
      <formula>"Moderado"</formula>
    </cfRule>
    <cfRule type="cellIs" dxfId="1228" priority="1305" operator="equal">
      <formula>"Bajo"</formula>
    </cfRule>
  </conditionalFormatting>
  <conditionalFormatting sqref="N88:N90">
    <cfRule type="containsText" dxfId="1227" priority="1301" operator="containsText" text="❌">
      <formula>NOT(ISERROR(SEARCH("❌",N88)))</formula>
    </cfRule>
  </conditionalFormatting>
  <conditionalFormatting sqref="K91">
    <cfRule type="cellIs" dxfId="1226" priority="1296" operator="equal">
      <formula>"Muy Alta"</formula>
    </cfRule>
    <cfRule type="cellIs" dxfId="1225" priority="1297" operator="equal">
      <formula>"Alta"</formula>
    </cfRule>
    <cfRule type="cellIs" dxfId="1224" priority="1298" operator="equal">
      <formula>"Media"</formula>
    </cfRule>
    <cfRule type="cellIs" dxfId="1223" priority="1299" operator="equal">
      <formula>"Baja"</formula>
    </cfRule>
    <cfRule type="cellIs" dxfId="1222" priority="1300" operator="equal">
      <formula>"Muy Baja"</formula>
    </cfRule>
  </conditionalFormatting>
  <conditionalFormatting sqref="O91">
    <cfRule type="cellIs" dxfId="1221" priority="1291" operator="equal">
      <formula>"Catastrófico"</formula>
    </cfRule>
    <cfRule type="cellIs" dxfId="1220" priority="1292" operator="equal">
      <formula>"Mayor"</formula>
    </cfRule>
    <cfRule type="cellIs" dxfId="1219" priority="1293" operator="equal">
      <formula>"Moderado"</formula>
    </cfRule>
    <cfRule type="cellIs" dxfId="1218" priority="1294" operator="equal">
      <formula>"Menor"</formula>
    </cfRule>
    <cfRule type="cellIs" dxfId="1217" priority="1295" operator="equal">
      <formula>"Leve"</formula>
    </cfRule>
  </conditionalFormatting>
  <conditionalFormatting sqref="Q91">
    <cfRule type="cellIs" dxfId="1216" priority="1287" operator="equal">
      <formula>"Extremo"</formula>
    </cfRule>
    <cfRule type="cellIs" dxfId="1215" priority="1288" operator="equal">
      <formula>"Alto"</formula>
    </cfRule>
    <cfRule type="cellIs" dxfId="1214" priority="1289" operator="equal">
      <formula>"Moderado"</formula>
    </cfRule>
    <cfRule type="cellIs" dxfId="1213" priority="1290" operator="equal">
      <formula>"Bajo"</formula>
    </cfRule>
  </conditionalFormatting>
  <conditionalFormatting sqref="N91:N93">
    <cfRule type="containsText" dxfId="1212" priority="1286" operator="containsText" text="❌">
      <formula>NOT(ISERROR(SEARCH("❌",N91)))</formula>
    </cfRule>
  </conditionalFormatting>
  <conditionalFormatting sqref="K94">
    <cfRule type="cellIs" dxfId="1211" priority="1281" operator="equal">
      <formula>"Muy Alta"</formula>
    </cfRule>
    <cfRule type="cellIs" dxfId="1210" priority="1282" operator="equal">
      <formula>"Alta"</formula>
    </cfRule>
    <cfRule type="cellIs" dxfId="1209" priority="1283" operator="equal">
      <formula>"Media"</formula>
    </cfRule>
    <cfRule type="cellIs" dxfId="1208" priority="1284" operator="equal">
      <formula>"Baja"</formula>
    </cfRule>
    <cfRule type="cellIs" dxfId="1207" priority="1285" operator="equal">
      <formula>"Muy Baja"</formula>
    </cfRule>
  </conditionalFormatting>
  <conditionalFormatting sqref="O94">
    <cfRule type="cellIs" dxfId="1206" priority="1276" operator="equal">
      <formula>"Catastrófico"</formula>
    </cfRule>
    <cfRule type="cellIs" dxfId="1205" priority="1277" operator="equal">
      <formula>"Mayor"</formula>
    </cfRule>
    <cfRule type="cellIs" dxfId="1204" priority="1278" operator="equal">
      <formula>"Moderado"</formula>
    </cfRule>
    <cfRule type="cellIs" dxfId="1203" priority="1279" operator="equal">
      <formula>"Menor"</formula>
    </cfRule>
    <cfRule type="cellIs" dxfId="1202" priority="1280" operator="equal">
      <formula>"Leve"</formula>
    </cfRule>
  </conditionalFormatting>
  <conditionalFormatting sqref="Q94">
    <cfRule type="cellIs" dxfId="1201" priority="1272" operator="equal">
      <formula>"Extremo"</formula>
    </cfRule>
    <cfRule type="cellIs" dxfId="1200" priority="1273" operator="equal">
      <formula>"Alto"</formula>
    </cfRule>
    <cfRule type="cellIs" dxfId="1199" priority="1274" operator="equal">
      <formula>"Moderado"</formula>
    </cfRule>
    <cfRule type="cellIs" dxfId="1198" priority="1275" operator="equal">
      <formula>"Bajo"</formula>
    </cfRule>
  </conditionalFormatting>
  <conditionalFormatting sqref="N94:N96">
    <cfRule type="containsText" dxfId="1197" priority="1271" operator="containsText" text="❌">
      <formula>NOT(ISERROR(SEARCH("❌",N94)))</formula>
    </cfRule>
  </conditionalFormatting>
  <conditionalFormatting sqref="O97">
    <cfRule type="cellIs" dxfId="1196" priority="1261" operator="equal">
      <formula>"Catastrófico"</formula>
    </cfRule>
    <cfRule type="cellIs" dxfId="1195" priority="1262" operator="equal">
      <formula>"Mayor"</formula>
    </cfRule>
    <cfRule type="cellIs" dxfId="1194" priority="1263" operator="equal">
      <formula>"Moderado"</formula>
    </cfRule>
    <cfRule type="cellIs" dxfId="1193" priority="1264" operator="equal">
      <formula>"Menor"</formula>
    </cfRule>
    <cfRule type="cellIs" dxfId="1192" priority="1265" operator="equal">
      <formula>"Leve"</formula>
    </cfRule>
  </conditionalFormatting>
  <conditionalFormatting sqref="Q97">
    <cfRule type="cellIs" dxfId="1191" priority="1257" operator="equal">
      <formula>"Extremo"</formula>
    </cfRule>
    <cfRule type="cellIs" dxfId="1190" priority="1258" operator="equal">
      <formula>"Alto"</formula>
    </cfRule>
    <cfRule type="cellIs" dxfId="1189" priority="1259" operator="equal">
      <formula>"Moderado"</formula>
    </cfRule>
    <cfRule type="cellIs" dxfId="1188" priority="1260" operator="equal">
      <formula>"Bajo"</formula>
    </cfRule>
  </conditionalFormatting>
  <conditionalFormatting sqref="N97:N99">
    <cfRule type="containsText" dxfId="1187" priority="1256" operator="containsText" text="❌">
      <formula>NOT(ISERROR(SEARCH("❌",N97)))</formula>
    </cfRule>
  </conditionalFormatting>
  <conditionalFormatting sqref="K100">
    <cfRule type="cellIs" dxfId="1186" priority="1251" operator="equal">
      <formula>"Muy Alta"</formula>
    </cfRule>
    <cfRule type="cellIs" dxfId="1185" priority="1252" operator="equal">
      <formula>"Alta"</formula>
    </cfRule>
    <cfRule type="cellIs" dxfId="1184" priority="1253" operator="equal">
      <formula>"Media"</formula>
    </cfRule>
    <cfRule type="cellIs" dxfId="1183" priority="1254" operator="equal">
      <formula>"Baja"</formula>
    </cfRule>
    <cfRule type="cellIs" dxfId="1182" priority="1255" operator="equal">
      <formula>"Muy Baja"</formula>
    </cfRule>
  </conditionalFormatting>
  <conditionalFormatting sqref="O100">
    <cfRule type="cellIs" dxfId="1181" priority="1246" operator="equal">
      <formula>"Catastrófico"</formula>
    </cfRule>
    <cfRule type="cellIs" dxfId="1180" priority="1247" operator="equal">
      <formula>"Mayor"</formula>
    </cfRule>
    <cfRule type="cellIs" dxfId="1179" priority="1248" operator="equal">
      <formula>"Moderado"</formula>
    </cfRule>
    <cfRule type="cellIs" dxfId="1178" priority="1249" operator="equal">
      <formula>"Menor"</formula>
    </cfRule>
    <cfRule type="cellIs" dxfId="1177" priority="1250" operator="equal">
      <formula>"Leve"</formula>
    </cfRule>
  </conditionalFormatting>
  <conditionalFormatting sqref="Q100">
    <cfRule type="cellIs" dxfId="1176" priority="1242" operator="equal">
      <formula>"Extremo"</formula>
    </cfRule>
    <cfRule type="cellIs" dxfId="1175" priority="1243" operator="equal">
      <formula>"Alto"</formula>
    </cfRule>
    <cfRule type="cellIs" dxfId="1174" priority="1244" operator="equal">
      <formula>"Moderado"</formula>
    </cfRule>
    <cfRule type="cellIs" dxfId="1173" priority="1245" operator="equal">
      <formula>"Bajo"</formula>
    </cfRule>
  </conditionalFormatting>
  <conditionalFormatting sqref="N100:N102">
    <cfRule type="containsText" dxfId="1172" priority="1241" operator="containsText" text="❌">
      <formula>NOT(ISERROR(SEARCH("❌",N100)))</formula>
    </cfRule>
  </conditionalFormatting>
  <conditionalFormatting sqref="K103">
    <cfRule type="cellIs" dxfId="1171" priority="1236" operator="equal">
      <formula>"Muy Alta"</formula>
    </cfRule>
    <cfRule type="cellIs" dxfId="1170" priority="1237" operator="equal">
      <formula>"Alta"</formula>
    </cfRule>
    <cfRule type="cellIs" dxfId="1169" priority="1238" operator="equal">
      <formula>"Media"</formula>
    </cfRule>
    <cfRule type="cellIs" dxfId="1168" priority="1239" operator="equal">
      <formula>"Baja"</formula>
    </cfRule>
    <cfRule type="cellIs" dxfId="1167" priority="1240" operator="equal">
      <formula>"Muy Baja"</formula>
    </cfRule>
  </conditionalFormatting>
  <conditionalFormatting sqref="O103">
    <cfRule type="cellIs" dxfId="1166" priority="1231" operator="equal">
      <formula>"Catastrófico"</formula>
    </cfRule>
    <cfRule type="cellIs" dxfId="1165" priority="1232" operator="equal">
      <formula>"Mayor"</formula>
    </cfRule>
    <cfRule type="cellIs" dxfId="1164" priority="1233" operator="equal">
      <formula>"Moderado"</formula>
    </cfRule>
    <cfRule type="cellIs" dxfId="1163" priority="1234" operator="equal">
      <formula>"Menor"</formula>
    </cfRule>
    <cfRule type="cellIs" dxfId="1162" priority="1235" operator="equal">
      <formula>"Leve"</formula>
    </cfRule>
  </conditionalFormatting>
  <conditionalFormatting sqref="Q103">
    <cfRule type="cellIs" dxfId="1161" priority="1227" operator="equal">
      <formula>"Extremo"</formula>
    </cfRule>
    <cfRule type="cellIs" dxfId="1160" priority="1228" operator="equal">
      <formula>"Alto"</formula>
    </cfRule>
    <cfRule type="cellIs" dxfId="1159" priority="1229" operator="equal">
      <formula>"Moderado"</formula>
    </cfRule>
    <cfRule type="cellIs" dxfId="1158" priority="1230" operator="equal">
      <formula>"Bajo"</formula>
    </cfRule>
  </conditionalFormatting>
  <conditionalFormatting sqref="N103:N105">
    <cfRule type="containsText" dxfId="1157" priority="1226" operator="containsText" text="❌">
      <formula>NOT(ISERROR(SEARCH("❌",N103)))</formula>
    </cfRule>
  </conditionalFormatting>
  <conditionalFormatting sqref="K106">
    <cfRule type="cellIs" dxfId="1156" priority="1221" operator="equal">
      <formula>"Muy Alta"</formula>
    </cfRule>
    <cfRule type="cellIs" dxfId="1155" priority="1222" operator="equal">
      <formula>"Alta"</formula>
    </cfRule>
    <cfRule type="cellIs" dxfId="1154" priority="1223" operator="equal">
      <formula>"Media"</formula>
    </cfRule>
    <cfRule type="cellIs" dxfId="1153" priority="1224" operator="equal">
      <formula>"Baja"</formula>
    </cfRule>
    <cfRule type="cellIs" dxfId="1152" priority="1225" operator="equal">
      <formula>"Muy Baja"</formula>
    </cfRule>
  </conditionalFormatting>
  <conditionalFormatting sqref="O106">
    <cfRule type="cellIs" dxfId="1151" priority="1216" operator="equal">
      <formula>"Catastrófico"</formula>
    </cfRule>
    <cfRule type="cellIs" dxfId="1150" priority="1217" operator="equal">
      <formula>"Mayor"</formula>
    </cfRule>
    <cfRule type="cellIs" dxfId="1149" priority="1218" operator="equal">
      <formula>"Moderado"</formula>
    </cfRule>
    <cfRule type="cellIs" dxfId="1148" priority="1219" operator="equal">
      <formula>"Menor"</formula>
    </cfRule>
    <cfRule type="cellIs" dxfId="1147" priority="1220" operator="equal">
      <formula>"Leve"</formula>
    </cfRule>
  </conditionalFormatting>
  <conditionalFormatting sqref="Q106">
    <cfRule type="cellIs" dxfId="1146" priority="1212" operator="equal">
      <formula>"Extremo"</formula>
    </cfRule>
    <cfRule type="cellIs" dxfId="1145" priority="1213" operator="equal">
      <formula>"Alto"</formula>
    </cfRule>
    <cfRule type="cellIs" dxfId="1144" priority="1214" operator="equal">
      <formula>"Moderado"</formula>
    </cfRule>
    <cfRule type="cellIs" dxfId="1143" priority="1215" operator="equal">
      <formula>"Bajo"</formula>
    </cfRule>
  </conditionalFormatting>
  <conditionalFormatting sqref="N106:N108">
    <cfRule type="containsText" dxfId="1142" priority="1211" operator="containsText" text="❌">
      <formula>NOT(ISERROR(SEARCH("❌",N106)))</formula>
    </cfRule>
  </conditionalFormatting>
  <conditionalFormatting sqref="K124">
    <cfRule type="cellIs" dxfId="1141" priority="1206" operator="equal">
      <formula>"Muy Alta"</formula>
    </cfRule>
    <cfRule type="cellIs" dxfId="1140" priority="1207" operator="equal">
      <formula>"Alta"</formula>
    </cfRule>
    <cfRule type="cellIs" dxfId="1139" priority="1208" operator="equal">
      <formula>"Media"</formula>
    </cfRule>
    <cfRule type="cellIs" dxfId="1138" priority="1209" operator="equal">
      <formula>"Baja"</formula>
    </cfRule>
    <cfRule type="cellIs" dxfId="1137" priority="1210" operator="equal">
      <formula>"Muy Baja"</formula>
    </cfRule>
  </conditionalFormatting>
  <conditionalFormatting sqref="O124">
    <cfRule type="cellIs" dxfId="1136" priority="1201" operator="equal">
      <formula>"Catastrófico"</formula>
    </cfRule>
    <cfRule type="cellIs" dxfId="1135" priority="1202" operator="equal">
      <formula>"Mayor"</formula>
    </cfRule>
    <cfRule type="cellIs" dxfId="1134" priority="1203" operator="equal">
      <formula>"Moderado"</formula>
    </cfRule>
    <cfRule type="cellIs" dxfId="1133" priority="1204" operator="equal">
      <formula>"Menor"</formula>
    </cfRule>
    <cfRule type="cellIs" dxfId="1132" priority="1205" operator="equal">
      <formula>"Leve"</formula>
    </cfRule>
  </conditionalFormatting>
  <conditionalFormatting sqref="Q124">
    <cfRule type="cellIs" dxfId="1131" priority="1197" operator="equal">
      <formula>"Extremo"</formula>
    </cfRule>
    <cfRule type="cellIs" dxfId="1130" priority="1198" operator="equal">
      <formula>"Alto"</formula>
    </cfRule>
    <cfRule type="cellIs" dxfId="1129" priority="1199" operator="equal">
      <formula>"Moderado"</formula>
    </cfRule>
    <cfRule type="cellIs" dxfId="1128" priority="1200" operator="equal">
      <formula>"Bajo"</formula>
    </cfRule>
  </conditionalFormatting>
  <conditionalFormatting sqref="N124:N126">
    <cfRule type="containsText" dxfId="1127" priority="1196" operator="containsText" text="❌">
      <formula>NOT(ISERROR(SEARCH("❌",N124)))</formula>
    </cfRule>
  </conditionalFormatting>
  <conditionalFormatting sqref="AB109">
    <cfRule type="cellIs" dxfId="1126" priority="1191" operator="equal">
      <formula>"Muy Alta"</formula>
    </cfRule>
    <cfRule type="cellIs" dxfId="1125" priority="1192" operator="equal">
      <formula>"Alta"</formula>
    </cfRule>
    <cfRule type="cellIs" dxfId="1124" priority="1193" operator="equal">
      <formula>"Media"</formula>
    </cfRule>
    <cfRule type="cellIs" dxfId="1123" priority="1194" operator="equal">
      <formula>"Baja"</formula>
    </cfRule>
    <cfRule type="cellIs" dxfId="1122" priority="1195" operator="equal">
      <formula>"Muy Baja"</formula>
    </cfRule>
  </conditionalFormatting>
  <conditionalFormatting sqref="AD109">
    <cfRule type="cellIs" dxfId="1121" priority="1186" operator="equal">
      <formula>"Catastrófico"</formula>
    </cfRule>
    <cfRule type="cellIs" dxfId="1120" priority="1187" operator="equal">
      <formula>"Mayor"</formula>
    </cfRule>
    <cfRule type="cellIs" dxfId="1119" priority="1188" operator="equal">
      <formula>"Moderado"</formula>
    </cfRule>
    <cfRule type="cellIs" dxfId="1118" priority="1189" operator="equal">
      <formula>"Menor"</formula>
    </cfRule>
    <cfRule type="cellIs" dxfId="1117" priority="1190" operator="equal">
      <formula>"Leve"</formula>
    </cfRule>
  </conditionalFormatting>
  <conditionalFormatting sqref="AF109">
    <cfRule type="cellIs" dxfId="1116" priority="1182" operator="equal">
      <formula>"Extremo"</formula>
    </cfRule>
    <cfRule type="cellIs" dxfId="1115" priority="1183" operator="equal">
      <formula>"Alto"</formula>
    </cfRule>
    <cfRule type="cellIs" dxfId="1114" priority="1184" operator="equal">
      <formula>"Moderado"</formula>
    </cfRule>
    <cfRule type="cellIs" dxfId="1113" priority="1185" operator="equal">
      <formula>"Bajo"</formula>
    </cfRule>
  </conditionalFormatting>
  <conditionalFormatting sqref="AB110">
    <cfRule type="cellIs" dxfId="1112" priority="1177" operator="equal">
      <formula>"Muy Alta"</formula>
    </cfRule>
    <cfRule type="cellIs" dxfId="1111" priority="1178" operator="equal">
      <formula>"Alta"</formula>
    </cfRule>
    <cfRule type="cellIs" dxfId="1110" priority="1179" operator="equal">
      <formula>"Media"</formula>
    </cfRule>
    <cfRule type="cellIs" dxfId="1109" priority="1180" operator="equal">
      <formula>"Baja"</formula>
    </cfRule>
    <cfRule type="cellIs" dxfId="1108" priority="1181" operator="equal">
      <formula>"Muy Baja"</formula>
    </cfRule>
  </conditionalFormatting>
  <conditionalFormatting sqref="AD110">
    <cfRule type="cellIs" dxfId="1107" priority="1172" operator="equal">
      <formula>"Catastrófico"</formula>
    </cfRule>
    <cfRule type="cellIs" dxfId="1106" priority="1173" operator="equal">
      <formula>"Mayor"</formula>
    </cfRule>
    <cfRule type="cellIs" dxfId="1105" priority="1174" operator="equal">
      <formula>"Moderado"</formula>
    </cfRule>
    <cfRule type="cellIs" dxfId="1104" priority="1175" operator="equal">
      <formula>"Menor"</formula>
    </cfRule>
    <cfRule type="cellIs" dxfId="1103" priority="1176" operator="equal">
      <formula>"Leve"</formula>
    </cfRule>
  </conditionalFormatting>
  <conditionalFormatting sqref="AF110">
    <cfRule type="cellIs" dxfId="1102" priority="1168" operator="equal">
      <formula>"Extremo"</formula>
    </cfRule>
    <cfRule type="cellIs" dxfId="1101" priority="1169" operator="equal">
      <formula>"Alto"</formula>
    </cfRule>
    <cfRule type="cellIs" dxfId="1100" priority="1170" operator="equal">
      <formula>"Moderado"</formula>
    </cfRule>
    <cfRule type="cellIs" dxfId="1099" priority="1171" operator="equal">
      <formula>"Bajo"</formula>
    </cfRule>
  </conditionalFormatting>
  <conditionalFormatting sqref="AB111">
    <cfRule type="cellIs" dxfId="1098" priority="1163" operator="equal">
      <formula>"Muy Alta"</formula>
    </cfRule>
    <cfRule type="cellIs" dxfId="1097" priority="1164" operator="equal">
      <formula>"Alta"</formula>
    </cfRule>
    <cfRule type="cellIs" dxfId="1096" priority="1165" operator="equal">
      <formula>"Media"</formula>
    </cfRule>
    <cfRule type="cellIs" dxfId="1095" priority="1166" operator="equal">
      <formula>"Baja"</formula>
    </cfRule>
    <cfRule type="cellIs" dxfId="1094" priority="1167" operator="equal">
      <formula>"Muy Baja"</formula>
    </cfRule>
  </conditionalFormatting>
  <conditionalFormatting sqref="AD111">
    <cfRule type="cellIs" dxfId="1093" priority="1158" operator="equal">
      <formula>"Catastrófico"</formula>
    </cfRule>
    <cfRule type="cellIs" dxfId="1092" priority="1159" operator="equal">
      <formula>"Mayor"</formula>
    </cfRule>
    <cfRule type="cellIs" dxfId="1091" priority="1160" operator="equal">
      <formula>"Moderado"</formula>
    </cfRule>
    <cfRule type="cellIs" dxfId="1090" priority="1161" operator="equal">
      <formula>"Menor"</formula>
    </cfRule>
    <cfRule type="cellIs" dxfId="1089" priority="1162" operator="equal">
      <formula>"Leve"</formula>
    </cfRule>
  </conditionalFormatting>
  <conditionalFormatting sqref="AF111">
    <cfRule type="cellIs" dxfId="1088" priority="1154" operator="equal">
      <formula>"Extremo"</formula>
    </cfRule>
    <cfRule type="cellIs" dxfId="1087" priority="1155" operator="equal">
      <formula>"Alto"</formula>
    </cfRule>
    <cfRule type="cellIs" dxfId="1086" priority="1156" operator="equal">
      <formula>"Moderado"</formula>
    </cfRule>
    <cfRule type="cellIs" dxfId="1085" priority="1157" operator="equal">
      <formula>"Bajo"</formula>
    </cfRule>
  </conditionalFormatting>
  <conditionalFormatting sqref="K109">
    <cfRule type="cellIs" dxfId="1084" priority="1149" operator="equal">
      <formula>"Muy Alta"</formula>
    </cfRule>
    <cfRule type="cellIs" dxfId="1083" priority="1150" operator="equal">
      <formula>"Alta"</formula>
    </cfRule>
    <cfRule type="cellIs" dxfId="1082" priority="1151" operator="equal">
      <formula>"Media"</formula>
    </cfRule>
    <cfRule type="cellIs" dxfId="1081" priority="1152" operator="equal">
      <formula>"Baja"</formula>
    </cfRule>
    <cfRule type="cellIs" dxfId="1080" priority="1153" operator="equal">
      <formula>"Muy Baja"</formula>
    </cfRule>
  </conditionalFormatting>
  <conditionalFormatting sqref="O109">
    <cfRule type="cellIs" dxfId="1079" priority="1144" operator="equal">
      <formula>"Catastrófico"</formula>
    </cfRule>
    <cfRule type="cellIs" dxfId="1078" priority="1145" operator="equal">
      <formula>"Mayor"</formula>
    </cfRule>
    <cfRule type="cellIs" dxfId="1077" priority="1146" operator="equal">
      <formula>"Moderado"</formula>
    </cfRule>
    <cfRule type="cellIs" dxfId="1076" priority="1147" operator="equal">
      <formula>"Menor"</formula>
    </cfRule>
    <cfRule type="cellIs" dxfId="1075" priority="1148" operator="equal">
      <formula>"Leve"</formula>
    </cfRule>
  </conditionalFormatting>
  <conditionalFormatting sqref="Q109">
    <cfRule type="cellIs" dxfId="1074" priority="1140" operator="equal">
      <formula>"Extremo"</formula>
    </cfRule>
    <cfRule type="cellIs" dxfId="1073" priority="1141" operator="equal">
      <formula>"Alto"</formula>
    </cfRule>
    <cfRule type="cellIs" dxfId="1072" priority="1142" operator="equal">
      <formula>"Moderado"</formula>
    </cfRule>
    <cfRule type="cellIs" dxfId="1071" priority="1143" operator="equal">
      <formula>"Bajo"</formula>
    </cfRule>
  </conditionalFormatting>
  <conditionalFormatting sqref="N109:N111">
    <cfRule type="containsText" dxfId="1070" priority="1139" operator="containsText" text="❌">
      <formula>NOT(ISERROR(SEARCH("❌",N109)))</formula>
    </cfRule>
  </conditionalFormatting>
  <conditionalFormatting sqref="AB112">
    <cfRule type="cellIs" dxfId="1069" priority="1134" operator="equal">
      <formula>"Muy Alta"</formula>
    </cfRule>
    <cfRule type="cellIs" dxfId="1068" priority="1135" operator="equal">
      <formula>"Alta"</formula>
    </cfRule>
    <cfRule type="cellIs" dxfId="1067" priority="1136" operator="equal">
      <formula>"Media"</formula>
    </cfRule>
    <cfRule type="cellIs" dxfId="1066" priority="1137" operator="equal">
      <formula>"Baja"</formula>
    </cfRule>
    <cfRule type="cellIs" dxfId="1065" priority="1138" operator="equal">
      <formula>"Muy Baja"</formula>
    </cfRule>
  </conditionalFormatting>
  <conditionalFormatting sqref="AD112">
    <cfRule type="cellIs" dxfId="1064" priority="1129" operator="equal">
      <formula>"Catastrófico"</formula>
    </cfRule>
    <cfRule type="cellIs" dxfId="1063" priority="1130" operator="equal">
      <formula>"Mayor"</formula>
    </cfRule>
    <cfRule type="cellIs" dxfId="1062" priority="1131" operator="equal">
      <formula>"Moderado"</formula>
    </cfRule>
    <cfRule type="cellIs" dxfId="1061" priority="1132" operator="equal">
      <formula>"Menor"</formula>
    </cfRule>
    <cfRule type="cellIs" dxfId="1060" priority="1133" operator="equal">
      <formula>"Leve"</formula>
    </cfRule>
  </conditionalFormatting>
  <conditionalFormatting sqref="AF112">
    <cfRule type="cellIs" dxfId="1059" priority="1125" operator="equal">
      <formula>"Extremo"</formula>
    </cfRule>
    <cfRule type="cellIs" dxfId="1058" priority="1126" operator="equal">
      <formula>"Alto"</formula>
    </cfRule>
    <cfRule type="cellIs" dxfId="1057" priority="1127" operator="equal">
      <formula>"Moderado"</formula>
    </cfRule>
    <cfRule type="cellIs" dxfId="1056" priority="1128" operator="equal">
      <formula>"Bajo"</formula>
    </cfRule>
  </conditionalFormatting>
  <conditionalFormatting sqref="AB113">
    <cfRule type="cellIs" dxfId="1055" priority="1120" operator="equal">
      <formula>"Muy Alta"</formula>
    </cfRule>
    <cfRule type="cellIs" dxfId="1054" priority="1121" operator="equal">
      <formula>"Alta"</formula>
    </cfRule>
    <cfRule type="cellIs" dxfId="1053" priority="1122" operator="equal">
      <formula>"Media"</formula>
    </cfRule>
    <cfRule type="cellIs" dxfId="1052" priority="1123" operator="equal">
      <formula>"Baja"</formula>
    </cfRule>
    <cfRule type="cellIs" dxfId="1051" priority="1124" operator="equal">
      <formula>"Muy Baja"</formula>
    </cfRule>
  </conditionalFormatting>
  <conditionalFormatting sqref="AD113">
    <cfRule type="cellIs" dxfId="1050" priority="1115" operator="equal">
      <formula>"Catastrófico"</formula>
    </cfRule>
    <cfRule type="cellIs" dxfId="1049" priority="1116" operator="equal">
      <formula>"Mayor"</formula>
    </cfRule>
    <cfRule type="cellIs" dxfId="1048" priority="1117" operator="equal">
      <formula>"Moderado"</formula>
    </cfRule>
    <cfRule type="cellIs" dxfId="1047" priority="1118" operator="equal">
      <formula>"Menor"</formula>
    </cfRule>
    <cfRule type="cellIs" dxfId="1046" priority="1119" operator="equal">
      <formula>"Leve"</formula>
    </cfRule>
  </conditionalFormatting>
  <conditionalFormatting sqref="AF113">
    <cfRule type="cellIs" dxfId="1045" priority="1111" operator="equal">
      <formula>"Extremo"</formula>
    </cfRule>
    <cfRule type="cellIs" dxfId="1044" priority="1112" operator="equal">
      <formula>"Alto"</formula>
    </cfRule>
    <cfRule type="cellIs" dxfId="1043" priority="1113" operator="equal">
      <formula>"Moderado"</formula>
    </cfRule>
    <cfRule type="cellIs" dxfId="1042" priority="1114" operator="equal">
      <formula>"Bajo"</formula>
    </cfRule>
  </conditionalFormatting>
  <conditionalFormatting sqref="AB114">
    <cfRule type="cellIs" dxfId="1041" priority="1106" operator="equal">
      <formula>"Muy Alta"</formula>
    </cfRule>
    <cfRule type="cellIs" dxfId="1040" priority="1107" operator="equal">
      <formula>"Alta"</formula>
    </cfRule>
    <cfRule type="cellIs" dxfId="1039" priority="1108" operator="equal">
      <formula>"Media"</formula>
    </cfRule>
    <cfRule type="cellIs" dxfId="1038" priority="1109" operator="equal">
      <formula>"Baja"</formula>
    </cfRule>
    <cfRule type="cellIs" dxfId="1037" priority="1110" operator="equal">
      <formula>"Muy Baja"</formula>
    </cfRule>
  </conditionalFormatting>
  <conditionalFormatting sqref="AD114">
    <cfRule type="cellIs" dxfId="1036" priority="1101" operator="equal">
      <formula>"Catastrófico"</formula>
    </cfRule>
    <cfRule type="cellIs" dxfId="1035" priority="1102" operator="equal">
      <formula>"Mayor"</formula>
    </cfRule>
    <cfRule type="cellIs" dxfId="1034" priority="1103" operator="equal">
      <formula>"Moderado"</formula>
    </cfRule>
    <cfRule type="cellIs" dxfId="1033" priority="1104" operator="equal">
      <formula>"Menor"</formula>
    </cfRule>
    <cfRule type="cellIs" dxfId="1032" priority="1105" operator="equal">
      <formula>"Leve"</formula>
    </cfRule>
  </conditionalFormatting>
  <conditionalFormatting sqref="AF114">
    <cfRule type="cellIs" dxfId="1031" priority="1097" operator="equal">
      <formula>"Extremo"</formula>
    </cfRule>
    <cfRule type="cellIs" dxfId="1030" priority="1098" operator="equal">
      <formula>"Alto"</formula>
    </cfRule>
    <cfRule type="cellIs" dxfId="1029" priority="1099" operator="equal">
      <formula>"Moderado"</formula>
    </cfRule>
    <cfRule type="cellIs" dxfId="1028" priority="1100" operator="equal">
      <formula>"Bajo"</formula>
    </cfRule>
  </conditionalFormatting>
  <conditionalFormatting sqref="K112">
    <cfRule type="cellIs" dxfId="1027" priority="1092" operator="equal">
      <formula>"Muy Alta"</formula>
    </cfRule>
    <cfRule type="cellIs" dxfId="1026" priority="1093" operator="equal">
      <formula>"Alta"</formula>
    </cfRule>
    <cfRule type="cellIs" dxfId="1025" priority="1094" operator="equal">
      <formula>"Media"</formula>
    </cfRule>
    <cfRule type="cellIs" dxfId="1024" priority="1095" operator="equal">
      <formula>"Baja"</formula>
    </cfRule>
    <cfRule type="cellIs" dxfId="1023" priority="1096" operator="equal">
      <formula>"Muy Baja"</formula>
    </cfRule>
  </conditionalFormatting>
  <conditionalFormatting sqref="O112">
    <cfRule type="cellIs" dxfId="1022" priority="1087" operator="equal">
      <formula>"Catastrófico"</formula>
    </cfRule>
    <cfRule type="cellIs" dxfId="1021" priority="1088" operator="equal">
      <formula>"Mayor"</formula>
    </cfRule>
    <cfRule type="cellIs" dxfId="1020" priority="1089" operator="equal">
      <formula>"Moderado"</formula>
    </cfRule>
    <cfRule type="cellIs" dxfId="1019" priority="1090" operator="equal">
      <formula>"Menor"</formula>
    </cfRule>
    <cfRule type="cellIs" dxfId="1018" priority="1091" operator="equal">
      <formula>"Leve"</formula>
    </cfRule>
  </conditionalFormatting>
  <conditionalFormatting sqref="Q112">
    <cfRule type="cellIs" dxfId="1017" priority="1083" operator="equal">
      <formula>"Extremo"</formula>
    </cfRule>
    <cfRule type="cellIs" dxfId="1016" priority="1084" operator="equal">
      <formula>"Alto"</formula>
    </cfRule>
    <cfRule type="cellIs" dxfId="1015" priority="1085" operator="equal">
      <formula>"Moderado"</formula>
    </cfRule>
    <cfRule type="cellIs" dxfId="1014" priority="1086" operator="equal">
      <formula>"Bajo"</formula>
    </cfRule>
  </conditionalFormatting>
  <conditionalFormatting sqref="N112:N114">
    <cfRule type="containsText" dxfId="1013" priority="1082" operator="containsText" text="❌">
      <formula>NOT(ISERROR(SEARCH("❌",N112)))</formula>
    </cfRule>
  </conditionalFormatting>
  <conditionalFormatting sqref="AB115">
    <cfRule type="cellIs" dxfId="1012" priority="1077" operator="equal">
      <formula>"Muy Alta"</formula>
    </cfRule>
    <cfRule type="cellIs" dxfId="1011" priority="1078" operator="equal">
      <formula>"Alta"</formula>
    </cfRule>
    <cfRule type="cellIs" dxfId="1010" priority="1079" operator="equal">
      <formula>"Media"</formula>
    </cfRule>
    <cfRule type="cellIs" dxfId="1009" priority="1080" operator="equal">
      <formula>"Baja"</formula>
    </cfRule>
    <cfRule type="cellIs" dxfId="1008" priority="1081" operator="equal">
      <formula>"Muy Baja"</formula>
    </cfRule>
  </conditionalFormatting>
  <conditionalFormatting sqref="AD115">
    <cfRule type="cellIs" dxfId="1007" priority="1072" operator="equal">
      <formula>"Catastrófico"</formula>
    </cfRule>
    <cfRule type="cellIs" dxfId="1006" priority="1073" operator="equal">
      <formula>"Mayor"</formula>
    </cfRule>
    <cfRule type="cellIs" dxfId="1005" priority="1074" operator="equal">
      <formula>"Moderado"</formula>
    </cfRule>
    <cfRule type="cellIs" dxfId="1004" priority="1075" operator="equal">
      <formula>"Menor"</formula>
    </cfRule>
    <cfRule type="cellIs" dxfId="1003" priority="1076" operator="equal">
      <formula>"Leve"</formula>
    </cfRule>
  </conditionalFormatting>
  <conditionalFormatting sqref="AF115">
    <cfRule type="cellIs" dxfId="1002" priority="1068" operator="equal">
      <formula>"Extremo"</formula>
    </cfRule>
    <cfRule type="cellIs" dxfId="1001" priority="1069" operator="equal">
      <formula>"Alto"</formula>
    </cfRule>
    <cfRule type="cellIs" dxfId="1000" priority="1070" operator="equal">
      <formula>"Moderado"</formula>
    </cfRule>
    <cfRule type="cellIs" dxfId="999" priority="1071" operator="equal">
      <formula>"Bajo"</formula>
    </cfRule>
  </conditionalFormatting>
  <conditionalFormatting sqref="AB116">
    <cfRule type="cellIs" dxfId="998" priority="1063" operator="equal">
      <formula>"Muy Alta"</formula>
    </cfRule>
    <cfRule type="cellIs" dxfId="997" priority="1064" operator="equal">
      <formula>"Alta"</formula>
    </cfRule>
    <cfRule type="cellIs" dxfId="996" priority="1065" operator="equal">
      <formula>"Media"</formula>
    </cfRule>
    <cfRule type="cellIs" dxfId="995" priority="1066" operator="equal">
      <formula>"Baja"</formula>
    </cfRule>
    <cfRule type="cellIs" dxfId="994" priority="1067" operator="equal">
      <formula>"Muy Baja"</formula>
    </cfRule>
  </conditionalFormatting>
  <conditionalFormatting sqref="AD116">
    <cfRule type="cellIs" dxfId="993" priority="1058" operator="equal">
      <formula>"Catastrófico"</formula>
    </cfRule>
    <cfRule type="cellIs" dxfId="992" priority="1059" operator="equal">
      <formula>"Mayor"</formula>
    </cfRule>
    <cfRule type="cellIs" dxfId="991" priority="1060" operator="equal">
      <formula>"Moderado"</formula>
    </cfRule>
    <cfRule type="cellIs" dxfId="990" priority="1061" operator="equal">
      <formula>"Menor"</formula>
    </cfRule>
    <cfRule type="cellIs" dxfId="989" priority="1062" operator="equal">
      <formula>"Leve"</formula>
    </cfRule>
  </conditionalFormatting>
  <conditionalFormatting sqref="AF116">
    <cfRule type="cellIs" dxfId="988" priority="1054" operator="equal">
      <formula>"Extremo"</formula>
    </cfRule>
    <cfRule type="cellIs" dxfId="987" priority="1055" operator="equal">
      <formula>"Alto"</formula>
    </cfRule>
    <cfRule type="cellIs" dxfId="986" priority="1056" operator="equal">
      <formula>"Moderado"</formula>
    </cfRule>
    <cfRule type="cellIs" dxfId="985" priority="1057" operator="equal">
      <formula>"Bajo"</formula>
    </cfRule>
  </conditionalFormatting>
  <conditionalFormatting sqref="AB117">
    <cfRule type="cellIs" dxfId="984" priority="1049" operator="equal">
      <formula>"Muy Alta"</formula>
    </cfRule>
    <cfRule type="cellIs" dxfId="983" priority="1050" operator="equal">
      <formula>"Alta"</formula>
    </cfRule>
    <cfRule type="cellIs" dxfId="982" priority="1051" operator="equal">
      <formula>"Media"</formula>
    </cfRule>
    <cfRule type="cellIs" dxfId="981" priority="1052" operator="equal">
      <formula>"Baja"</formula>
    </cfRule>
    <cfRule type="cellIs" dxfId="980" priority="1053" operator="equal">
      <formula>"Muy Baja"</formula>
    </cfRule>
  </conditionalFormatting>
  <conditionalFormatting sqref="AD117">
    <cfRule type="cellIs" dxfId="979" priority="1044" operator="equal">
      <formula>"Catastrófico"</formula>
    </cfRule>
    <cfRule type="cellIs" dxfId="978" priority="1045" operator="equal">
      <formula>"Mayor"</formula>
    </cfRule>
    <cfRule type="cellIs" dxfId="977" priority="1046" operator="equal">
      <formula>"Moderado"</formula>
    </cfRule>
    <cfRule type="cellIs" dxfId="976" priority="1047" operator="equal">
      <formula>"Menor"</formula>
    </cfRule>
    <cfRule type="cellIs" dxfId="975" priority="1048" operator="equal">
      <formula>"Leve"</formula>
    </cfRule>
  </conditionalFormatting>
  <conditionalFormatting sqref="AF117">
    <cfRule type="cellIs" dxfId="974" priority="1040" operator="equal">
      <formula>"Extremo"</formula>
    </cfRule>
    <cfRule type="cellIs" dxfId="973" priority="1041" operator="equal">
      <formula>"Alto"</formula>
    </cfRule>
    <cfRule type="cellIs" dxfId="972" priority="1042" operator="equal">
      <formula>"Moderado"</formula>
    </cfRule>
    <cfRule type="cellIs" dxfId="971" priority="1043" operator="equal">
      <formula>"Bajo"</formula>
    </cfRule>
  </conditionalFormatting>
  <conditionalFormatting sqref="K115">
    <cfRule type="cellIs" dxfId="970" priority="1035" operator="equal">
      <formula>"Muy Alta"</formula>
    </cfRule>
    <cfRule type="cellIs" dxfId="969" priority="1036" operator="equal">
      <formula>"Alta"</formula>
    </cfRule>
    <cfRule type="cellIs" dxfId="968" priority="1037" operator="equal">
      <formula>"Media"</formula>
    </cfRule>
    <cfRule type="cellIs" dxfId="967" priority="1038" operator="equal">
      <formula>"Baja"</formula>
    </cfRule>
    <cfRule type="cellIs" dxfId="966" priority="1039" operator="equal">
      <formula>"Muy Baja"</formula>
    </cfRule>
  </conditionalFormatting>
  <conditionalFormatting sqref="O115">
    <cfRule type="cellIs" dxfId="965" priority="1030" operator="equal">
      <formula>"Catastrófico"</formula>
    </cfRule>
    <cfRule type="cellIs" dxfId="964" priority="1031" operator="equal">
      <formula>"Mayor"</formula>
    </cfRule>
    <cfRule type="cellIs" dxfId="963" priority="1032" operator="equal">
      <formula>"Moderado"</formula>
    </cfRule>
    <cfRule type="cellIs" dxfId="962" priority="1033" operator="equal">
      <formula>"Menor"</formula>
    </cfRule>
    <cfRule type="cellIs" dxfId="961" priority="1034" operator="equal">
      <formula>"Leve"</formula>
    </cfRule>
  </conditionalFormatting>
  <conditionalFormatting sqref="Q115">
    <cfRule type="cellIs" dxfId="960" priority="1026" operator="equal">
      <formula>"Extremo"</formula>
    </cfRule>
    <cfRule type="cellIs" dxfId="959" priority="1027" operator="equal">
      <formula>"Alto"</formula>
    </cfRule>
    <cfRule type="cellIs" dxfId="958" priority="1028" operator="equal">
      <formula>"Moderado"</formula>
    </cfRule>
    <cfRule type="cellIs" dxfId="957" priority="1029" operator="equal">
      <formula>"Bajo"</formula>
    </cfRule>
  </conditionalFormatting>
  <conditionalFormatting sqref="N115:N117">
    <cfRule type="containsText" dxfId="956" priority="1025" operator="containsText" text="❌">
      <formula>NOT(ISERROR(SEARCH("❌",N115)))</formula>
    </cfRule>
  </conditionalFormatting>
  <conditionalFormatting sqref="AB118">
    <cfRule type="cellIs" dxfId="955" priority="1020" operator="equal">
      <formula>"Muy Alta"</formula>
    </cfRule>
    <cfRule type="cellIs" dxfId="954" priority="1021" operator="equal">
      <formula>"Alta"</formula>
    </cfRule>
    <cfRule type="cellIs" dxfId="953" priority="1022" operator="equal">
      <formula>"Media"</formula>
    </cfRule>
    <cfRule type="cellIs" dxfId="952" priority="1023" operator="equal">
      <formula>"Baja"</formula>
    </cfRule>
    <cfRule type="cellIs" dxfId="951" priority="1024" operator="equal">
      <formula>"Muy Baja"</formula>
    </cfRule>
  </conditionalFormatting>
  <conditionalFormatting sqref="AD118">
    <cfRule type="cellIs" dxfId="950" priority="1015" operator="equal">
      <formula>"Catastrófico"</formula>
    </cfRule>
    <cfRule type="cellIs" dxfId="949" priority="1016" operator="equal">
      <formula>"Mayor"</formula>
    </cfRule>
    <cfRule type="cellIs" dxfId="948" priority="1017" operator="equal">
      <formula>"Moderado"</formula>
    </cfRule>
    <cfRule type="cellIs" dxfId="947" priority="1018" operator="equal">
      <formula>"Menor"</formula>
    </cfRule>
    <cfRule type="cellIs" dxfId="946" priority="1019" operator="equal">
      <formula>"Leve"</formula>
    </cfRule>
  </conditionalFormatting>
  <conditionalFormatting sqref="AF118">
    <cfRule type="cellIs" dxfId="945" priority="1011" operator="equal">
      <formula>"Extremo"</formula>
    </cfRule>
    <cfRule type="cellIs" dxfId="944" priority="1012" operator="equal">
      <formula>"Alto"</formula>
    </cfRule>
    <cfRule type="cellIs" dxfId="943" priority="1013" operator="equal">
      <formula>"Moderado"</formula>
    </cfRule>
    <cfRule type="cellIs" dxfId="942" priority="1014" operator="equal">
      <formula>"Bajo"</formula>
    </cfRule>
  </conditionalFormatting>
  <conditionalFormatting sqref="AB119">
    <cfRule type="cellIs" dxfId="941" priority="1006" operator="equal">
      <formula>"Muy Alta"</formula>
    </cfRule>
    <cfRule type="cellIs" dxfId="940" priority="1007" operator="equal">
      <formula>"Alta"</formula>
    </cfRule>
    <cfRule type="cellIs" dxfId="939" priority="1008" operator="equal">
      <formula>"Media"</formula>
    </cfRule>
    <cfRule type="cellIs" dxfId="938" priority="1009" operator="equal">
      <formula>"Baja"</formula>
    </cfRule>
    <cfRule type="cellIs" dxfId="937" priority="1010" operator="equal">
      <formula>"Muy Baja"</formula>
    </cfRule>
  </conditionalFormatting>
  <conditionalFormatting sqref="AD119">
    <cfRule type="cellIs" dxfId="936" priority="1001" operator="equal">
      <formula>"Catastrófico"</formula>
    </cfRule>
    <cfRule type="cellIs" dxfId="935" priority="1002" operator="equal">
      <formula>"Mayor"</formula>
    </cfRule>
    <cfRule type="cellIs" dxfId="934" priority="1003" operator="equal">
      <formula>"Moderado"</formula>
    </cfRule>
    <cfRule type="cellIs" dxfId="933" priority="1004" operator="equal">
      <formula>"Menor"</formula>
    </cfRule>
    <cfRule type="cellIs" dxfId="932" priority="1005" operator="equal">
      <formula>"Leve"</formula>
    </cfRule>
  </conditionalFormatting>
  <conditionalFormatting sqref="AF119">
    <cfRule type="cellIs" dxfId="931" priority="997" operator="equal">
      <formula>"Extremo"</formula>
    </cfRule>
    <cfRule type="cellIs" dxfId="930" priority="998" operator="equal">
      <formula>"Alto"</formula>
    </cfRule>
    <cfRule type="cellIs" dxfId="929" priority="999" operator="equal">
      <formula>"Moderado"</formula>
    </cfRule>
    <cfRule type="cellIs" dxfId="928" priority="1000" operator="equal">
      <formula>"Bajo"</formula>
    </cfRule>
  </conditionalFormatting>
  <conditionalFormatting sqref="AB120">
    <cfRule type="cellIs" dxfId="927" priority="992" operator="equal">
      <formula>"Muy Alta"</formula>
    </cfRule>
    <cfRule type="cellIs" dxfId="926" priority="993" operator="equal">
      <formula>"Alta"</formula>
    </cfRule>
    <cfRule type="cellIs" dxfId="925" priority="994" operator="equal">
      <formula>"Media"</formula>
    </cfRule>
    <cfRule type="cellIs" dxfId="924" priority="995" operator="equal">
      <formula>"Baja"</formula>
    </cfRule>
    <cfRule type="cellIs" dxfId="923" priority="996" operator="equal">
      <formula>"Muy Baja"</formula>
    </cfRule>
  </conditionalFormatting>
  <conditionalFormatting sqref="AD120">
    <cfRule type="cellIs" dxfId="922" priority="987" operator="equal">
      <formula>"Catastrófico"</formula>
    </cfRule>
    <cfRule type="cellIs" dxfId="921" priority="988" operator="equal">
      <formula>"Mayor"</formula>
    </cfRule>
    <cfRule type="cellIs" dxfId="920" priority="989" operator="equal">
      <formula>"Moderado"</formula>
    </cfRule>
    <cfRule type="cellIs" dxfId="919" priority="990" operator="equal">
      <formula>"Menor"</formula>
    </cfRule>
    <cfRule type="cellIs" dxfId="918" priority="991" operator="equal">
      <formula>"Leve"</formula>
    </cfRule>
  </conditionalFormatting>
  <conditionalFormatting sqref="AF120">
    <cfRule type="cellIs" dxfId="917" priority="983" operator="equal">
      <formula>"Extremo"</formula>
    </cfRule>
    <cfRule type="cellIs" dxfId="916" priority="984" operator="equal">
      <formula>"Alto"</formula>
    </cfRule>
    <cfRule type="cellIs" dxfId="915" priority="985" operator="equal">
      <formula>"Moderado"</formula>
    </cfRule>
    <cfRule type="cellIs" dxfId="914" priority="986" operator="equal">
      <formula>"Bajo"</formula>
    </cfRule>
  </conditionalFormatting>
  <conditionalFormatting sqref="K118">
    <cfRule type="cellIs" dxfId="913" priority="978" operator="equal">
      <formula>"Muy Alta"</formula>
    </cfRule>
    <cfRule type="cellIs" dxfId="912" priority="979" operator="equal">
      <formula>"Alta"</formula>
    </cfRule>
    <cfRule type="cellIs" dxfId="911" priority="980" operator="equal">
      <formula>"Media"</formula>
    </cfRule>
    <cfRule type="cellIs" dxfId="910" priority="981" operator="equal">
      <formula>"Baja"</formula>
    </cfRule>
    <cfRule type="cellIs" dxfId="909" priority="982" operator="equal">
      <formula>"Muy Baja"</formula>
    </cfRule>
  </conditionalFormatting>
  <conditionalFormatting sqref="O118">
    <cfRule type="cellIs" dxfId="908" priority="973" operator="equal">
      <formula>"Catastrófico"</formula>
    </cfRule>
    <cfRule type="cellIs" dxfId="907" priority="974" operator="equal">
      <formula>"Mayor"</formula>
    </cfRule>
    <cfRule type="cellIs" dxfId="906" priority="975" operator="equal">
      <formula>"Moderado"</formula>
    </cfRule>
    <cfRule type="cellIs" dxfId="905" priority="976" operator="equal">
      <formula>"Menor"</formula>
    </cfRule>
    <cfRule type="cellIs" dxfId="904" priority="977" operator="equal">
      <formula>"Leve"</formula>
    </cfRule>
  </conditionalFormatting>
  <conditionalFormatting sqref="Q118">
    <cfRule type="cellIs" dxfId="903" priority="969" operator="equal">
      <formula>"Extremo"</formula>
    </cfRule>
    <cfRule type="cellIs" dxfId="902" priority="970" operator="equal">
      <formula>"Alto"</formula>
    </cfRule>
    <cfRule type="cellIs" dxfId="901" priority="971" operator="equal">
      <formula>"Moderado"</formula>
    </cfRule>
    <cfRule type="cellIs" dxfId="900" priority="972" operator="equal">
      <formula>"Bajo"</formula>
    </cfRule>
  </conditionalFormatting>
  <conditionalFormatting sqref="N118:N120">
    <cfRule type="containsText" dxfId="899" priority="968" operator="containsText" text="❌">
      <formula>NOT(ISERROR(SEARCH("❌",N118)))</formula>
    </cfRule>
  </conditionalFormatting>
  <conditionalFormatting sqref="AB121">
    <cfRule type="cellIs" dxfId="898" priority="963" operator="equal">
      <formula>"Muy Alta"</formula>
    </cfRule>
    <cfRule type="cellIs" dxfId="897" priority="964" operator="equal">
      <formula>"Alta"</formula>
    </cfRule>
    <cfRule type="cellIs" dxfId="896" priority="965" operator="equal">
      <formula>"Media"</formula>
    </cfRule>
    <cfRule type="cellIs" dxfId="895" priority="966" operator="equal">
      <formula>"Baja"</formula>
    </cfRule>
    <cfRule type="cellIs" dxfId="894" priority="967" operator="equal">
      <formula>"Muy Baja"</formula>
    </cfRule>
  </conditionalFormatting>
  <conditionalFormatting sqref="AD121">
    <cfRule type="cellIs" dxfId="893" priority="958" operator="equal">
      <formula>"Catastrófico"</formula>
    </cfRule>
    <cfRule type="cellIs" dxfId="892" priority="959" operator="equal">
      <formula>"Mayor"</formula>
    </cfRule>
    <cfRule type="cellIs" dxfId="891" priority="960" operator="equal">
      <formula>"Moderado"</formula>
    </cfRule>
    <cfRule type="cellIs" dxfId="890" priority="961" operator="equal">
      <formula>"Menor"</formula>
    </cfRule>
    <cfRule type="cellIs" dxfId="889" priority="962" operator="equal">
      <formula>"Leve"</formula>
    </cfRule>
  </conditionalFormatting>
  <conditionalFormatting sqref="AF121">
    <cfRule type="cellIs" dxfId="888" priority="954" operator="equal">
      <formula>"Extremo"</formula>
    </cfRule>
    <cfRule type="cellIs" dxfId="887" priority="955" operator="equal">
      <formula>"Alto"</formula>
    </cfRule>
    <cfRule type="cellIs" dxfId="886" priority="956" operator="equal">
      <formula>"Moderado"</formula>
    </cfRule>
    <cfRule type="cellIs" dxfId="885" priority="957" operator="equal">
      <formula>"Bajo"</formula>
    </cfRule>
  </conditionalFormatting>
  <conditionalFormatting sqref="AB122">
    <cfRule type="cellIs" dxfId="884" priority="949" operator="equal">
      <formula>"Muy Alta"</formula>
    </cfRule>
    <cfRule type="cellIs" dxfId="883" priority="950" operator="equal">
      <formula>"Alta"</formula>
    </cfRule>
    <cfRule type="cellIs" dxfId="882" priority="951" operator="equal">
      <formula>"Media"</formula>
    </cfRule>
    <cfRule type="cellIs" dxfId="881" priority="952" operator="equal">
      <formula>"Baja"</formula>
    </cfRule>
    <cfRule type="cellIs" dxfId="880" priority="953" operator="equal">
      <formula>"Muy Baja"</formula>
    </cfRule>
  </conditionalFormatting>
  <conditionalFormatting sqref="AD122">
    <cfRule type="cellIs" dxfId="879" priority="944" operator="equal">
      <formula>"Catastrófico"</formula>
    </cfRule>
    <cfRule type="cellIs" dxfId="878" priority="945" operator="equal">
      <formula>"Mayor"</formula>
    </cfRule>
    <cfRule type="cellIs" dxfId="877" priority="946" operator="equal">
      <formula>"Moderado"</formula>
    </cfRule>
    <cfRule type="cellIs" dxfId="876" priority="947" operator="equal">
      <formula>"Menor"</formula>
    </cfRule>
    <cfRule type="cellIs" dxfId="875" priority="948" operator="equal">
      <formula>"Leve"</formula>
    </cfRule>
  </conditionalFormatting>
  <conditionalFormatting sqref="AF122">
    <cfRule type="cellIs" dxfId="874" priority="940" operator="equal">
      <formula>"Extremo"</formula>
    </cfRule>
    <cfRule type="cellIs" dxfId="873" priority="941" operator="equal">
      <formula>"Alto"</formula>
    </cfRule>
    <cfRule type="cellIs" dxfId="872" priority="942" operator="equal">
      <formula>"Moderado"</formula>
    </cfRule>
    <cfRule type="cellIs" dxfId="871" priority="943" operator="equal">
      <formula>"Bajo"</formula>
    </cfRule>
  </conditionalFormatting>
  <conditionalFormatting sqref="AB123:AB126">
    <cfRule type="cellIs" dxfId="870" priority="935" operator="equal">
      <formula>"Muy Alta"</formula>
    </cfRule>
    <cfRule type="cellIs" dxfId="869" priority="936" operator="equal">
      <formula>"Alta"</formula>
    </cfRule>
    <cfRule type="cellIs" dxfId="868" priority="937" operator="equal">
      <formula>"Media"</formula>
    </cfRule>
    <cfRule type="cellIs" dxfId="867" priority="938" operator="equal">
      <formula>"Baja"</formula>
    </cfRule>
    <cfRule type="cellIs" dxfId="866" priority="939" operator="equal">
      <formula>"Muy Baja"</formula>
    </cfRule>
  </conditionalFormatting>
  <conditionalFormatting sqref="AD123:AD126">
    <cfRule type="cellIs" dxfId="865" priority="930" operator="equal">
      <formula>"Catastrófico"</formula>
    </cfRule>
    <cfRule type="cellIs" dxfId="864" priority="931" operator="equal">
      <formula>"Mayor"</formula>
    </cfRule>
    <cfRule type="cellIs" dxfId="863" priority="932" operator="equal">
      <formula>"Moderado"</formula>
    </cfRule>
    <cfRule type="cellIs" dxfId="862" priority="933" operator="equal">
      <formula>"Menor"</formula>
    </cfRule>
    <cfRule type="cellIs" dxfId="861" priority="934" operator="equal">
      <formula>"Leve"</formula>
    </cfRule>
  </conditionalFormatting>
  <conditionalFormatting sqref="AF123:AF126">
    <cfRule type="cellIs" dxfId="860" priority="926" operator="equal">
      <formula>"Extremo"</formula>
    </cfRule>
    <cfRule type="cellIs" dxfId="859" priority="927" operator="equal">
      <formula>"Alto"</formula>
    </cfRule>
    <cfRule type="cellIs" dxfId="858" priority="928" operator="equal">
      <formula>"Moderado"</formula>
    </cfRule>
    <cfRule type="cellIs" dxfId="857" priority="929" operator="equal">
      <formula>"Bajo"</formula>
    </cfRule>
  </conditionalFormatting>
  <conditionalFormatting sqref="K121">
    <cfRule type="cellIs" dxfId="856" priority="921" operator="equal">
      <formula>"Muy Alta"</formula>
    </cfRule>
    <cfRule type="cellIs" dxfId="855" priority="922" operator="equal">
      <formula>"Alta"</formula>
    </cfRule>
    <cfRule type="cellIs" dxfId="854" priority="923" operator="equal">
      <formula>"Media"</formula>
    </cfRule>
    <cfRule type="cellIs" dxfId="853" priority="924" operator="equal">
      <formula>"Baja"</formula>
    </cfRule>
    <cfRule type="cellIs" dxfId="852" priority="925" operator="equal">
      <formula>"Muy Baja"</formula>
    </cfRule>
  </conditionalFormatting>
  <conditionalFormatting sqref="O121">
    <cfRule type="cellIs" dxfId="851" priority="916" operator="equal">
      <formula>"Catastrófico"</formula>
    </cfRule>
    <cfRule type="cellIs" dxfId="850" priority="917" operator="equal">
      <formula>"Mayor"</formula>
    </cfRule>
    <cfRule type="cellIs" dxfId="849" priority="918" operator="equal">
      <formula>"Moderado"</formula>
    </cfRule>
    <cfRule type="cellIs" dxfId="848" priority="919" operator="equal">
      <formula>"Menor"</formula>
    </cfRule>
    <cfRule type="cellIs" dxfId="847" priority="920" operator="equal">
      <formula>"Leve"</formula>
    </cfRule>
  </conditionalFormatting>
  <conditionalFormatting sqref="Q121">
    <cfRule type="cellIs" dxfId="846" priority="912" operator="equal">
      <formula>"Extremo"</formula>
    </cfRule>
    <cfRule type="cellIs" dxfId="845" priority="913" operator="equal">
      <formula>"Alto"</formula>
    </cfRule>
    <cfRule type="cellIs" dxfId="844" priority="914" operator="equal">
      <formula>"Moderado"</formula>
    </cfRule>
    <cfRule type="cellIs" dxfId="843" priority="915" operator="equal">
      <formula>"Bajo"</formula>
    </cfRule>
  </conditionalFormatting>
  <conditionalFormatting sqref="N121:N126">
    <cfRule type="containsText" dxfId="842" priority="911" operator="containsText" text="❌">
      <formula>NOT(ISERROR(SEARCH("❌",N121)))</formula>
    </cfRule>
  </conditionalFormatting>
  <conditionalFormatting sqref="AB127">
    <cfRule type="cellIs" dxfId="841" priority="906" operator="equal">
      <formula>"Muy Alta"</formula>
    </cfRule>
    <cfRule type="cellIs" dxfId="840" priority="907" operator="equal">
      <formula>"Alta"</formula>
    </cfRule>
    <cfRule type="cellIs" dxfId="839" priority="908" operator="equal">
      <formula>"Media"</formula>
    </cfRule>
    <cfRule type="cellIs" dxfId="838" priority="909" operator="equal">
      <formula>"Baja"</formula>
    </cfRule>
    <cfRule type="cellIs" dxfId="837" priority="910" operator="equal">
      <formula>"Muy Baja"</formula>
    </cfRule>
  </conditionalFormatting>
  <conditionalFormatting sqref="AD127">
    <cfRule type="cellIs" dxfId="836" priority="901" operator="equal">
      <formula>"Catastrófico"</formula>
    </cfRule>
    <cfRule type="cellIs" dxfId="835" priority="902" operator="equal">
      <formula>"Mayor"</formula>
    </cfRule>
    <cfRule type="cellIs" dxfId="834" priority="903" operator="equal">
      <formula>"Moderado"</formula>
    </cfRule>
    <cfRule type="cellIs" dxfId="833" priority="904" operator="equal">
      <formula>"Menor"</formula>
    </cfRule>
    <cfRule type="cellIs" dxfId="832" priority="905" operator="equal">
      <formula>"Leve"</formula>
    </cfRule>
  </conditionalFormatting>
  <conditionalFormatting sqref="AF127">
    <cfRule type="cellIs" dxfId="831" priority="897" operator="equal">
      <formula>"Extremo"</formula>
    </cfRule>
    <cfRule type="cellIs" dxfId="830" priority="898" operator="equal">
      <formula>"Alto"</formula>
    </cfRule>
    <cfRule type="cellIs" dxfId="829" priority="899" operator="equal">
      <formula>"Moderado"</formula>
    </cfRule>
    <cfRule type="cellIs" dxfId="828" priority="900" operator="equal">
      <formula>"Bajo"</formula>
    </cfRule>
  </conditionalFormatting>
  <conditionalFormatting sqref="AB128">
    <cfRule type="cellIs" dxfId="827" priority="892" operator="equal">
      <formula>"Muy Alta"</formula>
    </cfRule>
    <cfRule type="cellIs" dxfId="826" priority="893" operator="equal">
      <formula>"Alta"</formula>
    </cfRule>
    <cfRule type="cellIs" dxfId="825" priority="894" operator="equal">
      <formula>"Media"</formula>
    </cfRule>
    <cfRule type="cellIs" dxfId="824" priority="895" operator="equal">
      <formula>"Baja"</formula>
    </cfRule>
    <cfRule type="cellIs" dxfId="823" priority="896" operator="equal">
      <formula>"Muy Baja"</formula>
    </cfRule>
  </conditionalFormatting>
  <conditionalFormatting sqref="AD128">
    <cfRule type="cellIs" dxfId="822" priority="887" operator="equal">
      <formula>"Catastrófico"</formula>
    </cfRule>
    <cfRule type="cellIs" dxfId="821" priority="888" operator="equal">
      <formula>"Mayor"</formula>
    </cfRule>
    <cfRule type="cellIs" dxfId="820" priority="889" operator="equal">
      <formula>"Moderado"</formula>
    </cfRule>
    <cfRule type="cellIs" dxfId="819" priority="890" operator="equal">
      <formula>"Menor"</formula>
    </cfRule>
    <cfRule type="cellIs" dxfId="818" priority="891" operator="equal">
      <formula>"Leve"</formula>
    </cfRule>
  </conditionalFormatting>
  <conditionalFormatting sqref="AF128">
    <cfRule type="cellIs" dxfId="817" priority="883" operator="equal">
      <formula>"Extremo"</formula>
    </cfRule>
    <cfRule type="cellIs" dxfId="816" priority="884" operator="equal">
      <formula>"Alto"</formula>
    </cfRule>
    <cfRule type="cellIs" dxfId="815" priority="885" operator="equal">
      <formula>"Moderado"</formula>
    </cfRule>
    <cfRule type="cellIs" dxfId="814" priority="886" operator="equal">
      <formula>"Bajo"</formula>
    </cfRule>
  </conditionalFormatting>
  <conditionalFormatting sqref="AB129">
    <cfRule type="cellIs" dxfId="813" priority="878" operator="equal">
      <formula>"Muy Alta"</formula>
    </cfRule>
    <cfRule type="cellIs" dxfId="812" priority="879" operator="equal">
      <formula>"Alta"</formula>
    </cfRule>
    <cfRule type="cellIs" dxfId="811" priority="880" operator="equal">
      <formula>"Media"</formula>
    </cfRule>
    <cfRule type="cellIs" dxfId="810" priority="881" operator="equal">
      <formula>"Baja"</formula>
    </cfRule>
    <cfRule type="cellIs" dxfId="809" priority="882" operator="equal">
      <formula>"Muy Baja"</formula>
    </cfRule>
  </conditionalFormatting>
  <conditionalFormatting sqref="AD129">
    <cfRule type="cellIs" dxfId="808" priority="873" operator="equal">
      <formula>"Catastrófico"</formula>
    </cfRule>
    <cfRule type="cellIs" dxfId="807" priority="874" operator="equal">
      <formula>"Mayor"</formula>
    </cfRule>
    <cfRule type="cellIs" dxfId="806" priority="875" operator="equal">
      <formula>"Moderado"</formula>
    </cfRule>
    <cfRule type="cellIs" dxfId="805" priority="876" operator="equal">
      <formula>"Menor"</formula>
    </cfRule>
    <cfRule type="cellIs" dxfId="804" priority="877" operator="equal">
      <formula>"Leve"</formula>
    </cfRule>
  </conditionalFormatting>
  <conditionalFormatting sqref="AF129">
    <cfRule type="cellIs" dxfId="803" priority="869" operator="equal">
      <formula>"Extremo"</formula>
    </cfRule>
    <cfRule type="cellIs" dxfId="802" priority="870" operator="equal">
      <formula>"Alto"</formula>
    </cfRule>
    <cfRule type="cellIs" dxfId="801" priority="871" operator="equal">
      <formula>"Moderado"</formula>
    </cfRule>
    <cfRule type="cellIs" dxfId="800" priority="872" operator="equal">
      <formula>"Bajo"</formula>
    </cfRule>
  </conditionalFormatting>
  <conditionalFormatting sqref="K127">
    <cfRule type="cellIs" dxfId="799" priority="864" operator="equal">
      <formula>"Muy Alta"</formula>
    </cfRule>
    <cfRule type="cellIs" dxfId="798" priority="865" operator="equal">
      <formula>"Alta"</formula>
    </cfRule>
    <cfRule type="cellIs" dxfId="797" priority="866" operator="equal">
      <formula>"Media"</formula>
    </cfRule>
    <cfRule type="cellIs" dxfId="796" priority="867" operator="equal">
      <formula>"Baja"</formula>
    </cfRule>
    <cfRule type="cellIs" dxfId="795" priority="868" operator="equal">
      <formula>"Muy Baja"</formula>
    </cfRule>
  </conditionalFormatting>
  <conditionalFormatting sqref="O127">
    <cfRule type="cellIs" dxfId="794" priority="859" operator="equal">
      <formula>"Catastrófico"</formula>
    </cfRule>
    <cfRule type="cellIs" dxfId="793" priority="860" operator="equal">
      <formula>"Mayor"</formula>
    </cfRule>
    <cfRule type="cellIs" dxfId="792" priority="861" operator="equal">
      <formula>"Moderado"</formula>
    </cfRule>
    <cfRule type="cellIs" dxfId="791" priority="862" operator="equal">
      <formula>"Menor"</formula>
    </cfRule>
    <cfRule type="cellIs" dxfId="790" priority="863" operator="equal">
      <formula>"Leve"</formula>
    </cfRule>
  </conditionalFormatting>
  <conditionalFormatting sqref="Q127">
    <cfRule type="cellIs" dxfId="789" priority="855" operator="equal">
      <formula>"Extremo"</formula>
    </cfRule>
    <cfRule type="cellIs" dxfId="788" priority="856" operator="equal">
      <formula>"Alto"</formula>
    </cfRule>
    <cfRule type="cellIs" dxfId="787" priority="857" operator="equal">
      <formula>"Moderado"</formula>
    </cfRule>
    <cfRule type="cellIs" dxfId="786" priority="858" operator="equal">
      <formula>"Bajo"</formula>
    </cfRule>
  </conditionalFormatting>
  <conditionalFormatting sqref="N127:N129">
    <cfRule type="containsText" dxfId="785" priority="854" operator="containsText" text="❌">
      <formula>NOT(ISERROR(SEARCH("❌",N127)))</formula>
    </cfRule>
  </conditionalFormatting>
  <conditionalFormatting sqref="AB127:AB129">
    <cfRule type="cellIs" dxfId="784" priority="849" operator="equal">
      <formula>"Muy Alta"</formula>
    </cfRule>
    <cfRule type="cellIs" dxfId="783" priority="850" operator="equal">
      <formula>"Alta"</formula>
    </cfRule>
    <cfRule type="cellIs" dxfId="782" priority="851" operator="equal">
      <formula>"Media"</formula>
    </cfRule>
    <cfRule type="cellIs" dxfId="781" priority="852" operator="equal">
      <formula>"Baja"</formula>
    </cfRule>
    <cfRule type="cellIs" dxfId="780" priority="853" operator="equal">
      <formula>"Muy Baja"</formula>
    </cfRule>
  </conditionalFormatting>
  <conditionalFormatting sqref="AD127:AD129">
    <cfRule type="cellIs" dxfId="779" priority="844" operator="equal">
      <formula>"Catastrófico"</formula>
    </cfRule>
    <cfRule type="cellIs" dxfId="778" priority="845" operator="equal">
      <formula>"Mayor"</formula>
    </cfRule>
    <cfRule type="cellIs" dxfId="777" priority="846" operator="equal">
      <formula>"Moderado"</formula>
    </cfRule>
    <cfRule type="cellIs" dxfId="776" priority="847" operator="equal">
      <formula>"Menor"</formula>
    </cfRule>
    <cfRule type="cellIs" dxfId="775" priority="848" operator="equal">
      <formula>"Leve"</formula>
    </cfRule>
  </conditionalFormatting>
  <conditionalFormatting sqref="AF127:AF129">
    <cfRule type="cellIs" dxfId="774" priority="840" operator="equal">
      <formula>"Extremo"</formula>
    </cfRule>
    <cfRule type="cellIs" dxfId="773" priority="841" operator="equal">
      <formula>"Alto"</formula>
    </cfRule>
    <cfRule type="cellIs" dxfId="772" priority="842" operator="equal">
      <formula>"Moderado"</formula>
    </cfRule>
    <cfRule type="cellIs" dxfId="771" priority="843" operator="equal">
      <formula>"Bajo"</formula>
    </cfRule>
  </conditionalFormatting>
  <conditionalFormatting sqref="N127:N129">
    <cfRule type="containsText" dxfId="770" priority="839" operator="containsText" text="❌">
      <formula>NOT(ISERROR(SEARCH("❌",N127)))</formula>
    </cfRule>
  </conditionalFormatting>
  <conditionalFormatting sqref="AB130">
    <cfRule type="cellIs" dxfId="769" priority="834" operator="equal">
      <formula>"Muy Alta"</formula>
    </cfRule>
    <cfRule type="cellIs" dxfId="768" priority="835" operator="equal">
      <formula>"Alta"</formula>
    </cfRule>
    <cfRule type="cellIs" dxfId="767" priority="836" operator="equal">
      <formula>"Media"</formula>
    </cfRule>
    <cfRule type="cellIs" dxfId="766" priority="837" operator="equal">
      <formula>"Baja"</formula>
    </cfRule>
    <cfRule type="cellIs" dxfId="765" priority="838" operator="equal">
      <formula>"Muy Baja"</formula>
    </cfRule>
  </conditionalFormatting>
  <conditionalFormatting sqref="AD130">
    <cfRule type="cellIs" dxfId="764" priority="829" operator="equal">
      <formula>"Catastrófico"</formula>
    </cfRule>
    <cfRule type="cellIs" dxfId="763" priority="830" operator="equal">
      <formula>"Mayor"</formula>
    </cfRule>
    <cfRule type="cellIs" dxfId="762" priority="831" operator="equal">
      <formula>"Moderado"</formula>
    </cfRule>
    <cfRule type="cellIs" dxfId="761" priority="832" operator="equal">
      <formula>"Menor"</formula>
    </cfRule>
    <cfRule type="cellIs" dxfId="760" priority="833" operator="equal">
      <formula>"Leve"</formula>
    </cfRule>
  </conditionalFormatting>
  <conditionalFormatting sqref="AF130">
    <cfRule type="cellIs" dxfId="759" priority="825" operator="equal">
      <formula>"Extremo"</formula>
    </cfRule>
    <cfRule type="cellIs" dxfId="758" priority="826" operator="equal">
      <formula>"Alto"</formula>
    </cfRule>
    <cfRule type="cellIs" dxfId="757" priority="827" operator="equal">
      <formula>"Moderado"</formula>
    </cfRule>
    <cfRule type="cellIs" dxfId="756" priority="828" operator="equal">
      <formula>"Bajo"</formula>
    </cfRule>
  </conditionalFormatting>
  <conditionalFormatting sqref="AB131">
    <cfRule type="cellIs" dxfId="755" priority="820" operator="equal">
      <formula>"Muy Alta"</formula>
    </cfRule>
    <cfRule type="cellIs" dxfId="754" priority="821" operator="equal">
      <formula>"Alta"</formula>
    </cfRule>
    <cfRule type="cellIs" dxfId="753" priority="822" operator="equal">
      <formula>"Media"</formula>
    </cfRule>
    <cfRule type="cellIs" dxfId="752" priority="823" operator="equal">
      <formula>"Baja"</formula>
    </cfRule>
    <cfRule type="cellIs" dxfId="751" priority="824" operator="equal">
      <formula>"Muy Baja"</formula>
    </cfRule>
  </conditionalFormatting>
  <conditionalFormatting sqref="AD131">
    <cfRule type="cellIs" dxfId="750" priority="815" operator="equal">
      <formula>"Catastrófico"</formula>
    </cfRule>
    <cfRule type="cellIs" dxfId="749" priority="816" operator="equal">
      <formula>"Mayor"</formula>
    </cfRule>
    <cfRule type="cellIs" dxfId="748" priority="817" operator="equal">
      <formula>"Moderado"</formula>
    </cfRule>
    <cfRule type="cellIs" dxfId="747" priority="818" operator="equal">
      <formula>"Menor"</formula>
    </cfRule>
    <cfRule type="cellIs" dxfId="746" priority="819" operator="equal">
      <formula>"Leve"</formula>
    </cfRule>
  </conditionalFormatting>
  <conditionalFormatting sqref="AF131">
    <cfRule type="cellIs" dxfId="745" priority="811" operator="equal">
      <formula>"Extremo"</formula>
    </cfRule>
    <cfRule type="cellIs" dxfId="744" priority="812" operator="equal">
      <formula>"Alto"</formula>
    </cfRule>
    <cfRule type="cellIs" dxfId="743" priority="813" operator="equal">
      <formula>"Moderado"</formula>
    </cfRule>
    <cfRule type="cellIs" dxfId="742" priority="814" operator="equal">
      <formula>"Bajo"</formula>
    </cfRule>
  </conditionalFormatting>
  <conditionalFormatting sqref="AB132">
    <cfRule type="cellIs" dxfId="741" priority="806" operator="equal">
      <formula>"Muy Alta"</formula>
    </cfRule>
    <cfRule type="cellIs" dxfId="740" priority="807" operator="equal">
      <formula>"Alta"</formula>
    </cfRule>
    <cfRule type="cellIs" dxfId="739" priority="808" operator="equal">
      <formula>"Media"</formula>
    </cfRule>
    <cfRule type="cellIs" dxfId="738" priority="809" operator="equal">
      <formula>"Baja"</formula>
    </cfRule>
    <cfRule type="cellIs" dxfId="737" priority="810" operator="equal">
      <formula>"Muy Baja"</formula>
    </cfRule>
  </conditionalFormatting>
  <conditionalFormatting sqref="AD132">
    <cfRule type="cellIs" dxfId="736" priority="801" operator="equal">
      <formula>"Catastrófico"</formula>
    </cfRule>
    <cfRule type="cellIs" dxfId="735" priority="802" operator="equal">
      <formula>"Mayor"</formula>
    </cfRule>
    <cfRule type="cellIs" dxfId="734" priority="803" operator="equal">
      <formula>"Moderado"</formula>
    </cfRule>
    <cfRule type="cellIs" dxfId="733" priority="804" operator="equal">
      <formula>"Menor"</formula>
    </cfRule>
    <cfRule type="cellIs" dxfId="732" priority="805" operator="equal">
      <formula>"Leve"</formula>
    </cfRule>
  </conditionalFormatting>
  <conditionalFormatting sqref="AF132">
    <cfRule type="cellIs" dxfId="731" priority="797" operator="equal">
      <formula>"Extremo"</formula>
    </cfRule>
    <cfRule type="cellIs" dxfId="730" priority="798" operator="equal">
      <formula>"Alto"</formula>
    </cfRule>
    <cfRule type="cellIs" dxfId="729" priority="799" operator="equal">
      <formula>"Moderado"</formula>
    </cfRule>
    <cfRule type="cellIs" dxfId="728" priority="800" operator="equal">
      <formula>"Bajo"</formula>
    </cfRule>
  </conditionalFormatting>
  <conditionalFormatting sqref="K130">
    <cfRule type="cellIs" dxfId="727" priority="792" operator="equal">
      <formula>"Muy Alta"</formula>
    </cfRule>
    <cfRule type="cellIs" dxfId="726" priority="793" operator="equal">
      <formula>"Alta"</formula>
    </cfRule>
    <cfRule type="cellIs" dxfId="725" priority="794" operator="equal">
      <formula>"Media"</formula>
    </cfRule>
    <cfRule type="cellIs" dxfId="724" priority="795" operator="equal">
      <formula>"Baja"</formula>
    </cfRule>
    <cfRule type="cellIs" dxfId="723" priority="796" operator="equal">
      <formula>"Muy Baja"</formula>
    </cfRule>
  </conditionalFormatting>
  <conditionalFormatting sqref="O130">
    <cfRule type="cellIs" dxfId="722" priority="787" operator="equal">
      <formula>"Catastrófico"</formula>
    </cfRule>
    <cfRule type="cellIs" dxfId="721" priority="788" operator="equal">
      <formula>"Mayor"</formula>
    </cfRule>
    <cfRule type="cellIs" dxfId="720" priority="789" operator="equal">
      <formula>"Moderado"</formula>
    </cfRule>
    <cfRule type="cellIs" dxfId="719" priority="790" operator="equal">
      <formula>"Menor"</formula>
    </cfRule>
    <cfRule type="cellIs" dxfId="718" priority="791" operator="equal">
      <formula>"Leve"</formula>
    </cfRule>
  </conditionalFormatting>
  <conditionalFormatting sqref="Q130">
    <cfRule type="cellIs" dxfId="717" priority="783" operator="equal">
      <formula>"Extremo"</formula>
    </cfRule>
    <cfRule type="cellIs" dxfId="716" priority="784" operator="equal">
      <formula>"Alto"</formula>
    </cfRule>
    <cfRule type="cellIs" dxfId="715" priority="785" operator="equal">
      <formula>"Moderado"</formula>
    </cfRule>
    <cfRule type="cellIs" dxfId="714" priority="786" operator="equal">
      <formula>"Bajo"</formula>
    </cfRule>
  </conditionalFormatting>
  <conditionalFormatting sqref="N130:N132">
    <cfRule type="containsText" dxfId="713" priority="782" operator="containsText" text="❌">
      <formula>NOT(ISERROR(SEARCH("❌",N130)))</formula>
    </cfRule>
  </conditionalFormatting>
  <conditionalFormatting sqref="AB130:AB132">
    <cfRule type="cellIs" dxfId="712" priority="777" operator="equal">
      <formula>"Muy Alta"</formula>
    </cfRule>
    <cfRule type="cellIs" dxfId="711" priority="778" operator="equal">
      <formula>"Alta"</formula>
    </cfRule>
    <cfRule type="cellIs" dxfId="710" priority="779" operator="equal">
      <formula>"Media"</formula>
    </cfRule>
    <cfRule type="cellIs" dxfId="709" priority="780" operator="equal">
      <formula>"Baja"</formula>
    </cfRule>
    <cfRule type="cellIs" dxfId="708" priority="781" operator="equal">
      <formula>"Muy Baja"</formula>
    </cfRule>
  </conditionalFormatting>
  <conditionalFormatting sqref="AD130:AD132">
    <cfRule type="cellIs" dxfId="707" priority="772" operator="equal">
      <formula>"Catastrófico"</formula>
    </cfRule>
    <cfRule type="cellIs" dxfId="706" priority="773" operator="equal">
      <formula>"Mayor"</formula>
    </cfRule>
    <cfRule type="cellIs" dxfId="705" priority="774" operator="equal">
      <formula>"Moderado"</formula>
    </cfRule>
    <cfRule type="cellIs" dxfId="704" priority="775" operator="equal">
      <formula>"Menor"</formula>
    </cfRule>
    <cfRule type="cellIs" dxfId="703" priority="776" operator="equal">
      <formula>"Leve"</formula>
    </cfRule>
  </conditionalFormatting>
  <conditionalFormatting sqref="AF130:AF132">
    <cfRule type="cellIs" dxfId="702" priority="768" operator="equal">
      <formula>"Extremo"</formula>
    </cfRule>
    <cfRule type="cellIs" dxfId="701" priority="769" operator="equal">
      <formula>"Alto"</formula>
    </cfRule>
    <cfRule type="cellIs" dxfId="700" priority="770" operator="equal">
      <formula>"Moderado"</formula>
    </cfRule>
    <cfRule type="cellIs" dxfId="699" priority="771" operator="equal">
      <formula>"Bajo"</formula>
    </cfRule>
  </conditionalFormatting>
  <conditionalFormatting sqref="N130:N132">
    <cfRule type="containsText" dxfId="698" priority="767" operator="containsText" text="❌">
      <formula>NOT(ISERROR(SEARCH("❌",N130)))</formula>
    </cfRule>
  </conditionalFormatting>
  <conditionalFormatting sqref="AB133">
    <cfRule type="cellIs" dxfId="697" priority="762" operator="equal">
      <formula>"Muy Alta"</formula>
    </cfRule>
    <cfRule type="cellIs" dxfId="696" priority="763" operator="equal">
      <formula>"Alta"</formula>
    </cfRule>
    <cfRule type="cellIs" dxfId="695" priority="764" operator="equal">
      <formula>"Media"</formula>
    </cfRule>
    <cfRule type="cellIs" dxfId="694" priority="765" operator="equal">
      <formula>"Baja"</formula>
    </cfRule>
    <cfRule type="cellIs" dxfId="693" priority="766" operator="equal">
      <formula>"Muy Baja"</formula>
    </cfRule>
  </conditionalFormatting>
  <conditionalFormatting sqref="AD133">
    <cfRule type="cellIs" dxfId="692" priority="757" operator="equal">
      <formula>"Catastrófico"</formula>
    </cfRule>
    <cfRule type="cellIs" dxfId="691" priority="758" operator="equal">
      <formula>"Mayor"</formula>
    </cfRule>
    <cfRule type="cellIs" dxfId="690" priority="759" operator="equal">
      <formula>"Moderado"</formula>
    </cfRule>
    <cfRule type="cellIs" dxfId="689" priority="760" operator="equal">
      <formula>"Menor"</formula>
    </cfRule>
    <cfRule type="cellIs" dxfId="688" priority="761" operator="equal">
      <formula>"Leve"</formula>
    </cfRule>
  </conditionalFormatting>
  <conditionalFormatting sqref="AF133">
    <cfRule type="cellIs" dxfId="687" priority="753" operator="equal">
      <formula>"Extremo"</formula>
    </cfRule>
    <cfRule type="cellIs" dxfId="686" priority="754" operator="equal">
      <formula>"Alto"</formula>
    </cfRule>
    <cfRule type="cellIs" dxfId="685" priority="755" operator="equal">
      <formula>"Moderado"</formula>
    </cfRule>
    <cfRule type="cellIs" dxfId="684" priority="756" operator="equal">
      <formula>"Bajo"</formula>
    </cfRule>
  </conditionalFormatting>
  <conditionalFormatting sqref="AB134">
    <cfRule type="cellIs" dxfId="683" priority="748" operator="equal">
      <formula>"Muy Alta"</formula>
    </cfRule>
    <cfRule type="cellIs" dxfId="682" priority="749" operator="equal">
      <formula>"Alta"</formula>
    </cfRule>
    <cfRule type="cellIs" dxfId="681" priority="750" operator="equal">
      <formula>"Media"</formula>
    </cfRule>
    <cfRule type="cellIs" dxfId="680" priority="751" operator="equal">
      <formula>"Baja"</formula>
    </cfRule>
    <cfRule type="cellIs" dxfId="679" priority="752" operator="equal">
      <formula>"Muy Baja"</formula>
    </cfRule>
  </conditionalFormatting>
  <conditionalFormatting sqref="AD134">
    <cfRule type="cellIs" dxfId="678" priority="743" operator="equal">
      <formula>"Catastrófico"</formula>
    </cfRule>
    <cfRule type="cellIs" dxfId="677" priority="744" operator="equal">
      <formula>"Mayor"</formula>
    </cfRule>
    <cfRule type="cellIs" dxfId="676" priority="745" operator="equal">
      <formula>"Moderado"</formula>
    </cfRule>
    <cfRule type="cellIs" dxfId="675" priority="746" operator="equal">
      <formula>"Menor"</formula>
    </cfRule>
    <cfRule type="cellIs" dxfId="674" priority="747" operator="equal">
      <formula>"Leve"</formula>
    </cfRule>
  </conditionalFormatting>
  <conditionalFormatting sqref="AF134">
    <cfRule type="cellIs" dxfId="673" priority="739" operator="equal">
      <formula>"Extremo"</formula>
    </cfRule>
    <cfRule type="cellIs" dxfId="672" priority="740" operator="equal">
      <formula>"Alto"</formula>
    </cfRule>
    <cfRule type="cellIs" dxfId="671" priority="741" operator="equal">
      <formula>"Moderado"</formula>
    </cfRule>
    <cfRule type="cellIs" dxfId="670" priority="742" operator="equal">
      <formula>"Bajo"</formula>
    </cfRule>
  </conditionalFormatting>
  <conditionalFormatting sqref="AB135">
    <cfRule type="cellIs" dxfId="669" priority="734" operator="equal">
      <formula>"Muy Alta"</formula>
    </cfRule>
    <cfRule type="cellIs" dxfId="668" priority="735" operator="equal">
      <formula>"Alta"</formula>
    </cfRule>
    <cfRule type="cellIs" dxfId="667" priority="736" operator="equal">
      <formula>"Media"</formula>
    </cfRule>
    <cfRule type="cellIs" dxfId="666" priority="737" operator="equal">
      <formula>"Baja"</formula>
    </cfRule>
    <cfRule type="cellIs" dxfId="665" priority="738" operator="equal">
      <formula>"Muy Baja"</formula>
    </cfRule>
  </conditionalFormatting>
  <conditionalFormatting sqref="AD135">
    <cfRule type="cellIs" dxfId="664" priority="729" operator="equal">
      <formula>"Catastrófico"</formula>
    </cfRule>
    <cfRule type="cellIs" dxfId="663" priority="730" operator="equal">
      <formula>"Mayor"</formula>
    </cfRule>
    <cfRule type="cellIs" dxfId="662" priority="731" operator="equal">
      <formula>"Moderado"</formula>
    </cfRule>
    <cfRule type="cellIs" dxfId="661" priority="732" operator="equal">
      <formula>"Menor"</formula>
    </cfRule>
    <cfRule type="cellIs" dxfId="660" priority="733" operator="equal">
      <formula>"Leve"</formula>
    </cfRule>
  </conditionalFormatting>
  <conditionalFormatting sqref="AF135">
    <cfRule type="cellIs" dxfId="659" priority="725" operator="equal">
      <formula>"Extremo"</formula>
    </cfRule>
    <cfRule type="cellIs" dxfId="658" priority="726" operator="equal">
      <formula>"Alto"</formula>
    </cfRule>
    <cfRule type="cellIs" dxfId="657" priority="727" operator="equal">
      <formula>"Moderado"</formula>
    </cfRule>
    <cfRule type="cellIs" dxfId="656" priority="728" operator="equal">
      <formula>"Bajo"</formula>
    </cfRule>
  </conditionalFormatting>
  <conditionalFormatting sqref="K133">
    <cfRule type="cellIs" dxfId="655" priority="720" operator="equal">
      <formula>"Muy Alta"</formula>
    </cfRule>
    <cfRule type="cellIs" dxfId="654" priority="721" operator="equal">
      <formula>"Alta"</formula>
    </cfRule>
    <cfRule type="cellIs" dxfId="653" priority="722" operator="equal">
      <formula>"Media"</formula>
    </cfRule>
    <cfRule type="cellIs" dxfId="652" priority="723" operator="equal">
      <formula>"Baja"</formula>
    </cfRule>
    <cfRule type="cellIs" dxfId="651" priority="724" operator="equal">
      <formula>"Muy Baja"</formula>
    </cfRule>
  </conditionalFormatting>
  <conditionalFormatting sqref="O133">
    <cfRule type="cellIs" dxfId="650" priority="715" operator="equal">
      <formula>"Catastrófico"</formula>
    </cfRule>
    <cfRule type="cellIs" dxfId="649" priority="716" operator="equal">
      <formula>"Mayor"</formula>
    </cfRule>
    <cfRule type="cellIs" dxfId="648" priority="717" operator="equal">
      <formula>"Moderado"</formula>
    </cfRule>
    <cfRule type="cellIs" dxfId="647" priority="718" operator="equal">
      <formula>"Menor"</formula>
    </cfRule>
    <cfRule type="cellIs" dxfId="646" priority="719" operator="equal">
      <formula>"Leve"</formula>
    </cfRule>
  </conditionalFormatting>
  <conditionalFormatting sqref="Q133">
    <cfRule type="cellIs" dxfId="645" priority="711" operator="equal">
      <formula>"Extremo"</formula>
    </cfRule>
    <cfRule type="cellIs" dxfId="644" priority="712" operator="equal">
      <formula>"Alto"</formula>
    </cfRule>
    <cfRule type="cellIs" dxfId="643" priority="713" operator="equal">
      <formula>"Moderado"</formula>
    </cfRule>
    <cfRule type="cellIs" dxfId="642" priority="714" operator="equal">
      <formula>"Bajo"</formula>
    </cfRule>
  </conditionalFormatting>
  <conditionalFormatting sqref="N133:N135">
    <cfRule type="containsText" dxfId="641" priority="710" operator="containsText" text="❌">
      <formula>NOT(ISERROR(SEARCH("❌",N133)))</formula>
    </cfRule>
  </conditionalFormatting>
  <conditionalFormatting sqref="AB133:AB135">
    <cfRule type="cellIs" dxfId="640" priority="705" operator="equal">
      <formula>"Muy Alta"</formula>
    </cfRule>
    <cfRule type="cellIs" dxfId="639" priority="706" operator="equal">
      <formula>"Alta"</formula>
    </cfRule>
    <cfRule type="cellIs" dxfId="638" priority="707" operator="equal">
      <formula>"Media"</formula>
    </cfRule>
    <cfRule type="cellIs" dxfId="637" priority="708" operator="equal">
      <formula>"Baja"</formula>
    </cfRule>
    <cfRule type="cellIs" dxfId="636" priority="709" operator="equal">
      <formula>"Muy Baja"</formula>
    </cfRule>
  </conditionalFormatting>
  <conditionalFormatting sqref="AD133:AD135">
    <cfRule type="cellIs" dxfId="635" priority="700" operator="equal">
      <formula>"Catastrófico"</formula>
    </cfRule>
    <cfRule type="cellIs" dxfId="634" priority="701" operator="equal">
      <formula>"Mayor"</formula>
    </cfRule>
    <cfRule type="cellIs" dxfId="633" priority="702" operator="equal">
      <formula>"Moderado"</formula>
    </cfRule>
    <cfRule type="cellIs" dxfId="632" priority="703" operator="equal">
      <formula>"Menor"</formula>
    </cfRule>
    <cfRule type="cellIs" dxfId="631" priority="704" operator="equal">
      <formula>"Leve"</formula>
    </cfRule>
  </conditionalFormatting>
  <conditionalFormatting sqref="AF133:AF135">
    <cfRule type="cellIs" dxfId="630" priority="696" operator="equal">
      <formula>"Extremo"</formula>
    </cfRule>
    <cfRule type="cellIs" dxfId="629" priority="697" operator="equal">
      <formula>"Alto"</formula>
    </cfRule>
    <cfRule type="cellIs" dxfId="628" priority="698" operator="equal">
      <formula>"Moderado"</formula>
    </cfRule>
    <cfRule type="cellIs" dxfId="627" priority="699" operator="equal">
      <formula>"Bajo"</formula>
    </cfRule>
  </conditionalFormatting>
  <conditionalFormatting sqref="N133:N135">
    <cfRule type="containsText" dxfId="626" priority="695" operator="containsText" text="❌">
      <formula>NOT(ISERROR(SEARCH("❌",N133)))</formula>
    </cfRule>
  </conditionalFormatting>
  <conditionalFormatting sqref="AB136">
    <cfRule type="cellIs" dxfId="625" priority="690" operator="equal">
      <formula>"Muy Alta"</formula>
    </cfRule>
    <cfRule type="cellIs" dxfId="624" priority="691" operator="equal">
      <formula>"Alta"</formula>
    </cfRule>
    <cfRule type="cellIs" dxfId="623" priority="692" operator="equal">
      <formula>"Media"</formula>
    </cfRule>
    <cfRule type="cellIs" dxfId="622" priority="693" operator="equal">
      <formula>"Baja"</formula>
    </cfRule>
    <cfRule type="cellIs" dxfId="621" priority="694" operator="equal">
      <formula>"Muy Baja"</formula>
    </cfRule>
  </conditionalFormatting>
  <conditionalFormatting sqref="AD136">
    <cfRule type="cellIs" dxfId="620" priority="685" operator="equal">
      <formula>"Catastrófico"</formula>
    </cfRule>
    <cfRule type="cellIs" dxfId="619" priority="686" operator="equal">
      <formula>"Mayor"</formula>
    </cfRule>
    <cfRule type="cellIs" dxfId="618" priority="687" operator="equal">
      <formula>"Moderado"</formula>
    </cfRule>
    <cfRule type="cellIs" dxfId="617" priority="688" operator="equal">
      <formula>"Menor"</formula>
    </cfRule>
    <cfRule type="cellIs" dxfId="616" priority="689" operator="equal">
      <formula>"Leve"</formula>
    </cfRule>
  </conditionalFormatting>
  <conditionalFormatting sqref="AF136">
    <cfRule type="cellIs" dxfId="615" priority="681" operator="equal">
      <formula>"Extremo"</formula>
    </cfRule>
    <cfRule type="cellIs" dxfId="614" priority="682" operator="equal">
      <formula>"Alto"</formula>
    </cfRule>
    <cfRule type="cellIs" dxfId="613" priority="683" operator="equal">
      <formula>"Moderado"</formula>
    </cfRule>
    <cfRule type="cellIs" dxfId="612" priority="684" operator="equal">
      <formula>"Bajo"</formula>
    </cfRule>
  </conditionalFormatting>
  <conditionalFormatting sqref="AB137">
    <cfRule type="cellIs" dxfId="611" priority="676" operator="equal">
      <formula>"Muy Alta"</formula>
    </cfRule>
    <cfRule type="cellIs" dxfId="610" priority="677" operator="equal">
      <formula>"Alta"</formula>
    </cfRule>
    <cfRule type="cellIs" dxfId="609" priority="678" operator="equal">
      <formula>"Media"</formula>
    </cfRule>
    <cfRule type="cellIs" dxfId="608" priority="679" operator="equal">
      <formula>"Baja"</formula>
    </cfRule>
    <cfRule type="cellIs" dxfId="607" priority="680" operator="equal">
      <formula>"Muy Baja"</formula>
    </cfRule>
  </conditionalFormatting>
  <conditionalFormatting sqref="AD137">
    <cfRule type="cellIs" dxfId="606" priority="671" operator="equal">
      <formula>"Catastrófico"</formula>
    </cfRule>
    <cfRule type="cellIs" dxfId="605" priority="672" operator="equal">
      <formula>"Mayor"</formula>
    </cfRule>
    <cfRule type="cellIs" dxfId="604" priority="673" operator="equal">
      <formula>"Moderado"</formula>
    </cfRule>
    <cfRule type="cellIs" dxfId="603" priority="674" operator="equal">
      <formula>"Menor"</formula>
    </cfRule>
    <cfRule type="cellIs" dxfId="602" priority="675" operator="equal">
      <formula>"Leve"</formula>
    </cfRule>
  </conditionalFormatting>
  <conditionalFormatting sqref="AF137">
    <cfRule type="cellIs" dxfId="601" priority="667" operator="equal">
      <formula>"Extremo"</formula>
    </cfRule>
    <cfRule type="cellIs" dxfId="600" priority="668" operator="equal">
      <formula>"Alto"</formula>
    </cfRule>
    <cfRule type="cellIs" dxfId="599" priority="669" operator="equal">
      <formula>"Moderado"</formula>
    </cfRule>
    <cfRule type="cellIs" dxfId="598" priority="670" operator="equal">
      <formula>"Bajo"</formula>
    </cfRule>
  </conditionalFormatting>
  <conditionalFormatting sqref="AB138">
    <cfRule type="cellIs" dxfId="597" priority="662" operator="equal">
      <formula>"Muy Alta"</formula>
    </cfRule>
    <cfRule type="cellIs" dxfId="596" priority="663" operator="equal">
      <formula>"Alta"</formula>
    </cfRule>
    <cfRule type="cellIs" dxfId="595" priority="664" operator="equal">
      <formula>"Media"</formula>
    </cfRule>
    <cfRule type="cellIs" dxfId="594" priority="665" operator="equal">
      <formula>"Baja"</formula>
    </cfRule>
    <cfRule type="cellIs" dxfId="593" priority="666" operator="equal">
      <formula>"Muy Baja"</formula>
    </cfRule>
  </conditionalFormatting>
  <conditionalFormatting sqref="AD138">
    <cfRule type="cellIs" dxfId="592" priority="657" operator="equal">
      <formula>"Catastrófico"</formula>
    </cfRule>
    <cfRule type="cellIs" dxfId="591" priority="658" operator="equal">
      <formula>"Mayor"</formula>
    </cfRule>
    <cfRule type="cellIs" dxfId="590" priority="659" operator="equal">
      <formula>"Moderado"</formula>
    </cfRule>
    <cfRule type="cellIs" dxfId="589" priority="660" operator="equal">
      <formula>"Menor"</formula>
    </cfRule>
    <cfRule type="cellIs" dxfId="588" priority="661" operator="equal">
      <formula>"Leve"</formula>
    </cfRule>
  </conditionalFormatting>
  <conditionalFormatting sqref="AF138">
    <cfRule type="cellIs" dxfId="587" priority="653" operator="equal">
      <formula>"Extremo"</formula>
    </cfRule>
    <cfRule type="cellIs" dxfId="586" priority="654" operator="equal">
      <formula>"Alto"</formula>
    </cfRule>
    <cfRule type="cellIs" dxfId="585" priority="655" operator="equal">
      <formula>"Moderado"</formula>
    </cfRule>
    <cfRule type="cellIs" dxfId="584" priority="656" operator="equal">
      <formula>"Bajo"</formula>
    </cfRule>
  </conditionalFormatting>
  <conditionalFormatting sqref="K136">
    <cfRule type="cellIs" dxfId="583" priority="648" operator="equal">
      <formula>"Muy Alta"</formula>
    </cfRule>
    <cfRule type="cellIs" dxfId="582" priority="649" operator="equal">
      <formula>"Alta"</formula>
    </cfRule>
    <cfRule type="cellIs" dxfId="581" priority="650" operator="equal">
      <formula>"Media"</formula>
    </cfRule>
    <cfRule type="cellIs" dxfId="580" priority="651" operator="equal">
      <formula>"Baja"</formula>
    </cfRule>
    <cfRule type="cellIs" dxfId="579" priority="652" operator="equal">
      <formula>"Muy Baja"</formula>
    </cfRule>
  </conditionalFormatting>
  <conditionalFormatting sqref="O136">
    <cfRule type="cellIs" dxfId="578" priority="643" operator="equal">
      <formula>"Catastrófico"</formula>
    </cfRule>
    <cfRule type="cellIs" dxfId="577" priority="644" operator="equal">
      <formula>"Mayor"</formula>
    </cfRule>
    <cfRule type="cellIs" dxfId="576" priority="645" operator="equal">
      <formula>"Moderado"</formula>
    </cfRule>
    <cfRule type="cellIs" dxfId="575" priority="646" operator="equal">
      <formula>"Menor"</formula>
    </cfRule>
    <cfRule type="cellIs" dxfId="574" priority="647" operator="equal">
      <formula>"Leve"</formula>
    </cfRule>
  </conditionalFormatting>
  <conditionalFormatting sqref="Q136">
    <cfRule type="cellIs" dxfId="573" priority="639" operator="equal">
      <formula>"Extremo"</formula>
    </cfRule>
    <cfRule type="cellIs" dxfId="572" priority="640" operator="equal">
      <formula>"Alto"</formula>
    </cfRule>
    <cfRule type="cellIs" dxfId="571" priority="641" operator="equal">
      <formula>"Moderado"</formula>
    </cfRule>
    <cfRule type="cellIs" dxfId="570" priority="642" operator="equal">
      <formula>"Bajo"</formula>
    </cfRule>
  </conditionalFormatting>
  <conditionalFormatting sqref="N136:N138">
    <cfRule type="containsText" dxfId="569" priority="638" operator="containsText" text="❌">
      <formula>NOT(ISERROR(SEARCH("❌",N136)))</formula>
    </cfRule>
  </conditionalFormatting>
  <conditionalFormatting sqref="AB136:AB138">
    <cfRule type="cellIs" dxfId="568" priority="633" operator="equal">
      <formula>"Muy Alta"</formula>
    </cfRule>
    <cfRule type="cellIs" dxfId="567" priority="634" operator="equal">
      <formula>"Alta"</formula>
    </cfRule>
    <cfRule type="cellIs" dxfId="566" priority="635" operator="equal">
      <formula>"Media"</formula>
    </cfRule>
    <cfRule type="cellIs" dxfId="565" priority="636" operator="equal">
      <formula>"Baja"</formula>
    </cfRule>
    <cfRule type="cellIs" dxfId="564" priority="637" operator="equal">
      <formula>"Muy Baja"</formula>
    </cfRule>
  </conditionalFormatting>
  <conditionalFormatting sqref="AD136:AD138">
    <cfRule type="cellIs" dxfId="563" priority="628" operator="equal">
      <formula>"Catastrófico"</formula>
    </cfRule>
    <cfRule type="cellIs" dxfId="562" priority="629" operator="equal">
      <formula>"Mayor"</formula>
    </cfRule>
    <cfRule type="cellIs" dxfId="561" priority="630" operator="equal">
      <formula>"Moderado"</formula>
    </cfRule>
    <cfRule type="cellIs" dxfId="560" priority="631" operator="equal">
      <formula>"Menor"</formula>
    </cfRule>
    <cfRule type="cellIs" dxfId="559" priority="632" operator="equal">
      <formula>"Leve"</formula>
    </cfRule>
  </conditionalFormatting>
  <conditionalFormatting sqref="AF136:AF138">
    <cfRule type="cellIs" dxfId="558" priority="624" operator="equal">
      <formula>"Extremo"</formula>
    </cfRule>
    <cfRule type="cellIs" dxfId="557" priority="625" operator="equal">
      <formula>"Alto"</formula>
    </cfRule>
    <cfRule type="cellIs" dxfId="556" priority="626" operator="equal">
      <formula>"Moderado"</formula>
    </cfRule>
    <cfRule type="cellIs" dxfId="555" priority="627" operator="equal">
      <formula>"Bajo"</formula>
    </cfRule>
  </conditionalFormatting>
  <conditionalFormatting sqref="N136:N138">
    <cfRule type="containsText" dxfId="554" priority="623" operator="containsText" text="❌">
      <formula>NOT(ISERROR(SEARCH("❌",N136)))</formula>
    </cfRule>
  </conditionalFormatting>
  <conditionalFormatting sqref="AB139">
    <cfRule type="cellIs" dxfId="553" priority="618" operator="equal">
      <formula>"Muy Alta"</formula>
    </cfRule>
    <cfRule type="cellIs" dxfId="552" priority="619" operator="equal">
      <formula>"Alta"</formula>
    </cfRule>
    <cfRule type="cellIs" dxfId="551" priority="620" operator="equal">
      <formula>"Media"</formula>
    </cfRule>
    <cfRule type="cellIs" dxfId="550" priority="621" operator="equal">
      <formula>"Baja"</formula>
    </cfRule>
    <cfRule type="cellIs" dxfId="549" priority="622" operator="equal">
      <formula>"Muy Baja"</formula>
    </cfRule>
  </conditionalFormatting>
  <conditionalFormatting sqref="AD139">
    <cfRule type="cellIs" dxfId="548" priority="613" operator="equal">
      <formula>"Catastrófico"</formula>
    </cfRule>
    <cfRule type="cellIs" dxfId="547" priority="614" operator="equal">
      <formula>"Mayor"</formula>
    </cfRule>
    <cfRule type="cellIs" dxfId="546" priority="615" operator="equal">
      <formula>"Moderado"</formula>
    </cfRule>
    <cfRule type="cellIs" dxfId="545" priority="616" operator="equal">
      <formula>"Menor"</formula>
    </cfRule>
    <cfRule type="cellIs" dxfId="544" priority="617" operator="equal">
      <formula>"Leve"</formula>
    </cfRule>
  </conditionalFormatting>
  <conditionalFormatting sqref="AF139">
    <cfRule type="cellIs" dxfId="543" priority="609" operator="equal">
      <formula>"Extremo"</formula>
    </cfRule>
    <cfRule type="cellIs" dxfId="542" priority="610" operator="equal">
      <formula>"Alto"</formula>
    </cfRule>
    <cfRule type="cellIs" dxfId="541" priority="611" operator="equal">
      <formula>"Moderado"</formula>
    </cfRule>
    <cfRule type="cellIs" dxfId="540" priority="612" operator="equal">
      <formula>"Bajo"</formula>
    </cfRule>
  </conditionalFormatting>
  <conditionalFormatting sqref="AB140">
    <cfRule type="cellIs" dxfId="539" priority="604" operator="equal">
      <formula>"Muy Alta"</formula>
    </cfRule>
    <cfRule type="cellIs" dxfId="538" priority="605" operator="equal">
      <formula>"Alta"</formula>
    </cfRule>
    <cfRule type="cellIs" dxfId="537" priority="606" operator="equal">
      <formula>"Media"</formula>
    </cfRule>
    <cfRule type="cellIs" dxfId="536" priority="607" operator="equal">
      <formula>"Baja"</formula>
    </cfRule>
    <cfRule type="cellIs" dxfId="535" priority="608" operator="equal">
      <formula>"Muy Baja"</formula>
    </cfRule>
  </conditionalFormatting>
  <conditionalFormatting sqref="AD140">
    <cfRule type="cellIs" dxfId="534" priority="599" operator="equal">
      <formula>"Catastrófico"</formula>
    </cfRule>
    <cfRule type="cellIs" dxfId="533" priority="600" operator="equal">
      <formula>"Mayor"</formula>
    </cfRule>
    <cfRule type="cellIs" dxfId="532" priority="601" operator="equal">
      <formula>"Moderado"</formula>
    </cfRule>
    <cfRule type="cellIs" dxfId="531" priority="602" operator="equal">
      <formula>"Menor"</formula>
    </cfRule>
    <cfRule type="cellIs" dxfId="530" priority="603" operator="equal">
      <formula>"Leve"</formula>
    </cfRule>
  </conditionalFormatting>
  <conditionalFormatting sqref="AF140">
    <cfRule type="cellIs" dxfId="529" priority="595" operator="equal">
      <formula>"Extremo"</formula>
    </cfRule>
    <cfRule type="cellIs" dxfId="528" priority="596" operator="equal">
      <formula>"Alto"</formula>
    </cfRule>
    <cfRule type="cellIs" dxfId="527" priority="597" operator="equal">
      <formula>"Moderado"</formula>
    </cfRule>
    <cfRule type="cellIs" dxfId="526" priority="598" operator="equal">
      <formula>"Bajo"</formula>
    </cfRule>
  </conditionalFormatting>
  <conditionalFormatting sqref="AB141">
    <cfRule type="cellIs" dxfId="525" priority="590" operator="equal">
      <formula>"Muy Alta"</formula>
    </cfRule>
    <cfRule type="cellIs" dxfId="524" priority="591" operator="equal">
      <formula>"Alta"</formula>
    </cfRule>
    <cfRule type="cellIs" dxfId="523" priority="592" operator="equal">
      <formula>"Media"</formula>
    </cfRule>
    <cfRule type="cellIs" dxfId="522" priority="593" operator="equal">
      <formula>"Baja"</formula>
    </cfRule>
    <cfRule type="cellIs" dxfId="521" priority="594" operator="equal">
      <formula>"Muy Baja"</formula>
    </cfRule>
  </conditionalFormatting>
  <conditionalFormatting sqref="AD141">
    <cfRule type="cellIs" dxfId="520" priority="585" operator="equal">
      <formula>"Catastrófico"</formula>
    </cfRule>
    <cfRule type="cellIs" dxfId="519" priority="586" operator="equal">
      <formula>"Mayor"</formula>
    </cfRule>
    <cfRule type="cellIs" dxfId="518" priority="587" operator="equal">
      <formula>"Moderado"</formula>
    </cfRule>
    <cfRule type="cellIs" dxfId="517" priority="588" operator="equal">
      <formula>"Menor"</formula>
    </cfRule>
    <cfRule type="cellIs" dxfId="516" priority="589" operator="equal">
      <formula>"Leve"</formula>
    </cfRule>
  </conditionalFormatting>
  <conditionalFormatting sqref="AF141">
    <cfRule type="cellIs" dxfId="515" priority="581" operator="equal">
      <formula>"Extremo"</formula>
    </cfRule>
    <cfRule type="cellIs" dxfId="514" priority="582" operator="equal">
      <formula>"Alto"</formula>
    </cfRule>
    <cfRule type="cellIs" dxfId="513" priority="583" operator="equal">
      <formula>"Moderado"</formula>
    </cfRule>
    <cfRule type="cellIs" dxfId="512" priority="584" operator="equal">
      <formula>"Bajo"</formula>
    </cfRule>
  </conditionalFormatting>
  <conditionalFormatting sqref="K139">
    <cfRule type="cellIs" dxfId="511" priority="576" operator="equal">
      <formula>"Muy Alta"</formula>
    </cfRule>
    <cfRule type="cellIs" dxfId="510" priority="577" operator="equal">
      <formula>"Alta"</formula>
    </cfRule>
    <cfRule type="cellIs" dxfId="509" priority="578" operator="equal">
      <formula>"Media"</formula>
    </cfRule>
    <cfRule type="cellIs" dxfId="508" priority="579" operator="equal">
      <formula>"Baja"</formula>
    </cfRule>
    <cfRule type="cellIs" dxfId="507" priority="580" operator="equal">
      <formula>"Muy Baja"</formula>
    </cfRule>
  </conditionalFormatting>
  <conditionalFormatting sqref="O139">
    <cfRule type="cellIs" dxfId="506" priority="571" operator="equal">
      <formula>"Catastrófico"</formula>
    </cfRule>
    <cfRule type="cellIs" dxfId="505" priority="572" operator="equal">
      <formula>"Mayor"</formula>
    </cfRule>
    <cfRule type="cellIs" dxfId="504" priority="573" operator="equal">
      <formula>"Moderado"</formula>
    </cfRule>
    <cfRule type="cellIs" dxfId="503" priority="574" operator="equal">
      <formula>"Menor"</formula>
    </cfRule>
    <cfRule type="cellIs" dxfId="502" priority="575" operator="equal">
      <formula>"Leve"</formula>
    </cfRule>
  </conditionalFormatting>
  <conditionalFormatting sqref="Q139">
    <cfRule type="cellIs" dxfId="501" priority="567" operator="equal">
      <formula>"Extremo"</formula>
    </cfRule>
    <cfRule type="cellIs" dxfId="500" priority="568" operator="equal">
      <formula>"Alto"</formula>
    </cfRule>
    <cfRule type="cellIs" dxfId="499" priority="569" operator="equal">
      <formula>"Moderado"</formula>
    </cfRule>
    <cfRule type="cellIs" dxfId="498" priority="570" operator="equal">
      <formula>"Bajo"</formula>
    </cfRule>
  </conditionalFormatting>
  <conditionalFormatting sqref="N139:N141">
    <cfRule type="containsText" dxfId="497" priority="566" operator="containsText" text="❌">
      <formula>NOT(ISERROR(SEARCH("❌",N139)))</formula>
    </cfRule>
  </conditionalFormatting>
  <conditionalFormatting sqref="AB139:AB141">
    <cfRule type="cellIs" dxfId="496" priority="561" operator="equal">
      <formula>"Muy Alta"</formula>
    </cfRule>
    <cfRule type="cellIs" dxfId="495" priority="562" operator="equal">
      <formula>"Alta"</formula>
    </cfRule>
    <cfRule type="cellIs" dxfId="494" priority="563" operator="equal">
      <formula>"Media"</formula>
    </cfRule>
    <cfRule type="cellIs" dxfId="493" priority="564" operator="equal">
      <formula>"Baja"</formula>
    </cfRule>
    <cfRule type="cellIs" dxfId="492" priority="565" operator="equal">
      <formula>"Muy Baja"</formula>
    </cfRule>
  </conditionalFormatting>
  <conditionalFormatting sqref="AD139:AD141">
    <cfRule type="cellIs" dxfId="491" priority="556" operator="equal">
      <formula>"Catastrófico"</formula>
    </cfRule>
    <cfRule type="cellIs" dxfId="490" priority="557" operator="equal">
      <formula>"Mayor"</formula>
    </cfRule>
    <cfRule type="cellIs" dxfId="489" priority="558" operator="equal">
      <formula>"Moderado"</formula>
    </cfRule>
    <cfRule type="cellIs" dxfId="488" priority="559" operator="equal">
      <formula>"Menor"</formula>
    </cfRule>
    <cfRule type="cellIs" dxfId="487" priority="560" operator="equal">
      <formula>"Leve"</formula>
    </cfRule>
  </conditionalFormatting>
  <conditionalFormatting sqref="AF139:AF141">
    <cfRule type="cellIs" dxfId="486" priority="552" operator="equal">
      <formula>"Extremo"</formula>
    </cfRule>
    <cfRule type="cellIs" dxfId="485" priority="553" operator="equal">
      <formula>"Alto"</formula>
    </cfRule>
    <cfRule type="cellIs" dxfId="484" priority="554" operator="equal">
      <formula>"Moderado"</formula>
    </cfRule>
    <cfRule type="cellIs" dxfId="483" priority="555" operator="equal">
      <formula>"Bajo"</formula>
    </cfRule>
  </conditionalFormatting>
  <conditionalFormatting sqref="N139:N141">
    <cfRule type="containsText" dxfId="482" priority="551" operator="containsText" text="❌">
      <formula>NOT(ISERROR(SEARCH("❌",N139)))</formula>
    </cfRule>
  </conditionalFormatting>
  <conditionalFormatting sqref="AB142">
    <cfRule type="cellIs" dxfId="481" priority="546" operator="equal">
      <formula>"Muy Alta"</formula>
    </cfRule>
    <cfRule type="cellIs" dxfId="480" priority="547" operator="equal">
      <formula>"Alta"</formula>
    </cfRule>
    <cfRule type="cellIs" dxfId="479" priority="548" operator="equal">
      <formula>"Media"</formula>
    </cfRule>
    <cfRule type="cellIs" dxfId="478" priority="549" operator="equal">
      <formula>"Baja"</formula>
    </cfRule>
    <cfRule type="cellIs" dxfId="477" priority="550" operator="equal">
      <formula>"Muy Baja"</formula>
    </cfRule>
  </conditionalFormatting>
  <conditionalFormatting sqref="AD142">
    <cfRule type="cellIs" dxfId="476" priority="541" operator="equal">
      <formula>"Catastrófico"</formula>
    </cfRule>
    <cfRule type="cellIs" dxfId="475" priority="542" operator="equal">
      <formula>"Mayor"</formula>
    </cfRule>
    <cfRule type="cellIs" dxfId="474" priority="543" operator="equal">
      <formula>"Moderado"</formula>
    </cfRule>
    <cfRule type="cellIs" dxfId="473" priority="544" operator="equal">
      <formula>"Menor"</formula>
    </cfRule>
    <cfRule type="cellIs" dxfId="472" priority="545" operator="equal">
      <formula>"Leve"</formula>
    </cfRule>
  </conditionalFormatting>
  <conditionalFormatting sqref="AF142">
    <cfRule type="cellIs" dxfId="471" priority="537" operator="equal">
      <formula>"Extremo"</formula>
    </cfRule>
    <cfRule type="cellIs" dxfId="470" priority="538" operator="equal">
      <formula>"Alto"</formula>
    </cfRule>
    <cfRule type="cellIs" dxfId="469" priority="539" operator="equal">
      <formula>"Moderado"</formula>
    </cfRule>
    <cfRule type="cellIs" dxfId="468" priority="540" operator="equal">
      <formula>"Bajo"</formula>
    </cfRule>
  </conditionalFormatting>
  <conditionalFormatting sqref="AB143">
    <cfRule type="cellIs" dxfId="467" priority="532" operator="equal">
      <formula>"Muy Alta"</formula>
    </cfRule>
    <cfRule type="cellIs" dxfId="466" priority="533" operator="equal">
      <formula>"Alta"</formula>
    </cfRule>
    <cfRule type="cellIs" dxfId="465" priority="534" operator="equal">
      <formula>"Media"</formula>
    </cfRule>
    <cfRule type="cellIs" dxfId="464" priority="535" operator="equal">
      <formula>"Baja"</formula>
    </cfRule>
    <cfRule type="cellIs" dxfId="463" priority="536" operator="equal">
      <formula>"Muy Baja"</formula>
    </cfRule>
  </conditionalFormatting>
  <conditionalFormatting sqref="AD143">
    <cfRule type="cellIs" dxfId="462" priority="527" operator="equal">
      <formula>"Catastrófico"</formula>
    </cfRule>
    <cfRule type="cellIs" dxfId="461" priority="528" operator="equal">
      <formula>"Mayor"</formula>
    </cfRule>
    <cfRule type="cellIs" dxfId="460" priority="529" operator="equal">
      <formula>"Moderado"</formula>
    </cfRule>
    <cfRule type="cellIs" dxfId="459" priority="530" operator="equal">
      <formula>"Menor"</formula>
    </cfRule>
    <cfRule type="cellIs" dxfId="458" priority="531" operator="equal">
      <formula>"Leve"</formula>
    </cfRule>
  </conditionalFormatting>
  <conditionalFormatting sqref="AF143">
    <cfRule type="cellIs" dxfId="457" priority="523" operator="equal">
      <formula>"Extremo"</formula>
    </cfRule>
    <cfRule type="cellIs" dxfId="456" priority="524" operator="equal">
      <formula>"Alto"</formula>
    </cfRule>
    <cfRule type="cellIs" dxfId="455" priority="525" operator="equal">
      <formula>"Moderado"</formula>
    </cfRule>
    <cfRule type="cellIs" dxfId="454" priority="526" operator="equal">
      <formula>"Bajo"</formula>
    </cfRule>
  </conditionalFormatting>
  <conditionalFormatting sqref="AB144">
    <cfRule type="cellIs" dxfId="453" priority="518" operator="equal">
      <formula>"Muy Alta"</formula>
    </cfRule>
    <cfRule type="cellIs" dxfId="452" priority="519" operator="equal">
      <formula>"Alta"</formula>
    </cfRule>
    <cfRule type="cellIs" dxfId="451" priority="520" operator="equal">
      <formula>"Media"</formula>
    </cfRule>
    <cfRule type="cellIs" dxfId="450" priority="521" operator="equal">
      <formula>"Baja"</formula>
    </cfRule>
    <cfRule type="cellIs" dxfId="449" priority="522" operator="equal">
      <formula>"Muy Baja"</formula>
    </cfRule>
  </conditionalFormatting>
  <conditionalFormatting sqref="AD144">
    <cfRule type="cellIs" dxfId="448" priority="513" operator="equal">
      <formula>"Catastrófico"</formula>
    </cfRule>
    <cfRule type="cellIs" dxfId="447" priority="514" operator="equal">
      <formula>"Mayor"</formula>
    </cfRule>
    <cfRule type="cellIs" dxfId="446" priority="515" operator="equal">
      <formula>"Moderado"</formula>
    </cfRule>
    <cfRule type="cellIs" dxfId="445" priority="516" operator="equal">
      <formula>"Menor"</formula>
    </cfRule>
    <cfRule type="cellIs" dxfId="444" priority="517" operator="equal">
      <formula>"Leve"</formula>
    </cfRule>
  </conditionalFormatting>
  <conditionalFormatting sqref="AF144">
    <cfRule type="cellIs" dxfId="443" priority="509" operator="equal">
      <formula>"Extremo"</formula>
    </cfRule>
    <cfRule type="cellIs" dxfId="442" priority="510" operator="equal">
      <formula>"Alto"</formula>
    </cfRule>
    <cfRule type="cellIs" dxfId="441" priority="511" operator="equal">
      <formula>"Moderado"</formula>
    </cfRule>
    <cfRule type="cellIs" dxfId="440" priority="512" operator="equal">
      <formula>"Bajo"</formula>
    </cfRule>
  </conditionalFormatting>
  <conditionalFormatting sqref="K142">
    <cfRule type="cellIs" dxfId="439" priority="504" operator="equal">
      <formula>"Muy Alta"</formula>
    </cfRule>
    <cfRule type="cellIs" dxfId="438" priority="505" operator="equal">
      <formula>"Alta"</formula>
    </cfRule>
    <cfRule type="cellIs" dxfId="437" priority="506" operator="equal">
      <formula>"Media"</formula>
    </cfRule>
    <cfRule type="cellIs" dxfId="436" priority="507" operator="equal">
      <formula>"Baja"</formula>
    </cfRule>
    <cfRule type="cellIs" dxfId="435" priority="508" operator="equal">
      <formula>"Muy Baja"</formula>
    </cfRule>
  </conditionalFormatting>
  <conditionalFormatting sqref="O142">
    <cfRule type="cellIs" dxfId="434" priority="499" operator="equal">
      <formula>"Catastrófico"</formula>
    </cfRule>
    <cfRule type="cellIs" dxfId="433" priority="500" operator="equal">
      <formula>"Mayor"</formula>
    </cfRule>
    <cfRule type="cellIs" dxfId="432" priority="501" operator="equal">
      <formula>"Moderado"</formula>
    </cfRule>
    <cfRule type="cellIs" dxfId="431" priority="502" operator="equal">
      <formula>"Menor"</formula>
    </cfRule>
    <cfRule type="cellIs" dxfId="430" priority="503" operator="equal">
      <formula>"Leve"</formula>
    </cfRule>
  </conditionalFormatting>
  <conditionalFormatting sqref="Q142">
    <cfRule type="cellIs" dxfId="429" priority="495" operator="equal">
      <formula>"Extremo"</formula>
    </cfRule>
    <cfRule type="cellIs" dxfId="428" priority="496" operator="equal">
      <formula>"Alto"</formula>
    </cfRule>
    <cfRule type="cellIs" dxfId="427" priority="497" operator="equal">
      <formula>"Moderado"</formula>
    </cfRule>
    <cfRule type="cellIs" dxfId="426" priority="498" operator="equal">
      <formula>"Bajo"</formula>
    </cfRule>
  </conditionalFormatting>
  <conditionalFormatting sqref="N142:N144">
    <cfRule type="containsText" dxfId="425" priority="494" operator="containsText" text="❌">
      <formula>NOT(ISERROR(SEARCH("❌",N142)))</formula>
    </cfRule>
  </conditionalFormatting>
  <conditionalFormatting sqref="AB142:AB144">
    <cfRule type="cellIs" dxfId="424" priority="489" operator="equal">
      <formula>"Muy Alta"</formula>
    </cfRule>
    <cfRule type="cellIs" dxfId="423" priority="490" operator="equal">
      <formula>"Alta"</formula>
    </cfRule>
    <cfRule type="cellIs" dxfId="422" priority="491" operator="equal">
      <formula>"Media"</formula>
    </cfRule>
    <cfRule type="cellIs" dxfId="421" priority="492" operator="equal">
      <formula>"Baja"</formula>
    </cfRule>
    <cfRule type="cellIs" dxfId="420" priority="493" operator="equal">
      <formula>"Muy Baja"</formula>
    </cfRule>
  </conditionalFormatting>
  <conditionalFormatting sqref="AD142:AD144">
    <cfRule type="cellIs" dxfId="419" priority="484" operator="equal">
      <formula>"Catastrófico"</formula>
    </cfRule>
    <cfRule type="cellIs" dxfId="418" priority="485" operator="equal">
      <formula>"Mayor"</formula>
    </cfRule>
    <cfRule type="cellIs" dxfId="417" priority="486" operator="equal">
      <formula>"Moderado"</formula>
    </cfRule>
    <cfRule type="cellIs" dxfId="416" priority="487" operator="equal">
      <formula>"Menor"</formula>
    </cfRule>
    <cfRule type="cellIs" dxfId="415" priority="488" operator="equal">
      <formula>"Leve"</formula>
    </cfRule>
  </conditionalFormatting>
  <conditionalFormatting sqref="AF142:AF144">
    <cfRule type="cellIs" dxfId="414" priority="480" operator="equal">
      <formula>"Extremo"</formula>
    </cfRule>
    <cfRule type="cellIs" dxfId="413" priority="481" operator="equal">
      <formula>"Alto"</formula>
    </cfRule>
    <cfRule type="cellIs" dxfId="412" priority="482" operator="equal">
      <formula>"Moderado"</formula>
    </cfRule>
    <cfRule type="cellIs" dxfId="411" priority="483" operator="equal">
      <formula>"Bajo"</formula>
    </cfRule>
  </conditionalFormatting>
  <conditionalFormatting sqref="N142:N144">
    <cfRule type="containsText" dxfId="410" priority="479" operator="containsText" text="❌">
      <formula>NOT(ISERROR(SEARCH("❌",N142)))</formula>
    </cfRule>
  </conditionalFormatting>
  <conditionalFormatting sqref="AB145">
    <cfRule type="cellIs" dxfId="409" priority="474" operator="equal">
      <formula>"Muy Alta"</formula>
    </cfRule>
    <cfRule type="cellIs" dxfId="408" priority="475" operator="equal">
      <formula>"Alta"</formula>
    </cfRule>
    <cfRule type="cellIs" dxfId="407" priority="476" operator="equal">
      <formula>"Media"</formula>
    </cfRule>
    <cfRule type="cellIs" dxfId="406" priority="477" operator="equal">
      <formula>"Baja"</formula>
    </cfRule>
    <cfRule type="cellIs" dxfId="405" priority="478" operator="equal">
      <formula>"Muy Baja"</formula>
    </cfRule>
  </conditionalFormatting>
  <conditionalFormatting sqref="AD145">
    <cfRule type="cellIs" dxfId="404" priority="469" operator="equal">
      <formula>"Catastrófico"</formula>
    </cfRule>
    <cfRule type="cellIs" dxfId="403" priority="470" operator="equal">
      <formula>"Mayor"</formula>
    </cfRule>
    <cfRule type="cellIs" dxfId="402" priority="471" operator="equal">
      <formula>"Moderado"</formula>
    </cfRule>
    <cfRule type="cellIs" dxfId="401" priority="472" operator="equal">
      <formula>"Menor"</formula>
    </cfRule>
    <cfRule type="cellIs" dxfId="400" priority="473" operator="equal">
      <formula>"Leve"</formula>
    </cfRule>
  </conditionalFormatting>
  <conditionalFormatting sqref="AF145">
    <cfRule type="cellIs" dxfId="399" priority="465" operator="equal">
      <formula>"Extremo"</formula>
    </cfRule>
    <cfRule type="cellIs" dxfId="398" priority="466" operator="equal">
      <formula>"Alto"</formula>
    </cfRule>
    <cfRule type="cellIs" dxfId="397" priority="467" operator="equal">
      <formula>"Moderado"</formula>
    </cfRule>
    <cfRule type="cellIs" dxfId="396" priority="468" operator="equal">
      <formula>"Bajo"</formula>
    </cfRule>
  </conditionalFormatting>
  <conditionalFormatting sqref="AB146">
    <cfRule type="cellIs" dxfId="395" priority="460" operator="equal">
      <formula>"Muy Alta"</formula>
    </cfRule>
    <cfRule type="cellIs" dxfId="394" priority="461" operator="equal">
      <formula>"Alta"</formula>
    </cfRule>
    <cfRule type="cellIs" dxfId="393" priority="462" operator="equal">
      <formula>"Media"</formula>
    </cfRule>
    <cfRule type="cellIs" dxfId="392" priority="463" operator="equal">
      <formula>"Baja"</formula>
    </cfRule>
    <cfRule type="cellIs" dxfId="391" priority="464" operator="equal">
      <formula>"Muy Baja"</formula>
    </cfRule>
  </conditionalFormatting>
  <conditionalFormatting sqref="AD146">
    <cfRule type="cellIs" dxfId="390" priority="455" operator="equal">
      <formula>"Catastrófico"</formula>
    </cfRule>
    <cfRule type="cellIs" dxfId="389" priority="456" operator="equal">
      <formula>"Mayor"</formula>
    </cfRule>
    <cfRule type="cellIs" dxfId="388" priority="457" operator="equal">
      <formula>"Moderado"</formula>
    </cfRule>
    <cfRule type="cellIs" dxfId="387" priority="458" operator="equal">
      <formula>"Menor"</formula>
    </cfRule>
    <cfRule type="cellIs" dxfId="386" priority="459" operator="equal">
      <formula>"Leve"</formula>
    </cfRule>
  </conditionalFormatting>
  <conditionalFormatting sqref="AF146">
    <cfRule type="cellIs" dxfId="385" priority="451" operator="equal">
      <formula>"Extremo"</formula>
    </cfRule>
    <cfRule type="cellIs" dxfId="384" priority="452" operator="equal">
      <formula>"Alto"</formula>
    </cfRule>
    <cfRule type="cellIs" dxfId="383" priority="453" operator="equal">
      <formula>"Moderado"</formula>
    </cfRule>
    <cfRule type="cellIs" dxfId="382" priority="454" operator="equal">
      <formula>"Bajo"</formula>
    </cfRule>
  </conditionalFormatting>
  <conditionalFormatting sqref="AB147">
    <cfRule type="cellIs" dxfId="381" priority="446" operator="equal">
      <formula>"Muy Alta"</formula>
    </cfRule>
    <cfRule type="cellIs" dxfId="380" priority="447" operator="equal">
      <formula>"Alta"</formula>
    </cfRule>
    <cfRule type="cellIs" dxfId="379" priority="448" operator="equal">
      <formula>"Media"</formula>
    </cfRule>
    <cfRule type="cellIs" dxfId="378" priority="449" operator="equal">
      <formula>"Baja"</formula>
    </cfRule>
    <cfRule type="cellIs" dxfId="377" priority="450" operator="equal">
      <formula>"Muy Baja"</formula>
    </cfRule>
  </conditionalFormatting>
  <conditionalFormatting sqref="AD147">
    <cfRule type="cellIs" dxfId="376" priority="441" operator="equal">
      <formula>"Catastrófico"</formula>
    </cfRule>
    <cfRule type="cellIs" dxfId="375" priority="442" operator="equal">
      <formula>"Mayor"</formula>
    </cfRule>
    <cfRule type="cellIs" dxfId="374" priority="443" operator="equal">
      <formula>"Moderado"</formula>
    </cfRule>
    <cfRule type="cellIs" dxfId="373" priority="444" operator="equal">
      <formula>"Menor"</formula>
    </cfRule>
    <cfRule type="cellIs" dxfId="372" priority="445" operator="equal">
      <formula>"Leve"</formula>
    </cfRule>
  </conditionalFormatting>
  <conditionalFormatting sqref="AF147">
    <cfRule type="cellIs" dxfId="371" priority="437" operator="equal">
      <formula>"Extremo"</formula>
    </cfRule>
    <cfRule type="cellIs" dxfId="370" priority="438" operator="equal">
      <formula>"Alto"</formula>
    </cfRule>
    <cfRule type="cellIs" dxfId="369" priority="439" operator="equal">
      <formula>"Moderado"</formula>
    </cfRule>
    <cfRule type="cellIs" dxfId="368" priority="440" operator="equal">
      <formula>"Bajo"</formula>
    </cfRule>
  </conditionalFormatting>
  <conditionalFormatting sqref="K145">
    <cfRule type="cellIs" dxfId="367" priority="432" operator="equal">
      <formula>"Muy Alta"</formula>
    </cfRule>
    <cfRule type="cellIs" dxfId="366" priority="433" operator="equal">
      <formula>"Alta"</formula>
    </cfRule>
    <cfRule type="cellIs" dxfId="365" priority="434" operator="equal">
      <formula>"Media"</formula>
    </cfRule>
    <cfRule type="cellIs" dxfId="364" priority="435" operator="equal">
      <formula>"Baja"</formula>
    </cfRule>
    <cfRule type="cellIs" dxfId="363" priority="436" operator="equal">
      <formula>"Muy Baja"</formula>
    </cfRule>
  </conditionalFormatting>
  <conditionalFormatting sqref="O145">
    <cfRule type="cellIs" dxfId="362" priority="427" operator="equal">
      <formula>"Catastrófico"</formula>
    </cfRule>
    <cfRule type="cellIs" dxfId="361" priority="428" operator="equal">
      <formula>"Mayor"</formula>
    </cfRule>
    <cfRule type="cellIs" dxfId="360" priority="429" operator="equal">
      <formula>"Moderado"</formula>
    </cfRule>
    <cfRule type="cellIs" dxfId="359" priority="430" operator="equal">
      <formula>"Menor"</formula>
    </cfRule>
    <cfRule type="cellIs" dxfId="358" priority="431" operator="equal">
      <formula>"Leve"</formula>
    </cfRule>
  </conditionalFormatting>
  <conditionalFormatting sqref="Q145">
    <cfRule type="cellIs" dxfId="357" priority="423" operator="equal">
      <formula>"Extremo"</formula>
    </cfRule>
    <cfRule type="cellIs" dxfId="356" priority="424" operator="equal">
      <formula>"Alto"</formula>
    </cfRule>
    <cfRule type="cellIs" dxfId="355" priority="425" operator="equal">
      <formula>"Moderado"</formula>
    </cfRule>
    <cfRule type="cellIs" dxfId="354" priority="426" operator="equal">
      <formula>"Bajo"</formula>
    </cfRule>
  </conditionalFormatting>
  <conditionalFormatting sqref="N145:N147">
    <cfRule type="containsText" dxfId="353" priority="422" operator="containsText" text="❌">
      <formula>NOT(ISERROR(SEARCH("❌",N145)))</formula>
    </cfRule>
  </conditionalFormatting>
  <conditionalFormatting sqref="AB145:AB147">
    <cfRule type="cellIs" dxfId="352" priority="417" operator="equal">
      <formula>"Muy Alta"</formula>
    </cfRule>
    <cfRule type="cellIs" dxfId="351" priority="418" operator="equal">
      <formula>"Alta"</formula>
    </cfRule>
    <cfRule type="cellIs" dxfId="350" priority="419" operator="equal">
      <formula>"Media"</formula>
    </cfRule>
    <cfRule type="cellIs" dxfId="349" priority="420" operator="equal">
      <formula>"Baja"</formula>
    </cfRule>
    <cfRule type="cellIs" dxfId="348" priority="421" operator="equal">
      <formula>"Muy Baja"</formula>
    </cfRule>
  </conditionalFormatting>
  <conditionalFormatting sqref="AD145:AD147">
    <cfRule type="cellIs" dxfId="347" priority="412" operator="equal">
      <formula>"Catastrófico"</formula>
    </cfRule>
    <cfRule type="cellIs" dxfId="346" priority="413" operator="equal">
      <formula>"Mayor"</formula>
    </cfRule>
    <cfRule type="cellIs" dxfId="345" priority="414" operator="equal">
      <formula>"Moderado"</formula>
    </cfRule>
    <cfRule type="cellIs" dxfId="344" priority="415" operator="equal">
      <formula>"Menor"</formula>
    </cfRule>
    <cfRule type="cellIs" dxfId="343" priority="416" operator="equal">
      <formula>"Leve"</formula>
    </cfRule>
  </conditionalFormatting>
  <conditionalFormatting sqref="AF145:AF147">
    <cfRule type="cellIs" dxfId="342" priority="408" operator="equal">
      <formula>"Extremo"</formula>
    </cfRule>
    <cfRule type="cellIs" dxfId="341" priority="409" operator="equal">
      <formula>"Alto"</formula>
    </cfRule>
    <cfRule type="cellIs" dxfId="340" priority="410" operator="equal">
      <formula>"Moderado"</formula>
    </cfRule>
    <cfRule type="cellIs" dxfId="339" priority="411" operator="equal">
      <formula>"Bajo"</formula>
    </cfRule>
  </conditionalFormatting>
  <conditionalFormatting sqref="N145:N147">
    <cfRule type="containsText" dxfId="338" priority="407" operator="containsText" text="❌">
      <formula>NOT(ISERROR(SEARCH("❌",N145)))</formula>
    </cfRule>
  </conditionalFormatting>
  <conditionalFormatting sqref="AB148">
    <cfRule type="cellIs" dxfId="337" priority="402" operator="equal">
      <formula>"Muy Alta"</formula>
    </cfRule>
    <cfRule type="cellIs" dxfId="336" priority="403" operator="equal">
      <formula>"Alta"</formula>
    </cfRule>
    <cfRule type="cellIs" dxfId="335" priority="404" operator="equal">
      <formula>"Media"</formula>
    </cfRule>
    <cfRule type="cellIs" dxfId="334" priority="405" operator="equal">
      <formula>"Baja"</formula>
    </cfRule>
    <cfRule type="cellIs" dxfId="333" priority="406" operator="equal">
      <formula>"Muy Baja"</formula>
    </cfRule>
  </conditionalFormatting>
  <conditionalFormatting sqref="AD148">
    <cfRule type="cellIs" dxfId="332" priority="397" operator="equal">
      <formula>"Catastrófico"</formula>
    </cfRule>
    <cfRule type="cellIs" dxfId="331" priority="398" operator="equal">
      <formula>"Mayor"</formula>
    </cfRule>
    <cfRule type="cellIs" dxfId="330" priority="399" operator="equal">
      <formula>"Moderado"</formula>
    </cfRule>
    <cfRule type="cellIs" dxfId="329" priority="400" operator="equal">
      <formula>"Menor"</formula>
    </cfRule>
    <cfRule type="cellIs" dxfId="328" priority="401" operator="equal">
      <formula>"Leve"</formula>
    </cfRule>
  </conditionalFormatting>
  <conditionalFormatting sqref="AF148">
    <cfRule type="cellIs" dxfId="327" priority="393" operator="equal">
      <formula>"Extremo"</formula>
    </cfRule>
    <cfRule type="cellIs" dxfId="326" priority="394" operator="equal">
      <formula>"Alto"</formula>
    </cfRule>
    <cfRule type="cellIs" dxfId="325" priority="395" operator="equal">
      <formula>"Moderado"</formula>
    </cfRule>
    <cfRule type="cellIs" dxfId="324" priority="396" operator="equal">
      <formula>"Bajo"</formula>
    </cfRule>
  </conditionalFormatting>
  <conditionalFormatting sqref="AB149">
    <cfRule type="cellIs" dxfId="323" priority="388" operator="equal">
      <formula>"Muy Alta"</formula>
    </cfRule>
    <cfRule type="cellIs" dxfId="322" priority="389" operator="equal">
      <formula>"Alta"</formula>
    </cfRule>
    <cfRule type="cellIs" dxfId="321" priority="390" operator="equal">
      <formula>"Media"</formula>
    </cfRule>
    <cfRule type="cellIs" dxfId="320" priority="391" operator="equal">
      <formula>"Baja"</formula>
    </cfRule>
    <cfRule type="cellIs" dxfId="319" priority="392" operator="equal">
      <formula>"Muy Baja"</formula>
    </cfRule>
  </conditionalFormatting>
  <conditionalFormatting sqref="AD149">
    <cfRule type="cellIs" dxfId="318" priority="383" operator="equal">
      <formula>"Catastrófico"</formula>
    </cfRule>
    <cfRule type="cellIs" dxfId="317" priority="384" operator="equal">
      <formula>"Mayor"</formula>
    </cfRule>
    <cfRule type="cellIs" dxfId="316" priority="385" operator="equal">
      <formula>"Moderado"</formula>
    </cfRule>
    <cfRule type="cellIs" dxfId="315" priority="386" operator="equal">
      <formula>"Menor"</formula>
    </cfRule>
    <cfRule type="cellIs" dxfId="314" priority="387" operator="equal">
      <formula>"Leve"</formula>
    </cfRule>
  </conditionalFormatting>
  <conditionalFormatting sqref="AF149">
    <cfRule type="cellIs" dxfId="313" priority="379" operator="equal">
      <formula>"Extremo"</formula>
    </cfRule>
    <cfRule type="cellIs" dxfId="312" priority="380" operator="equal">
      <formula>"Alto"</formula>
    </cfRule>
    <cfRule type="cellIs" dxfId="311" priority="381" operator="equal">
      <formula>"Moderado"</formula>
    </cfRule>
    <cfRule type="cellIs" dxfId="310" priority="382" operator="equal">
      <formula>"Bajo"</formula>
    </cfRule>
  </conditionalFormatting>
  <conditionalFormatting sqref="AB150">
    <cfRule type="cellIs" dxfId="309" priority="374" operator="equal">
      <formula>"Muy Alta"</formula>
    </cfRule>
    <cfRule type="cellIs" dxfId="308" priority="375" operator="equal">
      <formula>"Alta"</formula>
    </cfRule>
    <cfRule type="cellIs" dxfId="307" priority="376" operator="equal">
      <formula>"Media"</formula>
    </cfRule>
    <cfRule type="cellIs" dxfId="306" priority="377" operator="equal">
      <formula>"Baja"</formula>
    </cfRule>
    <cfRule type="cellIs" dxfId="305" priority="378" operator="equal">
      <formula>"Muy Baja"</formula>
    </cfRule>
  </conditionalFormatting>
  <conditionalFormatting sqref="AD150">
    <cfRule type="cellIs" dxfId="304" priority="369" operator="equal">
      <formula>"Catastrófico"</formula>
    </cfRule>
    <cfRule type="cellIs" dxfId="303" priority="370" operator="equal">
      <formula>"Mayor"</formula>
    </cfRule>
    <cfRule type="cellIs" dxfId="302" priority="371" operator="equal">
      <formula>"Moderado"</formula>
    </cfRule>
    <cfRule type="cellIs" dxfId="301" priority="372" operator="equal">
      <formula>"Menor"</formula>
    </cfRule>
    <cfRule type="cellIs" dxfId="300" priority="373" operator="equal">
      <formula>"Leve"</formula>
    </cfRule>
  </conditionalFormatting>
  <conditionalFormatting sqref="AF150">
    <cfRule type="cellIs" dxfId="299" priority="365" operator="equal">
      <formula>"Extremo"</formula>
    </cfRule>
    <cfRule type="cellIs" dxfId="298" priority="366" operator="equal">
      <formula>"Alto"</formula>
    </cfRule>
    <cfRule type="cellIs" dxfId="297" priority="367" operator="equal">
      <formula>"Moderado"</formula>
    </cfRule>
    <cfRule type="cellIs" dxfId="296" priority="368" operator="equal">
      <formula>"Bajo"</formula>
    </cfRule>
  </conditionalFormatting>
  <conditionalFormatting sqref="K148">
    <cfRule type="cellIs" dxfId="295" priority="360" operator="equal">
      <formula>"Muy Alta"</formula>
    </cfRule>
    <cfRule type="cellIs" dxfId="294" priority="361" operator="equal">
      <formula>"Alta"</formula>
    </cfRule>
    <cfRule type="cellIs" dxfId="293" priority="362" operator="equal">
      <formula>"Media"</formula>
    </cfRule>
    <cfRule type="cellIs" dxfId="292" priority="363" operator="equal">
      <formula>"Baja"</formula>
    </cfRule>
    <cfRule type="cellIs" dxfId="291" priority="364" operator="equal">
      <formula>"Muy Baja"</formula>
    </cfRule>
  </conditionalFormatting>
  <conditionalFormatting sqref="O148">
    <cfRule type="cellIs" dxfId="290" priority="355" operator="equal">
      <formula>"Catastrófico"</formula>
    </cfRule>
    <cfRule type="cellIs" dxfId="289" priority="356" operator="equal">
      <formula>"Mayor"</formula>
    </cfRule>
    <cfRule type="cellIs" dxfId="288" priority="357" operator="equal">
      <formula>"Moderado"</formula>
    </cfRule>
    <cfRule type="cellIs" dxfId="287" priority="358" operator="equal">
      <formula>"Menor"</formula>
    </cfRule>
    <cfRule type="cellIs" dxfId="286" priority="359" operator="equal">
      <formula>"Leve"</formula>
    </cfRule>
  </conditionalFormatting>
  <conditionalFormatting sqref="Q148">
    <cfRule type="cellIs" dxfId="285" priority="351" operator="equal">
      <formula>"Extremo"</formula>
    </cfRule>
    <cfRule type="cellIs" dxfId="284" priority="352" operator="equal">
      <formula>"Alto"</formula>
    </cfRule>
    <cfRule type="cellIs" dxfId="283" priority="353" operator="equal">
      <formula>"Moderado"</formula>
    </cfRule>
    <cfRule type="cellIs" dxfId="282" priority="354" operator="equal">
      <formula>"Bajo"</formula>
    </cfRule>
  </conditionalFormatting>
  <conditionalFormatting sqref="N148:N150">
    <cfRule type="containsText" dxfId="281" priority="350" operator="containsText" text="❌">
      <formula>NOT(ISERROR(SEARCH("❌",N148)))</formula>
    </cfRule>
  </conditionalFormatting>
  <conditionalFormatting sqref="AB148:AB150">
    <cfRule type="cellIs" dxfId="280" priority="345" operator="equal">
      <formula>"Muy Alta"</formula>
    </cfRule>
    <cfRule type="cellIs" dxfId="279" priority="346" operator="equal">
      <formula>"Alta"</formula>
    </cfRule>
    <cfRule type="cellIs" dxfId="278" priority="347" operator="equal">
      <formula>"Media"</formula>
    </cfRule>
    <cfRule type="cellIs" dxfId="277" priority="348" operator="equal">
      <formula>"Baja"</formula>
    </cfRule>
    <cfRule type="cellIs" dxfId="276" priority="349" operator="equal">
      <formula>"Muy Baja"</formula>
    </cfRule>
  </conditionalFormatting>
  <conditionalFormatting sqref="AD148:AD150">
    <cfRule type="cellIs" dxfId="275" priority="340" operator="equal">
      <formula>"Catastrófico"</formula>
    </cfRule>
    <cfRule type="cellIs" dxfId="274" priority="341" operator="equal">
      <formula>"Mayor"</formula>
    </cfRule>
    <cfRule type="cellIs" dxfId="273" priority="342" operator="equal">
      <formula>"Moderado"</formula>
    </cfRule>
    <cfRule type="cellIs" dxfId="272" priority="343" operator="equal">
      <formula>"Menor"</formula>
    </cfRule>
    <cfRule type="cellIs" dxfId="271" priority="344" operator="equal">
      <formula>"Leve"</formula>
    </cfRule>
  </conditionalFormatting>
  <conditionalFormatting sqref="AF148:AF150">
    <cfRule type="cellIs" dxfId="270" priority="336" operator="equal">
      <formula>"Extremo"</formula>
    </cfRule>
    <cfRule type="cellIs" dxfId="269" priority="337" operator="equal">
      <formula>"Alto"</formula>
    </cfRule>
    <cfRule type="cellIs" dxfId="268" priority="338" operator="equal">
      <formula>"Moderado"</formula>
    </cfRule>
    <cfRule type="cellIs" dxfId="267" priority="339" operator="equal">
      <formula>"Bajo"</formula>
    </cfRule>
  </conditionalFormatting>
  <conditionalFormatting sqref="N148:N150">
    <cfRule type="containsText" dxfId="266" priority="335" operator="containsText" text="❌">
      <formula>NOT(ISERROR(SEARCH("❌",N148)))</formula>
    </cfRule>
  </conditionalFormatting>
  <conditionalFormatting sqref="AB151">
    <cfRule type="cellIs" dxfId="265" priority="330" operator="equal">
      <formula>"Muy Alta"</formula>
    </cfRule>
    <cfRule type="cellIs" dxfId="264" priority="331" operator="equal">
      <formula>"Alta"</formula>
    </cfRule>
    <cfRule type="cellIs" dxfId="263" priority="332" operator="equal">
      <formula>"Media"</formula>
    </cfRule>
    <cfRule type="cellIs" dxfId="262" priority="333" operator="equal">
      <formula>"Baja"</formula>
    </cfRule>
    <cfRule type="cellIs" dxfId="261" priority="334" operator="equal">
      <formula>"Muy Baja"</formula>
    </cfRule>
  </conditionalFormatting>
  <conditionalFormatting sqref="AD151">
    <cfRule type="cellIs" dxfId="260" priority="325" operator="equal">
      <formula>"Catastrófico"</formula>
    </cfRule>
    <cfRule type="cellIs" dxfId="259" priority="326" operator="equal">
      <formula>"Mayor"</formula>
    </cfRule>
    <cfRule type="cellIs" dxfId="258" priority="327" operator="equal">
      <formula>"Moderado"</formula>
    </cfRule>
    <cfRule type="cellIs" dxfId="257" priority="328" operator="equal">
      <formula>"Menor"</formula>
    </cfRule>
    <cfRule type="cellIs" dxfId="256" priority="329" operator="equal">
      <formula>"Leve"</formula>
    </cfRule>
  </conditionalFormatting>
  <conditionalFormatting sqref="AF151">
    <cfRule type="cellIs" dxfId="255" priority="321" operator="equal">
      <formula>"Extremo"</formula>
    </cfRule>
    <cfRule type="cellIs" dxfId="254" priority="322" operator="equal">
      <formula>"Alto"</formula>
    </cfRule>
    <cfRule type="cellIs" dxfId="253" priority="323" operator="equal">
      <formula>"Moderado"</formula>
    </cfRule>
    <cfRule type="cellIs" dxfId="252" priority="324" operator="equal">
      <formula>"Bajo"</formula>
    </cfRule>
  </conditionalFormatting>
  <conditionalFormatting sqref="AB152">
    <cfRule type="cellIs" dxfId="251" priority="316" operator="equal">
      <formula>"Muy Alta"</formula>
    </cfRule>
    <cfRule type="cellIs" dxfId="250" priority="317" operator="equal">
      <formula>"Alta"</formula>
    </cfRule>
    <cfRule type="cellIs" dxfId="249" priority="318" operator="equal">
      <formula>"Media"</formula>
    </cfRule>
    <cfRule type="cellIs" dxfId="248" priority="319" operator="equal">
      <formula>"Baja"</formula>
    </cfRule>
    <cfRule type="cellIs" dxfId="247" priority="320" operator="equal">
      <formula>"Muy Baja"</formula>
    </cfRule>
  </conditionalFormatting>
  <conditionalFormatting sqref="AD152">
    <cfRule type="cellIs" dxfId="246" priority="311" operator="equal">
      <formula>"Catastrófico"</formula>
    </cfRule>
    <cfRule type="cellIs" dxfId="245" priority="312" operator="equal">
      <formula>"Mayor"</formula>
    </cfRule>
    <cfRule type="cellIs" dxfId="244" priority="313" operator="equal">
      <formula>"Moderado"</formula>
    </cfRule>
    <cfRule type="cellIs" dxfId="243" priority="314" operator="equal">
      <formula>"Menor"</formula>
    </cfRule>
    <cfRule type="cellIs" dxfId="242" priority="315" operator="equal">
      <formula>"Leve"</formula>
    </cfRule>
  </conditionalFormatting>
  <conditionalFormatting sqref="AF152">
    <cfRule type="cellIs" dxfId="241" priority="307" operator="equal">
      <formula>"Extremo"</formula>
    </cfRule>
    <cfRule type="cellIs" dxfId="240" priority="308" operator="equal">
      <formula>"Alto"</formula>
    </cfRule>
    <cfRule type="cellIs" dxfId="239" priority="309" operator="equal">
      <formula>"Moderado"</formula>
    </cfRule>
    <cfRule type="cellIs" dxfId="238" priority="310" operator="equal">
      <formula>"Bajo"</formula>
    </cfRule>
  </conditionalFormatting>
  <conditionalFormatting sqref="AB153">
    <cfRule type="cellIs" dxfId="237" priority="302" operator="equal">
      <formula>"Muy Alta"</formula>
    </cfRule>
    <cfRule type="cellIs" dxfId="236" priority="303" operator="equal">
      <formula>"Alta"</formula>
    </cfRule>
    <cfRule type="cellIs" dxfId="235" priority="304" operator="equal">
      <formula>"Media"</formula>
    </cfRule>
    <cfRule type="cellIs" dxfId="234" priority="305" operator="equal">
      <formula>"Baja"</formula>
    </cfRule>
    <cfRule type="cellIs" dxfId="233" priority="306" operator="equal">
      <formula>"Muy Baja"</formula>
    </cfRule>
  </conditionalFormatting>
  <conditionalFormatting sqref="AD153">
    <cfRule type="cellIs" dxfId="232" priority="297" operator="equal">
      <formula>"Catastrófico"</formula>
    </cfRule>
    <cfRule type="cellIs" dxfId="231" priority="298" operator="equal">
      <formula>"Mayor"</formula>
    </cfRule>
    <cfRule type="cellIs" dxfId="230" priority="299" operator="equal">
      <formula>"Moderado"</formula>
    </cfRule>
    <cfRule type="cellIs" dxfId="229" priority="300" operator="equal">
      <formula>"Menor"</formula>
    </cfRule>
    <cfRule type="cellIs" dxfId="228" priority="301" operator="equal">
      <formula>"Leve"</formula>
    </cfRule>
  </conditionalFormatting>
  <conditionalFormatting sqref="AF153">
    <cfRule type="cellIs" dxfId="227" priority="293" operator="equal">
      <formula>"Extremo"</formula>
    </cfRule>
    <cfRule type="cellIs" dxfId="226" priority="294" operator="equal">
      <formula>"Alto"</formula>
    </cfRule>
    <cfRule type="cellIs" dxfId="225" priority="295" operator="equal">
      <formula>"Moderado"</formula>
    </cfRule>
    <cfRule type="cellIs" dxfId="224" priority="296" operator="equal">
      <formula>"Bajo"</formula>
    </cfRule>
  </conditionalFormatting>
  <conditionalFormatting sqref="K151">
    <cfRule type="cellIs" dxfId="223" priority="288" operator="equal">
      <formula>"Muy Alta"</formula>
    </cfRule>
    <cfRule type="cellIs" dxfId="222" priority="289" operator="equal">
      <formula>"Alta"</formula>
    </cfRule>
    <cfRule type="cellIs" dxfId="221" priority="290" operator="equal">
      <formula>"Media"</formula>
    </cfRule>
    <cfRule type="cellIs" dxfId="220" priority="291" operator="equal">
      <formula>"Baja"</formula>
    </cfRule>
    <cfRule type="cellIs" dxfId="219" priority="292" operator="equal">
      <formula>"Muy Baja"</formula>
    </cfRule>
  </conditionalFormatting>
  <conditionalFormatting sqref="O151">
    <cfRule type="cellIs" dxfId="218" priority="283" operator="equal">
      <formula>"Catastrófico"</formula>
    </cfRule>
    <cfRule type="cellIs" dxfId="217" priority="284" operator="equal">
      <formula>"Mayor"</formula>
    </cfRule>
    <cfRule type="cellIs" dxfId="216" priority="285" operator="equal">
      <formula>"Moderado"</formula>
    </cfRule>
    <cfRule type="cellIs" dxfId="215" priority="286" operator="equal">
      <formula>"Menor"</formula>
    </cfRule>
    <cfRule type="cellIs" dxfId="214" priority="287" operator="equal">
      <formula>"Leve"</formula>
    </cfRule>
  </conditionalFormatting>
  <conditionalFormatting sqref="Q151">
    <cfRule type="cellIs" dxfId="213" priority="279" operator="equal">
      <formula>"Extremo"</formula>
    </cfRule>
    <cfRule type="cellIs" dxfId="212" priority="280" operator="equal">
      <formula>"Alto"</formula>
    </cfRule>
    <cfRule type="cellIs" dxfId="211" priority="281" operator="equal">
      <formula>"Moderado"</formula>
    </cfRule>
    <cfRule type="cellIs" dxfId="210" priority="282" operator="equal">
      <formula>"Bajo"</formula>
    </cfRule>
  </conditionalFormatting>
  <conditionalFormatting sqref="N151:N153">
    <cfRule type="containsText" dxfId="209" priority="278" operator="containsText" text="❌">
      <formula>NOT(ISERROR(SEARCH("❌",N151)))</formula>
    </cfRule>
  </conditionalFormatting>
  <conditionalFormatting sqref="AB151:AB153">
    <cfRule type="cellIs" dxfId="208" priority="273" operator="equal">
      <formula>"Muy Alta"</formula>
    </cfRule>
    <cfRule type="cellIs" dxfId="207" priority="274" operator="equal">
      <formula>"Alta"</formula>
    </cfRule>
    <cfRule type="cellIs" dxfId="206" priority="275" operator="equal">
      <formula>"Media"</formula>
    </cfRule>
    <cfRule type="cellIs" dxfId="205" priority="276" operator="equal">
      <formula>"Baja"</formula>
    </cfRule>
    <cfRule type="cellIs" dxfId="204" priority="277" operator="equal">
      <formula>"Muy Baja"</formula>
    </cfRule>
  </conditionalFormatting>
  <conditionalFormatting sqref="AD151:AD153">
    <cfRule type="cellIs" dxfId="203" priority="268" operator="equal">
      <formula>"Catastrófico"</formula>
    </cfRule>
    <cfRule type="cellIs" dxfId="202" priority="269" operator="equal">
      <formula>"Mayor"</formula>
    </cfRule>
    <cfRule type="cellIs" dxfId="201" priority="270" operator="equal">
      <formula>"Moderado"</formula>
    </cfRule>
    <cfRule type="cellIs" dxfId="200" priority="271" operator="equal">
      <formula>"Menor"</formula>
    </cfRule>
    <cfRule type="cellIs" dxfId="199" priority="272" operator="equal">
      <formula>"Leve"</formula>
    </cfRule>
  </conditionalFormatting>
  <conditionalFormatting sqref="AF151:AF153">
    <cfRule type="cellIs" dxfId="198" priority="264" operator="equal">
      <formula>"Extremo"</formula>
    </cfRule>
    <cfRule type="cellIs" dxfId="197" priority="265" operator="equal">
      <formula>"Alto"</formula>
    </cfRule>
    <cfRule type="cellIs" dxfId="196" priority="266" operator="equal">
      <formula>"Moderado"</formula>
    </cfRule>
    <cfRule type="cellIs" dxfId="195" priority="267" operator="equal">
      <formula>"Bajo"</formula>
    </cfRule>
  </conditionalFormatting>
  <conditionalFormatting sqref="N151:N153">
    <cfRule type="containsText" dxfId="194" priority="263" operator="containsText" text="❌">
      <formula>NOT(ISERROR(SEARCH("❌",N151)))</formula>
    </cfRule>
  </conditionalFormatting>
  <conditionalFormatting sqref="AB154">
    <cfRule type="cellIs" dxfId="193" priority="258" operator="equal">
      <formula>"Muy Alta"</formula>
    </cfRule>
    <cfRule type="cellIs" dxfId="192" priority="259" operator="equal">
      <formula>"Alta"</formula>
    </cfRule>
    <cfRule type="cellIs" dxfId="191" priority="260" operator="equal">
      <formula>"Media"</formula>
    </cfRule>
    <cfRule type="cellIs" dxfId="190" priority="261" operator="equal">
      <formula>"Baja"</formula>
    </cfRule>
    <cfRule type="cellIs" dxfId="189" priority="262" operator="equal">
      <formula>"Muy Baja"</formula>
    </cfRule>
  </conditionalFormatting>
  <conditionalFormatting sqref="AD154">
    <cfRule type="cellIs" dxfId="188" priority="253" operator="equal">
      <formula>"Catastrófico"</formula>
    </cfRule>
    <cfRule type="cellIs" dxfId="187" priority="254" operator="equal">
      <formula>"Mayor"</formula>
    </cfRule>
    <cfRule type="cellIs" dxfId="186" priority="255" operator="equal">
      <formula>"Moderado"</formula>
    </cfRule>
    <cfRule type="cellIs" dxfId="185" priority="256" operator="equal">
      <formula>"Menor"</formula>
    </cfRule>
    <cfRule type="cellIs" dxfId="184" priority="257" operator="equal">
      <formula>"Leve"</formula>
    </cfRule>
  </conditionalFormatting>
  <conditionalFormatting sqref="AF154">
    <cfRule type="cellIs" dxfId="183" priority="249" operator="equal">
      <formula>"Extremo"</formula>
    </cfRule>
    <cfRule type="cellIs" dxfId="182" priority="250" operator="equal">
      <formula>"Alto"</formula>
    </cfRule>
    <cfRule type="cellIs" dxfId="181" priority="251" operator="equal">
      <formula>"Moderado"</formula>
    </cfRule>
    <cfRule type="cellIs" dxfId="180" priority="252" operator="equal">
      <formula>"Bajo"</formula>
    </cfRule>
  </conditionalFormatting>
  <conditionalFormatting sqref="AB155">
    <cfRule type="cellIs" dxfId="179" priority="244" operator="equal">
      <formula>"Muy Alta"</formula>
    </cfRule>
    <cfRule type="cellIs" dxfId="178" priority="245" operator="equal">
      <formula>"Alta"</formula>
    </cfRule>
    <cfRule type="cellIs" dxfId="177" priority="246" operator="equal">
      <formula>"Media"</formula>
    </cfRule>
    <cfRule type="cellIs" dxfId="176" priority="247" operator="equal">
      <formula>"Baja"</formula>
    </cfRule>
    <cfRule type="cellIs" dxfId="175" priority="248" operator="equal">
      <formula>"Muy Baja"</formula>
    </cfRule>
  </conditionalFormatting>
  <conditionalFormatting sqref="AD155">
    <cfRule type="cellIs" dxfId="174" priority="239" operator="equal">
      <formula>"Catastrófico"</formula>
    </cfRule>
    <cfRule type="cellIs" dxfId="173" priority="240" operator="equal">
      <formula>"Mayor"</formula>
    </cfRule>
    <cfRule type="cellIs" dxfId="172" priority="241" operator="equal">
      <formula>"Moderado"</formula>
    </cfRule>
    <cfRule type="cellIs" dxfId="171" priority="242" operator="equal">
      <formula>"Menor"</formula>
    </cfRule>
    <cfRule type="cellIs" dxfId="170" priority="243" operator="equal">
      <formula>"Leve"</formula>
    </cfRule>
  </conditionalFormatting>
  <conditionalFormatting sqref="AF155">
    <cfRule type="cellIs" dxfId="169" priority="235" operator="equal">
      <formula>"Extremo"</formula>
    </cfRule>
    <cfRule type="cellIs" dxfId="168" priority="236" operator="equal">
      <formula>"Alto"</formula>
    </cfRule>
    <cfRule type="cellIs" dxfId="167" priority="237" operator="equal">
      <formula>"Moderado"</formula>
    </cfRule>
    <cfRule type="cellIs" dxfId="166" priority="238" operator="equal">
      <formula>"Bajo"</formula>
    </cfRule>
  </conditionalFormatting>
  <conditionalFormatting sqref="AB156:AB157">
    <cfRule type="cellIs" dxfId="165" priority="230" operator="equal">
      <formula>"Muy Alta"</formula>
    </cfRule>
    <cfRule type="cellIs" dxfId="164" priority="231" operator="equal">
      <formula>"Alta"</formula>
    </cfRule>
    <cfRule type="cellIs" dxfId="163" priority="232" operator="equal">
      <formula>"Media"</formula>
    </cfRule>
    <cfRule type="cellIs" dxfId="162" priority="233" operator="equal">
      <formula>"Baja"</formula>
    </cfRule>
    <cfRule type="cellIs" dxfId="161" priority="234" operator="equal">
      <formula>"Muy Baja"</formula>
    </cfRule>
  </conditionalFormatting>
  <conditionalFormatting sqref="AD156:AD157">
    <cfRule type="cellIs" dxfId="160" priority="225" operator="equal">
      <formula>"Catastrófico"</formula>
    </cfRule>
    <cfRule type="cellIs" dxfId="159" priority="226" operator="equal">
      <formula>"Mayor"</formula>
    </cfRule>
    <cfRule type="cellIs" dxfId="158" priority="227" operator="equal">
      <formula>"Moderado"</formula>
    </cfRule>
    <cfRule type="cellIs" dxfId="157" priority="228" operator="equal">
      <formula>"Menor"</formula>
    </cfRule>
    <cfRule type="cellIs" dxfId="156" priority="229" operator="equal">
      <formula>"Leve"</formula>
    </cfRule>
  </conditionalFormatting>
  <conditionalFormatting sqref="AF156:AF157">
    <cfRule type="cellIs" dxfId="155" priority="221" operator="equal">
      <formula>"Extremo"</formula>
    </cfRule>
    <cfRule type="cellIs" dxfId="154" priority="222" operator="equal">
      <formula>"Alto"</formula>
    </cfRule>
    <cfRule type="cellIs" dxfId="153" priority="223" operator="equal">
      <formula>"Moderado"</formula>
    </cfRule>
    <cfRule type="cellIs" dxfId="152" priority="224" operator="equal">
      <formula>"Bajo"</formula>
    </cfRule>
  </conditionalFormatting>
  <conditionalFormatting sqref="K154">
    <cfRule type="cellIs" dxfId="151" priority="216" operator="equal">
      <formula>"Muy Alta"</formula>
    </cfRule>
    <cfRule type="cellIs" dxfId="150" priority="217" operator="equal">
      <formula>"Alta"</formula>
    </cfRule>
    <cfRule type="cellIs" dxfId="149" priority="218" operator="equal">
      <formula>"Media"</formula>
    </cfRule>
    <cfRule type="cellIs" dxfId="148" priority="219" operator="equal">
      <formula>"Baja"</formula>
    </cfRule>
    <cfRule type="cellIs" dxfId="147" priority="220" operator="equal">
      <formula>"Muy Baja"</formula>
    </cfRule>
  </conditionalFormatting>
  <conditionalFormatting sqref="O154">
    <cfRule type="cellIs" dxfId="146" priority="211" operator="equal">
      <formula>"Catastrófico"</formula>
    </cfRule>
    <cfRule type="cellIs" dxfId="145" priority="212" operator="equal">
      <formula>"Mayor"</formula>
    </cfRule>
    <cfRule type="cellIs" dxfId="144" priority="213" operator="equal">
      <formula>"Moderado"</formula>
    </cfRule>
    <cfRule type="cellIs" dxfId="143" priority="214" operator="equal">
      <formula>"Menor"</formula>
    </cfRule>
    <cfRule type="cellIs" dxfId="142" priority="215" operator="equal">
      <formula>"Leve"</formula>
    </cfRule>
  </conditionalFormatting>
  <conditionalFormatting sqref="Q154">
    <cfRule type="cellIs" dxfId="141" priority="207" operator="equal">
      <formula>"Extremo"</formula>
    </cfRule>
    <cfRule type="cellIs" dxfId="140" priority="208" operator="equal">
      <formula>"Alto"</formula>
    </cfRule>
    <cfRule type="cellIs" dxfId="139" priority="209" operator="equal">
      <formula>"Moderado"</formula>
    </cfRule>
    <cfRule type="cellIs" dxfId="138" priority="210" operator="equal">
      <formula>"Bajo"</formula>
    </cfRule>
  </conditionalFormatting>
  <conditionalFormatting sqref="N154:N157">
    <cfRule type="containsText" dxfId="137" priority="206" operator="containsText" text="❌">
      <formula>NOT(ISERROR(SEARCH("❌",N154)))</formula>
    </cfRule>
  </conditionalFormatting>
  <conditionalFormatting sqref="AB154:AB157">
    <cfRule type="cellIs" dxfId="136" priority="201" operator="equal">
      <formula>"Muy Alta"</formula>
    </cfRule>
    <cfRule type="cellIs" dxfId="135" priority="202" operator="equal">
      <formula>"Alta"</formula>
    </cfRule>
    <cfRule type="cellIs" dxfId="134" priority="203" operator="equal">
      <formula>"Media"</formula>
    </cfRule>
    <cfRule type="cellIs" dxfId="133" priority="204" operator="equal">
      <formula>"Baja"</formula>
    </cfRule>
    <cfRule type="cellIs" dxfId="132" priority="205" operator="equal">
      <formula>"Muy Baja"</formula>
    </cfRule>
  </conditionalFormatting>
  <conditionalFormatting sqref="AD154:AD157">
    <cfRule type="cellIs" dxfId="131" priority="196" operator="equal">
      <formula>"Catastrófico"</formula>
    </cfRule>
    <cfRule type="cellIs" dxfId="130" priority="197" operator="equal">
      <formula>"Mayor"</formula>
    </cfRule>
    <cfRule type="cellIs" dxfId="129" priority="198" operator="equal">
      <formula>"Moderado"</formula>
    </cfRule>
    <cfRule type="cellIs" dxfId="128" priority="199" operator="equal">
      <formula>"Menor"</formula>
    </cfRule>
    <cfRule type="cellIs" dxfId="127" priority="200" operator="equal">
      <formula>"Leve"</formula>
    </cfRule>
  </conditionalFormatting>
  <conditionalFormatting sqref="AF154:AF157">
    <cfRule type="cellIs" dxfId="126" priority="192" operator="equal">
      <formula>"Extremo"</formula>
    </cfRule>
    <cfRule type="cellIs" dxfId="125" priority="193" operator="equal">
      <formula>"Alto"</formula>
    </cfRule>
    <cfRule type="cellIs" dxfId="124" priority="194" operator="equal">
      <formula>"Moderado"</formula>
    </cfRule>
    <cfRule type="cellIs" dxfId="123" priority="195" operator="equal">
      <formula>"Bajo"</formula>
    </cfRule>
  </conditionalFormatting>
  <conditionalFormatting sqref="N154:N157">
    <cfRule type="containsText" dxfId="122" priority="191" operator="containsText" text="❌">
      <formula>NOT(ISERROR(SEARCH("❌",N154)))</formula>
    </cfRule>
  </conditionalFormatting>
  <conditionalFormatting sqref="AB20">
    <cfRule type="cellIs" dxfId="121" priority="186" operator="equal">
      <formula>"Muy Alta"</formula>
    </cfRule>
    <cfRule type="cellIs" dxfId="120" priority="187" operator="equal">
      <formula>"Alta"</formula>
    </cfRule>
    <cfRule type="cellIs" dxfId="119" priority="188" operator="equal">
      <formula>"Media"</formula>
    </cfRule>
    <cfRule type="cellIs" dxfId="118" priority="189" operator="equal">
      <formula>"Baja"</formula>
    </cfRule>
    <cfRule type="cellIs" dxfId="117" priority="190" operator="equal">
      <formula>"Muy Baja"</formula>
    </cfRule>
  </conditionalFormatting>
  <conditionalFormatting sqref="AD20">
    <cfRule type="cellIs" dxfId="116" priority="181" operator="equal">
      <formula>"Catastrófico"</formula>
    </cfRule>
    <cfRule type="cellIs" dxfId="115" priority="182" operator="equal">
      <formula>"Mayor"</formula>
    </cfRule>
    <cfRule type="cellIs" dxfId="114" priority="183" operator="equal">
      <formula>"Moderado"</formula>
    </cfRule>
    <cfRule type="cellIs" dxfId="113" priority="184" operator="equal">
      <formula>"Menor"</formula>
    </cfRule>
    <cfRule type="cellIs" dxfId="112" priority="185" operator="equal">
      <formula>"Leve"</formula>
    </cfRule>
  </conditionalFormatting>
  <conditionalFormatting sqref="AF20">
    <cfRule type="cellIs" dxfId="111" priority="177" operator="equal">
      <formula>"Extremo"</formula>
    </cfRule>
    <cfRule type="cellIs" dxfId="110" priority="178" operator="equal">
      <formula>"Alto"</formula>
    </cfRule>
    <cfRule type="cellIs" dxfId="109" priority="179" operator="equal">
      <formula>"Moderado"</formula>
    </cfRule>
    <cfRule type="cellIs" dxfId="108" priority="180" operator="equal">
      <formula>"Bajo"</formula>
    </cfRule>
  </conditionalFormatting>
  <conditionalFormatting sqref="AB21">
    <cfRule type="cellIs" dxfId="107" priority="172" operator="equal">
      <formula>"Muy Alta"</formula>
    </cfRule>
    <cfRule type="cellIs" dxfId="106" priority="173" operator="equal">
      <formula>"Alta"</formula>
    </cfRule>
    <cfRule type="cellIs" dxfId="105" priority="174" operator="equal">
      <formula>"Media"</formula>
    </cfRule>
    <cfRule type="cellIs" dxfId="104" priority="175" operator="equal">
      <formula>"Baja"</formula>
    </cfRule>
    <cfRule type="cellIs" dxfId="103" priority="176" operator="equal">
      <formula>"Muy Baja"</formula>
    </cfRule>
  </conditionalFormatting>
  <conditionalFormatting sqref="AD21">
    <cfRule type="cellIs" dxfId="102" priority="167" operator="equal">
      <formula>"Catastrófico"</formula>
    </cfRule>
    <cfRule type="cellIs" dxfId="101" priority="168" operator="equal">
      <formula>"Mayor"</formula>
    </cfRule>
    <cfRule type="cellIs" dxfId="100" priority="169" operator="equal">
      <formula>"Moderado"</formula>
    </cfRule>
    <cfRule type="cellIs" dxfId="99" priority="170" operator="equal">
      <formula>"Menor"</formula>
    </cfRule>
    <cfRule type="cellIs" dxfId="98" priority="171" operator="equal">
      <formula>"Leve"</formula>
    </cfRule>
  </conditionalFormatting>
  <conditionalFormatting sqref="AF21">
    <cfRule type="cellIs" dxfId="97" priority="163" operator="equal">
      <formula>"Extremo"</formula>
    </cfRule>
    <cfRule type="cellIs" dxfId="96" priority="164" operator="equal">
      <formula>"Alto"</formula>
    </cfRule>
    <cfRule type="cellIs" dxfId="95" priority="165" operator="equal">
      <formula>"Moderado"</formula>
    </cfRule>
    <cfRule type="cellIs" dxfId="94" priority="166" operator="equal">
      <formula>"Bajo"</formula>
    </cfRule>
  </conditionalFormatting>
  <conditionalFormatting sqref="AB23">
    <cfRule type="cellIs" dxfId="93" priority="158" operator="equal">
      <formula>"Muy Alta"</formula>
    </cfRule>
    <cfRule type="cellIs" dxfId="92" priority="159" operator="equal">
      <formula>"Alta"</formula>
    </cfRule>
    <cfRule type="cellIs" dxfId="91" priority="160" operator="equal">
      <formula>"Media"</formula>
    </cfRule>
    <cfRule type="cellIs" dxfId="90" priority="161" operator="equal">
      <formula>"Baja"</formula>
    </cfRule>
    <cfRule type="cellIs" dxfId="89" priority="162" operator="equal">
      <formula>"Muy Baja"</formula>
    </cfRule>
  </conditionalFormatting>
  <conditionalFormatting sqref="AD23">
    <cfRule type="cellIs" dxfId="88" priority="153" operator="equal">
      <formula>"Catastrófico"</formula>
    </cfRule>
    <cfRule type="cellIs" dxfId="87" priority="154" operator="equal">
      <formula>"Mayor"</formula>
    </cfRule>
    <cfRule type="cellIs" dxfId="86" priority="155" operator="equal">
      <formula>"Moderado"</formula>
    </cfRule>
    <cfRule type="cellIs" dxfId="85" priority="156" operator="equal">
      <formula>"Menor"</formula>
    </cfRule>
    <cfRule type="cellIs" dxfId="84" priority="157" operator="equal">
      <formula>"Leve"</formula>
    </cfRule>
  </conditionalFormatting>
  <conditionalFormatting sqref="AF23">
    <cfRule type="cellIs" dxfId="83" priority="149" operator="equal">
      <formula>"Extremo"</formula>
    </cfRule>
    <cfRule type="cellIs" dxfId="82" priority="150" operator="equal">
      <formula>"Alto"</formula>
    </cfRule>
    <cfRule type="cellIs" dxfId="81" priority="151" operator="equal">
      <formula>"Moderado"</formula>
    </cfRule>
    <cfRule type="cellIs" dxfId="80" priority="152" operator="equal">
      <formula>"Bajo"</formula>
    </cfRule>
  </conditionalFormatting>
  <conditionalFormatting sqref="AB24">
    <cfRule type="cellIs" dxfId="79" priority="144" operator="equal">
      <formula>"Muy Alta"</formula>
    </cfRule>
    <cfRule type="cellIs" dxfId="78" priority="145" operator="equal">
      <formula>"Alta"</formula>
    </cfRule>
    <cfRule type="cellIs" dxfId="77" priority="146" operator="equal">
      <formula>"Media"</formula>
    </cfRule>
    <cfRule type="cellIs" dxfId="76" priority="147" operator="equal">
      <formula>"Baja"</formula>
    </cfRule>
    <cfRule type="cellIs" dxfId="75" priority="148" operator="equal">
      <formula>"Muy Baja"</formula>
    </cfRule>
  </conditionalFormatting>
  <conditionalFormatting sqref="AD24">
    <cfRule type="cellIs" dxfId="74" priority="139" operator="equal">
      <formula>"Catastrófico"</formula>
    </cfRule>
    <cfRule type="cellIs" dxfId="73" priority="140" operator="equal">
      <formula>"Mayor"</formula>
    </cfRule>
    <cfRule type="cellIs" dxfId="72" priority="141" operator="equal">
      <formula>"Moderado"</formula>
    </cfRule>
    <cfRule type="cellIs" dxfId="71" priority="142" operator="equal">
      <formula>"Menor"</formula>
    </cfRule>
    <cfRule type="cellIs" dxfId="70" priority="143" operator="equal">
      <formula>"Leve"</formula>
    </cfRule>
  </conditionalFormatting>
  <conditionalFormatting sqref="AF24">
    <cfRule type="cellIs" dxfId="69" priority="135" operator="equal">
      <formula>"Extremo"</formula>
    </cfRule>
    <cfRule type="cellIs" dxfId="68" priority="136" operator="equal">
      <formula>"Alto"</formula>
    </cfRule>
    <cfRule type="cellIs" dxfId="67" priority="137" operator="equal">
      <formula>"Moderado"</formula>
    </cfRule>
    <cfRule type="cellIs" dxfId="66" priority="138" operator="equal">
      <formula>"Bajo"</formula>
    </cfRule>
  </conditionalFormatting>
  <conditionalFormatting sqref="O7">
    <cfRule type="cellIs" dxfId="65" priority="130" operator="equal">
      <formula>"Catastrófico"</formula>
    </cfRule>
    <cfRule type="cellIs" dxfId="64" priority="131" operator="equal">
      <formula>"Mayor"</formula>
    </cfRule>
    <cfRule type="cellIs" dxfId="63" priority="132" operator="equal">
      <formula>"Moderado"</formula>
    </cfRule>
    <cfRule type="cellIs" dxfId="62" priority="133" operator="equal">
      <formula>"Menor"</formula>
    </cfRule>
    <cfRule type="cellIs" dxfId="61" priority="134" operator="equal">
      <formula>"Leve"</formula>
    </cfRule>
  </conditionalFormatting>
  <conditionalFormatting sqref="AB85">
    <cfRule type="cellIs" dxfId="60" priority="53" operator="equal">
      <formula>"Muy Alta"</formula>
    </cfRule>
    <cfRule type="cellIs" dxfId="59" priority="54" operator="equal">
      <formula>"Alta"</formula>
    </cfRule>
    <cfRule type="cellIs" dxfId="58" priority="55" operator="equal">
      <formula>"Media"</formula>
    </cfRule>
    <cfRule type="cellIs" dxfId="57" priority="56" operator="equal">
      <formula>"Baja"</formula>
    </cfRule>
    <cfRule type="cellIs" dxfId="56" priority="57" operator="equal">
      <formula>"Muy Baja"</formula>
    </cfRule>
  </conditionalFormatting>
  <conditionalFormatting sqref="AD85">
    <cfRule type="cellIs" dxfId="55" priority="48" operator="equal">
      <formula>"Catastrófico"</formula>
    </cfRule>
    <cfRule type="cellIs" dxfId="54" priority="49" operator="equal">
      <formula>"Mayor"</formula>
    </cfRule>
    <cfRule type="cellIs" dxfId="53" priority="50" operator="equal">
      <formula>"Moderado"</formula>
    </cfRule>
    <cfRule type="cellIs" dxfId="52" priority="51" operator="equal">
      <formula>"Menor"</formula>
    </cfRule>
    <cfRule type="cellIs" dxfId="51" priority="52" operator="equal">
      <formula>"Leve"</formula>
    </cfRule>
  </conditionalFormatting>
  <conditionalFormatting sqref="AF85">
    <cfRule type="cellIs" dxfId="50" priority="44" operator="equal">
      <formula>"Extremo"</formula>
    </cfRule>
    <cfRule type="cellIs" dxfId="49" priority="45" operator="equal">
      <formula>"Alto"</formula>
    </cfRule>
    <cfRule type="cellIs" dxfId="48" priority="46" operator="equal">
      <formula>"Moderado"</formula>
    </cfRule>
    <cfRule type="cellIs" dxfId="47" priority="47" operator="equal">
      <formula>"Bajo"</formula>
    </cfRule>
  </conditionalFormatting>
  <conditionalFormatting sqref="K85">
    <cfRule type="cellIs" dxfId="46" priority="11" operator="equal">
      <formula>"Muy Alta"</formula>
    </cfRule>
    <cfRule type="cellIs" dxfId="45" priority="12" operator="equal">
      <formula>"Alta"</formula>
    </cfRule>
    <cfRule type="cellIs" dxfId="44" priority="13" operator="equal">
      <formula>"Media"</formula>
    </cfRule>
    <cfRule type="cellIs" dxfId="43" priority="14" operator="equal">
      <formula>"Baja"</formula>
    </cfRule>
    <cfRule type="cellIs" dxfId="42" priority="15" operator="equal">
      <formula>"Muy Baja"</formula>
    </cfRule>
  </conditionalFormatting>
  <conditionalFormatting sqref="AB86">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D86">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F86">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AB87">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AD87">
    <cfRule type="cellIs" dxfId="22" priority="20" operator="equal">
      <formula>"Catastrófico"</formula>
    </cfRule>
    <cfRule type="cellIs" dxfId="21" priority="21" operator="equal">
      <formula>"Mayor"</formula>
    </cfRule>
    <cfRule type="cellIs" dxfId="20" priority="22" operator="equal">
      <formula>"Moderado"</formula>
    </cfRule>
    <cfRule type="cellIs" dxfId="19" priority="23" operator="equal">
      <formula>"Menor"</formula>
    </cfRule>
    <cfRule type="cellIs" dxfId="18" priority="24" operator="equal">
      <formula>"Leve"</formula>
    </cfRule>
  </conditionalFormatting>
  <conditionalFormatting sqref="AF87">
    <cfRule type="cellIs" dxfId="17" priority="16" operator="equal">
      <formula>"Extremo"</formula>
    </cfRule>
    <cfRule type="cellIs" dxfId="16" priority="17" operator="equal">
      <formula>"Alto"</formula>
    </cfRule>
    <cfRule type="cellIs" dxfId="15" priority="18" operator="equal">
      <formula>"Moderado"</formula>
    </cfRule>
    <cfRule type="cellIs" dxfId="14" priority="19" operator="equal">
      <formula>"Bajo"</formula>
    </cfRule>
  </conditionalFormatting>
  <conditionalFormatting sqref="O85">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Q85">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N85:N87">
    <cfRule type="containsText" dxfId="4" priority="1" operator="containsText" text="❌">
      <formula>NOT(ISERROR(SEARCH("❌",N85)))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00000000}">
          <x14:formula1>
            <xm:f>'Opciones Tratamiento'!$B$13:$B$19</xm:f>
          </x14:formula1>
          <xm:sqref>I7 I10 I13 I103 I16 I19 I22 I25 I28 I31 I34 I37 I40 I43 I46 I49 I52 I55 I58 I106 I61 I64 I67 I70 I73 I76 I79 I82 I88 I91 I94 I97 I100 I124 I109 I112 I115 I118 I121 I127 I130 I133 I136 I139 I142 I145 I148 I151 I154 I85</xm:sqref>
        </x14:dataValidation>
        <x14:dataValidation type="list" allowBlank="1" showInputMessage="1" showErrorMessage="1" xr:uid="{00000000-0002-0000-0200-000001000000}">
          <x14:formula1>
            <xm:f>'Opciones Tratamiento'!$E$2:$E$4</xm:f>
          </x14:formula1>
          <xm:sqref>E7 E10 E13 E103 E16 E19 E22 E25 E28 E31 E34 E37 E40 E43 E46 E49 E52 E55 E58 E106 E61 E64 E67 E70 E73 E76 E79 E82 E88 E91 E94 E97 E100 E124 E109 E112 E115 E118 E121 E127 E130 E133 E136 E139 E142 E145 E148 E151 E154 E85</xm:sqref>
        </x14:dataValidation>
        <x14:dataValidation type="list" allowBlank="1" showInputMessage="1" showErrorMessage="1" xr:uid="{00000000-0002-0000-0200-000002000000}">
          <x14:formula1>
            <xm:f>'Tabla Impacto'!$F$210:$F$221</xm:f>
          </x14:formula1>
          <xm:sqref>M7 M10 M13 M151 M16 M19 M22 M25 M28 M31 M34 M37 M40 M43 M46 M49 M52 M55 M58 M154 M61 M64 M67 M70 M73 M139 M142 M145 M148 M76 M79 M82 M85 M88 M91 M94 M97 M100 M103 M106 M109 M112 M115 M118 M121 M124 M127 M130 M133 M136</xm:sqref>
        </x14:dataValidation>
        <x14:dataValidation type="list" allowBlank="1" showInputMessage="1" showErrorMessage="1" xr:uid="{00000000-0002-0000-0200-000003000000}">
          <x14:formula1>
            <xm:f>'Tabla Valoración controles'!$D$4:$D$6</xm:f>
          </x14:formula1>
          <xm:sqref>U7:U157</xm:sqref>
        </x14:dataValidation>
        <x14:dataValidation type="list" allowBlank="1" showInputMessage="1" showErrorMessage="1" xr:uid="{00000000-0002-0000-0200-000004000000}">
          <x14:formula1>
            <xm:f>'Tabla Valoración controles'!$D$7:$D$8</xm:f>
          </x14:formula1>
          <xm:sqref>V7:V157</xm:sqref>
        </x14:dataValidation>
        <x14:dataValidation type="list" allowBlank="1" showInputMessage="1" showErrorMessage="1" xr:uid="{00000000-0002-0000-0200-000005000000}">
          <x14:formula1>
            <xm:f>'Tabla Valoración controles'!$D$9:$D$10</xm:f>
          </x14:formula1>
          <xm:sqref>X7:X157</xm:sqref>
        </x14:dataValidation>
        <x14:dataValidation type="list" allowBlank="1" showInputMessage="1" showErrorMessage="1" xr:uid="{00000000-0002-0000-0200-000006000000}">
          <x14:formula1>
            <xm:f>'Tabla Valoración controles'!$D$11:$D$12</xm:f>
          </x14:formula1>
          <xm:sqref>Y7:Y157</xm:sqref>
        </x14:dataValidation>
        <x14:dataValidation type="list" allowBlank="1" showInputMessage="1" showErrorMessage="1" xr:uid="{00000000-0002-0000-0200-000007000000}">
          <x14:formula1>
            <xm:f>'Tabla Valoración controles'!$D$13:$D$14</xm:f>
          </x14:formula1>
          <xm:sqref>Z7:Z157</xm:sqref>
        </x14:dataValidation>
        <x14:dataValidation type="list" allowBlank="1" showInputMessage="1" showErrorMessage="1" xr:uid="{00000000-0002-0000-0200-000008000000}">
          <x14:formula1>
            <xm:f>'Opciones Tratamiento'!$B$2:$B$5</xm:f>
          </x14:formula1>
          <xm:sqref>AG7:AG157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O204"/>
  <sheetViews>
    <sheetView topLeftCell="B64" zoomScale="40" zoomScaleNormal="40" workbookViewId="0">
      <selection activeCell="T104" sqref="T104:U105"/>
    </sheetView>
  </sheetViews>
  <sheetFormatPr baseColWidth="10" defaultRowHeight="15" x14ac:dyDescent="0.25"/>
  <cols>
    <col min="2" max="9" width="5.7109375" customWidth="1"/>
    <col min="10" max="59" width="8.7109375" customWidth="1"/>
    <col min="61" max="65" width="5.7109375" customWidth="1"/>
    <col min="66" max="66" width="20.7109375" customWidth="1"/>
  </cols>
  <sheetData>
    <row r="1" spans="1:119" x14ac:dyDescent="0.25">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row>
    <row r="2" spans="1:119" ht="18" customHeight="1" x14ac:dyDescent="0.25">
      <c r="A2" s="58"/>
      <c r="B2" s="475" t="s">
        <v>135</v>
      </c>
      <c r="C2" s="475"/>
      <c r="D2" s="475"/>
      <c r="E2" s="475"/>
      <c r="F2" s="475"/>
      <c r="G2" s="475"/>
      <c r="H2" s="475"/>
      <c r="I2" s="475"/>
      <c r="J2" s="297" t="s">
        <v>2</v>
      </c>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row>
    <row r="3" spans="1:119" ht="18.75" customHeight="1" x14ac:dyDescent="0.25">
      <c r="A3" s="58"/>
      <c r="B3" s="475"/>
      <c r="C3" s="475"/>
      <c r="D3" s="475"/>
      <c r="E3" s="475"/>
      <c r="F3" s="475"/>
      <c r="G3" s="475"/>
      <c r="H3" s="475"/>
      <c r="I3" s="475"/>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297"/>
      <c r="AO3" s="297"/>
      <c r="AP3" s="297"/>
      <c r="AQ3" s="297"/>
      <c r="AR3" s="297"/>
      <c r="AS3" s="297"/>
      <c r="AT3" s="297"/>
      <c r="AU3" s="297"/>
      <c r="AV3" s="297"/>
      <c r="AW3" s="297"/>
      <c r="AX3" s="297"/>
      <c r="AY3" s="297"/>
      <c r="AZ3" s="297"/>
      <c r="BA3" s="297"/>
      <c r="BB3" s="297"/>
      <c r="BC3" s="297"/>
      <c r="BD3" s="297"/>
      <c r="BE3" s="297"/>
      <c r="BF3" s="297"/>
      <c r="BG3" s="297"/>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row>
    <row r="4" spans="1:119" ht="15" customHeight="1" x14ac:dyDescent="0.25">
      <c r="A4" s="58"/>
      <c r="B4" s="475"/>
      <c r="C4" s="475"/>
      <c r="D4" s="475"/>
      <c r="E4" s="475"/>
      <c r="F4" s="475"/>
      <c r="G4" s="475"/>
      <c r="H4" s="475"/>
      <c r="I4" s="475"/>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7"/>
      <c r="AU4" s="297"/>
      <c r="AV4" s="297"/>
      <c r="AW4" s="297"/>
      <c r="AX4" s="297"/>
      <c r="AY4" s="297"/>
      <c r="AZ4" s="297"/>
      <c r="BA4" s="297"/>
      <c r="BB4" s="297"/>
      <c r="BC4" s="297"/>
      <c r="BD4" s="297"/>
      <c r="BE4" s="297"/>
      <c r="BF4" s="297"/>
      <c r="BG4" s="297"/>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row>
    <row r="5" spans="1:119" ht="15.75" thickBot="1" x14ac:dyDescent="0.3">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row>
    <row r="6" spans="1:119" ht="15" customHeight="1" x14ac:dyDescent="0.25">
      <c r="A6" s="58"/>
      <c r="B6" s="298" t="s">
        <v>4</v>
      </c>
      <c r="C6" s="298"/>
      <c r="D6" s="299"/>
      <c r="E6" s="459" t="s">
        <v>107</v>
      </c>
      <c r="F6" s="460"/>
      <c r="G6" s="460"/>
      <c r="H6" s="460"/>
      <c r="I6" s="466"/>
      <c r="J6" s="476" t="str">
        <f>IF(AND('Mapa final'!$K$7="Muy Alta",'Mapa final'!$O$7="Leve"),CONCATENATE("R",'Mapa final'!$A$7),"")</f>
        <v/>
      </c>
      <c r="K6" s="470"/>
      <c r="L6" s="470" t="str">
        <f>IF(AND('Mapa final'!$K$10="Muy Alta",'Mapa final'!$O$10="Leve"),CONCATENATE("R",'Mapa final'!$A$10),"")</f>
        <v/>
      </c>
      <c r="M6" s="470"/>
      <c r="N6" s="470" t="str">
        <f>IF(AND('Mapa final'!$K$13="Muy Alta",'Mapa final'!$O$13="Leve"),CONCATENATE("R",'Mapa final'!$A$13),"")</f>
        <v/>
      </c>
      <c r="O6" s="470"/>
      <c r="P6" s="470" t="str">
        <f>IF(AND('Mapa final'!$K$16="Muy Alta",'Mapa final'!$O$16="Leve"),CONCATENATE("R",'Mapa final'!$A$16),"")</f>
        <v/>
      </c>
      <c r="Q6" s="470"/>
      <c r="R6" s="470" t="str">
        <f>IF(AND('Mapa final'!$K$19="Muy Alta",'Mapa final'!$O$19="Leve"),CONCATENATE("R",'Mapa final'!$A$19),"")</f>
        <v/>
      </c>
      <c r="S6" s="470"/>
      <c r="T6" s="410" t="str">
        <f>IF(AND('Mapa final'!$K$7="Muy Alta",'Mapa final'!$O$7="Menor"),CONCATENATE("R",'Mapa final'!$A$7),"")</f>
        <v/>
      </c>
      <c r="U6" s="411"/>
      <c r="V6" s="411" t="str">
        <f>IF(AND('Mapa final'!$K$10="Muy Alta",'Mapa final'!$O$10="Menor"),CONCATENATE("R",'Mapa final'!$A$10),"")</f>
        <v/>
      </c>
      <c r="W6" s="411"/>
      <c r="X6" s="411" t="str">
        <f>IF(AND('Mapa final'!$K$13="Muy Alta",'Mapa final'!$O$13="Menor"),CONCATENATE("R",'Mapa final'!$A$13),"")</f>
        <v/>
      </c>
      <c r="Y6" s="411"/>
      <c r="Z6" s="411" t="str">
        <f>IF(AND('Mapa final'!$K$16="Muy Alta",'Mapa final'!$O$16="Menor"),CONCATENATE("R",'Mapa final'!$A$16),"")</f>
        <v/>
      </c>
      <c r="AA6" s="411"/>
      <c r="AB6" s="411" t="str">
        <f>IF(AND('Mapa final'!$K$19="Muy Alta",'Mapa final'!$O$19="Menor"),CONCATENATE("R",'Mapa final'!$A$19),"")</f>
        <v/>
      </c>
      <c r="AC6" s="412"/>
      <c r="AD6" s="410" t="str">
        <f>IF(AND('Mapa final'!$K$7="Muy Alta",'Mapa final'!$O$7="Moderado"),CONCATENATE("R",'Mapa final'!$A$7),"")</f>
        <v/>
      </c>
      <c r="AE6" s="411"/>
      <c r="AF6" s="411" t="str">
        <f>IF(AND('Mapa final'!$K$10="Muy Alta",'Mapa final'!$O$10="Moderado"),CONCATENATE("R",'Mapa final'!$A$10),"")</f>
        <v/>
      </c>
      <c r="AG6" s="411"/>
      <c r="AH6" s="411" t="str">
        <f>IF(AND('Mapa final'!$K$13="Muy Alta",'Mapa final'!$O$13="Moderado"),CONCATENATE("R",'Mapa final'!$A$13),"")</f>
        <v/>
      </c>
      <c r="AI6" s="411"/>
      <c r="AJ6" s="411" t="str">
        <f>IF(AND('Mapa final'!$K$16="Muy Alta",'Mapa final'!$O$16="Moderado"),CONCATENATE("R",'Mapa final'!$A$16),"")</f>
        <v/>
      </c>
      <c r="AK6" s="411"/>
      <c r="AL6" s="411" t="str">
        <f>IF(AND('Mapa final'!$K$19="Muy Alta",'Mapa final'!$O$19="Moderado"),CONCATENATE("R",'Mapa final'!$A$19),"")</f>
        <v/>
      </c>
      <c r="AM6" s="412"/>
      <c r="AN6" s="410" t="str">
        <f>IF(AND('Mapa final'!$K$7="Muy Alta",'Mapa final'!$O$7="Mayor"),CONCATENATE("R",'Mapa final'!$A$7),"")</f>
        <v/>
      </c>
      <c r="AO6" s="411"/>
      <c r="AP6" s="411" t="str">
        <f>IF(AND('Mapa final'!$K$10="Muy Alta",'Mapa final'!$O$10="Mayor"),CONCATENATE("R",'Mapa final'!$A$10),"")</f>
        <v/>
      </c>
      <c r="AQ6" s="411"/>
      <c r="AR6" s="411" t="str">
        <f>IF(AND('Mapa final'!$K$13="Muy Alta",'Mapa final'!$O$13="Mayor"),CONCATENATE("R",'Mapa final'!$A$13),"")</f>
        <v/>
      </c>
      <c r="AS6" s="411"/>
      <c r="AT6" s="411" t="str">
        <f>IF(AND('Mapa final'!$K$16="Muy Alta",'Mapa final'!$O$16="Mayor"),CONCATENATE("R",'Mapa final'!$A$16),"")</f>
        <v/>
      </c>
      <c r="AU6" s="411"/>
      <c r="AV6" s="411" t="str">
        <f>IF(AND('Mapa final'!$K$19="Muy Alta",'Mapa final'!$O$19="Mayor"),CONCATENATE("R",'Mapa final'!$A$19),"")</f>
        <v/>
      </c>
      <c r="AW6" s="412"/>
      <c r="AX6" s="417" t="str">
        <f>IF(AND('Mapa final'!$K$7="Muy Alta",'Mapa final'!$O$7="Catastrófico"),CONCATENATE("R",'Mapa final'!$A$7),"")</f>
        <v/>
      </c>
      <c r="AY6" s="416"/>
      <c r="AZ6" s="416" t="str">
        <f>IF(AND('Mapa final'!$K$10="Muy Alta",'Mapa final'!$O$10="Catastrófico"),CONCATENATE("R",'Mapa final'!$A$10),"")</f>
        <v/>
      </c>
      <c r="BA6" s="416"/>
      <c r="BB6" s="416" t="str">
        <f>IF(AND('Mapa final'!$K$13="Muy Alta",'Mapa final'!$O$13="Catastrófico"),CONCATENATE("R",'Mapa final'!$A$13),"")</f>
        <v/>
      </c>
      <c r="BC6" s="416"/>
      <c r="BD6" s="416" t="str">
        <f>IF(AND('Mapa final'!$K$16="Muy Alta",'Mapa final'!$O$16="Catastrófico"),CONCATENATE("R",'Mapa final'!$A$16),"")</f>
        <v/>
      </c>
      <c r="BE6" s="416"/>
      <c r="BF6" s="416" t="str">
        <f>IF(AND('Mapa final'!$K$19="Muy Alta",'Mapa final'!$O$19="Catastrófico"),CONCATENATE("R",'Mapa final'!$A$19),"")</f>
        <v/>
      </c>
      <c r="BG6" s="473"/>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row>
    <row r="7" spans="1:119" ht="15" customHeight="1" x14ac:dyDescent="0.25">
      <c r="A7" s="58"/>
      <c r="B7" s="298"/>
      <c r="C7" s="298"/>
      <c r="D7" s="299"/>
      <c r="E7" s="461"/>
      <c r="F7" s="462"/>
      <c r="G7" s="462"/>
      <c r="H7" s="462"/>
      <c r="I7" s="467"/>
      <c r="J7" s="472"/>
      <c r="K7" s="398"/>
      <c r="L7" s="398"/>
      <c r="M7" s="398"/>
      <c r="N7" s="398"/>
      <c r="O7" s="398"/>
      <c r="P7" s="398"/>
      <c r="Q7" s="398"/>
      <c r="R7" s="398"/>
      <c r="S7" s="398"/>
      <c r="T7" s="400"/>
      <c r="U7" s="398"/>
      <c r="V7" s="398"/>
      <c r="W7" s="398"/>
      <c r="X7" s="398"/>
      <c r="Y7" s="398"/>
      <c r="Z7" s="398"/>
      <c r="AA7" s="398"/>
      <c r="AB7" s="398"/>
      <c r="AC7" s="399"/>
      <c r="AD7" s="400"/>
      <c r="AE7" s="398"/>
      <c r="AF7" s="398"/>
      <c r="AG7" s="398"/>
      <c r="AH7" s="398"/>
      <c r="AI7" s="398"/>
      <c r="AJ7" s="398"/>
      <c r="AK7" s="398"/>
      <c r="AL7" s="398"/>
      <c r="AM7" s="399"/>
      <c r="AN7" s="400"/>
      <c r="AO7" s="398"/>
      <c r="AP7" s="398"/>
      <c r="AQ7" s="398"/>
      <c r="AR7" s="398"/>
      <c r="AS7" s="398"/>
      <c r="AT7" s="398"/>
      <c r="AU7" s="398"/>
      <c r="AV7" s="398"/>
      <c r="AW7" s="399"/>
      <c r="AX7" s="394"/>
      <c r="AY7" s="392"/>
      <c r="AZ7" s="392"/>
      <c r="BA7" s="392"/>
      <c r="BB7" s="392"/>
      <c r="BC7" s="392"/>
      <c r="BD7" s="392"/>
      <c r="BE7" s="392"/>
      <c r="BF7" s="392"/>
      <c r="BG7" s="393"/>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row>
    <row r="8" spans="1:119" ht="15" customHeight="1" x14ac:dyDescent="0.25">
      <c r="A8" s="58"/>
      <c r="B8" s="298"/>
      <c r="C8" s="298"/>
      <c r="D8" s="299"/>
      <c r="E8" s="461"/>
      <c r="F8" s="462"/>
      <c r="G8" s="462"/>
      <c r="H8" s="462"/>
      <c r="I8" s="467"/>
      <c r="J8" s="472" t="str">
        <f>IF(AND('Mapa final'!$K$22="Muy Alta",'Mapa final'!$O$22="Leve"),CONCATENATE("R",'Mapa final'!$A$22),"")</f>
        <v/>
      </c>
      <c r="K8" s="398"/>
      <c r="L8" s="398" t="str">
        <f>IF(AND('Mapa final'!$K$25="Muy Alta",'Mapa final'!$O$25="Leve"),CONCATENATE("R",'Mapa final'!$A$25),"")</f>
        <v/>
      </c>
      <c r="M8" s="398"/>
      <c r="N8" s="398" t="str">
        <f>IF(AND('Mapa final'!$K$28="Muy Alta",'Mapa final'!$O$28="Leve"),CONCATENATE("R",'Mapa final'!$A$28),"")</f>
        <v/>
      </c>
      <c r="O8" s="398"/>
      <c r="P8" s="398" t="str">
        <f>IF(AND('Mapa final'!$K$31="Muy Alta",'Mapa final'!$O$31="Leve"),CONCATENATE("R",'Mapa final'!$A$31),"")</f>
        <v/>
      </c>
      <c r="Q8" s="398"/>
      <c r="R8" s="398" t="str">
        <f>IF(AND('Mapa final'!$K$34="Muy Alta",'Mapa final'!$O$34="Leve"),CONCATENATE("R",'Mapa final'!$A$34),"")</f>
        <v/>
      </c>
      <c r="S8" s="398"/>
      <c r="T8" s="400" t="str">
        <f>IF(AND('Mapa final'!$K$22="Muy Alta",'Mapa final'!$O$22="Menor"),CONCATENATE("R",'Mapa final'!$A$22),"")</f>
        <v/>
      </c>
      <c r="U8" s="398"/>
      <c r="V8" s="398" t="str">
        <f>IF(AND('Mapa final'!$K$25="Muy Alta",'Mapa final'!$O$25="Menor"),CONCATENATE("R",'Mapa final'!$A$25),"")</f>
        <v/>
      </c>
      <c r="W8" s="398"/>
      <c r="X8" s="398" t="str">
        <f>IF(AND('Mapa final'!$K$28="Muy Alta",'Mapa final'!$O$28="Menor"),CONCATENATE("R",'Mapa final'!$A$28),"")</f>
        <v/>
      </c>
      <c r="Y8" s="398"/>
      <c r="Z8" s="398" t="str">
        <f>IF(AND('Mapa final'!$K$31="Muy Alta",'Mapa final'!$O$31="Menor"),CONCATENATE("R",'Mapa final'!$A$31),"")</f>
        <v/>
      </c>
      <c r="AA8" s="398"/>
      <c r="AB8" s="398" t="str">
        <f>IF(AND('Mapa final'!$K$34="Muy Alta",'Mapa final'!$O$34="Menor"),CONCATENATE("R",'Mapa final'!$A$34),"")</f>
        <v/>
      </c>
      <c r="AC8" s="399"/>
      <c r="AD8" s="400" t="str">
        <f>IF(AND('Mapa final'!$K$22="Muy Alta",'Mapa final'!$O$22="Moderado"),CONCATENATE("R",'Mapa final'!$A$22),"")</f>
        <v/>
      </c>
      <c r="AE8" s="398"/>
      <c r="AF8" s="398" t="str">
        <f>IF(AND('Mapa final'!$K$25="Muy Alta",'Mapa final'!$O$25="Moderado"),CONCATENATE("R",'Mapa final'!$A$25),"")</f>
        <v/>
      </c>
      <c r="AG8" s="398"/>
      <c r="AH8" s="398" t="str">
        <f>IF(AND('Mapa final'!$K$28="Muy Alta",'Mapa final'!$O$28="Moderado"),CONCATENATE("R",'Mapa final'!$A$28),"")</f>
        <v/>
      </c>
      <c r="AI8" s="398"/>
      <c r="AJ8" s="398" t="str">
        <f>IF(AND('Mapa final'!$K$31="Muy Alta",'Mapa final'!$O$31="Moderado"),CONCATENATE("R",'Mapa final'!$A$31),"")</f>
        <v/>
      </c>
      <c r="AK8" s="398"/>
      <c r="AL8" s="398" t="str">
        <f>IF(AND('Mapa final'!$K$34="Muy Alta",'Mapa final'!$O$34="Moderado"),CONCATENATE("R",'Mapa final'!$A$34),"")</f>
        <v/>
      </c>
      <c r="AM8" s="399"/>
      <c r="AN8" s="400" t="str">
        <f>IF(AND('Mapa final'!$K$22="Muy Alta",'Mapa final'!$O$22="Mayor"),CONCATENATE("R",'Mapa final'!$A$22),"")</f>
        <v/>
      </c>
      <c r="AO8" s="398"/>
      <c r="AP8" s="398" t="str">
        <f>IF(AND('Mapa final'!$K$25="Muy Alta",'Mapa final'!$O$25="Mayor"),CONCATENATE("R",'Mapa final'!$A$25),"")</f>
        <v/>
      </c>
      <c r="AQ8" s="398"/>
      <c r="AR8" s="398" t="str">
        <f>IF(AND('Mapa final'!$K$28="Muy Alta",'Mapa final'!$O$28="Mayor"),CONCATENATE("R",'Mapa final'!$A$28),"")</f>
        <v/>
      </c>
      <c r="AS8" s="398"/>
      <c r="AT8" s="398" t="str">
        <f>IF(AND('Mapa final'!$K$31="Muy Alta",'Mapa final'!$O$31="Mayor"),CONCATENATE("R",'Mapa final'!$A$31),"")</f>
        <v/>
      </c>
      <c r="AU8" s="398"/>
      <c r="AV8" s="398" t="str">
        <f>IF(AND('Mapa final'!$K$34="Muy Alta",'Mapa final'!$O$34="Mayor"),CONCATENATE("R",'Mapa final'!$A$34),"")</f>
        <v/>
      </c>
      <c r="AW8" s="399"/>
      <c r="AX8" s="394" t="str">
        <f>IF(AND('Mapa final'!$K$22="Muy Alta",'Mapa final'!$O$22="Catastrófico"),CONCATENATE("R",'Mapa final'!$A$22),"")</f>
        <v/>
      </c>
      <c r="AY8" s="392"/>
      <c r="AZ8" s="392" t="str">
        <f>IF(AND('Mapa final'!$K$25="Muy Alta",'Mapa final'!$O$25="Catastrófico"),CONCATENATE("R",'Mapa final'!$A$25),"")</f>
        <v/>
      </c>
      <c r="BA8" s="392"/>
      <c r="BB8" s="392" t="str">
        <f>IF(AND('Mapa final'!$K$28="Muy Alta",'Mapa final'!$O$28="Catastrófico"),CONCATENATE("R",'Mapa final'!$A$28),"")</f>
        <v/>
      </c>
      <c r="BC8" s="392"/>
      <c r="BD8" s="392" t="str">
        <f>IF(AND('Mapa final'!$K$31="Muy Alta",'Mapa final'!$O$31="Catastrófico"),CONCATENATE("R",'Mapa final'!$A$31),"")</f>
        <v/>
      </c>
      <c r="BE8" s="392"/>
      <c r="BF8" s="392" t="str">
        <f>IF(AND('Mapa final'!$K$34="Muy Alta",'Mapa final'!$O$34="Catastrófico"),CONCATENATE("R",'Mapa final'!$A$34),"")</f>
        <v/>
      </c>
      <c r="BG8" s="393"/>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row>
    <row r="9" spans="1:119" ht="15" customHeight="1" x14ac:dyDescent="0.25">
      <c r="A9" s="58"/>
      <c r="B9" s="298"/>
      <c r="C9" s="298"/>
      <c r="D9" s="299"/>
      <c r="E9" s="461"/>
      <c r="F9" s="462"/>
      <c r="G9" s="462"/>
      <c r="H9" s="462"/>
      <c r="I9" s="467"/>
      <c r="J9" s="472"/>
      <c r="K9" s="398"/>
      <c r="L9" s="398"/>
      <c r="M9" s="398"/>
      <c r="N9" s="398"/>
      <c r="O9" s="398"/>
      <c r="P9" s="398"/>
      <c r="Q9" s="398"/>
      <c r="R9" s="398"/>
      <c r="S9" s="398"/>
      <c r="T9" s="400"/>
      <c r="U9" s="398"/>
      <c r="V9" s="398"/>
      <c r="W9" s="398"/>
      <c r="X9" s="398"/>
      <c r="Y9" s="398"/>
      <c r="Z9" s="398"/>
      <c r="AA9" s="398"/>
      <c r="AB9" s="398"/>
      <c r="AC9" s="399"/>
      <c r="AD9" s="400"/>
      <c r="AE9" s="398"/>
      <c r="AF9" s="398"/>
      <c r="AG9" s="398"/>
      <c r="AH9" s="398"/>
      <c r="AI9" s="398"/>
      <c r="AJ9" s="398"/>
      <c r="AK9" s="398"/>
      <c r="AL9" s="398"/>
      <c r="AM9" s="399"/>
      <c r="AN9" s="400"/>
      <c r="AO9" s="398"/>
      <c r="AP9" s="398"/>
      <c r="AQ9" s="398"/>
      <c r="AR9" s="398"/>
      <c r="AS9" s="398"/>
      <c r="AT9" s="398"/>
      <c r="AU9" s="398"/>
      <c r="AV9" s="398"/>
      <c r="AW9" s="399"/>
      <c r="AX9" s="394"/>
      <c r="AY9" s="392"/>
      <c r="AZ9" s="392"/>
      <c r="BA9" s="392"/>
      <c r="BB9" s="392"/>
      <c r="BC9" s="392"/>
      <c r="BD9" s="392"/>
      <c r="BE9" s="392"/>
      <c r="BF9" s="392"/>
      <c r="BG9" s="393"/>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row>
    <row r="10" spans="1:119" ht="15" customHeight="1" x14ac:dyDescent="0.25">
      <c r="A10" s="58"/>
      <c r="B10" s="298"/>
      <c r="C10" s="298"/>
      <c r="D10" s="299"/>
      <c r="E10" s="461"/>
      <c r="F10" s="462"/>
      <c r="G10" s="462"/>
      <c r="H10" s="462"/>
      <c r="I10" s="467"/>
      <c r="J10" s="472" t="str">
        <f>IF(AND('Mapa final'!$K$37="Muy Alta",'Mapa final'!$O$37="Leve"),CONCATENATE("R",'Mapa final'!$A$37),"")</f>
        <v/>
      </c>
      <c r="K10" s="398"/>
      <c r="L10" s="398" t="str">
        <f>IF(AND('Mapa final'!$K$40="Muy Alta",'Mapa final'!$O$40="Leve"),CONCATENATE("R",'Mapa final'!$A$40),"")</f>
        <v/>
      </c>
      <c r="M10" s="398"/>
      <c r="N10" s="398" t="str">
        <f>IF(AND('Mapa final'!$K$43="Muy Alta",'Mapa final'!$O$43="Leve"),CONCATENATE("R",'Mapa final'!$A$43),"")</f>
        <v/>
      </c>
      <c r="O10" s="398"/>
      <c r="P10" s="398" t="str">
        <f>IF(AND('Mapa final'!$K$46="Muy Alta",'Mapa final'!$O$46="Leve"),CONCATENATE("R",'Mapa final'!$A$46),"")</f>
        <v/>
      </c>
      <c r="Q10" s="398"/>
      <c r="R10" s="398" t="str">
        <f>IF(AND('Mapa final'!$K$49="Muy Alta",'Mapa final'!$O$49="Leve"),CONCATENATE("R",'Mapa final'!$A$49),"")</f>
        <v/>
      </c>
      <c r="S10" s="398"/>
      <c r="T10" s="400" t="str">
        <f>IF(AND('Mapa final'!$K$37="Muy Alta",'Mapa final'!$O$37="Menor"),CONCATENATE("R",'Mapa final'!$A$37),"")</f>
        <v/>
      </c>
      <c r="U10" s="398"/>
      <c r="V10" s="398" t="str">
        <f>IF(AND('Mapa final'!$K$40="Muy Alta",'Mapa final'!$O$40="Menor"),CONCATENATE("R",'Mapa final'!$A$40),"")</f>
        <v/>
      </c>
      <c r="W10" s="398"/>
      <c r="X10" s="398" t="str">
        <f>IF(AND('Mapa final'!$K$43="Muy Alta",'Mapa final'!$O$43="Menor"),CONCATENATE("R",'Mapa final'!$A$43),"")</f>
        <v/>
      </c>
      <c r="Y10" s="398"/>
      <c r="Z10" s="398" t="str">
        <f>IF(AND('Mapa final'!$K$46="Muy Alta",'Mapa final'!$O$46="Menor"),CONCATENATE("R",'Mapa final'!$A$46),"")</f>
        <v/>
      </c>
      <c r="AA10" s="398"/>
      <c r="AB10" s="398" t="str">
        <f>IF(AND('Mapa final'!$K$49="Muy Alta",'Mapa final'!$O$49="Menor"),CONCATENATE("R",'Mapa final'!$A$49),"")</f>
        <v/>
      </c>
      <c r="AC10" s="399"/>
      <c r="AD10" s="400" t="str">
        <f>IF(AND('Mapa final'!$K$37="Muy Alta",'Mapa final'!$O$37="Moderado"),CONCATENATE("R",'Mapa final'!$A$37),"")</f>
        <v/>
      </c>
      <c r="AE10" s="398"/>
      <c r="AF10" s="398" t="str">
        <f>IF(AND('Mapa final'!$K$40="Muy Alta",'Mapa final'!$O$40="Moderado"),CONCATENATE("R",'Mapa final'!$A$40),"")</f>
        <v/>
      </c>
      <c r="AG10" s="398"/>
      <c r="AH10" s="398" t="str">
        <f>IF(AND('Mapa final'!$K$43="Muy Alta",'Mapa final'!$O$43="Moderado"),CONCATENATE("R",'Mapa final'!$A$43),"")</f>
        <v/>
      </c>
      <c r="AI10" s="398"/>
      <c r="AJ10" s="398" t="str">
        <f>IF(AND('Mapa final'!$K$46="Muy Alta",'Mapa final'!$O$46="Moderado"),CONCATENATE("R",'Mapa final'!$A$46),"")</f>
        <v/>
      </c>
      <c r="AK10" s="398"/>
      <c r="AL10" s="398" t="str">
        <f>IF(AND('Mapa final'!$K$49="Muy Alta",'Mapa final'!$O$49="Moderado"),CONCATENATE("R",'Mapa final'!$A$49),"")</f>
        <v/>
      </c>
      <c r="AM10" s="399"/>
      <c r="AN10" s="400" t="str">
        <f>IF(AND('Mapa final'!$K$37="Muy Alta",'Mapa final'!$O$37="Mayor"),CONCATENATE("R",'Mapa final'!$A$37),"")</f>
        <v/>
      </c>
      <c r="AO10" s="398"/>
      <c r="AP10" s="398" t="str">
        <f>IF(AND('Mapa final'!$K$40="Muy Alta",'Mapa final'!$O$40="Mayor"),CONCATENATE("R",'Mapa final'!$A$40),"")</f>
        <v/>
      </c>
      <c r="AQ10" s="398"/>
      <c r="AR10" s="398" t="str">
        <f>IF(AND('Mapa final'!$K$43="Muy Alta",'Mapa final'!$O$43="Mayor"),CONCATENATE("R",'Mapa final'!$A$43),"")</f>
        <v/>
      </c>
      <c r="AS10" s="398"/>
      <c r="AT10" s="398" t="str">
        <f>IF(AND('Mapa final'!$K$46="Muy Alta",'Mapa final'!$O$46="Mayor"),CONCATENATE("R",'Mapa final'!$A$46),"")</f>
        <v/>
      </c>
      <c r="AU10" s="398"/>
      <c r="AV10" s="398" t="str">
        <f>IF(AND('Mapa final'!$K$49="Muy Alta",'Mapa final'!$O$49="Mayor"),CONCATENATE("R",'Mapa final'!$A$49),"")</f>
        <v/>
      </c>
      <c r="AW10" s="399"/>
      <c r="AX10" s="394" t="str">
        <f>IF(AND('Mapa final'!$K$37="Muy Alta",'Mapa final'!$O$37="Catastrófico"),CONCATENATE("R",'Mapa final'!$A$37),"")</f>
        <v/>
      </c>
      <c r="AY10" s="392"/>
      <c r="AZ10" s="392" t="str">
        <f>IF(AND('Mapa final'!$K$40="Muy Alta",'Mapa final'!$O$40="Catastrófico"),CONCATENATE("R",'Mapa final'!$A$40),"")</f>
        <v/>
      </c>
      <c r="BA10" s="392"/>
      <c r="BB10" s="392" t="str">
        <f>IF(AND('Mapa final'!$K$43="Muy Alta",'Mapa final'!$O$43="Catastrófico"),CONCATENATE("R",'Mapa final'!$A$43),"")</f>
        <v/>
      </c>
      <c r="BC10" s="392"/>
      <c r="BD10" s="392" t="str">
        <f>IF(AND('Mapa final'!$K$46="Muy Alta",'Mapa final'!$O$46="Catastrófico"),CONCATENATE("R",'Mapa final'!$A$46),"")</f>
        <v/>
      </c>
      <c r="BE10" s="392"/>
      <c r="BF10" s="392" t="str">
        <f>IF(AND('Mapa final'!$K$49="Muy Alta",'Mapa final'!$O$49="Catastrófico"),CONCATENATE("R",'Mapa final'!$A$49),"")</f>
        <v/>
      </c>
      <c r="BG10" s="393"/>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row>
    <row r="11" spans="1:119" ht="15" customHeight="1" x14ac:dyDescent="0.25">
      <c r="A11" s="58"/>
      <c r="B11" s="298"/>
      <c r="C11" s="298"/>
      <c r="D11" s="299"/>
      <c r="E11" s="461"/>
      <c r="F11" s="462"/>
      <c r="G11" s="462"/>
      <c r="H11" s="462"/>
      <c r="I11" s="467"/>
      <c r="J11" s="472"/>
      <c r="K11" s="398"/>
      <c r="L11" s="398"/>
      <c r="M11" s="398"/>
      <c r="N11" s="398"/>
      <c r="O11" s="398"/>
      <c r="P11" s="398"/>
      <c r="Q11" s="398"/>
      <c r="R11" s="398"/>
      <c r="S11" s="398"/>
      <c r="T11" s="400"/>
      <c r="U11" s="398"/>
      <c r="V11" s="398"/>
      <c r="W11" s="398"/>
      <c r="X11" s="398"/>
      <c r="Y11" s="398"/>
      <c r="Z11" s="398"/>
      <c r="AA11" s="398"/>
      <c r="AB11" s="398"/>
      <c r="AC11" s="399"/>
      <c r="AD11" s="400"/>
      <c r="AE11" s="398"/>
      <c r="AF11" s="398"/>
      <c r="AG11" s="398"/>
      <c r="AH11" s="398"/>
      <c r="AI11" s="398"/>
      <c r="AJ11" s="398"/>
      <c r="AK11" s="398"/>
      <c r="AL11" s="398"/>
      <c r="AM11" s="399"/>
      <c r="AN11" s="400"/>
      <c r="AO11" s="398"/>
      <c r="AP11" s="398"/>
      <c r="AQ11" s="398"/>
      <c r="AR11" s="398"/>
      <c r="AS11" s="398"/>
      <c r="AT11" s="398"/>
      <c r="AU11" s="398"/>
      <c r="AV11" s="398"/>
      <c r="AW11" s="399"/>
      <c r="AX11" s="394"/>
      <c r="AY11" s="392"/>
      <c r="AZ11" s="392"/>
      <c r="BA11" s="392"/>
      <c r="BB11" s="392"/>
      <c r="BC11" s="392"/>
      <c r="BD11" s="392"/>
      <c r="BE11" s="392"/>
      <c r="BF11" s="392"/>
      <c r="BG11" s="393"/>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row>
    <row r="12" spans="1:119" ht="15" customHeight="1" x14ac:dyDescent="0.25">
      <c r="A12" s="58"/>
      <c r="B12" s="298"/>
      <c r="C12" s="298"/>
      <c r="D12" s="299"/>
      <c r="E12" s="461"/>
      <c r="F12" s="462"/>
      <c r="G12" s="462"/>
      <c r="H12" s="462"/>
      <c r="I12" s="467"/>
      <c r="J12" s="398" t="str">
        <f>IF(AND('Mapa final'!$K$52="Muy Alta",'Mapa final'!$O$52="Leve"),CONCATENATE("R",'Mapa final'!$A$52),"")</f>
        <v/>
      </c>
      <c r="K12" s="398"/>
      <c r="L12" s="398" t="str">
        <f>IF(AND('Mapa final'!$K$55="Muy Alta",'Mapa final'!$O$55="Leve"),CONCATENATE("R",'Mapa final'!$A$55),"")</f>
        <v/>
      </c>
      <c r="M12" s="398"/>
      <c r="N12" s="398" t="str">
        <f>IF(AND('Mapa final'!$K$58="Muy Alta",'Mapa final'!$O$58="Leve"),CONCATENATE("R",'Mapa final'!$A$58),"")</f>
        <v/>
      </c>
      <c r="O12" s="398"/>
      <c r="P12" s="398" t="str">
        <f>IF(AND('Mapa final'!$K$61="Muy Alta",'Mapa final'!$O$61="Leve"),CONCATENATE("R",'Mapa final'!$A$61),"")</f>
        <v/>
      </c>
      <c r="Q12" s="398"/>
      <c r="R12" s="398" t="str">
        <f>IF(AND('Mapa final'!$K$64="Muy Alta",'Mapa final'!$O$64="Leve"),CONCATENATE("R",'Mapa final'!$A$64),"")</f>
        <v/>
      </c>
      <c r="S12" s="398"/>
      <c r="T12" s="400" t="str">
        <f>IF(AND('Mapa final'!$K$52="Muy Alta",'Mapa final'!$O$52="Menor"),CONCATENATE("R",'Mapa final'!$A$52),"")</f>
        <v>R16</v>
      </c>
      <c r="U12" s="398"/>
      <c r="V12" s="398" t="str">
        <f>IF(AND('Mapa final'!$K$55="Muy Alta",'Mapa final'!$O$55="Menor"),CONCATENATE("R",'Mapa final'!$A$55),"")</f>
        <v/>
      </c>
      <c r="W12" s="398"/>
      <c r="X12" s="398" t="str">
        <f>IF(AND('Mapa final'!$K$58="Muy Alta",'Mapa final'!$O$58="Menor"),CONCATENATE("R",'Mapa final'!$A$58),"")</f>
        <v/>
      </c>
      <c r="Y12" s="398"/>
      <c r="Z12" s="398" t="str">
        <f>IF(AND('Mapa final'!$K$61="Muy Alta",'Mapa final'!$O$61="Menor"),CONCATENATE("R",'Mapa final'!$A$61),"")</f>
        <v/>
      </c>
      <c r="AA12" s="398"/>
      <c r="AB12" s="398" t="str">
        <f>IF(AND('Mapa final'!$K$64="Muy Alta",'Mapa final'!$O$64="Menor"),CONCATENATE("R",'Mapa final'!$A$64),"")</f>
        <v/>
      </c>
      <c r="AC12" s="399"/>
      <c r="AD12" s="400" t="str">
        <f>IF(AND('Mapa final'!$K$52="Muy Alta",'Mapa final'!$O$52="Moderado"),CONCATENATE("R",'Mapa final'!$A$52),"")</f>
        <v/>
      </c>
      <c r="AE12" s="398"/>
      <c r="AF12" s="398" t="str">
        <f>IF(AND('Mapa final'!$K$55="Muy Alta",'Mapa final'!$O$55="Moderado"),CONCATENATE("R",'Mapa final'!$A$55),"")</f>
        <v/>
      </c>
      <c r="AG12" s="398"/>
      <c r="AH12" s="398" t="str">
        <f>IF(AND('Mapa final'!$K$58="Muy Alta",'Mapa final'!$O$58="Moderado"),CONCATENATE("R",'Mapa final'!$A$58),"")</f>
        <v/>
      </c>
      <c r="AI12" s="398"/>
      <c r="AJ12" s="398" t="str">
        <f>IF(AND('Mapa final'!$K$61="Muy Alta",'Mapa final'!$O$61="Moderado"),CONCATENATE("R",'Mapa final'!$A$61),"")</f>
        <v/>
      </c>
      <c r="AK12" s="398"/>
      <c r="AL12" s="398" t="str">
        <f>IF(AND('Mapa final'!$K$64="Muy Alta",'Mapa final'!$O$64="Moderado"),CONCATENATE("R",'Mapa final'!$A$64),"")</f>
        <v/>
      </c>
      <c r="AM12" s="399"/>
      <c r="AN12" s="400" t="str">
        <f>IF(AND('Mapa final'!$K$52="Muy Alta",'Mapa final'!$O$52="Mayor"),CONCATENATE("R",'Mapa final'!$A$52),"")</f>
        <v/>
      </c>
      <c r="AO12" s="398"/>
      <c r="AP12" s="398" t="str">
        <f>IF(AND('Mapa final'!$K$55="Muy Alta",'Mapa final'!$O$55="Mayor"),CONCATENATE("R",'Mapa final'!$A$55),"")</f>
        <v>R17</v>
      </c>
      <c r="AQ12" s="398"/>
      <c r="AR12" s="398" t="str">
        <f>IF(AND('Mapa final'!$K$58="Muy Alta",'Mapa final'!$O$58="Mayor"),CONCATENATE("R",'Mapa final'!$A$58),"")</f>
        <v/>
      </c>
      <c r="AS12" s="398"/>
      <c r="AT12" s="398" t="str">
        <f>IF(AND('Mapa final'!$K$61="Muy Alta",'Mapa final'!$O$61="Mayor"),CONCATENATE("R",'Mapa final'!$A$61),"")</f>
        <v/>
      </c>
      <c r="AU12" s="398"/>
      <c r="AV12" s="398" t="str">
        <f>IF(AND('Mapa final'!$K$64="Muy Alta",'Mapa final'!$O$64="Mayor"),CONCATENATE("R",'Mapa final'!$A$64),"")</f>
        <v/>
      </c>
      <c r="AW12" s="399"/>
      <c r="AX12" s="394" t="str">
        <f>IF(AND('Mapa final'!$K$52="Muy Alta",'Mapa final'!$O$52="Catastrófico"),CONCATENATE("R",'Mapa final'!$A$52),"")</f>
        <v/>
      </c>
      <c r="AY12" s="392"/>
      <c r="AZ12" s="392" t="str">
        <f>IF(AND('Mapa final'!$K$55="Muy Alta",'Mapa final'!$O$55="Catastrófico"),CONCATENATE("R",'Mapa final'!$A$55),"")</f>
        <v/>
      </c>
      <c r="BA12" s="392"/>
      <c r="BB12" s="392" t="str">
        <f>IF(AND('Mapa final'!$K$58="Muy Alta",'Mapa final'!$O$58="Catastrófico"),CONCATENATE("R",'Mapa final'!$A$58),"")</f>
        <v/>
      </c>
      <c r="BC12" s="392"/>
      <c r="BD12" s="392" t="str">
        <f>IF(AND('Mapa final'!$K$61="Muy Alta",'Mapa final'!$O$61="Catastrófico"),CONCATENATE("R",'Mapa final'!$A$61),"")</f>
        <v/>
      </c>
      <c r="BE12" s="392"/>
      <c r="BF12" s="392" t="str">
        <f>IF(AND('Mapa final'!$K$64="Muy Alta",'Mapa final'!$O$64="Catastrófico"),CONCATENATE("R",'Mapa final'!$A$64),"")</f>
        <v/>
      </c>
      <c r="BG12" s="393"/>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row>
    <row r="13" spans="1:119" ht="15" customHeight="1" thickBot="1" x14ac:dyDescent="0.3">
      <c r="A13" s="58"/>
      <c r="B13" s="298"/>
      <c r="C13" s="298"/>
      <c r="D13" s="299"/>
      <c r="E13" s="461"/>
      <c r="F13" s="462"/>
      <c r="G13" s="462"/>
      <c r="H13" s="462"/>
      <c r="I13" s="467"/>
      <c r="J13" s="398"/>
      <c r="K13" s="398"/>
      <c r="L13" s="398"/>
      <c r="M13" s="398"/>
      <c r="N13" s="398"/>
      <c r="O13" s="398"/>
      <c r="P13" s="398"/>
      <c r="Q13" s="398"/>
      <c r="R13" s="398"/>
      <c r="S13" s="398"/>
      <c r="T13" s="400"/>
      <c r="U13" s="398"/>
      <c r="V13" s="398"/>
      <c r="W13" s="398"/>
      <c r="X13" s="398"/>
      <c r="Y13" s="398"/>
      <c r="Z13" s="398"/>
      <c r="AA13" s="398"/>
      <c r="AB13" s="398"/>
      <c r="AC13" s="399"/>
      <c r="AD13" s="400"/>
      <c r="AE13" s="398"/>
      <c r="AF13" s="398"/>
      <c r="AG13" s="398"/>
      <c r="AH13" s="398"/>
      <c r="AI13" s="398"/>
      <c r="AJ13" s="398"/>
      <c r="AK13" s="398"/>
      <c r="AL13" s="398"/>
      <c r="AM13" s="399"/>
      <c r="AN13" s="400"/>
      <c r="AO13" s="398"/>
      <c r="AP13" s="398"/>
      <c r="AQ13" s="398"/>
      <c r="AR13" s="398"/>
      <c r="AS13" s="398"/>
      <c r="AT13" s="398"/>
      <c r="AU13" s="398"/>
      <c r="AV13" s="398"/>
      <c r="AW13" s="399"/>
      <c r="AX13" s="394"/>
      <c r="AY13" s="392"/>
      <c r="AZ13" s="392"/>
      <c r="BA13" s="392"/>
      <c r="BB13" s="392"/>
      <c r="BC13" s="392"/>
      <c r="BD13" s="392"/>
      <c r="BE13" s="392"/>
      <c r="BF13" s="392"/>
      <c r="BG13" s="393"/>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row>
    <row r="14" spans="1:119" ht="15" customHeight="1" x14ac:dyDescent="0.25">
      <c r="A14" s="58"/>
      <c r="B14" s="298"/>
      <c r="C14" s="298"/>
      <c r="D14" s="299"/>
      <c r="E14" s="461"/>
      <c r="F14" s="462"/>
      <c r="G14" s="462"/>
      <c r="H14" s="462"/>
      <c r="I14" s="467"/>
      <c r="J14" s="398" t="str">
        <f>IF(AND('Mapa final'!$K$67="Muy Alta",'Mapa final'!$O$67="Leve"),CONCATENATE("R",'Mapa final'!$A$67),"")</f>
        <v/>
      </c>
      <c r="K14" s="398"/>
      <c r="L14" s="398" t="str">
        <f>IF(AND('Mapa final'!$K$70="Muy Alta",'Mapa final'!$O$70="Leve"),CONCATENATE("R",'Mapa final'!$A$70),"")</f>
        <v/>
      </c>
      <c r="M14" s="398"/>
      <c r="N14" s="398" t="str">
        <f>IF(AND('Mapa final'!$K$73="Muy Alta",'Mapa final'!$O$73="Leve"),CONCATENATE("R",'Mapa final'!$A$73),"")</f>
        <v/>
      </c>
      <c r="O14" s="398"/>
      <c r="P14" s="398" t="str">
        <f>IF(AND('Mapa final'!$K$76="Muy Alta",'Mapa final'!$O$76="Leve"),CONCATENATE("R",'Mapa final'!$A$76),"")</f>
        <v/>
      </c>
      <c r="Q14" s="398"/>
      <c r="R14" s="398" t="str">
        <f>IF(AND('Mapa final'!$K$79="Muy Alta",'Mapa final'!$O$79="Leve"),CONCATENATE("R",'Mapa final'!$A$79),"")</f>
        <v/>
      </c>
      <c r="S14" s="398"/>
      <c r="T14" s="400" t="str">
        <f>IF(AND('Mapa final'!$K$67="Muy Alta",'Mapa final'!$O$67="Menor"),CONCATENATE("R",'Mapa final'!$A$67),"")</f>
        <v/>
      </c>
      <c r="U14" s="398"/>
      <c r="V14" s="398" t="str">
        <f>IF(AND('Mapa final'!$K$70="Muy Alta",'Mapa final'!$O$70="Menor"),CONCATENATE("R",'Mapa final'!$A$70),"")</f>
        <v/>
      </c>
      <c r="W14" s="398"/>
      <c r="X14" s="398" t="str">
        <f>IF(AND('Mapa final'!$K$73="Muy Alta",'Mapa final'!$O$73="Menor"),CONCATENATE("R",'Mapa final'!$A$73),"")</f>
        <v/>
      </c>
      <c r="Y14" s="398"/>
      <c r="Z14" s="398" t="str">
        <f>IF(AND('Mapa final'!$K$76="Muy Alta",'Mapa final'!$O$76="Menor"),CONCATENATE("R",'Mapa final'!$A$76),"")</f>
        <v/>
      </c>
      <c r="AA14" s="398"/>
      <c r="AB14" s="398" t="str">
        <f>IF(AND('Mapa final'!$K$79="Muy Alta",'Mapa final'!$O$79="Menor"),CONCATENATE("R",'Mapa final'!$A$79),"")</f>
        <v/>
      </c>
      <c r="AC14" s="399"/>
      <c r="AD14" s="400" t="str">
        <f>IF(AND('Mapa final'!$K$67="Muy Alta",'Mapa final'!$O$67="Moderado"),CONCATENATE("R",'Mapa final'!$A$67),"")</f>
        <v/>
      </c>
      <c r="AE14" s="398"/>
      <c r="AF14" s="398" t="str">
        <f>IF(AND('Mapa final'!$K$70="Muy Alta",'Mapa final'!$O$70="Moderado"),CONCATENATE("R",'Mapa final'!$A$70),"")</f>
        <v/>
      </c>
      <c r="AG14" s="398"/>
      <c r="AH14" s="398" t="str">
        <f>IF(AND('Mapa final'!$K$73="Muy Alta",'Mapa final'!$O$73="Moderado"),CONCATENATE("R",'Mapa final'!$A$73),"")</f>
        <v/>
      </c>
      <c r="AI14" s="398"/>
      <c r="AJ14" s="398" t="str">
        <f>IF(AND('Mapa final'!$K$76="Muy Alta",'Mapa final'!$O$76="Moderado"),CONCATENATE("R",'Mapa final'!$A$76),"")</f>
        <v/>
      </c>
      <c r="AK14" s="398"/>
      <c r="AL14" s="398" t="str">
        <f>IF(AND('Mapa final'!$K$79="Muy Alta",'Mapa final'!$O$79="Moderado"),CONCATENATE("R",'Mapa final'!$A$79),"")</f>
        <v/>
      </c>
      <c r="AM14" s="399"/>
      <c r="AN14" s="400" t="str">
        <f>IF(AND('Mapa final'!$K$67="Muy Alta",'Mapa final'!$O$67="Mayor"),CONCATENATE("R",'Mapa final'!$A$67),"")</f>
        <v/>
      </c>
      <c r="AO14" s="398"/>
      <c r="AP14" s="398" t="str">
        <f>IF(AND('Mapa final'!$K$70="Muy Alta",'Mapa final'!$O$70="Mayor"),CONCATENATE("R",'Mapa final'!$A$70),"")</f>
        <v/>
      </c>
      <c r="AQ14" s="398"/>
      <c r="AR14" s="398" t="str">
        <f>IF(AND('Mapa final'!$K$73="Muy Alta",'Mapa final'!$O$73="Mayor"),CONCATENATE("R",'Mapa final'!$A$73),"")</f>
        <v/>
      </c>
      <c r="AS14" s="398"/>
      <c r="AT14" s="398" t="str">
        <f>IF(AND('Mapa final'!$K$76="Muy Alta",'Mapa final'!$O$76="Mayor"),CONCATENATE("R",'Mapa final'!$A$76),"")</f>
        <v/>
      </c>
      <c r="AU14" s="398"/>
      <c r="AV14" s="398" t="str">
        <f>IF(AND('Mapa final'!$K$79="Muy Alta",'Mapa final'!$O$79="Mayor"),CONCATENATE("R",'Mapa final'!$A$79),"")</f>
        <v/>
      </c>
      <c r="AW14" s="399"/>
      <c r="AX14" s="394" t="str">
        <f>IF(AND('Mapa final'!$K$67="Muy Alta",'Mapa final'!$O$67="Catastrófico"),CONCATENATE("R",'Mapa final'!$A$67),"")</f>
        <v/>
      </c>
      <c r="AY14" s="392"/>
      <c r="AZ14" s="392" t="str">
        <f>IF(AND('Mapa final'!$K$70="Muy Alta",'Mapa final'!$O$70="Catastrófico"),CONCATENATE("R",'Mapa final'!$A$70),"")</f>
        <v/>
      </c>
      <c r="BA14" s="392"/>
      <c r="BB14" s="392" t="str">
        <f>IF(AND('Mapa final'!$K$73="Muy Alta",'Mapa final'!$O$73="Catastrófico"),CONCATENATE("R",'Mapa final'!$A$73),"")</f>
        <v/>
      </c>
      <c r="BC14" s="392"/>
      <c r="BD14" s="392" t="str">
        <f>IF(AND('Mapa final'!$K$76="Muy Alta",'Mapa final'!$O$76="Catastrófico"),CONCATENATE("R",'Mapa final'!$A$76),"")</f>
        <v/>
      </c>
      <c r="BE14" s="392"/>
      <c r="BF14" s="392" t="str">
        <f>IF(AND('Mapa final'!$K$79="Muy Alta",'Mapa final'!$O$79="Catastrófico"),CONCATENATE("R",'Mapa final'!$A$79),"")</f>
        <v/>
      </c>
      <c r="BG14" s="393"/>
      <c r="BH14" s="58"/>
      <c r="BI14" s="423" t="s">
        <v>73</v>
      </c>
      <c r="BJ14" s="424"/>
      <c r="BK14" s="424"/>
      <c r="BL14" s="424"/>
      <c r="BM14" s="424"/>
      <c r="BN14" s="425"/>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row>
    <row r="15" spans="1:119" ht="15" customHeight="1" x14ac:dyDescent="0.25">
      <c r="A15" s="58"/>
      <c r="B15" s="298"/>
      <c r="C15" s="298"/>
      <c r="D15" s="299"/>
      <c r="E15" s="461"/>
      <c r="F15" s="462"/>
      <c r="G15" s="462"/>
      <c r="H15" s="462"/>
      <c r="I15" s="467"/>
      <c r="J15" s="398"/>
      <c r="K15" s="398"/>
      <c r="L15" s="398"/>
      <c r="M15" s="398"/>
      <c r="N15" s="398"/>
      <c r="O15" s="398"/>
      <c r="P15" s="398"/>
      <c r="Q15" s="398"/>
      <c r="R15" s="398"/>
      <c r="S15" s="398"/>
      <c r="T15" s="400"/>
      <c r="U15" s="398"/>
      <c r="V15" s="398"/>
      <c r="W15" s="398"/>
      <c r="X15" s="398"/>
      <c r="Y15" s="398"/>
      <c r="Z15" s="398"/>
      <c r="AA15" s="398"/>
      <c r="AB15" s="398"/>
      <c r="AC15" s="399"/>
      <c r="AD15" s="400"/>
      <c r="AE15" s="398"/>
      <c r="AF15" s="398"/>
      <c r="AG15" s="398"/>
      <c r="AH15" s="398"/>
      <c r="AI15" s="398"/>
      <c r="AJ15" s="398"/>
      <c r="AK15" s="398"/>
      <c r="AL15" s="398"/>
      <c r="AM15" s="399"/>
      <c r="AN15" s="400"/>
      <c r="AO15" s="398"/>
      <c r="AP15" s="398"/>
      <c r="AQ15" s="398"/>
      <c r="AR15" s="398"/>
      <c r="AS15" s="398"/>
      <c r="AT15" s="398"/>
      <c r="AU15" s="398"/>
      <c r="AV15" s="398"/>
      <c r="AW15" s="399"/>
      <c r="AX15" s="394"/>
      <c r="AY15" s="392"/>
      <c r="AZ15" s="392"/>
      <c r="BA15" s="392"/>
      <c r="BB15" s="392"/>
      <c r="BC15" s="392"/>
      <c r="BD15" s="392"/>
      <c r="BE15" s="392"/>
      <c r="BF15" s="392"/>
      <c r="BG15" s="393"/>
      <c r="BH15" s="58"/>
      <c r="BI15" s="426"/>
      <c r="BJ15" s="427"/>
      <c r="BK15" s="427"/>
      <c r="BL15" s="427"/>
      <c r="BM15" s="427"/>
      <c r="BN15" s="42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row>
    <row r="16" spans="1:119" ht="15" customHeight="1" x14ac:dyDescent="0.25">
      <c r="A16" s="58"/>
      <c r="B16" s="298"/>
      <c r="C16" s="298"/>
      <c r="D16" s="299"/>
      <c r="E16" s="461"/>
      <c r="F16" s="462"/>
      <c r="G16" s="462"/>
      <c r="H16" s="462"/>
      <c r="I16" s="467"/>
      <c r="J16" s="398" t="str">
        <f>IF(AND('Mapa final'!$K$82="Muy Alta",'Mapa final'!$O$82="Leve"),CONCATENATE("R",'Mapa final'!$A$82),"")</f>
        <v/>
      </c>
      <c r="K16" s="398"/>
      <c r="L16" s="398" t="str">
        <f>IF(AND('Mapa final'!$K$85="Muy Alta",'Mapa final'!$O$85="Leve"),CONCATENATE("R",'Mapa final'!$A$85),"")</f>
        <v/>
      </c>
      <c r="M16" s="398"/>
      <c r="N16" s="398" t="str">
        <f>IF(AND('Mapa final'!$K$88="Muy Alta",'Mapa final'!$O$88="Leve"),CONCATENATE("R",'Mapa final'!$A$88),"")</f>
        <v/>
      </c>
      <c r="O16" s="398"/>
      <c r="P16" s="398" t="str">
        <f>IF(AND('Mapa final'!$K$91="Muy Alta",'Mapa final'!$O$91="Leve"),CONCATENATE("R",'Mapa final'!$A$91),"")</f>
        <v/>
      </c>
      <c r="Q16" s="398"/>
      <c r="R16" s="398" t="str">
        <f>IF(AND('Mapa final'!$K$94="Muy Alta",'Mapa final'!$O$94="Leve"),CONCATENATE("R",'Mapa final'!$A$94),"")</f>
        <v/>
      </c>
      <c r="S16" s="398"/>
      <c r="T16" s="400" t="str">
        <f>IF(AND('Mapa final'!$K$82="Muy Alta",'Mapa final'!$O$82="Menor"),CONCATENATE("R",'Mapa final'!$A$82),"")</f>
        <v/>
      </c>
      <c r="U16" s="398"/>
      <c r="V16" s="398" t="str">
        <f>IF(AND('Mapa final'!$K$85="Muy Alta",'Mapa final'!$O$85="Menor"),CONCATENATE("R",'Mapa final'!$A$85),"")</f>
        <v/>
      </c>
      <c r="W16" s="398"/>
      <c r="X16" s="398" t="str">
        <f>IF(AND('Mapa final'!$K$88="Muy Alta",'Mapa final'!$O$88="Menor"),CONCATENATE("R",'Mapa final'!$A$88),"")</f>
        <v/>
      </c>
      <c r="Y16" s="398"/>
      <c r="Z16" s="398" t="str">
        <f>IF(AND('Mapa final'!$K$91="Muy Alta",'Mapa final'!$O$91="Menor"),CONCATENATE("R",'Mapa final'!$A$91),"")</f>
        <v/>
      </c>
      <c r="AA16" s="398"/>
      <c r="AB16" s="398" t="str">
        <f>IF(AND('Mapa final'!$K$94="Muy Alta",'Mapa final'!$O$94="Menor"),CONCATENATE("R",'Mapa final'!$A$94),"")</f>
        <v/>
      </c>
      <c r="AC16" s="399"/>
      <c r="AD16" s="400" t="str">
        <f>IF(AND('Mapa final'!$K$82="Muy Alta",'Mapa final'!$O$82="Moderado"),CONCATENATE("R",'Mapa final'!$A$82),"")</f>
        <v/>
      </c>
      <c r="AE16" s="398"/>
      <c r="AF16" s="398" t="str">
        <f>IF(AND('Mapa final'!$K$85="Muy Alta",'Mapa final'!$O$85="Moderado"),CONCATENATE("R",'Mapa final'!$A$85),"")</f>
        <v/>
      </c>
      <c r="AG16" s="398"/>
      <c r="AH16" s="398" t="str">
        <f>IF(AND('Mapa final'!$K$88="Muy Alta",'Mapa final'!$O$88="Moderado"),CONCATENATE("R",'Mapa final'!$A$88),"")</f>
        <v/>
      </c>
      <c r="AI16" s="398"/>
      <c r="AJ16" s="398" t="str">
        <f>IF(AND('Mapa final'!$K$91="Muy Alta",'Mapa final'!$O$91="Moderado"),CONCATENATE("R",'Mapa final'!$A$91),"")</f>
        <v/>
      </c>
      <c r="AK16" s="398"/>
      <c r="AL16" s="398" t="str">
        <f>IF(AND('Mapa final'!$K$94="Muy Alta",'Mapa final'!$O$94="Moderado"),CONCATENATE("R",'Mapa final'!$A$94),"")</f>
        <v/>
      </c>
      <c r="AM16" s="399"/>
      <c r="AN16" s="400" t="str">
        <f>IF(AND('Mapa final'!$K$82="Muy Alta",'Mapa final'!$O$82="Mayor"),CONCATENATE("R",'Mapa final'!$A$82),"")</f>
        <v/>
      </c>
      <c r="AO16" s="398"/>
      <c r="AP16" s="398" t="str">
        <f>IF(AND('Mapa final'!$K$85="Muy Alta",'Mapa final'!$O$85="Mayor"),CONCATENATE("R",'Mapa final'!$A$85),"")</f>
        <v/>
      </c>
      <c r="AQ16" s="398"/>
      <c r="AR16" s="398" t="str">
        <f>IF(AND('Mapa final'!$K$88="Muy Alta",'Mapa final'!$O$88="Mayor"),CONCATENATE("R",'Mapa final'!$A$88),"")</f>
        <v/>
      </c>
      <c r="AS16" s="398"/>
      <c r="AT16" s="398" t="str">
        <f>IF(AND('Mapa final'!$K$91="Muy Alta",'Mapa final'!$O$91="Mayor"),CONCATENATE("R",'Mapa final'!$A$91),"")</f>
        <v/>
      </c>
      <c r="AU16" s="398"/>
      <c r="AV16" s="398" t="str">
        <f>IF(AND('Mapa final'!$K$94="Muy Alta",'Mapa final'!$O$94="Mayor"),CONCATENATE("R",'Mapa final'!$A$94),"")</f>
        <v/>
      </c>
      <c r="AW16" s="399"/>
      <c r="AX16" s="394" t="str">
        <f>IF(AND('Mapa final'!$K$82="Muy Alta",'Mapa final'!$O$82="Catastrófico"),CONCATENATE("R",'Mapa final'!$A$82),"")</f>
        <v/>
      </c>
      <c r="AY16" s="392"/>
      <c r="AZ16" s="392" t="str">
        <f>IF(AND('Mapa final'!$K$85="Muy Alta",'Mapa final'!$O$85="Catastrófico"),CONCATENATE("R",'Mapa final'!$A$85),"")</f>
        <v/>
      </c>
      <c r="BA16" s="392"/>
      <c r="BB16" s="392" t="str">
        <f>IF(AND('Mapa final'!$K$88="Muy Alta",'Mapa final'!$O$88="Catastrófico"),CONCATENATE("R",'Mapa final'!$A$88),"")</f>
        <v/>
      </c>
      <c r="BC16" s="392"/>
      <c r="BD16" s="392" t="str">
        <f>IF(AND('Mapa final'!$K$91="Muy Alta",'Mapa final'!$O$91="Catastrófico"),CONCATENATE("R",'Mapa final'!$A$91),"")</f>
        <v/>
      </c>
      <c r="BE16" s="392"/>
      <c r="BF16" s="392" t="str">
        <f>IF(AND('Mapa final'!$K$94="Muy Alta",'Mapa final'!$O$94="Catastrófico"),CONCATENATE("R",'Mapa final'!$A$94),"")</f>
        <v/>
      </c>
      <c r="BG16" s="393"/>
      <c r="BH16" s="58"/>
      <c r="BI16" s="426"/>
      <c r="BJ16" s="427"/>
      <c r="BK16" s="427"/>
      <c r="BL16" s="427"/>
      <c r="BM16" s="427"/>
      <c r="BN16" s="42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row>
    <row r="17" spans="1:100" ht="15" customHeight="1" x14ac:dyDescent="0.25">
      <c r="A17" s="58"/>
      <c r="B17" s="298"/>
      <c r="C17" s="298"/>
      <c r="D17" s="299"/>
      <c r="E17" s="461"/>
      <c r="F17" s="462"/>
      <c r="G17" s="462"/>
      <c r="H17" s="462"/>
      <c r="I17" s="467"/>
      <c r="J17" s="398"/>
      <c r="K17" s="398"/>
      <c r="L17" s="398"/>
      <c r="M17" s="398"/>
      <c r="N17" s="398"/>
      <c r="O17" s="398"/>
      <c r="P17" s="398"/>
      <c r="Q17" s="398"/>
      <c r="R17" s="398"/>
      <c r="S17" s="398"/>
      <c r="T17" s="400"/>
      <c r="U17" s="398"/>
      <c r="V17" s="398"/>
      <c r="W17" s="398"/>
      <c r="X17" s="398"/>
      <c r="Y17" s="398"/>
      <c r="Z17" s="398"/>
      <c r="AA17" s="398"/>
      <c r="AB17" s="398"/>
      <c r="AC17" s="399"/>
      <c r="AD17" s="400"/>
      <c r="AE17" s="398"/>
      <c r="AF17" s="398"/>
      <c r="AG17" s="398"/>
      <c r="AH17" s="398"/>
      <c r="AI17" s="398"/>
      <c r="AJ17" s="398"/>
      <c r="AK17" s="398"/>
      <c r="AL17" s="398"/>
      <c r="AM17" s="399"/>
      <c r="AN17" s="400"/>
      <c r="AO17" s="398"/>
      <c r="AP17" s="398"/>
      <c r="AQ17" s="398"/>
      <c r="AR17" s="398"/>
      <c r="AS17" s="398"/>
      <c r="AT17" s="398"/>
      <c r="AU17" s="398"/>
      <c r="AV17" s="398"/>
      <c r="AW17" s="399"/>
      <c r="AX17" s="394"/>
      <c r="AY17" s="392"/>
      <c r="AZ17" s="392"/>
      <c r="BA17" s="392"/>
      <c r="BB17" s="392"/>
      <c r="BC17" s="392"/>
      <c r="BD17" s="392"/>
      <c r="BE17" s="392"/>
      <c r="BF17" s="392"/>
      <c r="BG17" s="393"/>
      <c r="BH17" s="58"/>
      <c r="BI17" s="426"/>
      <c r="BJ17" s="427"/>
      <c r="BK17" s="427"/>
      <c r="BL17" s="427"/>
      <c r="BM17" s="427"/>
      <c r="BN17" s="42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row>
    <row r="18" spans="1:100" ht="15" customHeight="1" x14ac:dyDescent="0.25">
      <c r="A18" s="58"/>
      <c r="B18" s="298"/>
      <c r="C18" s="298"/>
      <c r="D18" s="299"/>
      <c r="E18" s="461"/>
      <c r="F18" s="462"/>
      <c r="G18" s="462"/>
      <c r="H18" s="462"/>
      <c r="I18" s="467"/>
      <c r="J18" s="398" t="str">
        <f>IF(AND('Mapa final'!$K$97="Muy Alta",'Mapa final'!$O$97="Leve"),CONCATENATE("R",'Mapa final'!$A$97),"")</f>
        <v/>
      </c>
      <c r="K18" s="398"/>
      <c r="L18" s="398" t="str">
        <f>IF(AND('Mapa final'!$K$100="Muy Alta",'Mapa final'!$O$100="Leve"),CONCATENATE("R",'Mapa final'!$A$100),"")</f>
        <v/>
      </c>
      <c r="M18" s="398"/>
      <c r="N18" s="398" t="str">
        <f>IF(AND('Mapa final'!$K$103="Muy Alta",'Mapa final'!$O$103="Leve"),CONCATENATE("R",'Mapa final'!$A$103),"")</f>
        <v/>
      </c>
      <c r="O18" s="398"/>
      <c r="P18" s="398" t="str">
        <f>IF(AND('Mapa final'!$K$106="Muy Alta",'Mapa final'!$O$106="Leve"),CONCATENATE("R",'Mapa final'!$A$106),"")</f>
        <v/>
      </c>
      <c r="Q18" s="398"/>
      <c r="R18" s="398" t="str">
        <f>IF(AND('Mapa final'!$K$109="Muy Alta",'Mapa final'!$O$109="Leve"),CONCATENATE("R",'Mapa final'!$A$109),"")</f>
        <v/>
      </c>
      <c r="S18" s="398"/>
      <c r="T18" s="400" t="str">
        <f>IF(AND('Mapa final'!$K$97="Muy Alta",'Mapa final'!$O$97="Menor"),CONCATENATE("R",'Mapa final'!$A$97),"")</f>
        <v/>
      </c>
      <c r="U18" s="398"/>
      <c r="V18" s="398" t="str">
        <f>IF(AND('Mapa final'!$K$100="Muy Alta",'Mapa final'!$O$100="Menor"),CONCATENATE("R",'Mapa final'!$A$100),"")</f>
        <v/>
      </c>
      <c r="W18" s="398"/>
      <c r="X18" s="398" t="str">
        <f>IF(AND('Mapa final'!$K$103="Muy Alta",'Mapa final'!$O$103="Menor"),CONCATENATE("R",'Mapa final'!$A$103),"")</f>
        <v/>
      </c>
      <c r="Y18" s="398"/>
      <c r="Z18" s="398" t="str">
        <f>IF(AND('Mapa final'!$K$106="Muy Alta",'Mapa final'!$O$106="Menor"),CONCATENATE("R",'Mapa final'!$A$106),"")</f>
        <v/>
      </c>
      <c r="AA18" s="398"/>
      <c r="AB18" s="398" t="str">
        <f>IF(AND('Mapa final'!$K$109="Muy Alta",'Mapa final'!$O$109="Menor"),CONCATENATE("R",'Mapa final'!$A$109),"")</f>
        <v/>
      </c>
      <c r="AC18" s="399"/>
      <c r="AD18" s="400" t="str">
        <f>IF(AND('Mapa final'!$K$97="Muy Alta",'Mapa final'!$O$97="Moderado"),CONCATENATE("R",'Mapa final'!$A$97),"")</f>
        <v/>
      </c>
      <c r="AE18" s="398"/>
      <c r="AF18" s="398" t="str">
        <f>IF(AND('Mapa final'!$K$100="Muy Alta",'Mapa final'!$O$100="Moderado"),CONCATENATE("R",'Mapa final'!$A$100),"")</f>
        <v/>
      </c>
      <c r="AG18" s="398"/>
      <c r="AH18" s="398" t="str">
        <f>IF(AND('Mapa final'!$K$103="Muy Alta",'Mapa final'!$O$103="Moderado"),CONCATENATE("R",'Mapa final'!$A$103),"")</f>
        <v/>
      </c>
      <c r="AI18" s="398"/>
      <c r="AJ18" s="398" t="str">
        <f>IF(AND('Mapa final'!$K$106="Muy Alta",'Mapa final'!$O$106="Moderado"),CONCATENATE("R",'Mapa final'!$A$106),"")</f>
        <v/>
      </c>
      <c r="AK18" s="398"/>
      <c r="AL18" s="398" t="str">
        <f>IF(AND('Mapa final'!$K$109="Muy Alta",'Mapa final'!$O$109="Moderado"),CONCATENATE("R",'Mapa final'!$A$109),"")</f>
        <v/>
      </c>
      <c r="AM18" s="399"/>
      <c r="AN18" s="400" t="str">
        <f>IF(AND('Mapa final'!$K$97="Muy Alta",'Mapa final'!$O$97="Mayor"),CONCATENATE("R",'Mapa final'!$A$97),"")</f>
        <v/>
      </c>
      <c r="AO18" s="398"/>
      <c r="AP18" s="398" t="str">
        <f>IF(AND('Mapa final'!$K$100="Muy Alta",'Mapa final'!$O$100="Mayor"),CONCATENATE("R",'Mapa final'!$A$100),"")</f>
        <v/>
      </c>
      <c r="AQ18" s="398"/>
      <c r="AR18" s="398" t="str">
        <f>IF(AND('Mapa final'!$K$103="Muy Alta",'Mapa final'!$O$103="Mayor"),CONCATENATE("R",'Mapa final'!$A$103),"")</f>
        <v/>
      </c>
      <c r="AS18" s="398"/>
      <c r="AT18" s="398" t="str">
        <f>IF(AND('Mapa final'!$K$106="Muy Alta",'Mapa final'!$O$106="Mayor"),CONCATENATE("R",'Mapa final'!$A$106),"")</f>
        <v/>
      </c>
      <c r="AU18" s="398"/>
      <c r="AV18" s="398" t="str">
        <f>IF(AND('Mapa final'!$K$109="Muy Alta",'Mapa final'!$O$109="Mayor"),CONCATENATE("R",'Mapa final'!$A$109),"")</f>
        <v/>
      </c>
      <c r="AW18" s="399"/>
      <c r="AX18" s="394" t="str">
        <f>IF(AND('Mapa final'!$K$97="Muy Alta",'Mapa final'!$O$97="Catastrófico"),CONCATENATE("R",'Mapa final'!$A$97),"")</f>
        <v/>
      </c>
      <c r="AY18" s="392"/>
      <c r="AZ18" s="392" t="str">
        <f>IF(AND('Mapa final'!$K$100="Muy Alta",'Mapa final'!$O$100="Catastrófico"),CONCATENATE("R",'Mapa final'!$A$100),"")</f>
        <v/>
      </c>
      <c r="BA18" s="392"/>
      <c r="BB18" s="392" t="str">
        <f>IF(AND('Mapa final'!$K$103="Muy Alta",'Mapa final'!$O$103="Catastrófico"),CONCATENATE("R",'Mapa final'!$A$103),"")</f>
        <v/>
      </c>
      <c r="BC18" s="392"/>
      <c r="BD18" s="392" t="str">
        <f>IF(AND('Mapa final'!$K$106="Muy Alta",'Mapa final'!$O$106="Catastrófico"),CONCATENATE("R",'Mapa final'!$A$106),"")</f>
        <v/>
      </c>
      <c r="BE18" s="392"/>
      <c r="BF18" s="392" t="str">
        <f>IF(AND('Mapa final'!$K$109="Muy Alta",'Mapa final'!$O$109="Catastrófico"),CONCATENATE("R",'Mapa final'!$A$109),"")</f>
        <v/>
      </c>
      <c r="BG18" s="393"/>
      <c r="BH18" s="58"/>
      <c r="BI18" s="426"/>
      <c r="BJ18" s="427"/>
      <c r="BK18" s="427"/>
      <c r="BL18" s="427"/>
      <c r="BM18" s="427"/>
      <c r="BN18" s="42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row>
    <row r="19" spans="1:100" ht="15" customHeight="1" x14ac:dyDescent="0.25">
      <c r="A19" s="58"/>
      <c r="B19" s="298"/>
      <c r="C19" s="298"/>
      <c r="D19" s="299"/>
      <c r="E19" s="461"/>
      <c r="F19" s="462"/>
      <c r="G19" s="462"/>
      <c r="H19" s="462"/>
      <c r="I19" s="467"/>
      <c r="J19" s="398"/>
      <c r="K19" s="398"/>
      <c r="L19" s="398"/>
      <c r="M19" s="398"/>
      <c r="N19" s="398"/>
      <c r="O19" s="398"/>
      <c r="P19" s="398"/>
      <c r="Q19" s="398"/>
      <c r="R19" s="398"/>
      <c r="S19" s="398"/>
      <c r="T19" s="400"/>
      <c r="U19" s="398"/>
      <c r="V19" s="398"/>
      <c r="W19" s="398"/>
      <c r="X19" s="398"/>
      <c r="Y19" s="398"/>
      <c r="Z19" s="398"/>
      <c r="AA19" s="398"/>
      <c r="AB19" s="398"/>
      <c r="AC19" s="399"/>
      <c r="AD19" s="400"/>
      <c r="AE19" s="398"/>
      <c r="AF19" s="398"/>
      <c r="AG19" s="398"/>
      <c r="AH19" s="398"/>
      <c r="AI19" s="398"/>
      <c r="AJ19" s="398"/>
      <c r="AK19" s="398"/>
      <c r="AL19" s="398"/>
      <c r="AM19" s="399"/>
      <c r="AN19" s="400"/>
      <c r="AO19" s="398"/>
      <c r="AP19" s="398"/>
      <c r="AQ19" s="398"/>
      <c r="AR19" s="398"/>
      <c r="AS19" s="398"/>
      <c r="AT19" s="398"/>
      <c r="AU19" s="398"/>
      <c r="AV19" s="398"/>
      <c r="AW19" s="399"/>
      <c r="AX19" s="394"/>
      <c r="AY19" s="392"/>
      <c r="AZ19" s="392"/>
      <c r="BA19" s="392"/>
      <c r="BB19" s="392"/>
      <c r="BC19" s="392"/>
      <c r="BD19" s="392"/>
      <c r="BE19" s="392"/>
      <c r="BF19" s="392"/>
      <c r="BG19" s="393"/>
      <c r="BH19" s="58"/>
      <c r="BI19" s="426"/>
      <c r="BJ19" s="427"/>
      <c r="BK19" s="427"/>
      <c r="BL19" s="427"/>
      <c r="BM19" s="427"/>
      <c r="BN19" s="42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row>
    <row r="20" spans="1:100" ht="15" customHeight="1" x14ac:dyDescent="0.25">
      <c r="A20" s="58"/>
      <c r="B20" s="298"/>
      <c r="C20" s="298"/>
      <c r="D20" s="299"/>
      <c r="E20" s="461"/>
      <c r="F20" s="462"/>
      <c r="G20" s="462"/>
      <c r="H20" s="462"/>
      <c r="I20" s="467"/>
      <c r="J20" s="398" t="str">
        <f>IF(AND('Mapa final'!$K$112="Muy Alta",'Mapa final'!$O$112="Leve"),CONCATENATE("R",'Mapa final'!$A$112),"")</f>
        <v/>
      </c>
      <c r="K20" s="398"/>
      <c r="L20" s="398" t="str">
        <f>IF(AND('Mapa final'!$K$115="Muy Alta",'Mapa final'!$O$115="Leve"),CONCATENATE("R",'Mapa final'!$A$115),"")</f>
        <v/>
      </c>
      <c r="M20" s="398"/>
      <c r="N20" s="398" t="str">
        <f>IF(AND('Mapa final'!$K$118="Muy Alta",'Mapa final'!$O$118="Leve"),CONCATENATE("R",'Mapa final'!$A$118),"")</f>
        <v/>
      </c>
      <c r="O20" s="398"/>
      <c r="P20" s="398" t="str">
        <f>IF(AND('Mapa final'!$K$121="Muy Alta",'Mapa final'!$O$121="Leve"),CONCATENATE("R",'Mapa final'!$A$121),"")</f>
        <v/>
      </c>
      <c r="Q20" s="398"/>
      <c r="R20" s="398" t="str">
        <f>IF(AND('Mapa final'!$K$124="Muy Alta",'Mapa final'!$O$124="Leve"),CONCATENATE("R",'Mapa final'!$A$124),"")</f>
        <v/>
      </c>
      <c r="S20" s="398"/>
      <c r="T20" s="400" t="str">
        <f>IF(AND('Mapa final'!$K$112="Muy Alta",'Mapa final'!$O$112="Menor"),CONCATENATE("R",'Mapa final'!$A$112),"")</f>
        <v/>
      </c>
      <c r="U20" s="398"/>
      <c r="V20" s="398" t="str">
        <f>IF(AND('Mapa final'!$K$115="Muy Alta",'Mapa final'!$O$115="Menor"),CONCATENATE("R",'Mapa final'!$A$115),"")</f>
        <v/>
      </c>
      <c r="W20" s="398"/>
      <c r="X20" s="398" t="str">
        <f>IF(AND('Mapa final'!$K$118="Muy Alta",'Mapa final'!$O$118="Menor"),CONCATENATE("R",'Mapa final'!$A$118),"")</f>
        <v/>
      </c>
      <c r="Y20" s="398"/>
      <c r="Z20" s="398" t="str">
        <f>IF(AND('Mapa final'!$K$121="Muy Alta",'Mapa final'!$O$121="Menor"),CONCATENATE("R",'Mapa final'!$A$121),"")</f>
        <v/>
      </c>
      <c r="AA20" s="398"/>
      <c r="AB20" s="398" t="str">
        <f>IF(AND('Mapa final'!$K$124="Muy Alta",'Mapa final'!$O$124="Menor"),CONCATENATE("R",'Mapa final'!$A$124),"")</f>
        <v/>
      </c>
      <c r="AC20" s="399"/>
      <c r="AD20" s="400" t="str">
        <f>IF(AND('Mapa final'!$K$112="Muy Alta",'Mapa final'!$O$112="Moderado"),CONCATENATE("R",'Mapa final'!$A$112),"")</f>
        <v/>
      </c>
      <c r="AE20" s="398"/>
      <c r="AF20" s="398" t="str">
        <f>IF(AND('Mapa final'!$K$115="Muy Alta",'Mapa final'!$O$115="Moderado"),CONCATENATE("R",'Mapa final'!$A$115),"")</f>
        <v/>
      </c>
      <c r="AG20" s="398"/>
      <c r="AH20" s="398" t="str">
        <f>IF(AND('Mapa final'!$K$118="Muy Alta",'Mapa final'!$O$118="Moderado"),CONCATENATE("R",'Mapa final'!$A$118),"")</f>
        <v/>
      </c>
      <c r="AI20" s="398"/>
      <c r="AJ20" s="398" t="str">
        <f>IF(AND('Mapa final'!$K$121="Muy Alta",'Mapa final'!$O$121="Moderado"),CONCATENATE("R",'Mapa final'!$A$121),"")</f>
        <v/>
      </c>
      <c r="AK20" s="398"/>
      <c r="AL20" s="398" t="str">
        <f>IF(AND('Mapa final'!$K$124="Muy Alta",'Mapa final'!$O$124="Moderado"),CONCATENATE("R",'Mapa final'!$A$124),"")</f>
        <v/>
      </c>
      <c r="AM20" s="399"/>
      <c r="AN20" s="400" t="str">
        <f>IF(AND('Mapa final'!$K$112="Muy Alta",'Mapa final'!$O$112="Mayor"),CONCATENATE("R",'Mapa final'!$A$112),"")</f>
        <v/>
      </c>
      <c r="AO20" s="398"/>
      <c r="AP20" s="398" t="str">
        <f>IF(AND('Mapa final'!$K$115="Muy Alta",'Mapa final'!$O$115="Mayor"),CONCATENATE("R",'Mapa final'!$A$115),"")</f>
        <v/>
      </c>
      <c r="AQ20" s="398"/>
      <c r="AR20" s="398" t="str">
        <f>IF(AND('Mapa final'!$K$118="Muy Alta",'Mapa final'!$O$118="Mayor"),CONCATENATE("R",'Mapa final'!$A$118),"")</f>
        <v/>
      </c>
      <c r="AS20" s="398"/>
      <c r="AT20" s="398" t="str">
        <f>IF(AND('Mapa final'!$K$121="Muy Alta",'Mapa final'!$O$121="Mayor"),CONCATENATE("R",'Mapa final'!$A$121),"")</f>
        <v/>
      </c>
      <c r="AU20" s="398"/>
      <c r="AV20" s="398" t="str">
        <f>IF(AND('Mapa final'!$K$124="Muy Alta",'Mapa final'!$O$124="Mayor"),CONCATENATE("R",'Mapa final'!$A$124),"")</f>
        <v/>
      </c>
      <c r="AW20" s="399"/>
      <c r="AX20" s="394" t="str">
        <f>IF(AND('Mapa final'!$K$112="Muy Alta",'Mapa final'!$O$112="Catastrófico"),CONCATENATE("R",'Mapa final'!$A$112),"")</f>
        <v/>
      </c>
      <c r="AY20" s="392"/>
      <c r="AZ20" s="392" t="str">
        <f>IF(AND('Mapa final'!$K$115="Muy Alta",'Mapa final'!$O$115="Catastrófico"),CONCATENATE("R",'Mapa final'!$A$115),"")</f>
        <v/>
      </c>
      <c r="BA20" s="392"/>
      <c r="BB20" s="392" t="str">
        <f>IF(AND('Mapa final'!$K$118="Muy Alta",'Mapa final'!$O$118="Catastrófico"),CONCATENATE("R",'Mapa final'!$A$118),"")</f>
        <v/>
      </c>
      <c r="BC20" s="392"/>
      <c r="BD20" s="392" t="str">
        <f>IF(AND('Mapa final'!$K$121="Muy Alta",'Mapa final'!$O$121="Catastrófico"),CONCATENATE("R",'Mapa final'!$A$121),"")</f>
        <v/>
      </c>
      <c r="BE20" s="392"/>
      <c r="BF20" s="392" t="str">
        <f>IF(AND('Mapa final'!$K$124="Muy Alta",'Mapa final'!$O$124="Catastrófico"),CONCATENATE("R",'Mapa final'!$A$124),"")</f>
        <v/>
      </c>
      <c r="BG20" s="393"/>
      <c r="BH20" s="58"/>
      <c r="BI20" s="426"/>
      <c r="BJ20" s="427"/>
      <c r="BK20" s="427"/>
      <c r="BL20" s="427"/>
      <c r="BM20" s="427"/>
      <c r="BN20" s="42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row>
    <row r="21" spans="1:100" ht="15" customHeight="1" x14ac:dyDescent="0.25">
      <c r="A21" s="58"/>
      <c r="B21" s="298"/>
      <c r="C21" s="298"/>
      <c r="D21" s="299"/>
      <c r="E21" s="461"/>
      <c r="F21" s="462"/>
      <c r="G21" s="462"/>
      <c r="H21" s="462"/>
      <c r="I21" s="467"/>
      <c r="J21" s="398"/>
      <c r="K21" s="398"/>
      <c r="L21" s="398"/>
      <c r="M21" s="398"/>
      <c r="N21" s="398"/>
      <c r="O21" s="398"/>
      <c r="P21" s="398"/>
      <c r="Q21" s="398"/>
      <c r="R21" s="398"/>
      <c r="S21" s="398"/>
      <c r="T21" s="400"/>
      <c r="U21" s="398"/>
      <c r="V21" s="398"/>
      <c r="W21" s="398"/>
      <c r="X21" s="398"/>
      <c r="Y21" s="398"/>
      <c r="Z21" s="398"/>
      <c r="AA21" s="398"/>
      <c r="AB21" s="398"/>
      <c r="AC21" s="399"/>
      <c r="AD21" s="400"/>
      <c r="AE21" s="398"/>
      <c r="AF21" s="398"/>
      <c r="AG21" s="398"/>
      <c r="AH21" s="398"/>
      <c r="AI21" s="398"/>
      <c r="AJ21" s="398"/>
      <c r="AK21" s="398"/>
      <c r="AL21" s="398"/>
      <c r="AM21" s="399"/>
      <c r="AN21" s="400"/>
      <c r="AO21" s="398"/>
      <c r="AP21" s="398"/>
      <c r="AQ21" s="398"/>
      <c r="AR21" s="398"/>
      <c r="AS21" s="398"/>
      <c r="AT21" s="398"/>
      <c r="AU21" s="398"/>
      <c r="AV21" s="398"/>
      <c r="AW21" s="399"/>
      <c r="AX21" s="394"/>
      <c r="AY21" s="392"/>
      <c r="AZ21" s="392"/>
      <c r="BA21" s="392"/>
      <c r="BB21" s="392"/>
      <c r="BC21" s="392"/>
      <c r="BD21" s="392"/>
      <c r="BE21" s="392"/>
      <c r="BF21" s="392"/>
      <c r="BG21" s="393"/>
      <c r="BH21" s="58"/>
      <c r="BI21" s="426"/>
      <c r="BJ21" s="427"/>
      <c r="BK21" s="427"/>
      <c r="BL21" s="427"/>
      <c r="BM21" s="427"/>
      <c r="BN21" s="42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row>
    <row r="22" spans="1:100" ht="15" customHeight="1" x14ac:dyDescent="0.25">
      <c r="A22" s="58"/>
      <c r="B22" s="298"/>
      <c r="C22" s="298"/>
      <c r="D22" s="299"/>
      <c r="E22" s="461"/>
      <c r="F22" s="462"/>
      <c r="G22" s="462"/>
      <c r="H22" s="462"/>
      <c r="I22" s="467"/>
      <c r="J22" s="398" t="str">
        <f>IF(AND('Mapa final'!$K$127="Muy Alta",'Mapa final'!$O$127="Leve"),CONCATENATE("R",'Mapa final'!$A$127),"")</f>
        <v/>
      </c>
      <c r="K22" s="398"/>
      <c r="L22" s="398" t="str">
        <f>IF(AND('Mapa final'!$K$130="Muy Alta",'Mapa final'!$O$130="Leve"),CONCATENATE("R",'Mapa final'!$A$130),"")</f>
        <v/>
      </c>
      <c r="M22" s="398"/>
      <c r="N22" s="398" t="str">
        <f>IF(AND('Mapa final'!$K$133="Muy Alta",'Mapa final'!$O$133="Leve"),CONCATENATE("R",'Mapa final'!$A$133),"")</f>
        <v/>
      </c>
      <c r="O22" s="398"/>
      <c r="P22" s="398" t="str">
        <f>IF(AND('Mapa final'!$K$136="Muy Alta",'Mapa final'!$O$136="Leve"),CONCATENATE("R",'Mapa final'!$A$136),"")</f>
        <v/>
      </c>
      <c r="Q22" s="398"/>
      <c r="R22" s="398" t="str">
        <f>IF(AND('Mapa final'!$K$139="Muy Alta",'Mapa final'!$O$139="Leve"),CONCATENATE("R",'Mapa final'!$A$139),"")</f>
        <v/>
      </c>
      <c r="S22" s="398"/>
      <c r="T22" s="400" t="str">
        <f>IF(AND('Mapa final'!$K$127="Muy Alta",'Mapa final'!$O$127="Menor"),CONCATENATE("R",'Mapa final'!$A$127),"")</f>
        <v/>
      </c>
      <c r="U22" s="398"/>
      <c r="V22" s="398" t="str">
        <f>IF(AND('Mapa final'!$K$130="Muy Alta",'Mapa final'!$O$130="Menor"),CONCATENATE("R",'Mapa final'!$A$130),"")</f>
        <v/>
      </c>
      <c r="W22" s="398"/>
      <c r="X22" s="398" t="str">
        <f>IF(AND('Mapa final'!$K$133="Muy Alta",'Mapa final'!$O$133="Menor"),CONCATENATE("R",'Mapa final'!$A$133),"")</f>
        <v/>
      </c>
      <c r="Y22" s="398"/>
      <c r="Z22" s="398" t="str">
        <f>IF(AND('Mapa final'!$K$136="Muy Alta",'Mapa final'!$O$136="Menor"),CONCATENATE("R",'Mapa final'!$A$136),"")</f>
        <v/>
      </c>
      <c r="AA22" s="398"/>
      <c r="AB22" s="398" t="str">
        <f>IF(AND('Mapa final'!$K$139="Muy Alta",'Mapa final'!$O$139="Menor"),CONCATENATE("R",'Mapa final'!$A$139),"")</f>
        <v/>
      </c>
      <c r="AC22" s="399"/>
      <c r="AD22" s="400" t="str">
        <f>IF(AND('Mapa final'!$K$127="Muy Alta",'Mapa final'!$O$127="Moderado"),CONCATENATE("R",'Mapa final'!$A$127),"")</f>
        <v/>
      </c>
      <c r="AE22" s="398"/>
      <c r="AF22" s="398" t="str">
        <f>IF(AND('Mapa final'!$K$130="Muy Alta",'Mapa final'!$O$130="Moderado"),CONCATENATE("R",'Mapa final'!$A$130),"")</f>
        <v/>
      </c>
      <c r="AG22" s="398"/>
      <c r="AH22" s="398" t="str">
        <f>IF(AND('Mapa final'!$K$133="Muy Alta",'Mapa final'!$O$133="Moderado"),CONCATENATE("R",'Mapa final'!$A$133),"")</f>
        <v/>
      </c>
      <c r="AI22" s="398"/>
      <c r="AJ22" s="398" t="str">
        <f>IF(AND('Mapa final'!$K$136="Muy Alta",'Mapa final'!$O$136="Moderado"),CONCATENATE("R",'Mapa final'!$A$136),"")</f>
        <v/>
      </c>
      <c r="AK22" s="398"/>
      <c r="AL22" s="398" t="str">
        <f>IF(AND('Mapa final'!$K$139="Muy Alta",'Mapa final'!$O$139="Moderado"),CONCATENATE("R",'Mapa final'!$A$139),"")</f>
        <v/>
      </c>
      <c r="AM22" s="399"/>
      <c r="AN22" s="400" t="str">
        <f>IF(AND('Mapa final'!$K$127="Muy Alta",'Mapa final'!$O$127="Mayor"),CONCATENATE("R",'Mapa final'!$A$127),"")</f>
        <v/>
      </c>
      <c r="AO22" s="398"/>
      <c r="AP22" s="398" t="str">
        <f>IF(AND('Mapa final'!$K$130="Muy Alta",'Mapa final'!$O$130="Mayor"),CONCATENATE("R",'Mapa final'!$A$130),"")</f>
        <v/>
      </c>
      <c r="AQ22" s="398"/>
      <c r="AR22" s="398" t="str">
        <f>IF(AND('Mapa final'!$K$133="Muy Alta",'Mapa final'!$O$133="Mayor"),CONCATENATE("R",'Mapa final'!$A$133),"")</f>
        <v/>
      </c>
      <c r="AS22" s="398"/>
      <c r="AT22" s="398" t="str">
        <f>IF(AND('Mapa final'!$K$136="Muy Alta",'Mapa final'!$O$136="Mayor"),CONCATENATE("R",'Mapa final'!$A$136),"")</f>
        <v/>
      </c>
      <c r="AU22" s="398"/>
      <c r="AV22" s="398" t="str">
        <f>IF(AND('Mapa final'!$K$139="Muy Alta",'Mapa final'!$O$139="Mayor"),CONCATENATE("R",'Mapa final'!$A$139),"")</f>
        <v/>
      </c>
      <c r="AW22" s="399"/>
      <c r="AX22" s="394" t="str">
        <f>IF(AND('Mapa final'!$K$127="Muy Alta",'Mapa final'!$O$127="Catastrófico"),CONCATENATE("R",'Mapa final'!$A$127),"")</f>
        <v/>
      </c>
      <c r="AY22" s="392"/>
      <c r="AZ22" s="392" t="str">
        <f>IF(AND('Mapa final'!$K$130="Muy Alta",'Mapa final'!$O$130="Catastrófico"),CONCATENATE("R",'Mapa final'!$A$130),"")</f>
        <v/>
      </c>
      <c r="BA22" s="392"/>
      <c r="BB22" s="392" t="str">
        <f>IF(AND('Mapa final'!$K$133="Muy Alta",'Mapa final'!$O$133="Catastrófico"),CONCATENATE("R",'Mapa final'!$A$133),"")</f>
        <v/>
      </c>
      <c r="BC22" s="392"/>
      <c r="BD22" s="392" t="str">
        <f>IF(AND('Mapa final'!$K$136="Muy Alta",'Mapa final'!$O$136="Catastrófico"),CONCATENATE("R",'Mapa final'!$A$136),"")</f>
        <v/>
      </c>
      <c r="BE22" s="392"/>
      <c r="BF22" s="392" t="str">
        <f>IF(AND('Mapa final'!$K$139="Muy Alta",'Mapa final'!$O$139="Catastrófico"),CONCATENATE("R",'Mapa final'!$A$139),"")</f>
        <v/>
      </c>
      <c r="BG22" s="393"/>
      <c r="BH22" s="58"/>
      <c r="BI22" s="426"/>
      <c r="BJ22" s="427"/>
      <c r="BK22" s="427"/>
      <c r="BL22" s="427"/>
      <c r="BM22" s="427"/>
      <c r="BN22" s="42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row>
    <row r="23" spans="1:100" ht="15" customHeight="1" x14ac:dyDescent="0.25">
      <c r="A23" s="58"/>
      <c r="B23" s="298"/>
      <c r="C23" s="298"/>
      <c r="D23" s="299"/>
      <c r="E23" s="461"/>
      <c r="F23" s="462"/>
      <c r="G23" s="462"/>
      <c r="H23" s="462"/>
      <c r="I23" s="467"/>
      <c r="J23" s="398"/>
      <c r="K23" s="398"/>
      <c r="L23" s="398"/>
      <c r="M23" s="398"/>
      <c r="N23" s="398"/>
      <c r="O23" s="398"/>
      <c r="P23" s="398"/>
      <c r="Q23" s="398"/>
      <c r="R23" s="398"/>
      <c r="S23" s="398"/>
      <c r="T23" s="400"/>
      <c r="U23" s="398"/>
      <c r="V23" s="398"/>
      <c r="W23" s="398"/>
      <c r="X23" s="398"/>
      <c r="Y23" s="398"/>
      <c r="Z23" s="398"/>
      <c r="AA23" s="398"/>
      <c r="AB23" s="398"/>
      <c r="AC23" s="399"/>
      <c r="AD23" s="400"/>
      <c r="AE23" s="398"/>
      <c r="AF23" s="398"/>
      <c r="AG23" s="398"/>
      <c r="AH23" s="398"/>
      <c r="AI23" s="398"/>
      <c r="AJ23" s="398"/>
      <c r="AK23" s="398"/>
      <c r="AL23" s="398"/>
      <c r="AM23" s="399"/>
      <c r="AN23" s="400"/>
      <c r="AO23" s="398"/>
      <c r="AP23" s="398"/>
      <c r="AQ23" s="398"/>
      <c r="AR23" s="398"/>
      <c r="AS23" s="398"/>
      <c r="AT23" s="398"/>
      <c r="AU23" s="398"/>
      <c r="AV23" s="398"/>
      <c r="AW23" s="399"/>
      <c r="AX23" s="394"/>
      <c r="AY23" s="392"/>
      <c r="AZ23" s="392"/>
      <c r="BA23" s="392"/>
      <c r="BB23" s="392"/>
      <c r="BC23" s="392"/>
      <c r="BD23" s="392"/>
      <c r="BE23" s="392"/>
      <c r="BF23" s="392"/>
      <c r="BG23" s="393"/>
      <c r="BH23" s="58"/>
      <c r="BI23" s="426"/>
      <c r="BJ23" s="427"/>
      <c r="BK23" s="427"/>
      <c r="BL23" s="427"/>
      <c r="BM23" s="427"/>
      <c r="BN23" s="42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row>
    <row r="24" spans="1:100" ht="15" customHeight="1" x14ac:dyDescent="0.25">
      <c r="A24" s="58"/>
      <c r="B24" s="298"/>
      <c r="C24" s="298"/>
      <c r="D24" s="299"/>
      <c r="E24" s="461"/>
      <c r="F24" s="462"/>
      <c r="G24" s="462"/>
      <c r="H24" s="462"/>
      <c r="I24" s="467"/>
      <c r="J24" s="398" t="str">
        <f>IF(AND('Mapa final'!$K$142="Muy Alta",'Mapa final'!$O$142="Leve"),CONCATENATE("R",'Mapa final'!$A$142),"")</f>
        <v/>
      </c>
      <c r="K24" s="398"/>
      <c r="L24" s="398" t="str">
        <f>IF(AND('Mapa final'!$K$145="Muy Alta",'Mapa final'!$O$145="Leve"),CONCATENATE("R",'Mapa final'!$A$145),"")</f>
        <v/>
      </c>
      <c r="M24" s="398"/>
      <c r="N24" s="398" t="str">
        <f>IF(AND('Mapa final'!$K$148="Muy Alta",'Mapa final'!$O$148="Leve"),CONCATENATE("R",'Mapa final'!$A$148),"")</f>
        <v/>
      </c>
      <c r="O24" s="398"/>
      <c r="P24" s="398" t="str">
        <f>IF(AND('Mapa final'!$K$151="Muy Alta",'Mapa final'!$O$151="Leve"),CONCATENATE("R",'Mapa final'!$A$151),"")</f>
        <v/>
      </c>
      <c r="Q24" s="398"/>
      <c r="R24" s="398" t="str">
        <f>IF(AND('Mapa final'!$K$154="Muy Alta",'Mapa final'!$O$154="Leve"),CONCATENATE("R",'Mapa final'!$A$154),"")</f>
        <v/>
      </c>
      <c r="S24" s="398"/>
      <c r="T24" s="400" t="str">
        <f>IF(AND('Mapa final'!$K$142="Muy Alta",'Mapa final'!$O$142="Menor"),CONCATENATE("R",'Mapa final'!$A$142),"")</f>
        <v/>
      </c>
      <c r="U24" s="398"/>
      <c r="V24" s="398" t="str">
        <f>IF(AND('Mapa final'!$K$145="Muy Alta",'Mapa final'!$O$145="Menor"),CONCATENATE("R",'Mapa final'!$A$145),"")</f>
        <v/>
      </c>
      <c r="W24" s="398"/>
      <c r="X24" s="398" t="str">
        <f>IF(AND('Mapa final'!$K$148="Muy Alta",'Mapa final'!$O$148="Menor"),CONCATENATE("R",'Mapa final'!$A$148),"")</f>
        <v/>
      </c>
      <c r="Y24" s="398"/>
      <c r="Z24" s="398" t="str">
        <f>IF(AND('Mapa final'!$K$151="Muy Alta",'Mapa final'!$O$151="Menor"),CONCATENATE("R",'Mapa final'!$A$151),"")</f>
        <v/>
      </c>
      <c r="AA24" s="398"/>
      <c r="AB24" s="398" t="str">
        <f>IF(AND('Mapa final'!$K$154="Muy Alta",'Mapa final'!$O$154="Menor"),CONCATENATE("R",'Mapa final'!$A$154),"")</f>
        <v/>
      </c>
      <c r="AC24" s="399"/>
      <c r="AD24" s="400" t="str">
        <f>IF(AND('Mapa final'!$K$142="Muy Alta",'Mapa final'!$O$142="Moderado"),CONCATENATE("R",'Mapa final'!$A$142),"")</f>
        <v/>
      </c>
      <c r="AE24" s="398"/>
      <c r="AF24" s="398" t="str">
        <f>IF(AND('Mapa final'!$K$145="Muy Alta",'Mapa final'!$O$145="Moderado"),CONCATENATE("R",'Mapa final'!$A$145),"")</f>
        <v/>
      </c>
      <c r="AG24" s="398"/>
      <c r="AH24" s="398" t="str">
        <f>IF(AND('Mapa final'!$K$148="Muy Alta",'Mapa final'!$O$148="Moderado"),CONCATENATE("R",'Mapa final'!$A$148),"")</f>
        <v/>
      </c>
      <c r="AI24" s="398"/>
      <c r="AJ24" s="398" t="str">
        <f>IF(AND('Mapa final'!$K$151="Muy Alta",'Mapa final'!$O$151="Moderado"),CONCATENATE("R",'Mapa final'!$A$151),"")</f>
        <v/>
      </c>
      <c r="AK24" s="398"/>
      <c r="AL24" s="398" t="str">
        <f>IF(AND('Mapa final'!$K$154="Muy Alta",'Mapa final'!$O$154="Moderado"),CONCATENATE("R",'Mapa final'!$A$154),"")</f>
        <v/>
      </c>
      <c r="AM24" s="399"/>
      <c r="AN24" s="400" t="str">
        <f>IF(AND('Mapa final'!$K$142="Muy Alta",'Mapa final'!$O$142="Mayor"),CONCATENATE("R",'Mapa final'!$A$142),"")</f>
        <v/>
      </c>
      <c r="AO24" s="398"/>
      <c r="AP24" s="398" t="str">
        <f>IF(AND('Mapa final'!$K$145="Muy Alta",'Mapa final'!$O$145="Mayor"),CONCATENATE("R",'Mapa final'!$A$145),"")</f>
        <v/>
      </c>
      <c r="AQ24" s="398"/>
      <c r="AR24" s="398" t="str">
        <f>IF(AND('Mapa final'!$K$148="Muy Alta",'Mapa final'!$O$148="Mayor"),CONCATENATE("R",'Mapa final'!$A$148),"")</f>
        <v/>
      </c>
      <c r="AS24" s="398"/>
      <c r="AT24" s="398" t="str">
        <f>IF(AND('Mapa final'!$K$151="Muy Alta",'Mapa final'!$O$151="Mayor"),CONCATENATE("R",'Mapa final'!$A$151),"")</f>
        <v/>
      </c>
      <c r="AU24" s="398"/>
      <c r="AV24" s="398" t="str">
        <f>IF(AND('Mapa final'!$K$154="Muy Alta",'Mapa final'!$O$154="Mayor"),CONCATENATE("R",'Mapa final'!$A$154),"")</f>
        <v/>
      </c>
      <c r="AW24" s="399"/>
      <c r="AX24" s="394" t="str">
        <f>IF(AND('Mapa final'!$K$142="Muy Alta",'Mapa final'!$O$142="Catastrófico"),CONCATENATE("R",'Mapa final'!$A$142),"")</f>
        <v/>
      </c>
      <c r="AY24" s="392"/>
      <c r="AZ24" s="392" t="str">
        <f>IF(AND('Mapa final'!$K$145="Muy Alta",'Mapa final'!$O$145="Catastrófico"),CONCATENATE("R",'Mapa final'!$A$145),"")</f>
        <v/>
      </c>
      <c r="BA24" s="392"/>
      <c r="BB24" s="392" t="str">
        <f>IF(AND('Mapa final'!$K$148="Muy Alta",'Mapa final'!$O$148="Catastrófico"),CONCATENATE("R",'Mapa final'!$A$148),"")</f>
        <v/>
      </c>
      <c r="BC24" s="392"/>
      <c r="BD24" s="392" t="str">
        <f>IF(AND('Mapa final'!$K$151="Muy Alta",'Mapa final'!$O$151="Catastrófico"),CONCATENATE("R",'Mapa final'!$A$151),"")</f>
        <v/>
      </c>
      <c r="BE24" s="392"/>
      <c r="BF24" s="392" t="str">
        <f>IF(AND('Mapa final'!$K$154="Muy Alta",'Mapa final'!$O$154="Catastrófico"),CONCATENATE("R",'Mapa final'!$A$154),"")</f>
        <v/>
      </c>
      <c r="BG24" s="393"/>
      <c r="BH24" s="58"/>
      <c r="BI24" s="426"/>
      <c r="BJ24" s="427"/>
      <c r="BK24" s="427"/>
      <c r="BL24" s="427"/>
      <c r="BM24" s="427"/>
      <c r="BN24" s="42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row>
    <row r="25" spans="1:100" ht="15.75" customHeight="1" thickBot="1" x14ac:dyDescent="0.3">
      <c r="A25" s="58"/>
      <c r="B25" s="298"/>
      <c r="C25" s="298"/>
      <c r="D25" s="299"/>
      <c r="E25" s="464"/>
      <c r="F25" s="465"/>
      <c r="G25" s="465"/>
      <c r="H25" s="465"/>
      <c r="I25" s="468"/>
      <c r="J25" s="398"/>
      <c r="K25" s="398"/>
      <c r="L25" s="398"/>
      <c r="M25" s="398"/>
      <c r="N25" s="398"/>
      <c r="O25" s="398"/>
      <c r="P25" s="398"/>
      <c r="Q25" s="398"/>
      <c r="R25" s="398"/>
      <c r="S25" s="398"/>
      <c r="T25" s="401"/>
      <c r="U25" s="402"/>
      <c r="V25" s="402"/>
      <c r="W25" s="402"/>
      <c r="X25" s="402"/>
      <c r="Y25" s="402"/>
      <c r="Z25" s="402"/>
      <c r="AA25" s="402"/>
      <c r="AB25" s="402"/>
      <c r="AC25" s="403"/>
      <c r="AD25" s="401"/>
      <c r="AE25" s="402"/>
      <c r="AF25" s="402"/>
      <c r="AG25" s="402"/>
      <c r="AH25" s="402"/>
      <c r="AI25" s="402"/>
      <c r="AJ25" s="402"/>
      <c r="AK25" s="402"/>
      <c r="AL25" s="402"/>
      <c r="AM25" s="403"/>
      <c r="AN25" s="401"/>
      <c r="AO25" s="402"/>
      <c r="AP25" s="402"/>
      <c r="AQ25" s="402"/>
      <c r="AR25" s="402"/>
      <c r="AS25" s="402"/>
      <c r="AT25" s="402"/>
      <c r="AU25" s="402"/>
      <c r="AV25" s="402"/>
      <c r="AW25" s="403"/>
      <c r="AX25" s="414"/>
      <c r="AY25" s="413"/>
      <c r="AZ25" s="413"/>
      <c r="BA25" s="413"/>
      <c r="BB25" s="413"/>
      <c r="BC25" s="413"/>
      <c r="BD25" s="413"/>
      <c r="BE25" s="413"/>
      <c r="BF25" s="413"/>
      <c r="BG25" s="415"/>
      <c r="BH25" s="58"/>
      <c r="BI25" s="426"/>
      <c r="BJ25" s="427"/>
      <c r="BK25" s="427"/>
      <c r="BL25" s="427"/>
      <c r="BM25" s="427"/>
      <c r="BN25" s="42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row>
    <row r="26" spans="1:100" ht="15" customHeight="1" x14ac:dyDescent="0.25">
      <c r="A26" s="58"/>
      <c r="B26" s="298"/>
      <c r="C26" s="298"/>
      <c r="D26" s="299"/>
      <c r="E26" s="459" t="s">
        <v>106</v>
      </c>
      <c r="F26" s="460"/>
      <c r="G26" s="460"/>
      <c r="H26" s="460"/>
      <c r="I26" s="460"/>
      <c r="J26" s="404" t="str">
        <f>IF(AND('Mapa final'!$K$7="Alta",'Mapa final'!$O$7="Leve"),CONCATENATE("R",'Mapa final'!$A$7),"")</f>
        <v/>
      </c>
      <c r="K26" s="405"/>
      <c r="L26" s="405" t="str">
        <f>IF(AND('Mapa final'!$K$10="Alta",'Mapa final'!$O$10="Leve"),CONCATENATE("R",'Mapa final'!$A$10),"")</f>
        <v/>
      </c>
      <c r="M26" s="405"/>
      <c r="N26" s="405" t="str">
        <f>IF(AND('Mapa final'!$K$13="Alta",'Mapa final'!$O$13="Leve"),CONCATENATE("R",'Mapa final'!$A$13),"")</f>
        <v/>
      </c>
      <c r="O26" s="405"/>
      <c r="P26" s="405" t="str">
        <f>IF(AND('Mapa final'!$K$16="Alta",'Mapa final'!$O$16="Leve"),CONCATENATE("R",'Mapa final'!$A$16),"")</f>
        <v/>
      </c>
      <c r="Q26" s="405"/>
      <c r="R26" s="405" t="str">
        <f>IF(AND('Mapa final'!$K$19="Alta",'Mapa final'!$O$19="Leve"),CONCATENATE("R",'Mapa final'!$A$19),"")</f>
        <v/>
      </c>
      <c r="S26" s="406"/>
      <c r="T26" s="404" t="str">
        <f>IF(AND('Mapa final'!$K$7="Alta",'Mapa final'!$O$7="Menor"),CONCATENATE("R",'Mapa final'!$A$7),"")</f>
        <v/>
      </c>
      <c r="U26" s="405"/>
      <c r="V26" s="405" t="str">
        <f>IF(AND('Mapa final'!$K$10="Alta",'Mapa final'!$O$10="Menor"),CONCATENATE("R",'Mapa final'!$A$10),"")</f>
        <v/>
      </c>
      <c r="W26" s="405"/>
      <c r="X26" s="405" t="str">
        <f>IF(AND('Mapa final'!$K$13="Alta",'Mapa final'!$O$13="Menor"),CONCATENATE("R",'Mapa final'!$A$13),"")</f>
        <v/>
      </c>
      <c r="Y26" s="405"/>
      <c r="Z26" s="405" t="str">
        <f>IF(AND('Mapa final'!$K$16="Alta",'Mapa final'!$O$16="Menor"),CONCATENATE("R",'Mapa final'!$A$16),"")</f>
        <v/>
      </c>
      <c r="AA26" s="405"/>
      <c r="AB26" s="405" t="str">
        <f>IF(AND('Mapa final'!$K$19="Alta",'Mapa final'!$O$19="Menor"),CONCATENATE("R",'Mapa final'!$A$19),"")</f>
        <v/>
      </c>
      <c r="AC26" s="406"/>
      <c r="AD26" s="410" t="str">
        <f>IF(AND('Mapa final'!$K$7="Alta",'Mapa final'!$O$7="Moderado"),CONCATENATE("R",'Mapa final'!$A$7),"")</f>
        <v/>
      </c>
      <c r="AE26" s="411"/>
      <c r="AF26" s="411" t="str">
        <f>IF(AND('Mapa final'!$K$10="Alta",'Mapa final'!$O$10="Moderado"),CONCATENATE("R",'Mapa final'!$A$10),"")</f>
        <v/>
      </c>
      <c r="AG26" s="411"/>
      <c r="AH26" s="411" t="str">
        <f>IF(AND('Mapa final'!$K$13="Alta",'Mapa final'!$O$13="Moderado"),CONCATENATE("R",'Mapa final'!$A$13),"")</f>
        <v>R3</v>
      </c>
      <c r="AI26" s="411"/>
      <c r="AJ26" s="411" t="str">
        <f>IF(AND('Mapa final'!$K$16="Alta",'Mapa final'!$O$16="Moderado"),CONCATENATE("R",'Mapa final'!$A$16),"")</f>
        <v/>
      </c>
      <c r="AK26" s="411"/>
      <c r="AL26" s="411" t="str">
        <f>IF(AND('Mapa final'!$K$19="Alta",'Mapa final'!$O$19="Moderado"),CONCATENATE("R",'Mapa final'!$A$19),"")</f>
        <v/>
      </c>
      <c r="AM26" s="412"/>
      <c r="AN26" s="410" t="str">
        <f>IF(AND('Mapa final'!$K$7="Alta",'Mapa final'!$O$7="Mayor"),CONCATENATE("R",'Mapa final'!$A$7),"")</f>
        <v/>
      </c>
      <c r="AO26" s="411"/>
      <c r="AP26" s="411" t="str">
        <f>IF(AND('Mapa final'!$K$10="Alta",'Mapa final'!$O$10="Mayor"),CONCATENATE("R",'Mapa final'!$A$10),"")</f>
        <v/>
      </c>
      <c r="AQ26" s="411"/>
      <c r="AR26" s="411" t="str">
        <f>IF(AND('Mapa final'!$K$13="Alta",'Mapa final'!$O$13="Mayor"),CONCATENATE("R",'Mapa final'!$A$13),"")</f>
        <v/>
      </c>
      <c r="AS26" s="411"/>
      <c r="AT26" s="411" t="str">
        <f>IF(AND('Mapa final'!$K$16="Alta",'Mapa final'!$O$16="Mayor"),CONCATENATE("R",'Mapa final'!$A$16),"")</f>
        <v/>
      </c>
      <c r="AU26" s="411"/>
      <c r="AV26" s="411" t="str">
        <f>IF(AND('Mapa final'!$K$19="Alta",'Mapa final'!$O$19="Mayor"),CONCATENATE("R",'Mapa final'!$A$19),"")</f>
        <v/>
      </c>
      <c r="AW26" s="412"/>
      <c r="AX26" s="417" t="str">
        <f>IF(AND('Mapa final'!$K$7="Alta",'Mapa final'!$O$7="Catastrófico"),CONCATENATE("R",'Mapa final'!$A$7),"")</f>
        <v/>
      </c>
      <c r="AY26" s="416"/>
      <c r="AZ26" s="416" t="str">
        <f>IF(AND('Mapa final'!$K$10="Alta",'Mapa final'!$O$10="Catastrófico"),CONCATENATE("R",'Mapa final'!$A$10),"")</f>
        <v/>
      </c>
      <c r="BA26" s="416"/>
      <c r="BB26" s="416" t="str">
        <f>IF(AND('Mapa final'!$K$13="Alta",'Mapa final'!$O$13="Catastrófico"),CONCATENATE("R",'Mapa final'!$A$13),"")</f>
        <v/>
      </c>
      <c r="BC26" s="416"/>
      <c r="BD26" s="416" t="str">
        <f>IF(AND('Mapa final'!$K$16="Alta",'Mapa final'!$O$16="Catastrófico"),CONCATENATE("R",'Mapa final'!$A$16),"")</f>
        <v/>
      </c>
      <c r="BE26" s="416"/>
      <c r="BF26" s="416" t="str">
        <f>IF(AND('Mapa final'!$K$19="Alta",'Mapa final'!$O$19="Catastrófico"),CONCATENATE("R",'Mapa final'!$A$19),"")</f>
        <v/>
      </c>
      <c r="BG26" s="473"/>
      <c r="BH26" s="58"/>
      <c r="BI26" s="426"/>
      <c r="BJ26" s="427"/>
      <c r="BK26" s="427"/>
      <c r="BL26" s="427"/>
      <c r="BM26" s="427"/>
      <c r="BN26" s="42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row>
    <row r="27" spans="1:100" ht="15" customHeight="1" x14ac:dyDescent="0.25">
      <c r="A27" s="58"/>
      <c r="B27" s="298"/>
      <c r="C27" s="298"/>
      <c r="D27" s="299"/>
      <c r="E27" s="461"/>
      <c r="F27" s="462"/>
      <c r="G27" s="462"/>
      <c r="H27" s="462"/>
      <c r="I27" s="463"/>
      <c r="J27" s="397"/>
      <c r="K27" s="395"/>
      <c r="L27" s="395"/>
      <c r="M27" s="395"/>
      <c r="N27" s="395"/>
      <c r="O27" s="395"/>
      <c r="P27" s="395"/>
      <c r="Q27" s="395"/>
      <c r="R27" s="395"/>
      <c r="S27" s="396"/>
      <c r="T27" s="397"/>
      <c r="U27" s="395"/>
      <c r="V27" s="395"/>
      <c r="W27" s="395"/>
      <c r="X27" s="395"/>
      <c r="Y27" s="395"/>
      <c r="Z27" s="395"/>
      <c r="AA27" s="395"/>
      <c r="AB27" s="395"/>
      <c r="AC27" s="396"/>
      <c r="AD27" s="400"/>
      <c r="AE27" s="398"/>
      <c r="AF27" s="398"/>
      <c r="AG27" s="398"/>
      <c r="AH27" s="398"/>
      <c r="AI27" s="398"/>
      <c r="AJ27" s="398"/>
      <c r="AK27" s="398"/>
      <c r="AL27" s="398"/>
      <c r="AM27" s="399"/>
      <c r="AN27" s="400"/>
      <c r="AO27" s="398"/>
      <c r="AP27" s="398"/>
      <c r="AQ27" s="398"/>
      <c r="AR27" s="398"/>
      <c r="AS27" s="398"/>
      <c r="AT27" s="398"/>
      <c r="AU27" s="398"/>
      <c r="AV27" s="398"/>
      <c r="AW27" s="399"/>
      <c r="AX27" s="394"/>
      <c r="AY27" s="392"/>
      <c r="AZ27" s="392"/>
      <c r="BA27" s="392"/>
      <c r="BB27" s="392"/>
      <c r="BC27" s="392"/>
      <c r="BD27" s="392"/>
      <c r="BE27" s="392"/>
      <c r="BF27" s="392"/>
      <c r="BG27" s="393"/>
      <c r="BH27" s="58"/>
      <c r="BI27" s="426"/>
      <c r="BJ27" s="427"/>
      <c r="BK27" s="427"/>
      <c r="BL27" s="427"/>
      <c r="BM27" s="427"/>
      <c r="BN27" s="42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row>
    <row r="28" spans="1:100" ht="15" customHeight="1" x14ac:dyDescent="0.25">
      <c r="A28" s="58"/>
      <c r="B28" s="298"/>
      <c r="C28" s="298"/>
      <c r="D28" s="299"/>
      <c r="E28" s="461"/>
      <c r="F28" s="462"/>
      <c r="G28" s="462"/>
      <c r="H28" s="462"/>
      <c r="I28" s="463"/>
      <c r="J28" s="397" t="str">
        <f>IF(AND('Mapa final'!$K$22="Alta",'Mapa final'!$O$22="Leve"),CONCATENATE("R",'Mapa final'!$A$22),"")</f>
        <v/>
      </c>
      <c r="K28" s="395"/>
      <c r="L28" s="395" t="str">
        <f>IF(AND('Mapa final'!$K$25="Alta",'Mapa final'!$O$25="Leve"),CONCATENATE("R",'Mapa final'!$A$25),"")</f>
        <v/>
      </c>
      <c r="M28" s="395"/>
      <c r="N28" s="395" t="str">
        <f>IF(AND('Mapa final'!$K$28="Alta",'Mapa final'!$O$28="Leve"),CONCATENATE("R",'Mapa final'!$A$28),"")</f>
        <v/>
      </c>
      <c r="O28" s="395"/>
      <c r="P28" s="395" t="str">
        <f>IF(AND('Mapa final'!$K$31="Alta",'Mapa final'!$O$31="Leve"),CONCATENATE("R",'Mapa final'!$A$31),"")</f>
        <v/>
      </c>
      <c r="Q28" s="395"/>
      <c r="R28" s="395" t="str">
        <f>IF(AND('Mapa final'!$K$34="Alta",'Mapa final'!$O$34="Leve"),CONCATENATE("R",'Mapa final'!$A$34),"")</f>
        <v/>
      </c>
      <c r="S28" s="396"/>
      <c r="T28" s="397" t="str">
        <f>IF(AND('Mapa final'!$K$22="Alta",'Mapa final'!$O$22="Menor"),CONCATENATE("R",'Mapa final'!$A$22),"")</f>
        <v/>
      </c>
      <c r="U28" s="395"/>
      <c r="V28" s="395" t="str">
        <f>IF(AND('Mapa final'!$K$25="Alta",'Mapa final'!$O$25="Menor"),CONCATENATE("R",'Mapa final'!$A$25),"")</f>
        <v/>
      </c>
      <c r="W28" s="395"/>
      <c r="X28" s="395" t="str">
        <f>IF(AND('Mapa final'!$K$28="Alta",'Mapa final'!$O$28="Menor"),CONCATENATE("R",'Mapa final'!$A$28),"")</f>
        <v/>
      </c>
      <c r="Y28" s="395"/>
      <c r="Z28" s="395" t="str">
        <f>IF(AND('Mapa final'!$K$31="Alta",'Mapa final'!$O$31="Menor"),CONCATENATE("R",'Mapa final'!$A$31),"")</f>
        <v/>
      </c>
      <c r="AA28" s="395"/>
      <c r="AB28" s="395" t="str">
        <f>IF(AND('Mapa final'!$K$34="Alta",'Mapa final'!$O$34="Menor"),CONCATENATE("R",'Mapa final'!$A$34),"")</f>
        <v/>
      </c>
      <c r="AC28" s="396"/>
      <c r="AD28" s="400" t="str">
        <f>IF(AND('Mapa final'!$K$22="Alta",'Mapa final'!$O$22="Moderado"),CONCATENATE("R",'Mapa final'!$A$22),"")</f>
        <v/>
      </c>
      <c r="AE28" s="398"/>
      <c r="AF28" s="398" t="str">
        <f>IF(AND('Mapa final'!$K$25="Alta",'Mapa final'!$O$25="Moderado"),CONCATENATE("R",'Mapa final'!$A$25),"")</f>
        <v/>
      </c>
      <c r="AG28" s="398"/>
      <c r="AH28" s="398" t="str">
        <f>IF(AND('Mapa final'!$K$28="Alta",'Mapa final'!$O$28="Moderado"),CONCATENATE("R",'Mapa final'!$A$28),"")</f>
        <v>R8</v>
      </c>
      <c r="AI28" s="398"/>
      <c r="AJ28" s="398" t="str">
        <f>IF(AND('Mapa final'!$K$31="Alta",'Mapa final'!$O$31="Moderado"),CONCATENATE("R",'Mapa final'!$A$31),"")</f>
        <v/>
      </c>
      <c r="AK28" s="398"/>
      <c r="AL28" s="398" t="str">
        <f>IF(AND('Mapa final'!$K$34="Alta",'Mapa final'!$O$34="Moderado"),CONCATENATE("R",'Mapa final'!$A$34),"")</f>
        <v>R10</v>
      </c>
      <c r="AM28" s="399"/>
      <c r="AN28" s="400" t="str">
        <f>IF(AND('Mapa final'!$K$22="Alta",'Mapa final'!$O$22="Mayor"),CONCATENATE("R",'Mapa final'!$A$22),"")</f>
        <v/>
      </c>
      <c r="AO28" s="398"/>
      <c r="AP28" s="398" t="str">
        <f>IF(AND('Mapa final'!$K$25="Alta",'Mapa final'!$O$25="Mayor"),CONCATENATE("R",'Mapa final'!$A$25),"")</f>
        <v/>
      </c>
      <c r="AQ28" s="398"/>
      <c r="AR28" s="398" t="str">
        <f>IF(AND('Mapa final'!$K$28="Alta",'Mapa final'!$O$28="Mayor"),CONCATENATE("R",'Mapa final'!$A$28),"")</f>
        <v/>
      </c>
      <c r="AS28" s="398"/>
      <c r="AT28" s="398" t="str">
        <f>IF(AND('Mapa final'!$K$31="Alta",'Mapa final'!$O$31="Mayor"),CONCATENATE("R",'Mapa final'!$A$31),"")</f>
        <v>R9</v>
      </c>
      <c r="AU28" s="398"/>
      <c r="AV28" s="398" t="str">
        <f>IF(AND('Mapa final'!$K$34="Alta",'Mapa final'!$O$34="Mayor"),CONCATENATE("R",'Mapa final'!$A$34),"")</f>
        <v/>
      </c>
      <c r="AW28" s="399"/>
      <c r="AX28" s="394" t="str">
        <f>IF(AND('Mapa final'!$K$22="Alta",'Mapa final'!$O$22="Catastrófico"),CONCATENATE("R",'Mapa final'!$A$22),"")</f>
        <v/>
      </c>
      <c r="AY28" s="392"/>
      <c r="AZ28" s="392" t="str">
        <f>IF(AND('Mapa final'!$K$25="Alta",'Mapa final'!$O$25="Catastrófico"),CONCATENATE("R",'Mapa final'!$A$25),"")</f>
        <v/>
      </c>
      <c r="BA28" s="392"/>
      <c r="BB28" s="392" t="str">
        <f>IF(AND('Mapa final'!$K$28="Alta",'Mapa final'!$O$28="Catastrófico"),CONCATENATE("R",'Mapa final'!$A$28),"")</f>
        <v/>
      </c>
      <c r="BC28" s="392"/>
      <c r="BD28" s="392" t="str">
        <f>IF(AND('Mapa final'!$K$31="Alta",'Mapa final'!$O$31="Catastrófico"),CONCATENATE("R",'Mapa final'!$A$31),"")</f>
        <v/>
      </c>
      <c r="BE28" s="392"/>
      <c r="BF28" s="392" t="str">
        <f>IF(AND('Mapa final'!$K$34="Alta",'Mapa final'!$O$34="Catastrófico"),CONCATENATE("R",'Mapa final'!$A$34),"")</f>
        <v/>
      </c>
      <c r="BG28" s="393"/>
      <c r="BH28" s="58"/>
      <c r="BI28" s="426"/>
      <c r="BJ28" s="427"/>
      <c r="BK28" s="427"/>
      <c r="BL28" s="427"/>
      <c r="BM28" s="427"/>
      <c r="BN28" s="42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row>
    <row r="29" spans="1:100" ht="15" customHeight="1" x14ac:dyDescent="0.25">
      <c r="A29" s="58"/>
      <c r="B29" s="298"/>
      <c r="C29" s="298"/>
      <c r="D29" s="299"/>
      <c r="E29" s="461"/>
      <c r="F29" s="462"/>
      <c r="G29" s="462"/>
      <c r="H29" s="462"/>
      <c r="I29" s="463"/>
      <c r="J29" s="397"/>
      <c r="K29" s="395"/>
      <c r="L29" s="395"/>
      <c r="M29" s="395"/>
      <c r="N29" s="395"/>
      <c r="O29" s="395"/>
      <c r="P29" s="395"/>
      <c r="Q29" s="395"/>
      <c r="R29" s="395"/>
      <c r="S29" s="396"/>
      <c r="T29" s="397"/>
      <c r="U29" s="395"/>
      <c r="V29" s="395"/>
      <c r="W29" s="395"/>
      <c r="X29" s="395"/>
      <c r="Y29" s="395"/>
      <c r="Z29" s="395"/>
      <c r="AA29" s="395"/>
      <c r="AB29" s="395"/>
      <c r="AC29" s="396"/>
      <c r="AD29" s="400"/>
      <c r="AE29" s="398"/>
      <c r="AF29" s="398"/>
      <c r="AG29" s="398"/>
      <c r="AH29" s="398"/>
      <c r="AI29" s="398"/>
      <c r="AJ29" s="398"/>
      <c r="AK29" s="398"/>
      <c r="AL29" s="398"/>
      <c r="AM29" s="399"/>
      <c r="AN29" s="400"/>
      <c r="AO29" s="398"/>
      <c r="AP29" s="398"/>
      <c r="AQ29" s="398"/>
      <c r="AR29" s="398"/>
      <c r="AS29" s="398"/>
      <c r="AT29" s="398"/>
      <c r="AU29" s="398"/>
      <c r="AV29" s="398"/>
      <c r="AW29" s="399"/>
      <c r="AX29" s="394"/>
      <c r="AY29" s="392"/>
      <c r="AZ29" s="392"/>
      <c r="BA29" s="392"/>
      <c r="BB29" s="392"/>
      <c r="BC29" s="392"/>
      <c r="BD29" s="392"/>
      <c r="BE29" s="392"/>
      <c r="BF29" s="392"/>
      <c r="BG29" s="393"/>
      <c r="BH29" s="58"/>
      <c r="BI29" s="426"/>
      <c r="BJ29" s="427"/>
      <c r="BK29" s="427"/>
      <c r="BL29" s="427"/>
      <c r="BM29" s="427"/>
      <c r="BN29" s="42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row>
    <row r="30" spans="1:100" ht="15" customHeight="1" x14ac:dyDescent="0.25">
      <c r="A30" s="58"/>
      <c r="B30" s="298"/>
      <c r="C30" s="298"/>
      <c r="D30" s="299"/>
      <c r="E30" s="461"/>
      <c r="F30" s="462"/>
      <c r="G30" s="462"/>
      <c r="H30" s="462"/>
      <c r="I30" s="463"/>
      <c r="J30" s="397" t="str">
        <f>IF(AND('Mapa final'!$K$37="Alta",'Mapa final'!$O$37="Leve"),CONCATENATE("R",'Mapa final'!$A$37),"")</f>
        <v/>
      </c>
      <c r="K30" s="395"/>
      <c r="L30" s="395" t="str">
        <f>IF(AND('Mapa final'!$K$40="Alta",'Mapa final'!$O$40="Leve"),CONCATENATE("R",'Mapa final'!$A$40),"")</f>
        <v/>
      </c>
      <c r="M30" s="395"/>
      <c r="N30" s="395" t="str">
        <f>IF(AND('Mapa final'!$K$43="Alta",'Mapa final'!$O$43="Leve"),CONCATENATE("R",'Mapa final'!$A$43),"")</f>
        <v/>
      </c>
      <c r="O30" s="395"/>
      <c r="P30" s="395" t="str">
        <f>IF(AND('Mapa final'!$K$46="Alta",'Mapa final'!$O$46="Leve"),CONCATENATE("R",'Mapa final'!$A$46),"")</f>
        <v/>
      </c>
      <c r="Q30" s="395"/>
      <c r="R30" s="395" t="str">
        <f>IF(AND('Mapa final'!$K$49="Alta",'Mapa final'!$O$49="Leve"),CONCATENATE("R",'Mapa final'!$A$49),"")</f>
        <v/>
      </c>
      <c r="S30" s="396"/>
      <c r="T30" s="397" t="str">
        <f>IF(AND('Mapa final'!$K$37="Alta",'Mapa final'!$O$37="Menor"),CONCATENATE("R",'Mapa final'!$A$37),"")</f>
        <v/>
      </c>
      <c r="U30" s="395"/>
      <c r="V30" s="395" t="str">
        <f>IF(AND('Mapa final'!$K$40="Alta",'Mapa final'!$O$40="Menor"),CONCATENATE("R",'Mapa final'!$A$40),"")</f>
        <v/>
      </c>
      <c r="W30" s="395"/>
      <c r="X30" s="395" t="str">
        <f>IF(AND('Mapa final'!$K$43="Alta",'Mapa final'!$O$43="Menor"),CONCATENATE("R",'Mapa final'!$A$43),"")</f>
        <v/>
      </c>
      <c r="Y30" s="395"/>
      <c r="Z30" s="395" t="str">
        <f>IF(AND('Mapa final'!$K$46="Alta",'Mapa final'!$O$46="Menor"),CONCATENATE("R",'Mapa final'!$A$46),"")</f>
        <v/>
      </c>
      <c r="AA30" s="395"/>
      <c r="AB30" s="395" t="str">
        <f>IF(AND('Mapa final'!$K$49="Alta",'Mapa final'!$O$49="Menor"),CONCATENATE("R",'Mapa final'!$A$49),"")</f>
        <v/>
      </c>
      <c r="AC30" s="396"/>
      <c r="AD30" s="400" t="str">
        <f>IF(AND('Mapa final'!$K$37="Alta",'Mapa final'!$O$37="Moderado"),CONCATENATE("R",'Mapa final'!$A$37),"")</f>
        <v/>
      </c>
      <c r="AE30" s="398"/>
      <c r="AF30" s="398" t="str">
        <f>IF(AND('Mapa final'!$K$40="Alta",'Mapa final'!$O$40="Moderado"),CONCATENATE("R",'Mapa final'!$A$40),"")</f>
        <v/>
      </c>
      <c r="AG30" s="398"/>
      <c r="AH30" s="398" t="str">
        <f>IF(AND('Mapa final'!$K$43="Alta",'Mapa final'!$O$43="Moderado"),CONCATENATE("R",'Mapa final'!$A$43),"")</f>
        <v/>
      </c>
      <c r="AI30" s="398"/>
      <c r="AJ30" s="398" t="str">
        <f>IF(AND('Mapa final'!$K$46="Alta",'Mapa final'!$O$46="Moderado"),CONCATENATE("R",'Mapa final'!$A$46),"")</f>
        <v/>
      </c>
      <c r="AK30" s="398"/>
      <c r="AL30" s="398" t="str">
        <f>IF(AND('Mapa final'!$K$49="Alta",'Mapa final'!$O$49="Moderado"),CONCATENATE("R",'Mapa final'!$A$49),"")</f>
        <v>R15</v>
      </c>
      <c r="AM30" s="399"/>
      <c r="AN30" s="400" t="str">
        <f>IF(AND('Mapa final'!$K$37="Alta",'Mapa final'!$O$37="Mayor"),CONCATENATE("R",'Mapa final'!$A$37),"")</f>
        <v/>
      </c>
      <c r="AO30" s="398"/>
      <c r="AP30" s="398" t="str">
        <f>IF(AND('Mapa final'!$K$40="Alta",'Mapa final'!$O$40="Mayor"),CONCATENATE("R",'Mapa final'!$A$40),"")</f>
        <v/>
      </c>
      <c r="AQ30" s="398"/>
      <c r="AR30" s="398" t="str">
        <f>IF(AND('Mapa final'!$K$43="Alta",'Mapa final'!$O$43="Mayor"),CONCATENATE("R",'Mapa final'!$A$43),"")</f>
        <v/>
      </c>
      <c r="AS30" s="398"/>
      <c r="AT30" s="398" t="str">
        <f>IF(AND('Mapa final'!$K$46="Alta",'Mapa final'!$O$46="Mayor"),CONCATENATE("R",'Mapa final'!$A$46),"")</f>
        <v/>
      </c>
      <c r="AU30" s="398"/>
      <c r="AV30" s="398" t="str">
        <f>IF(AND('Mapa final'!$K$49="Alta",'Mapa final'!$O$49="Mayor"),CONCATENATE("R",'Mapa final'!$A$49),"")</f>
        <v/>
      </c>
      <c r="AW30" s="399"/>
      <c r="AX30" s="394" t="str">
        <f>IF(AND('Mapa final'!$K$37="Alta",'Mapa final'!$O$37="Catastrófico"),CONCATENATE("R",'Mapa final'!$A$37),"")</f>
        <v/>
      </c>
      <c r="AY30" s="392"/>
      <c r="AZ30" s="392" t="str">
        <f>IF(AND('Mapa final'!$K$40="Alta",'Mapa final'!$O$40="Catastrófico"),CONCATENATE("R",'Mapa final'!$A$40),"")</f>
        <v/>
      </c>
      <c r="BA30" s="392"/>
      <c r="BB30" s="392" t="str">
        <f>IF(AND('Mapa final'!$K$43="Alta",'Mapa final'!$O$43="Catastrófico"),CONCATENATE("R",'Mapa final'!$A$43),"")</f>
        <v/>
      </c>
      <c r="BC30" s="392"/>
      <c r="BD30" s="392" t="str">
        <f>IF(AND('Mapa final'!$K$46="Alta",'Mapa final'!$O$46="Catastrófico"),CONCATENATE("R",'Mapa final'!$A$46),"")</f>
        <v/>
      </c>
      <c r="BE30" s="392"/>
      <c r="BF30" s="392" t="str">
        <f>IF(AND('Mapa final'!$K$49="Alta",'Mapa final'!$O$49="Catastrófico"),CONCATENATE("R",'Mapa final'!$A$49),"")</f>
        <v/>
      </c>
      <c r="BG30" s="393"/>
      <c r="BH30" s="58"/>
      <c r="BI30" s="426"/>
      <c r="BJ30" s="427"/>
      <c r="BK30" s="427"/>
      <c r="BL30" s="427"/>
      <c r="BM30" s="427"/>
      <c r="BN30" s="42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row>
    <row r="31" spans="1:100" ht="15" customHeight="1" x14ac:dyDescent="0.25">
      <c r="A31" s="58"/>
      <c r="B31" s="298"/>
      <c r="C31" s="298"/>
      <c r="D31" s="299"/>
      <c r="E31" s="461"/>
      <c r="F31" s="462"/>
      <c r="G31" s="462"/>
      <c r="H31" s="462"/>
      <c r="I31" s="463"/>
      <c r="J31" s="397"/>
      <c r="K31" s="395"/>
      <c r="L31" s="395"/>
      <c r="M31" s="395"/>
      <c r="N31" s="395"/>
      <c r="O31" s="395"/>
      <c r="P31" s="395"/>
      <c r="Q31" s="395"/>
      <c r="R31" s="395"/>
      <c r="S31" s="396"/>
      <c r="T31" s="397"/>
      <c r="U31" s="395"/>
      <c r="V31" s="395"/>
      <c r="W31" s="395"/>
      <c r="X31" s="395"/>
      <c r="Y31" s="395"/>
      <c r="Z31" s="395"/>
      <c r="AA31" s="395"/>
      <c r="AB31" s="395"/>
      <c r="AC31" s="396"/>
      <c r="AD31" s="400"/>
      <c r="AE31" s="398"/>
      <c r="AF31" s="398"/>
      <c r="AG31" s="398"/>
      <c r="AH31" s="398"/>
      <c r="AI31" s="398"/>
      <c r="AJ31" s="398"/>
      <c r="AK31" s="398"/>
      <c r="AL31" s="398"/>
      <c r="AM31" s="399"/>
      <c r="AN31" s="400"/>
      <c r="AO31" s="398"/>
      <c r="AP31" s="398"/>
      <c r="AQ31" s="398"/>
      <c r="AR31" s="398"/>
      <c r="AS31" s="398"/>
      <c r="AT31" s="398"/>
      <c r="AU31" s="398"/>
      <c r="AV31" s="398"/>
      <c r="AW31" s="399"/>
      <c r="AX31" s="394"/>
      <c r="AY31" s="392"/>
      <c r="AZ31" s="392"/>
      <c r="BA31" s="392"/>
      <c r="BB31" s="392"/>
      <c r="BC31" s="392"/>
      <c r="BD31" s="392"/>
      <c r="BE31" s="392"/>
      <c r="BF31" s="392"/>
      <c r="BG31" s="393"/>
      <c r="BH31" s="58"/>
      <c r="BI31" s="426"/>
      <c r="BJ31" s="427"/>
      <c r="BK31" s="427"/>
      <c r="BL31" s="427"/>
      <c r="BM31" s="427"/>
      <c r="BN31" s="42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row>
    <row r="32" spans="1:100" ht="15" customHeight="1" x14ac:dyDescent="0.25">
      <c r="A32" s="58"/>
      <c r="B32" s="298"/>
      <c r="C32" s="298"/>
      <c r="D32" s="299"/>
      <c r="E32" s="461"/>
      <c r="F32" s="462"/>
      <c r="G32" s="462"/>
      <c r="H32" s="462"/>
      <c r="I32" s="463"/>
      <c r="J32" s="397" t="str">
        <f>IF(AND('Mapa final'!$K$52="Alta",'Mapa final'!$O$52="Leve"),CONCATENATE("R",'Mapa final'!$A$52),"")</f>
        <v/>
      </c>
      <c r="K32" s="395"/>
      <c r="L32" s="395" t="str">
        <f>IF(AND('Mapa final'!$K$55="Alta",'Mapa final'!$O$55="Leve"),CONCATENATE("R",'Mapa final'!$A$55),"")</f>
        <v/>
      </c>
      <c r="M32" s="395"/>
      <c r="N32" s="395" t="str">
        <f>IF(AND('Mapa final'!$K$58="Alta",'Mapa final'!$O$58="Leve"),CONCATENATE("R",'Mapa final'!$A$58),"")</f>
        <v/>
      </c>
      <c r="O32" s="395"/>
      <c r="P32" s="395" t="str">
        <f>IF(AND('Mapa final'!$K$61="Alta",'Mapa final'!$O$61="Leve"),CONCATENATE("R",'Mapa final'!$A$61),"")</f>
        <v/>
      </c>
      <c r="Q32" s="395"/>
      <c r="R32" s="395" t="str">
        <f>IF(AND('Mapa final'!$K$64="Alta",'Mapa final'!$O$64="Leve"),CONCATENATE("R",'Mapa final'!$A$64),"")</f>
        <v/>
      </c>
      <c r="S32" s="396"/>
      <c r="T32" s="397" t="str">
        <f>IF(AND('Mapa final'!$K$52="Alta",'Mapa final'!$O$52="Menor"),CONCATENATE("R",'Mapa final'!$A$52),"")</f>
        <v/>
      </c>
      <c r="U32" s="395"/>
      <c r="V32" s="395" t="str">
        <f>IF(AND('Mapa final'!$K$55="Alta",'Mapa final'!$O$55="Menor"),CONCATENATE("R",'Mapa final'!$A$55),"")</f>
        <v/>
      </c>
      <c r="W32" s="395"/>
      <c r="X32" s="395" t="str">
        <f>IF(AND('Mapa final'!$K$58="Alta",'Mapa final'!$O$58="Menor"),CONCATENATE("R",'Mapa final'!$A$58),"")</f>
        <v/>
      </c>
      <c r="Y32" s="395"/>
      <c r="Z32" s="395" t="str">
        <f>IF(AND('Mapa final'!$K$61="Alta",'Mapa final'!$O$61="Menor"),CONCATENATE("R",'Mapa final'!$A$61),"")</f>
        <v/>
      </c>
      <c r="AA32" s="395"/>
      <c r="AB32" s="395" t="str">
        <f>IF(AND('Mapa final'!$K$64="Alta",'Mapa final'!$O$64="Menor"),CONCATENATE("R",'Mapa final'!$A$64),"")</f>
        <v/>
      </c>
      <c r="AC32" s="396"/>
      <c r="AD32" s="400" t="str">
        <f>IF(AND('Mapa final'!$K$52="Alta",'Mapa final'!$O$52="Moderado"),CONCATENATE("R",'Mapa final'!$A$52),"")</f>
        <v/>
      </c>
      <c r="AE32" s="398"/>
      <c r="AF32" s="398" t="str">
        <f>IF(AND('Mapa final'!$K$55="Alta",'Mapa final'!$O$55="Moderado"),CONCATENATE("R",'Mapa final'!$A$55),"")</f>
        <v/>
      </c>
      <c r="AG32" s="398"/>
      <c r="AH32" s="398" t="str">
        <f>IF(AND('Mapa final'!$K$58="Alta",'Mapa final'!$O$58="Moderado"),CONCATENATE("R",'Mapa final'!$A$58),"")</f>
        <v/>
      </c>
      <c r="AI32" s="398"/>
      <c r="AJ32" s="398" t="str">
        <f>IF(AND('Mapa final'!$K$61="Alta",'Mapa final'!$O$61="Moderado"),CONCATENATE("R",'Mapa final'!$A$61),"")</f>
        <v/>
      </c>
      <c r="AK32" s="398"/>
      <c r="AL32" s="398" t="str">
        <f>IF(AND('Mapa final'!$K$64="Alta",'Mapa final'!$O$64="Moderado"),CONCATENATE("R",'Mapa final'!$A$64),"")</f>
        <v/>
      </c>
      <c r="AM32" s="399"/>
      <c r="AN32" s="400" t="str">
        <f>IF(AND('Mapa final'!$K$52="Alta",'Mapa final'!$O$52="Mayor"),CONCATENATE("R",'Mapa final'!$A$52),"")</f>
        <v/>
      </c>
      <c r="AO32" s="398"/>
      <c r="AP32" s="398" t="str">
        <f>IF(AND('Mapa final'!$K$55="Alta",'Mapa final'!$O$55="Mayor"),CONCATENATE("R",'Mapa final'!$A$55),"")</f>
        <v/>
      </c>
      <c r="AQ32" s="398"/>
      <c r="AR32" s="398" t="str">
        <f>IF(AND('Mapa final'!$K$58="Alta",'Mapa final'!$O$58="Mayor"),CONCATENATE("R",'Mapa final'!$A$58),"")</f>
        <v/>
      </c>
      <c r="AS32" s="398"/>
      <c r="AT32" s="398" t="str">
        <f>IF(AND('Mapa final'!$K$61="Alta",'Mapa final'!$O$61="Mayor"),CONCATENATE("R",'Mapa final'!$A$61),"")</f>
        <v/>
      </c>
      <c r="AU32" s="398"/>
      <c r="AV32" s="398" t="str">
        <f>IF(AND('Mapa final'!$K$64="Alta",'Mapa final'!$O$64="Mayor"),CONCATENATE("R",'Mapa final'!$A$64),"")</f>
        <v/>
      </c>
      <c r="AW32" s="399"/>
      <c r="AX32" s="394" t="str">
        <f>IF(AND('Mapa final'!$K$52="Alta",'Mapa final'!$O$52="Catastrófico"),CONCATENATE("R",'Mapa final'!$A$52),"")</f>
        <v/>
      </c>
      <c r="AY32" s="392"/>
      <c r="AZ32" s="392" t="str">
        <f>IF(AND('Mapa final'!$K$55="Alta",'Mapa final'!$O$55="Catastrófico"),CONCATENATE("R",'Mapa final'!$A$55),"")</f>
        <v/>
      </c>
      <c r="BA32" s="392"/>
      <c r="BB32" s="392" t="str">
        <f>IF(AND('Mapa final'!$K$58="Alta",'Mapa final'!$O$58="Catastrófico"),CONCATENATE("R",'Mapa final'!$A$58),"")</f>
        <v/>
      </c>
      <c r="BC32" s="392"/>
      <c r="BD32" s="392" t="str">
        <f>IF(AND('Mapa final'!$K$61="Alta",'Mapa final'!$O$61="Catastrófico"),CONCATENATE("R",'Mapa final'!$A$61),"")</f>
        <v/>
      </c>
      <c r="BE32" s="392"/>
      <c r="BF32" s="392" t="str">
        <f>IF(AND('Mapa final'!$K$64="Alta",'Mapa final'!$O$64="Catastrófico"),CONCATENATE("R",'Mapa final'!$A$64),"")</f>
        <v/>
      </c>
      <c r="BG32" s="393"/>
      <c r="BH32" s="58"/>
      <c r="BI32" s="426"/>
      <c r="BJ32" s="427"/>
      <c r="BK32" s="427"/>
      <c r="BL32" s="427"/>
      <c r="BM32" s="427"/>
      <c r="BN32" s="42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row>
    <row r="33" spans="1:100" ht="15" customHeight="1" thickBot="1" x14ac:dyDescent="0.3">
      <c r="A33" s="58"/>
      <c r="B33" s="298"/>
      <c r="C33" s="298"/>
      <c r="D33" s="299"/>
      <c r="E33" s="461"/>
      <c r="F33" s="462"/>
      <c r="G33" s="462"/>
      <c r="H33" s="462"/>
      <c r="I33" s="463"/>
      <c r="J33" s="397"/>
      <c r="K33" s="395"/>
      <c r="L33" s="395"/>
      <c r="M33" s="395"/>
      <c r="N33" s="395"/>
      <c r="O33" s="395"/>
      <c r="P33" s="395"/>
      <c r="Q33" s="395"/>
      <c r="R33" s="395"/>
      <c r="S33" s="396"/>
      <c r="T33" s="397"/>
      <c r="U33" s="395"/>
      <c r="V33" s="395"/>
      <c r="W33" s="395"/>
      <c r="X33" s="395"/>
      <c r="Y33" s="395"/>
      <c r="Z33" s="395"/>
      <c r="AA33" s="395"/>
      <c r="AB33" s="395"/>
      <c r="AC33" s="396"/>
      <c r="AD33" s="400"/>
      <c r="AE33" s="398"/>
      <c r="AF33" s="398"/>
      <c r="AG33" s="398"/>
      <c r="AH33" s="398"/>
      <c r="AI33" s="398"/>
      <c r="AJ33" s="398"/>
      <c r="AK33" s="398"/>
      <c r="AL33" s="398"/>
      <c r="AM33" s="399"/>
      <c r="AN33" s="400"/>
      <c r="AO33" s="398"/>
      <c r="AP33" s="398"/>
      <c r="AQ33" s="398"/>
      <c r="AR33" s="398"/>
      <c r="AS33" s="398"/>
      <c r="AT33" s="398"/>
      <c r="AU33" s="398"/>
      <c r="AV33" s="398"/>
      <c r="AW33" s="399"/>
      <c r="AX33" s="394"/>
      <c r="AY33" s="392"/>
      <c r="AZ33" s="392"/>
      <c r="BA33" s="392"/>
      <c r="BB33" s="392"/>
      <c r="BC33" s="392"/>
      <c r="BD33" s="392"/>
      <c r="BE33" s="392"/>
      <c r="BF33" s="392"/>
      <c r="BG33" s="393"/>
      <c r="BH33" s="58"/>
      <c r="BI33" s="429"/>
      <c r="BJ33" s="430"/>
      <c r="BK33" s="430"/>
      <c r="BL33" s="430"/>
      <c r="BM33" s="430"/>
      <c r="BN33" s="431"/>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row>
    <row r="34" spans="1:100" ht="15" customHeight="1" x14ac:dyDescent="0.25">
      <c r="A34" s="58"/>
      <c r="B34" s="298"/>
      <c r="C34" s="298"/>
      <c r="D34" s="299"/>
      <c r="E34" s="461"/>
      <c r="F34" s="462"/>
      <c r="G34" s="462"/>
      <c r="H34" s="462"/>
      <c r="I34" s="463"/>
      <c r="J34" s="397" t="str">
        <f>IF(AND('Mapa final'!$K$67="Alta",'Mapa final'!$O$67="Leve"),CONCATENATE("R",'Mapa final'!$A$67),"")</f>
        <v/>
      </c>
      <c r="K34" s="395"/>
      <c r="L34" s="395" t="str">
        <f>IF(AND('Mapa final'!$K$70="Alta",'Mapa final'!$O$70="Leve"),CONCATENATE("R",'Mapa final'!$A$70),"")</f>
        <v/>
      </c>
      <c r="M34" s="395"/>
      <c r="N34" s="395" t="str">
        <f>IF(AND('Mapa final'!$K$73="Alta",'Mapa final'!$O$73="Leve"),CONCATENATE("R",'Mapa final'!$A$73),"")</f>
        <v/>
      </c>
      <c r="O34" s="395"/>
      <c r="P34" s="395" t="str">
        <f>IF(AND('Mapa final'!$K$76="Alta",'Mapa final'!$O$76="Leve"),CONCATENATE("R",'Mapa final'!$A$76),"")</f>
        <v/>
      </c>
      <c r="Q34" s="395"/>
      <c r="R34" s="395" t="str">
        <f>IF(AND('Mapa final'!$K$79="Alta",'Mapa final'!$O$79="Leve"),CONCATENATE("R",'Mapa final'!$A$79),"")</f>
        <v/>
      </c>
      <c r="S34" s="396"/>
      <c r="T34" s="397" t="str">
        <f>IF(AND('Mapa final'!$K$67="Alta",'Mapa final'!$O$67="Menor"),CONCATENATE("R",'Mapa final'!$A$67),"")</f>
        <v/>
      </c>
      <c r="U34" s="395"/>
      <c r="V34" s="395" t="str">
        <f>IF(AND('Mapa final'!$K$70="Alta",'Mapa final'!$O$70="Menor"),CONCATENATE("R",'Mapa final'!$A$70),"")</f>
        <v/>
      </c>
      <c r="W34" s="395"/>
      <c r="X34" s="395" t="str">
        <f>IF(AND('Mapa final'!$K$73="Alta",'Mapa final'!$O$73="Menor"),CONCATENATE("R",'Mapa final'!$A$73),"")</f>
        <v/>
      </c>
      <c r="Y34" s="395"/>
      <c r="Z34" s="395" t="str">
        <f>IF(AND('Mapa final'!$K$76="Alta",'Mapa final'!$O$76="Menor"),CONCATENATE("R",'Mapa final'!$A$76),"")</f>
        <v/>
      </c>
      <c r="AA34" s="395"/>
      <c r="AB34" s="395" t="str">
        <f>IF(AND('Mapa final'!$K$79="Alta",'Mapa final'!$O$79="Menor"),CONCATENATE("R",'Mapa final'!$A$79),"")</f>
        <v/>
      </c>
      <c r="AC34" s="396"/>
      <c r="AD34" s="400" t="str">
        <f>IF(AND('Mapa final'!$K$67="Alta",'Mapa final'!$O$67="Moderado"),CONCATENATE("R",'Mapa final'!$A$67),"")</f>
        <v/>
      </c>
      <c r="AE34" s="398"/>
      <c r="AF34" s="398" t="str">
        <f>IF(AND('Mapa final'!$K$70="Alta",'Mapa final'!$O$70="Moderado"),CONCATENATE("R",'Mapa final'!$A$70),"")</f>
        <v/>
      </c>
      <c r="AG34" s="398"/>
      <c r="AH34" s="398" t="str">
        <f>IF(AND('Mapa final'!$K$73="Alta",'Mapa final'!$O$73="Moderado"),CONCATENATE("R",'Mapa final'!$A$73),"")</f>
        <v/>
      </c>
      <c r="AI34" s="398"/>
      <c r="AJ34" s="398" t="str">
        <f>IF(AND('Mapa final'!$K$76="Alta",'Mapa final'!$O$76="Moderado"),CONCATENATE("R",'Mapa final'!$A$76),"")</f>
        <v/>
      </c>
      <c r="AK34" s="398"/>
      <c r="AL34" s="398" t="str">
        <f>IF(AND('Mapa final'!$K$79="Alta",'Mapa final'!$O$79="Moderado"),CONCATENATE("R",'Mapa final'!$A$79),"")</f>
        <v/>
      </c>
      <c r="AM34" s="399"/>
      <c r="AN34" s="400" t="str">
        <f>IF(AND('Mapa final'!$K$67="Alta",'Mapa final'!$O$67="Mayor"),CONCATENATE("R",'Mapa final'!$A$67),"")</f>
        <v/>
      </c>
      <c r="AO34" s="398"/>
      <c r="AP34" s="398" t="str">
        <f>IF(AND('Mapa final'!$K$70="Alta",'Mapa final'!$O$70="Mayor"),CONCATENATE("R",'Mapa final'!$A$70),"")</f>
        <v/>
      </c>
      <c r="AQ34" s="398"/>
      <c r="AR34" s="398" t="str">
        <f>IF(AND('Mapa final'!$K$73="Alta",'Mapa final'!$O$73="Mayor"),CONCATENATE("R",'Mapa final'!$A$73),"")</f>
        <v/>
      </c>
      <c r="AS34" s="398"/>
      <c r="AT34" s="398" t="str">
        <f>IF(AND('Mapa final'!$K$76="Alta",'Mapa final'!$O$76="Mayor"),CONCATENATE("R",'Mapa final'!$A$76),"")</f>
        <v/>
      </c>
      <c r="AU34" s="398"/>
      <c r="AV34" s="398" t="str">
        <f>IF(AND('Mapa final'!$K$79="Alta",'Mapa final'!$O$79="Mayor"),CONCATENATE("R",'Mapa final'!$A$79),"")</f>
        <v/>
      </c>
      <c r="AW34" s="399"/>
      <c r="AX34" s="394" t="str">
        <f>IF(AND('Mapa final'!$K$67="Alta",'Mapa final'!$O$67="Catastrófico"),CONCATENATE("R",'Mapa final'!$A$67),"")</f>
        <v/>
      </c>
      <c r="AY34" s="392"/>
      <c r="AZ34" s="392" t="str">
        <f>IF(AND('Mapa final'!$K$70="Alta",'Mapa final'!$O$70="Catastrófico"),CONCATENATE("R",'Mapa final'!$A$70),"")</f>
        <v/>
      </c>
      <c r="BA34" s="392"/>
      <c r="BB34" s="392" t="str">
        <f>IF(AND('Mapa final'!$K$73="Alta",'Mapa final'!$O$73="Catastrófico"),CONCATENATE("R",'Mapa final'!$A$73),"")</f>
        <v/>
      </c>
      <c r="BC34" s="392"/>
      <c r="BD34" s="392" t="str">
        <f>IF(AND('Mapa final'!$K$76="Alta",'Mapa final'!$O$76="Catastrófico"),CONCATENATE("R",'Mapa final'!$A$76),"")</f>
        <v/>
      </c>
      <c r="BE34" s="392"/>
      <c r="BF34" s="392" t="str">
        <f>IF(AND('Mapa final'!$K$79="Alta",'Mapa final'!$O$79="Catastrófico"),CONCATENATE("R",'Mapa final'!$A$79),"")</f>
        <v/>
      </c>
      <c r="BG34" s="393"/>
      <c r="BH34" s="58"/>
      <c r="BI34" s="432" t="s">
        <v>74</v>
      </c>
      <c r="BJ34" s="433"/>
      <c r="BK34" s="433"/>
      <c r="BL34" s="433"/>
      <c r="BM34" s="433"/>
      <c r="BN34" s="434"/>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row>
    <row r="35" spans="1:100" ht="15" customHeight="1" x14ac:dyDescent="0.25">
      <c r="A35" s="58"/>
      <c r="B35" s="298"/>
      <c r="C35" s="298"/>
      <c r="D35" s="299"/>
      <c r="E35" s="461"/>
      <c r="F35" s="462"/>
      <c r="G35" s="462"/>
      <c r="H35" s="462"/>
      <c r="I35" s="463"/>
      <c r="J35" s="397"/>
      <c r="K35" s="395"/>
      <c r="L35" s="395"/>
      <c r="M35" s="395"/>
      <c r="N35" s="395"/>
      <c r="O35" s="395"/>
      <c r="P35" s="395"/>
      <c r="Q35" s="395"/>
      <c r="R35" s="395"/>
      <c r="S35" s="396"/>
      <c r="T35" s="397"/>
      <c r="U35" s="395"/>
      <c r="V35" s="395"/>
      <c r="W35" s="395"/>
      <c r="X35" s="395"/>
      <c r="Y35" s="395"/>
      <c r="Z35" s="395"/>
      <c r="AA35" s="395"/>
      <c r="AB35" s="395"/>
      <c r="AC35" s="396"/>
      <c r="AD35" s="400"/>
      <c r="AE35" s="398"/>
      <c r="AF35" s="398"/>
      <c r="AG35" s="398"/>
      <c r="AH35" s="398"/>
      <c r="AI35" s="398"/>
      <c r="AJ35" s="398"/>
      <c r="AK35" s="398"/>
      <c r="AL35" s="398"/>
      <c r="AM35" s="399"/>
      <c r="AN35" s="400"/>
      <c r="AO35" s="398"/>
      <c r="AP35" s="398"/>
      <c r="AQ35" s="398"/>
      <c r="AR35" s="398"/>
      <c r="AS35" s="398"/>
      <c r="AT35" s="398"/>
      <c r="AU35" s="398"/>
      <c r="AV35" s="398"/>
      <c r="AW35" s="399"/>
      <c r="AX35" s="394"/>
      <c r="AY35" s="392"/>
      <c r="AZ35" s="392"/>
      <c r="BA35" s="392"/>
      <c r="BB35" s="392"/>
      <c r="BC35" s="392"/>
      <c r="BD35" s="392"/>
      <c r="BE35" s="392"/>
      <c r="BF35" s="392"/>
      <c r="BG35" s="393"/>
      <c r="BH35" s="58"/>
      <c r="BI35" s="435"/>
      <c r="BJ35" s="436"/>
      <c r="BK35" s="436"/>
      <c r="BL35" s="436"/>
      <c r="BM35" s="436"/>
      <c r="BN35" s="437"/>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row>
    <row r="36" spans="1:100" ht="15" customHeight="1" x14ac:dyDescent="0.25">
      <c r="A36" s="58"/>
      <c r="B36" s="298"/>
      <c r="C36" s="298"/>
      <c r="D36" s="299"/>
      <c r="E36" s="461"/>
      <c r="F36" s="462"/>
      <c r="G36" s="462"/>
      <c r="H36" s="462"/>
      <c r="I36" s="463"/>
      <c r="J36" s="397" t="str">
        <f>IF(AND('Mapa final'!$K$82="Alta",'Mapa final'!$O$82="Leve"),CONCATENATE("R",'Mapa final'!$A$82),"")</f>
        <v/>
      </c>
      <c r="K36" s="395"/>
      <c r="L36" s="395" t="str">
        <f>IF(AND('Mapa final'!$K$85="Alta",'Mapa final'!$O$85="Leve"),CONCATENATE("R",'Mapa final'!$A$85),"")</f>
        <v/>
      </c>
      <c r="M36" s="395"/>
      <c r="N36" s="395" t="str">
        <f>IF(AND('Mapa final'!$K$88="Alta",'Mapa final'!$O$88="Leve"),CONCATENATE("R",'Mapa final'!$A$88),"")</f>
        <v/>
      </c>
      <c r="O36" s="395"/>
      <c r="P36" s="395" t="str">
        <f>IF(AND('Mapa final'!$K$91="Alta",'Mapa final'!$O$91="Leve"),CONCATENATE("R",'Mapa final'!$A$91),"")</f>
        <v/>
      </c>
      <c r="Q36" s="395"/>
      <c r="R36" s="395" t="str">
        <f>IF(AND('Mapa final'!$K$94="Alta",'Mapa final'!$O$94="Leve"),CONCATENATE("R",'Mapa final'!$A$94),"")</f>
        <v/>
      </c>
      <c r="S36" s="396"/>
      <c r="T36" s="397" t="str">
        <f>IF(AND('Mapa final'!$K$82="Alta",'Mapa final'!$O$82="Menor"),CONCATENATE("R",'Mapa final'!$A$82),"")</f>
        <v/>
      </c>
      <c r="U36" s="395"/>
      <c r="V36" s="395" t="str">
        <f>IF(AND('Mapa final'!$K$85="Alta",'Mapa final'!$O$85="Menor"),CONCATENATE("R",'Mapa final'!$A$85),"")</f>
        <v/>
      </c>
      <c r="W36" s="395"/>
      <c r="X36" s="395" t="str">
        <f>IF(AND('Mapa final'!$K$88="Alta",'Mapa final'!$O$88="Menor"),CONCATENATE("R",'Mapa final'!$A$88),"")</f>
        <v/>
      </c>
      <c r="Y36" s="395"/>
      <c r="Z36" s="395" t="str">
        <f>IF(AND('Mapa final'!$K$91="Alta",'Mapa final'!$O$91="Menor"),CONCATENATE("R",'Mapa final'!$A$91),"")</f>
        <v/>
      </c>
      <c r="AA36" s="395"/>
      <c r="AB36" s="395" t="str">
        <f>IF(AND('Mapa final'!$K$94="Alta",'Mapa final'!$O$94="Menor"),CONCATENATE("R",'Mapa final'!$A$94),"")</f>
        <v/>
      </c>
      <c r="AC36" s="396"/>
      <c r="AD36" s="400" t="str">
        <f>IF(AND('Mapa final'!$K$82="Alta",'Mapa final'!$O$82="Moderado"),CONCATENATE("R",'Mapa final'!$A$82),"")</f>
        <v/>
      </c>
      <c r="AE36" s="398"/>
      <c r="AF36" s="398" t="str">
        <f>IF(AND('Mapa final'!$K$85="Alta",'Mapa final'!$O$85="Moderado"),CONCATENATE("R",'Mapa final'!$A$85),"")</f>
        <v/>
      </c>
      <c r="AG36" s="398"/>
      <c r="AH36" s="398" t="str">
        <f>IF(AND('Mapa final'!$K$88="Alta",'Mapa final'!$O$88="Moderado"),CONCATENATE("R",'Mapa final'!$A$88),"")</f>
        <v/>
      </c>
      <c r="AI36" s="398"/>
      <c r="AJ36" s="398" t="str">
        <f>IF(AND('Mapa final'!$K$91="Alta",'Mapa final'!$O$91="Moderado"),CONCATENATE("R",'Mapa final'!$A$91),"")</f>
        <v/>
      </c>
      <c r="AK36" s="398"/>
      <c r="AL36" s="398" t="str">
        <f>IF(AND('Mapa final'!$K$94="Alta",'Mapa final'!$O$94="Moderado"),CONCATENATE("R",'Mapa final'!$A$94),"")</f>
        <v/>
      </c>
      <c r="AM36" s="399"/>
      <c r="AN36" s="400" t="str">
        <f>IF(AND('Mapa final'!$K$82="Alta",'Mapa final'!$O$82="Mayor"),CONCATENATE("R",'Mapa final'!$A$82),"")</f>
        <v/>
      </c>
      <c r="AO36" s="398"/>
      <c r="AP36" s="398" t="str">
        <f>IF(AND('Mapa final'!$K$85="Alta",'Mapa final'!$O$85="Mayor"),CONCATENATE("R",'Mapa final'!$A$85),"")</f>
        <v/>
      </c>
      <c r="AQ36" s="398"/>
      <c r="AR36" s="398" t="str">
        <f>IF(AND('Mapa final'!$K$88="Alta",'Mapa final'!$O$88="Mayor"),CONCATENATE("R",'Mapa final'!$A$88),"")</f>
        <v/>
      </c>
      <c r="AS36" s="398"/>
      <c r="AT36" s="398" t="str">
        <f>IF(AND('Mapa final'!$K$91="Alta",'Mapa final'!$O$91="Mayor"),CONCATENATE("R",'Mapa final'!$A$91),"")</f>
        <v/>
      </c>
      <c r="AU36" s="398"/>
      <c r="AV36" s="398" t="str">
        <f>IF(AND('Mapa final'!$K$94="Alta",'Mapa final'!$O$94="Mayor"),CONCATENATE("R",'Mapa final'!$A$94),"")</f>
        <v>R30</v>
      </c>
      <c r="AW36" s="399"/>
      <c r="AX36" s="394" t="str">
        <f>IF(AND('Mapa final'!$K$82="Alta",'Mapa final'!$O$82="Catastrófico"),CONCATENATE("R",'Mapa final'!$A$82),"")</f>
        <v/>
      </c>
      <c r="AY36" s="392"/>
      <c r="AZ36" s="392" t="str">
        <f>IF(AND('Mapa final'!$K$85="Alta",'Mapa final'!$O$85="Catastrófico"),CONCATENATE("R",'Mapa final'!$A$85),"")</f>
        <v/>
      </c>
      <c r="BA36" s="392"/>
      <c r="BB36" s="392" t="str">
        <f>IF(AND('Mapa final'!$K$88="Alta",'Mapa final'!$O$88="Catastrófico"),CONCATENATE("R",'Mapa final'!$A$88),"")</f>
        <v/>
      </c>
      <c r="BC36" s="392"/>
      <c r="BD36" s="392" t="str">
        <f>IF(AND('Mapa final'!$K$91="Alta",'Mapa final'!$O$91="Catastrófico"),CONCATENATE("R",'Mapa final'!$A$91),"")</f>
        <v/>
      </c>
      <c r="BE36" s="392"/>
      <c r="BF36" s="392" t="str">
        <f>IF(AND('Mapa final'!$K$94="Alta",'Mapa final'!$O$94="Catastrófico"),CONCATENATE("R",'Mapa final'!$A$94),"")</f>
        <v/>
      </c>
      <c r="BG36" s="393"/>
      <c r="BH36" s="58"/>
      <c r="BI36" s="435"/>
      <c r="BJ36" s="436"/>
      <c r="BK36" s="436"/>
      <c r="BL36" s="436"/>
      <c r="BM36" s="436"/>
      <c r="BN36" s="437"/>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row>
    <row r="37" spans="1:100" ht="15" customHeight="1" x14ac:dyDescent="0.25">
      <c r="A37" s="58"/>
      <c r="B37" s="298"/>
      <c r="C37" s="298"/>
      <c r="D37" s="299"/>
      <c r="E37" s="461"/>
      <c r="F37" s="462"/>
      <c r="G37" s="462"/>
      <c r="H37" s="462"/>
      <c r="I37" s="463"/>
      <c r="J37" s="397"/>
      <c r="K37" s="395"/>
      <c r="L37" s="395"/>
      <c r="M37" s="395"/>
      <c r="N37" s="395"/>
      <c r="O37" s="395"/>
      <c r="P37" s="395"/>
      <c r="Q37" s="395"/>
      <c r="R37" s="395"/>
      <c r="S37" s="396"/>
      <c r="T37" s="397"/>
      <c r="U37" s="395"/>
      <c r="V37" s="395"/>
      <c r="W37" s="395"/>
      <c r="X37" s="395"/>
      <c r="Y37" s="395"/>
      <c r="Z37" s="395"/>
      <c r="AA37" s="395"/>
      <c r="AB37" s="395"/>
      <c r="AC37" s="396"/>
      <c r="AD37" s="400"/>
      <c r="AE37" s="398"/>
      <c r="AF37" s="398"/>
      <c r="AG37" s="398"/>
      <c r="AH37" s="398"/>
      <c r="AI37" s="398"/>
      <c r="AJ37" s="398"/>
      <c r="AK37" s="398"/>
      <c r="AL37" s="398"/>
      <c r="AM37" s="399"/>
      <c r="AN37" s="400"/>
      <c r="AO37" s="398"/>
      <c r="AP37" s="398"/>
      <c r="AQ37" s="398"/>
      <c r="AR37" s="398"/>
      <c r="AS37" s="398"/>
      <c r="AT37" s="398"/>
      <c r="AU37" s="398"/>
      <c r="AV37" s="398"/>
      <c r="AW37" s="399"/>
      <c r="AX37" s="394"/>
      <c r="AY37" s="392"/>
      <c r="AZ37" s="392"/>
      <c r="BA37" s="392"/>
      <c r="BB37" s="392"/>
      <c r="BC37" s="392"/>
      <c r="BD37" s="392"/>
      <c r="BE37" s="392"/>
      <c r="BF37" s="392"/>
      <c r="BG37" s="393"/>
      <c r="BH37" s="58"/>
      <c r="BI37" s="435"/>
      <c r="BJ37" s="436"/>
      <c r="BK37" s="436"/>
      <c r="BL37" s="436"/>
      <c r="BM37" s="436"/>
      <c r="BN37" s="437"/>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row>
    <row r="38" spans="1:100" ht="15" customHeight="1" x14ac:dyDescent="0.25">
      <c r="A38" s="58"/>
      <c r="B38" s="298"/>
      <c r="C38" s="298"/>
      <c r="D38" s="299"/>
      <c r="E38" s="461"/>
      <c r="F38" s="462"/>
      <c r="G38" s="462"/>
      <c r="H38" s="462"/>
      <c r="I38" s="463"/>
      <c r="J38" s="397" t="str">
        <f>IF(AND('Mapa final'!$K$97="Alta",'Mapa final'!$O$97="Leve"),CONCATENATE("R",'Mapa final'!$A$97),"")</f>
        <v/>
      </c>
      <c r="K38" s="395"/>
      <c r="L38" s="395" t="str">
        <f>IF(AND('Mapa final'!$K$100="Alta",'Mapa final'!$O$100="Leve"),CONCATENATE("R",'Mapa final'!$A$100),"")</f>
        <v/>
      </c>
      <c r="M38" s="395"/>
      <c r="N38" s="395" t="str">
        <f>IF(AND('Mapa final'!$K$103="Alta",'Mapa final'!$O$103="Leve"),CONCATENATE("R",'Mapa final'!$A$103),"")</f>
        <v/>
      </c>
      <c r="O38" s="395"/>
      <c r="P38" s="395" t="str">
        <f>IF(AND('Mapa final'!$K$106="Alta",'Mapa final'!$O$106="Leve"),CONCATENATE("R",'Mapa final'!$A$106),"")</f>
        <v/>
      </c>
      <c r="Q38" s="395"/>
      <c r="R38" s="395" t="str">
        <f>IF(AND('Mapa final'!$K$109="Alta",'Mapa final'!$O$109="Leve"),CONCATENATE("R",'Mapa final'!$A$109),"")</f>
        <v/>
      </c>
      <c r="S38" s="396"/>
      <c r="T38" s="397" t="str">
        <f>IF(AND('Mapa final'!$K$97="Alta",'Mapa final'!$O$97="Menor"),CONCATENATE("R",'Mapa final'!$A$97),"")</f>
        <v/>
      </c>
      <c r="U38" s="395"/>
      <c r="V38" s="395" t="str">
        <f>IF(AND('Mapa final'!$K$100="Alta",'Mapa final'!$O$100="Menor"),CONCATENATE("R",'Mapa final'!$A$100),"")</f>
        <v/>
      </c>
      <c r="W38" s="395"/>
      <c r="X38" s="395" t="str">
        <f>IF(AND('Mapa final'!$K$103="Alta",'Mapa final'!$O$103="Menor"),CONCATENATE("R",'Mapa final'!$A$103),"")</f>
        <v/>
      </c>
      <c r="Y38" s="395"/>
      <c r="Z38" s="395" t="str">
        <f>IF(AND('Mapa final'!$K$106="Alta",'Mapa final'!$O$106="Menor"),CONCATENATE("R",'Mapa final'!$A$106),"")</f>
        <v/>
      </c>
      <c r="AA38" s="395"/>
      <c r="AB38" s="395" t="str">
        <f>IF(AND('Mapa final'!$K$109="Alta",'Mapa final'!$O$109="Menor"),CONCATENATE("R",'Mapa final'!$A$109),"")</f>
        <v/>
      </c>
      <c r="AC38" s="396"/>
      <c r="AD38" s="400" t="str">
        <f>IF(AND('Mapa final'!$K$97="Alta",'Mapa final'!$O$97="Moderado"),CONCATENATE("R",'Mapa final'!$A$97),"")</f>
        <v/>
      </c>
      <c r="AE38" s="398"/>
      <c r="AF38" s="398" t="str">
        <f>IF(AND('Mapa final'!$K$100="Alta",'Mapa final'!$O$100="Moderado"),CONCATENATE("R",'Mapa final'!$A$100),"")</f>
        <v>R32</v>
      </c>
      <c r="AG38" s="398"/>
      <c r="AH38" s="398" t="str">
        <f>IF(AND('Mapa final'!$K$103="Alta",'Mapa final'!$O$103="Moderado"),CONCATENATE("R",'Mapa final'!$A$103),"")</f>
        <v/>
      </c>
      <c r="AI38" s="398"/>
      <c r="AJ38" s="398" t="str">
        <f>IF(AND('Mapa final'!$K$106="Alta",'Mapa final'!$O$106="Moderado"),CONCATENATE("R",'Mapa final'!$A$106),"")</f>
        <v/>
      </c>
      <c r="AK38" s="398"/>
      <c r="AL38" s="398" t="str">
        <f>IF(AND('Mapa final'!$K$109="Alta",'Mapa final'!$O$109="Moderado"),CONCATENATE("R",'Mapa final'!$A$109),"")</f>
        <v/>
      </c>
      <c r="AM38" s="399"/>
      <c r="AN38" s="400" t="str">
        <f>IF(AND('Mapa final'!$K$97="Alta",'Mapa final'!$O$97="Mayor"),CONCATENATE("R",'Mapa final'!$A$97),"")</f>
        <v/>
      </c>
      <c r="AO38" s="398"/>
      <c r="AP38" s="398" t="str">
        <f>IF(AND('Mapa final'!$K$100="Alta",'Mapa final'!$O$100="Mayor"),CONCATENATE("R",'Mapa final'!$A$100),"")</f>
        <v/>
      </c>
      <c r="AQ38" s="398"/>
      <c r="AR38" s="398" t="str">
        <f>IF(AND('Mapa final'!$K$103="Alta",'Mapa final'!$O$103="Mayor"),CONCATENATE("R",'Mapa final'!$A$103),"")</f>
        <v/>
      </c>
      <c r="AS38" s="398"/>
      <c r="AT38" s="398" t="str">
        <f>IF(AND('Mapa final'!$K$106="Alta",'Mapa final'!$O$106="Mayor"),CONCATENATE("R",'Mapa final'!$A$106),"")</f>
        <v/>
      </c>
      <c r="AU38" s="398"/>
      <c r="AV38" s="398" t="str">
        <f>IF(AND('Mapa final'!$K$109="Alta",'Mapa final'!$O$109="Mayor"),CONCATENATE("R",'Mapa final'!$A$109),"")</f>
        <v/>
      </c>
      <c r="AW38" s="399"/>
      <c r="AX38" s="394" t="str">
        <f>IF(AND('Mapa final'!$K$97="Alta",'Mapa final'!$O$97="Catastrófico"),CONCATENATE("R",'Mapa final'!$A$97),"")</f>
        <v/>
      </c>
      <c r="AY38" s="392"/>
      <c r="AZ38" s="392" t="str">
        <f>IF(AND('Mapa final'!$K$100="Alta",'Mapa final'!$O$100="Catastrófico"),CONCATENATE("R",'Mapa final'!$A$100),"")</f>
        <v/>
      </c>
      <c r="BA38" s="392"/>
      <c r="BB38" s="392" t="str">
        <f>IF(AND('Mapa final'!$K$103="Alta",'Mapa final'!$O$103="Catastrófico"),CONCATENATE("R",'Mapa final'!$A$103),"")</f>
        <v/>
      </c>
      <c r="BC38" s="392"/>
      <c r="BD38" s="392" t="str">
        <f>IF(AND('Mapa final'!$K$106="Alta",'Mapa final'!$O$106="Catastrófico"),CONCATENATE("R",'Mapa final'!$A$106),"")</f>
        <v/>
      </c>
      <c r="BE38" s="392"/>
      <c r="BF38" s="392" t="str">
        <f>IF(AND('Mapa final'!$K$109="Alta",'Mapa final'!$O$109="Catastrófico"),CONCATENATE("R",'Mapa final'!$A$109),"")</f>
        <v/>
      </c>
      <c r="BG38" s="393"/>
      <c r="BH38" s="58"/>
      <c r="BI38" s="435"/>
      <c r="BJ38" s="436"/>
      <c r="BK38" s="436"/>
      <c r="BL38" s="436"/>
      <c r="BM38" s="436"/>
      <c r="BN38" s="437"/>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row>
    <row r="39" spans="1:100" ht="15" customHeight="1" x14ac:dyDescent="0.25">
      <c r="A39" s="58"/>
      <c r="B39" s="298"/>
      <c r="C39" s="298"/>
      <c r="D39" s="299"/>
      <c r="E39" s="461"/>
      <c r="F39" s="462"/>
      <c r="G39" s="462"/>
      <c r="H39" s="462"/>
      <c r="I39" s="463"/>
      <c r="J39" s="397"/>
      <c r="K39" s="395"/>
      <c r="L39" s="395"/>
      <c r="M39" s="395"/>
      <c r="N39" s="395"/>
      <c r="O39" s="395"/>
      <c r="P39" s="395"/>
      <c r="Q39" s="395"/>
      <c r="R39" s="395"/>
      <c r="S39" s="396"/>
      <c r="T39" s="397"/>
      <c r="U39" s="395"/>
      <c r="V39" s="395"/>
      <c r="W39" s="395"/>
      <c r="X39" s="395"/>
      <c r="Y39" s="395"/>
      <c r="Z39" s="395"/>
      <c r="AA39" s="395"/>
      <c r="AB39" s="395"/>
      <c r="AC39" s="396"/>
      <c r="AD39" s="400"/>
      <c r="AE39" s="398"/>
      <c r="AF39" s="398"/>
      <c r="AG39" s="398"/>
      <c r="AH39" s="398"/>
      <c r="AI39" s="398"/>
      <c r="AJ39" s="398"/>
      <c r="AK39" s="398"/>
      <c r="AL39" s="398"/>
      <c r="AM39" s="399"/>
      <c r="AN39" s="400"/>
      <c r="AO39" s="398"/>
      <c r="AP39" s="398"/>
      <c r="AQ39" s="398"/>
      <c r="AR39" s="398"/>
      <c r="AS39" s="398"/>
      <c r="AT39" s="398"/>
      <c r="AU39" s="398"/>
      <c r="AV39" s="398"/>
      <c r="AW39" s="399"/>
      <c r="AX39" s="394"/>
      <c r="AY39" s="392"/>
      <c r="AZ39" s="392"/>
      <c r="BA39" s="392"/>
      <c r="BB39" s="392"/>
      <c r="BC39" s="392"/>
      <c r="BD39" s="392"/>
      <c r="BE39" s="392"/>
      <c r="BF39" s="392"/>
      <c r="BG39" s="393"/>
      <c r="BH39" s="58"/>
      <c r="BI39" s="435"/>
      <c r="BJ39" s="436"/>
      <c r="BK39" s="436"/>
      <c r="BL39" s="436"/>
      <c r="BM39" s="436"/>
      <c r="BN39" s="437"/>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row>
    <row r="40" spans="1:100" ht="15" customHeight="1" x14ac:dyDescent="0.25">
      <c r="A40" s="58"/>
      <c r="B40" s="298"/>
      <c r="C40" s="298"/>
      <c r="D40" s="299"/>
      <c r="E40" s="461"/>
      <c r="F40" s="462"/>
      <c r="G40" s="462"/>
      <c r="H40" s="462"/>
      <c r="I40" s="463"/>
      <c r="J40" s="397" t="str">
        <f>IF(AND('Mapa final'!$K$112="Alta",'Mapa final'!$O$112="Leve"),CONCATENATE("R",'Mapa final'!$A$112),"")</f>
        <v/>
      </c>
      <c r="K40" s="395"/>
      <c r="L40" s="395" t="str">
        <f>IF(AND('Mapa final'!$K$115="Alta",'Mapa final'!$O$115="Leve"),CONCATENATE("R",'Mapa final'!$A$115),"")</f>
        <v/>
      </c>
      <c r="M40" s="395"/>
      <c r="N40" s="395" t="str">
        <f>IF(AND('Mapa final'!$K$118="Alta",'Mapa final'!$O$118="Leve"),CONCATENATE("R",'Mapa final'!$A$118),"")</f>
        <v/>
      </c>
      <c r="O40" s="395"/>
      <c r="P40" s="395" t="str">
        <f>IF(AND('Mapa final'!$K$121="Alta",'Mapa final'!$O$121="Leve"),CONCATENATE("R",'Mapa final'!$A$121),"")</f>
        <v/>
      </c>
      <c r="Q40" s="395"/>
      <c r="R40" s="395" t="str">
        <f>IF(AND('Mapa final'!$K$124="Alta",'Mapa final'!$O$124="Leve"),CONCATENATE("R",'Mapa final'!$A$124),"")</f>
        <v/>
      </c>
      <c r="S40" s="396"/>
      <c r="T40" s="397" t="str">
        <f>IF(AND('Mapa final'!$K$112="Alta",'Mapa final'!$O$112="Menor"),CONCATENATE("R",'Mapa final'!$A$112),"")</f>
        <v/>
      </c>
      <c r="U40" s="395"/>
      <c r="V40" s="395" t="str">
        <f>IF(AND('Mapa final'!$K$115="Alta",'Mapa final'!$O$115="Menor"),CONCATENATE("R",'Mapa final'!$A$115),"")</f>
        <v/>
      </c>
      <c r="W40" s="395"/>
      <c r="X40" s="395" t="str">
        <f>IF(AND('Mapa final'!$K$118="Alta",'Mapa final'!$O$118="Menor"),CONCATENATE("R",'Mapa final'!$A$118),"")</f>
        <v>R38</v>
      </c>
      <c r="Y40" s="395"/>
      <c r="Z40" s="395" t="str">
        <f>IF(AND('Mapa final'!$K$121="Alta",'Mapa final'!$O$121="Menor"),CONCATENATE("R",'Mapa final'!$A$121),"")</f>
        <v/>
      </c>
      <c r="AA40" s="395"/>
      <c r="AB40" s="395" t="str">
        <f>IF(AND('Mapa final'!$K$124="Alta",'Mapa final'!$O$124="Menor"),CONCATENATE("R",'Mapa final'!$A$124),"")</f>
        <v/>
      </c>
      <c r="AC40" s="396"/>
      <c r="AD40" s="400" t="str">
        <f>IF(AND('Mapa final'!$K$112="Alta",'Mapa final'!$O$112="Moderado"),CONCATENATE("R",'Mapa final'!$A$112),"")</f>
        <v/>
      </c>
      <c r="AE40" s="398"/>
      <c r="AF40" s="398" t="str">
        <f>IF(AND('Mapa final'!$K$115="Alta",'Mapa final'!$O$115="Moderado"),CONCATENATE("R",'Mapa final'!$A$115),"")</f>
        <v/>
      </c>
      <c r="AG40" s="398"/>
      <c r="AH40" s="398" t="str">
        <f>IF(AND('Mapa final'!$K$118="Alta",'Mapa final'!$O$118="Moderado"),CONCATENATE("R",'Mapa final'!$A$118),"")</f>
        <v/>
      </c>
      <c r="AI40" s="398"/>
      <c r="AJ40" s="398" t="str">
        <f>IF(AND('Mapa final'!$K$121="Alta",'Mapa final'!$O$121="Moderado"),CONCATENATE("R",'Mapa final'!$A$121),"")</f>
        <v/>
      </c>
      <c r="AK40" s="398"/>
      <c r="AL40" s="398" t="str">
        <f>IF(AND('Mapa final'!$K$124="Alta",'Mapa final'!$O$124="Moderado"),CONCATENATE("R",'Mapa final'!$A$124),"")</f>
        <v/>
      </c>
      <c r="AM40" s="399"/>
      <c r="AN40" s="400" t="str">
        <f>IF(AND('Mapa final'!$K$112="Alta",'Mapa final'!$O$112="Mayor"),CONCATENATE("R",'Mapa final'!$A$112),"")</f>
        <v/>
      </c>
      <c r="AO40" s="398"/>
      <c r="AP40" s="398" t="str">
        <f>IF(AND('Mapa final'!$K$115="Alta",'Mapa final'!$O$115="Mayor"),CONCATENATE("R",'Mapa final'!$A$115),"")</f>
        <v/>
      </c>
      <c r="AQ40" s="398"/>
      <c r="AR40" s="398" t="str">
        <f>IF(AND('Mapa final'!$K$118="Alta",'Mapa final'!$O$118="Mayor"),CONCATENATE("R",'Mapa final'!$A$118),"")</f>
        <v/>
      </c>
      <c r="AS40" s="398"/>
      <c r="AT40" s="398" t="str">
        <f>IF(AND('Mapa final'!$K$121="Alta",'Mapa final'!$O$121="Mayor"),CONCATENATE("R",'Mapa final'!$A$121),"")</f>
        <v/>
      </c>
      <c r="AU40" s="398"/>
      <c r="AV40" s="398" t="str">
        <f>IF(AND('Mapa final'!$K$124="Alta",'Mapa final'!$O$124="Mayor"),CONCATENATE("R",'Mapa final'!$A$124),"")</f>
        <v/>
      </c>
      <c r="AW40" s="399"/>
      <c r="AX40" s="394" t="str">
        <f>IF(AND('Mapa final'!$K$112="Alta",'Mapa final'!$O$112="Catastrófico"),CONCATENATE("R",'Mapa final'!$A$112),"")</f>
        <v/>
      </c>
      <c r="AY40" s="392"/>
      <c r="AZ40" s="392" t="str">
        <f>IF(AND('Mapa final'!$K$115="Alta",'Mapa final'!$O$115="Catastrófico"),CONCATENATE("R",'Mapa final'!$A$115),"")</f>
        <v/>
      </c>
      <c r="BA40" s="392"/>
      <c r="BB40" s="392" t="str">
        <f>IF(AND('Mapa final'!$K$118="Alta",'Mapa final'!$O$118="Catastrófico"),CONCATENATE("R",'Mapa final'!$A$118),"")</f>
        <v/>
      </c>
      <c r="BC40" s="392"/>
      <c r="BD40" s="392" t="str">
        <f>IF(AND('Mapa final'!$K$121="Alta",'Mapa final'!$O$121="Catastrófico"),CONCATENATE("R",'Mapa final'!$A$121),"")</f>
        <v/>
      </c>
      <c r="BE40" s="392"/>
      <c r="BF40" s="392" t="str">
        <f>IF(AND('Mapa final'!$K$124="Alta",'Mapa final'!$O$124="Catastrófico"),CONCATENATE("R",'Mapa final'!$A$124),"")</f>
        <v/>
      </c>
      <c r="BG40" s="393"/>
      <c r="BH40" s="58"/>
      <c r="BI40" s="435"/>
      <c r="BJ40" s="436"/>
      <c r="BK40" s="436"/>
      <c r="BL40" s="436"/>
      <c r="BM40" s="436"/>
      <c r="BN40" s="437"/>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row>
    <row r="41" spans="1:100" ht="15" customHeight="1" x14ac:dyDescent="0.25">
      <c r="A41" s="58"/>
      <c r="B41" s="298"/>
      <c r="C41" s="298"/>
      <c r="D41" s="299"/>
      <c r="E41" s="461"/>
      <c r="F41" s="462"/>
      <c r="G41" s="462"/>
      <c r="H41" s="462"/>
      <c r="I41" s="463"/>
      <c r="J41" s="397"/>
      <c r="K41" s="395"/>
      <c r="L41" s="395"/>
      <c r="M41" s="395"/>
      <c r="N41" s="395"/>
      <c r="O41" s="395"/>
      <c r="P41" s="395"/>
      <c r="Q41" s="395"/>
      <c r="R41" s="395"/>
      <c r="S41" s="396"/>
      <c r="T41" s="397"/>
      <c r="U41" s="395"/>
      <c r="V41" s="395"/>
      <c r="W41" s="395"/>
      <c r="X41" s="395"/>
      <c r="Y41" s="395"/>
      <c r="Z41" s="395"/>
      <c r="AA41" s="395"/>
      <c r="AB41" s="395"/>
      <c r="AC41" s="396"/>
      <c r="AD41" s="400"/>
      <c r="AE41" s="398"/>
      <c r="AF41" s="398"/>
      <c r="AG41" s="398"/>
      <c r="AH41" s="398"/>
      <c r="AI41" s="398"/>
      <c r="AJ41" s="398"/>
      <c r="AK41" s="398"/>
      <c r="AL41" s="398"/>
      <c r="AM41" s="399"/>
      <c r="AN41" s="400"/>
      <c r="AO41" s="398"/>
      <c r="AP41" s="398"/>
      <c r="AQ41" s="398"/>
      <c r="AR41" s="398"/>
      <c r="AS41" s="398"/>
      <c r="AT41" s="398"/>
      <c r="AU41" s="398"/>
      <c r="AV41" s="398"/>
      <c r="AW41" s="399"/>
      <c r="AX41" s="394"/>
      <c r="AY41" s="392"/>
      <c r="AZ41" s="392"/>
      <c r="BA41" s="392"/>
      <c r="BB41" s="392"/>
      <c r="BC41" s="392"/>
      <c r="BD41" s="392"/>
      <c r="BE41" s="392"/>
      <c r="BF41" s="392"/>
      <c r="BG41" s="393"/>
      <c r="BH41" s="58"/>
      <c r="BI41" s="435"/>
      <c r="BJ41" s="436"/>
      <c r="BK41" s="436"/>
      <c r="BL41" s="436"/>
      <c r="BM41" s="436"/>
      <c r="BN41" s="437"/>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row>
    <row r="42" spans="1:100" ht="15" customHeight="1" x14ac:dyDescent="0.25">
      <c r="A42" s="58"/>
      <c r="B42" s="298"/>
      <c r="C42" s="298"/>
      <c r="D42" s="299"/>
      <c r="E42" s="461"/>
      <c r="F42" s="462"/>
      <c r="G42" s="462"/>
      <c r="H42" s="462"/>
      <c r="I42" s="463"/>
      <c r="J42" s="397" t="str">
        <f>IF(AND('Mapa final'!$K$127="Alta",'Mapa final'!$O$127="Leve"),CONCATENATE("R",'Mapa final'!$A$127),"")</f>
        <v/>
      </c>
      <c r="K42" s="395"/>
      <c r="L42" s="395" t="str">
        <f>IF(AND('Mapa final'!$K$130="Alta",'Mapa final'!$O$130="Leve"),CONCATENATE("R",'Mapa final'!$A$130),"")</f>
        <v/>
      </c>
      <c r="M42" s="395"/>
      <c r="N42" s="395" t="str">
        <f>IF(AND('Mapa final'!$K$133="Alta",'Mapa final'!$O$133="Leve"),CONCATENATE("R",'Mapa final'!$A$133),"")</f>
        <v/>
      </c>
      <c r="O42" s="395"/>
      <c r="P42" s="395" t="str">
        <f>IF(AND('Mapa final'!$K$136="Alta",'Mapa final'!$O$136="Leve"),CONCATENATE("R",'Mapa final'!$A$136),"")</f>
        <v/>
      </c>
      <c r="Q42" s="395"/>
      <c r="R42" s="395" t="str">
        <f>IF(AND('Mapa final'!$K$139="Alta",'Mapa final'!$O$139="Leve"),CONCATENATE("R",'Mapa final'!$A$139),"")</f>
        <v/>
      </c>
      <c r="S42" s="396"/>
      <c r="T42" s="397" t="str">
        <f>IF(AND('Mapa final'!$K$127="Alta",'Mapa final'!$O$127="Menor"),CONCATENATE("R",'Mapa final'!$A$127),"")</f>
        <v/>
      </c>
      <c r="U42" s="395"/>
      <c r="V42" s="395" t="str">
        <f>IF(AND('Mapa final'!$K$130="Alta",'Mapa final'!$O$130="Menor"),CONCATENATE("R",'Mapa final'!$A$130),"")</f>
        <v/>
      </c>
      <c r="W42" s="395"/>
      <c r="X42" s="395" t="str">
        <f>IF(AND('Mapa final'!$K$133="Alta",'Mapa final'!$O$133="Menor"),CONCATENATE("R",'Mapa final'!$A$133),"")</f>
        <v/>
      </c>
      <c r="Y42" s="395"/>
      <c r="Z42" s="395" t="str">
        <f>IF(AND('Mapa final'!$K$136="Alta",'Mapa final'!$O$136="Menor"),CONCATENATE("R",'Mapa final'!$A$136),"")</f>
        <v/>
      </c>
      <c r="AA42" s="395"/>
      <c r="AB42" s="395" t="str">
        <f>IF(AND('Mapa final'!$K$139="Alta",'Mapa final'!$O$139="Menor"),CONCATENATE("R",'Mapa final'!$A$139),"")</f>
        <v/>
      </c>
      <c r="AC42" s="396"/>
      <c r="AD42" s="400" t="str">
        <f>IF(AND('Mapa final'!$K$127="Alta",'Mapa final'!$O$127="Moderado"),CONCATENATE("R",'Mapa final'!$A$127),"")</f>
        <v/>
      </c>
      <c r="AE42" s="398"/>
      <c r="AF42" s="398" t="str">
        <f>IF(AND('Mapa final'!$K$130="Alta",'Mapa final'!$O$130="Moderado"),CONCATENATE("R",'Mapa final'!$A$130),"")</f>
        <v/>
      </c>
      <c r="AG42" s="398"/>
      <c r="AH42" s="398" t="str">
        <f>IF(AND('Mapa final'!$K$133="Alta",'Mapa final'!$O$133="Moderado"),CONCATENATE("R",'Mapa final'!$A$133),"")</f>
        <v/>
      </c>
      <c r="AI42" s="398"/>
      <c r="AJ42" s="398" t="str">
        <f>IF(AND('Mapa final'!$K$136="Alta",'Mapa final'!$O$136="Moderado"),CONCATENATE("R",'Mapa final'!$A$136),"")</f>
        <v/>
      </c>
      <c r="AK42" s="398"/>
      <c r="AL42" s="398" t="str">
        <f>IF(AND('Mapa final'!$K$139="Alta",'Mapa final'!$O$139="Moderado"),CONCATENATE("R",'Mapa final'!$A$139),"")</f>
        <v/>
      </c>
      <c r="AM42" s="399"/>
      <c r="AN42" s="400" t="str">
        <f>IF(AND('Mapa final'!$K$127="Alta",'Mapa final'!$O$127="Mayor"),CONCATENATE("R",'Mapa final'!$A$127),"")</f>
        <v/>
      </c>
      <c r="AO42" s="398"/>
      <c r="AP42" s="398" t="str">
        <f>IF(AND('Mapa final'!$K$130="Alta",'Mapa final'!$O$130="Mayor"),CONCATENATE("R",'Mapa final'!$A$130),"")</f>
        <v/>
      </c>
      <c r="AQ42" s="398"/>
      <c r="AR42" s="398" t="str">
        <f>IF(AND('Mapa final'!$K$133="Alta",'Mapa final'!$O$133="Mayor"),CONCATENATE("R",'Mapa final'!$A$133),"")</f>
        <v/>
      </c>
      <c r="AS42" s="398"/>
      <c r="AT42" s="398" t="str">
        <f>IF(AND('Mapa final'!$K$136="Alta",'Mapa final'!$O$136="Mayor"),CONCATENATE("R",'Mapa final'!$A$136),"")</f>
        <v/>
      </c>
      <c r="AU42" s="398"/>
      <c r="AV42" s="398" t="str">
        <f>IF(AND('Mapa final'!$K$139="Alta",'Mapa final'!$O$139="Mayor"),CONCATENATE("R",'Mapa final'!$A$139),"")</f>
        <v/>
      </c>
      <c r="AW42" s="399"/>
      <c r="AX42" s="394" t="str">
        <f>IF(AND('Mapa final'!$K$127="Alta",'Mapa final'!$O$127="Catastrófico"),CONCATENATE("R",'Mapa final'!$A$127),"")</f>
        <v/>
      </c>
      <c r="AY42" s="392"/>
      <c r="AZ42" s="392" t="str">
        <f>IF(AND('Mapa final'!$K$130="Alta",'Mapa final'!$O$130="Catastrófico"),CONCATENATE("R",'Mapa final'!$A$130),"")</f>
        <v/>
      </c>
      <c r="BA42" s="392"/>
      <c r="BB42" s="392" t="str">
        <f>IF(AND('Mapa final'!$K$133="Alta",'Mapa final'!$O$133="Catastrófico"),CONCATENATE("R",'Mapa final'!$A$133),"")</f>
        <v/>
      </c>
      <c r="BC42" s="392"/>
      <c r="BD42" s="392" t="str">
        <f>IF(AND('Mapa final'!$K$136="Alta",'Mapa final'!$O$136="Catastrófico"),CONCATENATE("R",'Mapa final'!$A$136),"")</f>
        <v/>
      </c>
      <c r="BE42" s="392"/>
      <c r="BF42" s="392" t="str">
        <f>IF(AND('Mapa final'!$K$139="Alta",'Mapa final'!$O$139="Catastrófico"),CONCATENATE("R",'Mapa final'!$A$139),"")</f>
        <v/>
      </c>
      <c r="BG42" s="393"/>
      <c r="BH42" s="58"/>
      <c r="BI42" s="435"/>
      <c r="BJ42" s="436"/>
      <c r="BK42" s="436"/>
      <c r="BL42" s="436"/>
      <c r="BM42" s="436"/>
      <c r="BN42" s="437"/>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row>
    <row r="43" spans="1:100" ht="15" customHeight="1" x14ac:dyDescent="0.25">
      <c r="A43" s="58"/>
      <c r="B43" s="298"/>
      <c r="C43" s="298"/>
      <c r="D43" s="299"/>
      <c r="E43" s="461"/>
      <c r="F43" s="462"/>
      <c r="G43" s="462"/>
      <c r="H43" s="462"/>
      <c r="I43" s="463"/>
      <c r="J43" s="397"/>
      <c r="K43" s="395"/>
      <c r="L43" s="395"/>
      <c r="M43" s="395"/>
      <c r="N43" s="395"/>
      <c r="O43" s="395"/>
      <c r="P43" s="395"/>
      <c r="Q43" s="395"/>
      <c r="R43" s="395"/>
      <c r="S43" s="396"/>
      <c r="T43" s="397"/>
      <c r="U43" s="395"/>
      <c r="V43" s="395"/>
      <c r="W43" s="395"/>
      <c r="X43" s="395"/>
      <c r="Y43" s="395"/>
      <c r="Z43" s="395"/>
      <c r="AA43" s="395"/>
      <c r="AB43" s="395"/>
      <c r="AC43" s="396"/>
      <c r="AD43" s="400"/>
      <c r="AE43" s="398"/>
      <c r="AF43" s="398"/>
      <c r="AG43" s="398"/>
      <c r="AH43" s="398"/>
      <c r="AI43" s="398"/>
      <c r="AJ43" s="398"/>
      <c r="AK43" s="398"/>
      <c r="AL43" s="398"/>
      <c r="AM43" s="399"/>
      <c r="AN43" s="400"/>
      <c r="AO43" s="398"/>
      <c r="AP43" s="398"/>
      <c r="AQ43" s="398"/>
      <c r="AR43" s="398"/>
      <c r="AS43" s="398"/>
      <c r="AT43" s="398"/>
      <c r="AU43" s="398"/>
      <c r="AV43" s="398"/>
      <c r="AW43" s="399"/>
      <c r="AX43" s="394"/>
      <c r="AY43" s="392"/>
      <c r="AZ43" s="392"/>
      <c r="BA43" s="392"/>
      <c r="BB43" s="392"/>
      <c r="BC43" s="392"/>
      <c r="BD43" s="392"/>
      <c r="BE43" s="392"/>
      <c r="BF43" s="392"/>
      <c r="BG43" s="393"/>
      <c r="BH43" s="58"/>
      <c r="BI43" s="435"/>
      <c r="BJ43" s="436"/>
      <c r="BK43" s="436"/>
      <c r="BL43" s="436"/>
      <c r="BM43" s="436"/>
      <c r="BN43" s="437"/>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row>
    <row r="44" spans="1:100" ht="15" customHeight="1" x14ac:dyDescent="0.25">
      <c r="A44" s="58"/>
      <c r="B44" s="298"/>
      <c r="C44" s="298"/>
      <c r="D44" s="299"/>
      <c r="E44" s="461"/>
      <c r="F44" s="462"/>
      <c r="G44" s="462"/>
      <c r="H44" s="462"/>
      <c r="I44" s="463"/>
      <c r="J44" s="397" t="str">
        <f>IF(AND('Mapa final'!$K$142="Alta",'Mapa final'!$O$142="Leve"),CONCATENATE("R",'Mapa final'!$A$142),"")</f>
        <v/>
      </c>
      <c r="K44" s="395"/>
      <c r="L44" s="395" t="str">
        <f>IF(AND('Mapa final'!$K$145="Alta",'Mapa final'!$O$145="Leve"),CONCATENATE("R",'Mapa final'!$A$145),"")</f>
        <v/>
      </c>
      <c r="M44" s="395"/>
      <c r="N44" s="395" t="str">
        <f>IF(AND('Mapa final'!$K$148="Alta",'Mapa final'!$O$148="Leve"),CONCATENATE("R",'Mapa final'!$A$148),"")</f>
        <v/>
      </c>
      <c r="O44" s="395"/>
      <c r="P44" s="395" t="str">
        <f>IF(AND('Mapa final'!$K$151="Alta",'Mapa final'!$O$151="Leve"),CONCATENATE("R",'Mapa final'!$A$151),"")</f>
        <v/>
      </c>
      <c r="Q44" s="395"/>
      <c r="R44" s="395" t="str">
        <f>IF(AND('Mapa final'!$K$154="Alta",'Mapa final'!$O$154="Leve"),CONCATENATE("R",'Mapa final'!$A$154),"")</f>
        <v/>
      </c>
      <c r="S44" s="396"/>
      <c r="T44" s="397" t="str">
        <f>IF(AND('Mapa final'!$K$142="Alta",'Mapa final'!$O$142="Menor"),CONCATENATE("R",'Mapa final'!$A$142),"")</f>
        <v/>
      </c>
      <c r="U44" s="395"/>
      <c r="V44" s="395" t="str">
        <f>IF(AND('Mapa final'!$K$145="Alta",'Mapa final'!$O$145="Menor"),CONCATENATE("R",'Mapa final'!$A$145),"")</f>
        <v/>
      </c>
      <c r="W44" s="395"/>
      <c r="X44" s="395" t="str">
        <f>IF(AND('Mapa final'!$K$148="Alta",'Mapa final'!$O$148="Menor"),CONCATENATE("R",'Mapa final'!$A$148),"")</f>
        <v/>
      </c>
      <c r="Y44" s="395"/>
      <c r="Z44" s="395" t="str">
        <f>IF(AND('Mapa final'!$K$151="Alta",'Mapa final'!$O$151="Menor"),CONCATENATE("R",'Mapa final'!$A$151),"")</f>
        <v/>
      </c>
      <c r="AA44" s="395"/>
      <c r="AB44" s="395" t="str">
        <f>IF(AND('Mapa final'!$K$154="Alta",'Mapa final'!$O$154="Menor"),CONCATENATE("R",'Mapa final'!$A$154),"")</f>
        <v/>
      </c>
      <c r="AC44" s="396"/>
      <c r="AD44" s="400" t="str">
        <f>IF(AND('Mapa final'!$K$142="Alta",'Mapa final'!$O$142="Moderado"),CONCATENATE("R",'Mapa final'!$A$142),"")</f>
        <v/>
      </c>
      <c r="AE44" s="398"/>
      <c r="AF44" s="398" t="str">
        <f>IF(AND('Mapa final'!$K$145="Alta",'Mapa final'!$O$145="Moderado"),CONCATENATE("R",'Mapa final'!$A$145),"")</f>
        <v/>
      </c>
      <c r="AG44" s="398"/>
      <c r="AH44" s="398" t="str">
        <f>IF(AND('Mapa final'!$K$148="Alta",'Mapa final'!$O$148="Moderado"),CONCATENATE("R",'Mapa final'!$A$148),"")</f>
        <v/>
      </c>
      <c r="AI44" s="398"/>
      <c r="AJ44" s="398" t="str">
        <f>IF(AND('Mapa final'!$K$151="Alta",'Mapa final'!$O$151="Moderado"),CONCATENATE("R",'Mapa final'!$A$151),"")</f>
        <v/>
      </c>
      <c r="AK44" s="398"/>
      <c r="AL44" s="398" t="str">
        <f>IF(AND('Mapa final'!$K$154="Alta",'Mapa final'!$O$154="Moderado"),CONCATENATE("R",'Mapa final'!$A$154),"")</f>
        <v/>
      </c>
      <c r="AM44" s="399"/>
      <c r="AN44" s="400" t="str">
        <f>IF(AND('Mapa final'!$K$142="Alta",'Mapa final'!$O$142="Mayor"),CONCATENATE("R",'Mapa final'!$A$142),"")</f>
        <v/>
      </c>
      <c r="AO44" s="398"/>
      <c r="AP44" s="398" t="str">
        <f>IF(AND('Mapa final'!$K$145="Alta",'Mapa final'!$O$145="Mayor"),CONCATENATE("R",'Mapa final'!$A$145),"")</f>
        <v/>
      </c>
      <c r="AQ44" s="398"/>
      <c r="AR44" s="398" t="str">
        <f>IF(AND('Mapa final'!$K$148="Alta",'Mapa final'!$O$148="Mayor"),CONCATENATE("R",'Mapa final'!$A$148),"")</f>
        <v/>
      </c>
      <c r="AS44" s="398"/>
      <c r="AT44" s="398" t="str">
        <f>IF(AND('Mapa final'!$K$151="Alta",'Mapa final'!$O$151="Mayor"),CONCATENATE("R",'Mapa final'!$A$151),"")</f>
        <v/>
      </c>
      <c r="AU44" s="398"/>
      <c r="AV44" s="398" t="str">
        <f>IF(AND('Mapa final'!$K$154="Alta",'Mapa final'!$O$154="Mayor"),CONCATENATE("R",'Mapa final'!$A$154),"")</f>
        <v/>
      </c>
      <c r="AW44" s="399"/>
      <c r="AX44" s="394" t="str">
        <f>IF(AND('Mapa final'!$K$142="Alta",'Mapa final'!$O$142="Catastrófico"),CONCATENATE("R",'Mapa final'!$A$142),"")</f>
        <v/>
      </c>
      <c r="AY44" s="392"/>
      <c r="AZ44" s="392" t="str">
        <f>IF(AND('Mapa final'!$K$145="Alta",'Mapa final'!$O$145="Catastrófico"),CONCATENATE("R",'Mapa final'!$A$145),"")</f>
        <v/>
      </c>
      <c r="BA44" s="392"/>
      <c r="BB44" s="392" t="str">
        <f>IF(AND('Mapa final'!$K$148="Alta",'Mapa final'!$O$148="Catastrófico"),CONCATENATE("R",'Mapa final'!$A$148),"")</f>
        <v/>
      </c>
      <c r="BC44" s="392"/>
      <c r="BD44" s="392" t="str">
        <f>IF(AND('Mapa final'!$K$151="Alta",'Mapa final'!$O$151="Catastrófico"),CONCATENATE("R",'Mapa final'!$A$151),"")</f>
        <v/>
      </c>
      <c r="BE44" s="392"/>
      <c r="BF44" s="392" t="str">
        <f>IF(AND('Mapa final'!$K$154="Alta",'Mapa final'!$O$154="Catastrófico"),CONCATENATE("R",'Mapa final'!$A$154),"")</f>
        <v/>
      </c>
      <c r="BG44" s="393"/>
      <c r="BH44" s="58"/>
      <c r="BI44" s="435"/>
      <c r="BJ44" s="436"/>
      <c r="BK44" s="436"/>
      <c r="BL44" s="436"/>
      <c r="BM44" s="436"/>
      <c r="BN44" s="437"/>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row>
    <row r="45" spans="1:100" ht="15" customHeight="1" thickBot="1" x14ac:dyDescent="0.3">
      <c r="A45" s="58"/>
      <c r="B45" s="298"/>
      <c r="C45" s="298"/>
      <c r="D45" s="299"/>
      <c r="E45" s="461"/>
      <c r="F45" s="462"/>
      <c r="G45" s="462"/>
      <c r="H45" s="462"/>
      <c r="I45" s="463"/>
      <c r="J45" s="407"/>
      <c r="K45" s="408"/>
      <c r="L45" s="408"/>
      <c r="M45" s="408"/>
      <c r="N45" s="408"/>
      <c r="O45" s="408"/>
      <c r="P45" s="408"/>
      <c r="Q45" s="408"/>
      <c r="R45" s="408"/>
      <c r="S45" s="409"/>
      <c r="T45" s="407"/>
      <c r="U45" s="408"/>
      <c r="V45" s="408"/>
      <c r="W45" s="408"/>
      <c r="X45" s="408"/>
      <c r="Y45" s="408"/>
      <c r="Z45" s="408"/>
      <c r="AA45" s="408"/>
      <c r="AB45" s="408"/>
      <c r="AC45" s="409"/>
      <c r="AD45" s="401"/>
      <c r="AE45" s="402"/>
      <c r="AF45" s="402"/>
      <c r="AG45" s="402"/>
      <c r="AH45" s="402"/>
      <c r="AI45" s="402"/>
      <c r="AJ45" s="402"/>
      <c r="AK45" s="402"/>
      <c r="AL45" s="402"/>
      <c r="AM45" s="403"/>
      <c r="AN45" s="401"/>
      <c r="AO45" s="402"/>
      <c r="AP45" s="402"/>
      <c r="AQ45" s="402"/>
      <c r="AR45" s="402"/>
      <c r="AS45" s="402"/>
      <c r="AT45" s="402"/>
      <c r="AU45" s="402"/>
      <c r="AV45" s="402"/>
      <c r="AW45" s="403"/>
      <c r="AX45" s="414"/>
      <c r="AY45" s="413"/>
      <c r="AZ45" s="413"/>
      <c r="BA45" s="413"/>
      <c r="BB45" s="413"/>
      <c r="BC45" s="413"/>
      <c r="BD45" s="413"/>
      <c r="BE45" s="413"/>
      <c r="BF45" s="413"/>
      <c r="BG45" s="415"/>
      <c r="BH45" s="58"/>
      <c r="BI45" s="435"/>
      <c r="BJ45" s="436"/>
      <c r="BK45" s="436"/>
      <c r="BL45" s="436"/>
      <c r="BM45" s="436"/>
      <c r="BN45" s="437"/>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row>
    <row r="46" spans="1:100" ht="15" customHeight="1" x14ac:dyDescent="0.25">
      <c r="A46" s="58"/>
      <c r="B46" s="298"/>
      <c r="C46" s="298"/>
      <c r="D46" s="299"/>
      <c r="E46" s="459" t="s">
        <v>108</v>
      </c>
      <c r="F46" s="460"/>
      <c r="G46" s="460"/>
      <c r="H46" s="460"/>
      <c r="I46" s="460"/>
      <c r="J46" s="404" t="str">
        <f>IF(AND('Mapa final'!$K$7="Media",'Mapa final'!$O$7="Leve"),CONCATENATE("R",'Mapa final'!$A$7),"")</f>
        <v/>
      </c>
      <c r="K46" s="405"/>
      <c r="L46" s="405" t="str">
        <f>IF(AND('Mapa final'!$K$10="Media",'Mapa final'!$O$10="Leve"),CONCATENATE("R",'Mapa final'!$A$10),"")</f>
        <v/>
      </c>
      <c r="M46" s="405"/>
      <c r="N46" s="405" t="str">
        <f>IF(AND('Mapa final'!$K$13="Media",'Mapa final'!$O$13="Leve"),CONCATENATE("R",'Mapa final'!$A$13),"")</f>
        <v/>
      </c>
      <c r="O46" s="405"/>
      <c r="P46" s="405" t="str">
        <f>IF(AND('Mapa final'!$K$16="Media",'Mapa final'!$O$16="Leve"),CONCATENATE("R",'Mapa final'!$A$16),"")</f>
        <v>R4</v>
      </c>
      <c r="Q46" s="405"/>
      <c r="R46" s="405" t="str">
        <f>IF(AND('Mapa final'!$K$19="Media",'Mapa final'!$O$19="Leve"),CONCATENATE("R",'Mapa final'!$A$19),"")</f>
        <v>R5</v>
      </c>
      <c r="S46" s="406"/>
      <c r="T46" s="404" t="str">
        <f>IF(AND('Mapa final'!$K$7="Media",'Mapa final'!$O$7="Menor"),CONCATENATE("R",'Mapa final'!$A$7),"")</f>
        <v/>
      </c>
      <c r="U46" s="405"/>
      <c r="V46" s="405" t="str">
        <f>IF(AND('Mapa final'!$K$10="Media",'Mapa final'!$O$10="Menor"),CONCATENATE("R",'Mapa final'!$A$10),"")</f>
        <v/>
      </c>
      <c r="W46" s="405"/>
      <c r="X46" s="405" t="str">
        <f>IF(AND('Mapa final'!$K$13="Media",'Mapa final'!$O$13="Menor"),CONCATENATE("R",'Mapa final'!$A$13),"")</f>
        <v/>
      </c>
      <c r="Y46" s="405"/>
      <c r="Z46" s="405" t="str">
        <f>IF(AND('Mapa final'!$K$16="Media",'Mapa final'!$O$16="Menor"),CONCATENATE("R",'Mapa final'!$A$16),"")</f>
        <v/>
      </c>
      <c r="AA46" s="405"/>
      <c r="AB46" s="405" t="str">
        <f>IF(AND('Mapa final'!$K$19="Media",'Mapa final'!$O$19="Menor"),CONCATENATE("R",'Mapa final'!$A$19),"")</f>
        <v/>
      </c>
      <c r="AC46" s="406"/>
      <c r="AD46" s="404" t="str">
        <f>IF(AND('Mapa final'!$K$7="Media",'Mapa final'!$O$7="Moderado"),CONCATENATE("R",'Mapa final'!$A$7),"")</f>
        <v/>
      </c>
      <c r="AE46" s="405"/>
      <c r="AF46" s="405" t="str">
        <f>IF(AND('Mapa final'!$K$10="Media",'Mapa final'!$O$10="Moderado"),CONCATENATE("R",'Mapa final'!$A$10),"")</f>
        <v>R2</v>
      </c>
      <c r="AG46" s="405"/>
      <c r="AH46" s="405" t="str">
        <f>IF(AND('Mapa final'!$K$13="Media",'Mapa final'!$O$13="Moderado"),CONCATENATE("R",'Mapa final'!$A$13),"")</f>
        <v/>
      </c>
      <c r="AI46" s="405"/>
      <c r="AJ46" s="405" t="str">
        <f>IF(AND('Mapa final'!$K$16="Media",'Mapa final'!$O$16="Moderado"),CONCATENATE("R",'Mapa final'!$A$16),"")</f>
        <v/>
      </c>
      <c r="AK46" s="405"/>
      <c r="AL46" s="405" t="str">
        <f>IF(AND('Mapa final'!$K$19="Media",'Mapa final'!$O$19="Moderado"),CONCATENATE("R",'Mapa final'!$A$19),"")</f>
        <v/>
      </c>
      <c r="AM46" s="406"/>
      <c r="AN46" s="410" t="str">
        <f>IF(AND('Mapa final'!$K$7="Media",'Mapa final'!$O$7="Mayor"),CONCATENATE("R",'Mapa final'!$A$7),"")</f>
        <v/>
      </c>
      <c r="AO46" s="411"/>
      <c r="AP46" s="411" t="str">
        <f>IF(AND('Mapa final'!$K$10="Media",'Mapa final'!$O$10="Mayor"),CONCATENATE("R",'Mapa final'!$A$10),"")</f>
        <v/>
      </c>
      <c r="AQ46" s="411"/>
      <c r="AR46" s="411" t="str">
        <f>IF(AND('Mapa final'!$K$13="Media",'Mapa final'!$O$13="Mayor"),CONCATENATE("R",'Mapa final'!$A$13),"")</f>
        <v/>
      </c>
      <c r="AS46" s="411"/>
      <c r="AT46" s="411" t="str">
        <f>IF(AND('Mapa final'!$K$16="Media",'Mapa final'!$O$16="Mayor"),CONCATENATE("R",'Mapa final'!$A$16),"")</f>
        <v/>
      </c>
      <c r="AU46" s="411"/>
      <c r="AV46" s="411" t="str">
        <f>IF(AND('Mapa final'!$K$19="Media",'Mapa final'!$O$19="Mayor"),CONCATENATE("R",'Mapa final'!$A$19),"")</f>
        <v/>
      </c>
      <c r="AW46" s="412"/>
      <c r="AX46" s="417" t="str">
        <f>IF(AND('Mapa final'!$K$7="Media",'Mapa final'!$O$7="Catastrófico"),CONCATENATE("R",'Mapa final'!$A$7),"")</f>
        <v/>
      </c>
      <c r="AY46" s="416"/>
      <c r="AZ46" s="416" t="str">
        <f>IF(AND('Mapa final'!$K$10="Media",'Mapa final'!$O$10="Catastrófico"),CONCATENATE("R",'Mapa final'!$A$10),"")</f>
        <v/>
      </c>
      <c r="BA46" s="416"/>
      <c r="BB46" s="416" t="str">
        <f>IF(AND('Mapa final'!$K$13="Media",'Mapa final'!$O$13="Catastrófico"),CONCATENATE("R",'Mapa final'!$A$13),"")</f>
        <v/>
      </c>
      <c r="BC46" s="416"/>
      <c r="BD46" s="416" t="str">
        <f>IF(AND('Mapa final'!$K$16="Media",'Mapa final'!$O$16="Catastrófico"),CONCATENATE("R",'Mapa final'!$A$16),"")</f>
        <v/>
      </c>
      <c r="BE46" s="416"/>
      <c r="BF46" s="416" t="str">
        <f>IF(AND('Mapa final'!$K$19="Media",'Mapa final'!$O$19="Catastrófico"),CONCATENATE("R",'Mapa final'!$A$19),"")</f>
        <v/>
      </c>
      <c r="BG46" s="473"/>
      <c r="BH46" s="58"/>
      <c r="BI46" s="435"/>
      <c r="BJ46" s="436"/>
      <c r="BK46" s="436"/>
      <c r="BL46" s="436"/>
      <c r="BM46" s="436"/>
      <c r="BN46" s="437"/>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row>
    <row r="47" spans="1:100" ht="15" customHeight="1" x14ac:dyDescent="0.25">
      <c r="A47" s="58"/>
      <c r="B47" s="298"/>
      <c r="C47" s="298"/>
      <c r="D47" s="299"/>
      <c r="E47" s="461"/>
      <c r="F47" s="462"/>
      <c r="G47" s="462"/>
      <c r="H47" s="462"/>
      <c r="I47" s="463"/>
      <c r="J47" s="397"/>
      <c r="K47" s="395"/>
      <c r="L47" s="395"/>
      <c r="M47" s="395"/>
      <c r="N47" s="395"/>
      <c r="O47" s="395"/>
      <c r="P47" s="395"/>
      <c r="Q47" s="395"/>
      <c r="R47" s="395"/>
      <c r="S47" s="396"/>
      <c r="T47" s="397"/>
      <c r="U47" s="395"/>
      <c r="V47" s="395"/>
      <c r="W47" s="395"/>
      <c r="X47" s="395"/>
      <c r="Y47" s="395"/>
      <c r="Z47" s="395"/>
      <c r="AA47" s="395"/>
      <c r="AB47" s="395"/>
      <c r="AC47" s="396"/>
      <c r="AD47" s="397"/>
      <c r="AE47" s="395"/>
      <c r="AF47" s="395"/>
      <c r="AG47" s="395"/>
      <c r="AH47" s="395"/>
      <c r="AI47" s="395"/>
      <c r="AJ47" s="395"/>
      <c r="AK47" s="395"/>
      <c r="AL47" s="395"/>
      <c r="AM47" s="396"/>
      <c r="AN47" s="400"/>
      <c r="AO47" s="398"/>
      <c r="AP47" s="398"/>
      <c r="AQ47" s="398"/>
      <c r="AR47" s="398"/>
      <c r="AS47" s="398"/>
      <c r="AT47" s="398"/>
      <c r="AU47" s="398"/>
      <c r="AV47" s="398"/>
      <c r="AW47" s="399"/>
      <c r="AX47" s="394"/>
      <c r="AY47" s="392"/>
      <c r="AZ47" s="392"/>
      <c r="BA47" s="392"/>
      <c r="BB47" s="392"/>
      <c r="BC47" s="392"/>
      <c r="BD47" s="392"/>
      <c r="BE47" s="392"/>
      <c r="BF47" s="392"/>
      <c r="BG47" s="393"/>
      <c r="BH47" s="58"/>
      <c r="BI47" s="435"/>
      <c r="BJ47" s="436"/>
      <c r="BK47" s="436"/>
      <c r="BL47" s="436"/>
      <c r="BM47" s="436"/>
      <c r="BN47" s="437"/>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row>
    <row r="48" spans="1:100" ht="15" customHeight="1" x14ac:dyDescent="0.25">
      <c r="A48" s="58"/>
      <c r="B48" s="298"/>
      <c r="C48" s="298"/>
      <c r="D48" s="299"/>
      <c r="E48" s="461"/>
      <c r="F48" s="462"/>
      <c r="G48" s="462"/>
      <c r="H48" s="462"/>
      <c r="I48" s="463"/>
      <c r="J48" s="397" t="str">
        <f>IF(AND('Mapa final'!$K$22="Media",'Mapa final'!$O$22="Leve"),CONCATENATE("R",'Mapa final'!$A$22),"")</f>
        <v/>
      </c>
      <c r="K48" s="395"/>
      <c r="L48" s="395" t="str">
        <f>IF(AND('Mapa final'!$K$25="Media",'Mapa final'!$O$25="Leve"),CONCATENATE("R",'Mapa final'!$A$25),"")</f>
        <v/>
      </c>
      <c r="M48" s="395"/>
      <c r="N48" s="395" t="str">
        <f>IF(AND('Mapa final'!$K$28="Media",'Mapa final'!$O$28="Leve"),CONCATENATE("R",'Mapa final'!$A$28),"")</f>
        <v/>
      </c>
      <c r="O48" s="395"/>
      <c r="P48" s="395" t="str">
        <f>IF(AND('Mapa final'!$K$31="Media",'Mapa final'!$O$31="Leve"),CONCATENATE("R",'Mapa final'!$A$31),"")</f>
        <v/>
      </c>
      <c r="Q48" s="395"/>
      <c r="R48" s="395" t="str">
        <f>IF(AND('Mapa final'!$K$34="Media",'Mapa final'!$O$34="Leve"),CONCATENATE("R",'Mapa final'!$A$34),"")</f>
        <v/>
      </c>
      <c r="S48" s="396"/>
      <c r="T48" s="397" t="str">
        <f>IF(AND('Mapa final'!$K$22="Media",'Mapa final'!$O$22="Menor"),CONCATENATE("R",'Mapa final'!$A$22),"")</f>
        <v/>
      </c>
      <c r="U48" s="395"/>
      <c r="V48" s="395" t="str">
        <f>IF(AND('Mapa final'!$K$25="Media",'Mapa final'!$O$25="Menor"),CONCATENATE("R",'Mapa final'!$A$25),"")</f>
        <v/>
      </c>
      <c r="W48" s="395"/>
      <c r="X48" s="395" t="str">
        <f>IF(AND('Mapa final'!$K$28="Media",'Mapa final'!$O$28="Menor"),CONCATENATE("R",'Mapa final'!$A$28),"")</f>
        <v/>
      </c>
      <c r="Y48" s="395"/>
      <c r="Z48" s="395" t="str">
        <f>IF(AND('Mapa final'!$K$31="Media",'Mapa final'!$O$31="Menor"),CONCATENATE("R",'Mapa final'!$A$31),"")</f>
        <v/>
      </c>
      <c r="AA48" s="395"/>
      <c r="AB48" s="395" t="str">
        <f>IF(AND('Mapa final'!$K$34="Media",'Mapa final'!$O$34="Menor"),CONCATENATE("R",'Mapa final'!$A$34),"")</f>
        <v/>
      </c>
      <c r="AC48" s="396"/>
      <c r="AD48" s="397" t="str">
        <f>IF(AND('Mapa final'!$K$22="Media",'Mapa final'!$O$22="Moderado"),CONCATENATE("R",'Mapa final'!$A$22),"")</f>
        <v/>
      </c>
      <c r="AE48" s="395"/>
      <c r="AF48" s="395" t="str">
        <f>IF(AND('Mapa final'!$K$25="Media",'Mapa final'!$O$25="Moderado"),CONCATENATE("R",'Mapa final'!$A$25),"")</f>
        <v/>
      </c>
      <c r="AG48" s="395"/>
      <c r="AH48" s="395" t="str">
        <f>IF(AND('Mapa final'!$K$28="Media",'Mapa final'!$O$28="Moderado"),CONCATENATE("R",'Mapa final'!$A$28),"")</f>
        <v/>
      </c>
      <c r="AI48" s="395"/>
      <c r="AJ48" s="395" t="str">
        <f>IF(AND('Mapa final'!$K$31="Media",'Mapa final'!$O$31="Moderado"),CONCATENATE("R",'Mapa final'!$A$31),"")</f>
        <v/>
      </c>
      <c r="AK48" s="395"/>
      <c r="AL48" s="395" t="str">
        <f>IF(AND('Mapa final'!$K$34="Media",'Mapa final'!$O$34="Moderado"),CONCATENATE("R",'Mapa final'!$A$34),"")</f>
        <v/>
      </c>
      <c r="AM48" s="396"/>
      <c r="AN48" s="400" t="str">
        <f>IF(AND('Mapa final'!$K$22="Media",'Mapa final'!$O$22="Mayor"),CONCATENATE("R",'Mapa final'!$A$22),"")</f>
        <v/>
      </c>
      <c r="AO48" s="398"/>
      <c r="AP48" s="398" t="str">
        <f>IF(AND('Mapa final'!$K$25="Media",'Mapa final'!$O$25="Mayor"),CONCATENATE("R",'Mapa final'!$A$25),"")</f>
        <v/>
      </c>
      <c r="AQ48" s="398"/>
      <c r="AR48" s="398" t="str">
        <f>IF(AND('Mapa final'!$K$28="Media",'Mapa final'!$O$28="Mayor"),CONCATENATE("R",'Mapa final'!$A$28),"")</f>
        <v/>
      </c>
      <c r="AS48" s="398"/>
      <c r="AT48" s="398" t="str">
        <f>IF(AND('Mapa final'!$K$31="Media",'Mapa final'!$O$31="Mayor"),CONCATENATE("R",'Mapa final'!$A$31),"")</f>
        <v/>
      </c>
      <c r="AU48" s="398"/>
      <c r="AV48" s="398" t="str">
        <f>IF(AND('Mapa final'!$K$34="Media",'Mapa final'!$O$34="Mayor"),CONCATENATE("R",'Mapa final'!$A$34),"")</f>
        <v/>
      </c>
      <c r="AW48" s="399"/>
      <c r="AX48" s="394" t="str">
        <f>IF(AND('Mapa final'!$K$22="Media",'Mapa final'!$O$22="Catastrófico"),CONCATENATE("R",'Mapa final'!$A$22),"")</f>
        <v/>
      </c>
      <c r="AY48" s="392"/>
      <c r="AZ48" s="392" t="str">
        <f>IF(AND('Mapa final'!$K$25="Media",'Mapa final'!$O$25="Catastrófico"),CONCATENATE("R",'Mapa final'!$A$25),"")</f>
        <v/>
      </c>
      <c r="BA48" s="392"/>
      <c r="BB48" s="392" t="str">
        <f>IF(AND('Mapa final'!$K$28="Media",'Mapa final'!$O$28="Catastrófico"),CONCATENATE("R",'Mapa final'!$A$28),"")</f>
        <v/>
      </c>
      <c r="BC48" s="392"/>
      <c r="BD48" s="392" t="str">
        <f>IF(AND('Mapa final'!$K$31="Media",'Mapa final'!$O$31="Catastrófico"),CONCATENATE("R",'Mapa final'!$A$31),"")</f>
        <v/>
      </c>
      <c r="BE48" s="392"/>
      <c r="BF48" s="392" t="str">
        <f>IF(AND('Mapa final'!$K$34="Media",'Mapa final'!$O$34="Catastrófico"),CONCATENATE("R",'Mapa final'!$A$34),"")</f>
        <v/>
      </c>
      <c r="BG48" s="393"/>
      <c r="BH48" s="58"/>
      <c r="BI48" s="435"/>
      <c r="BJ48" s="436"/>
      <c r="BK48" s="436"/>
      <c r="BL48" s="436"/>
      <c r="BM48" s="436"/>
      <c r="BN48" s="437"/>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row>
    <row r="49" spans="1:100" ht="15" customHeight="1" x14ac:dyDescent="0.25">
      <c r="A49" s="58"/>
      <c r="B49" s="298"/>
      <c r="C49" s="298"/>
      <c r="D49" s="299"/>
      <c r="E49" s="461"/>
      <c r="F49" s="462"/>
      <c r="G49" s="462"/>
      <c r="H49" s="462"/>
      <c r="I49" s="463"/>
      <c r="J49" s="397"/>
      <c r="K49" s="395"/>
      <c r="L49" s="395"/>
      <c r="M49" s="395"/>
      <c r="N49" s="395"/>
      <c r="O49" s="395"/>
      <c r="P49" s="395"/>
      <c r="Q49" s="395"/>
      <c r="R49" s="395"/>
      <c r="S49" s="396"/>
      <c r="T49" s="397"/>
      <c r="U49" s="395"/>
      <c r="V49" s="395"/>
      <c r="W49" s="395"/>
      <c r="X49" s="395"/>
      <c r="Y49" s="395"/>
      <c r="Z49" s="395"/>
      <c r="AA49" s="395"/>
      <c r="AB49" s="395"/>
      <c r="AC49" s="396"/>
      <c r="AD49" s="397"/>
      <c r="AE49" s="395"/>
      <c r="AF49" s="395"/>
      <c r="AG49" s="395"/>
      <c r="AH49" s="395"/>
      <c r="AI49" s="395"/>
      <c r="AJ49" s="395"/>
      <c r="AK49" s="395"/>
      <c r="AL49" s="395"/>
      <c r="AM49" s="396"/>
      <c r="AN49" s="400"/>
      <c r="AO49" s="398"/>
      <c r="AP49" s="398"/>
      <c r="AQ49" s="398"/>
      <c r="AR49" s="398"/>
      <c r="AS49" s="398"/>
      <c r="AT49" s="398"/>
      <c r="AU49" s="398"/>
      <c r="AV49" s="398"/>
      <c r="AW49" s="399"/>
      <c r="AX49" s="394"/>
      <c r="AY49" s="392"/>
      <c r="AZ49" s="392"/>
      <c r="BA49" s="392"/>
      <c r="BB49" s="392"/>
      <c r="BC49" s="392"/>
      <c r="BD49" s="392"/>
      <c r="BE49" s="392"/>
      <c r="BF49" s="392"/>
      <c r="BG49" s="393"/>
      <c r="BH49" s="58"/>
      <c r="BI49" s="435"/>
      <c r="BJ49" s="436"/>
      <c r="BK49" s="436"/>
      <c r="BL49" s="436"/>
      <c r="BM49" s="436"/>
      <c r="BN49" s="437"/>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row>
    <row r="50" spans="1:100" ht="15" customHeight="1" x14ac:dyDescent="0.25">
      <c r="A50" s="58"/>
      <c r="B50" s="298"/>
      <c r="C50" s="298"/>
      <c r="D50" s="299"/>
      <c r="E50" s="461"/>
      <c r="F50" s="462"/>
      <c r="G50" s="462"/>
      <c r="H50" s="462"/>
      <c r="I50" s="463"/>
      <c r="J50" s="397" t="str">
        <f>IF(AND('Mapa final'!$K$37="Media",'Mapa final'!$O$37="Leve"),CONCATENATE("R",'Mapa final'!$A$37),"")</f>
        <v/>
      </c>
      <c r="K50" s="395"/>
      <c r="L50" s="395" t="str">
        <f>IF(AND('Mapa final'!$K$40="Media",'Mapa final'!$O$40="Leve"),CONCATENATE("R",'Mapa final'!$A$40),"")</f>
        <v/>
      </c>
      <c r="M50" s="395"/>
      <c r="N50" s="395" t="str">
        <f>IF(AND('Mapa final'!$K$43="Media",'Mapa final'!$O$43="Leve"),CONCATENATE("R",'Mapa final'!$A$43),"")</f>
        <v/>
      </c>
      <c r="O50" s="395"/>
      <c r="P50" s="395" t="str">
        <f>IF(AND('Mapa final'!$K$46="Media",'Mapa final'!$O$46="Leve"),CONCATENATE("R",'Mapa final'!$A$46),"")</f>
        <v/>
      </c>
      <c r="Q50" s="395"/>
      <c r="R50" s="395" t="str">
        <f>IF(AND('Mapa final'!$K$49="Media",'Mapa final'!$O$49="Leve"),CONCATENATE("R",'Mapa final'!$A$49),"")</f>
        <v/>
      </c>
      <c r="S50" s="396"/>
      <c r="T50" s="397" t="str">
        <f>IF(AND('Mapa final'!$K$37="Media",'Mapa final'!$O$37="Menor"),CONCATENATE("R",'Mapa final'!$A$37),"")</f>
        <v/>
      </c>
      <c r="U50" s="395"/>
      <c r="V50" s="395" t="str">
        <f>IF(AND('Mapa final'!$K$40="Media",'Mapa final'!$O$40="Menor"),CONCATENATE("R",'Mapa final'!$A$40),"")</f>
        <v/>
      </c>
      <c r="W50" s="395"/>
      <c r="X50" s="395" t="str">
        <f>IF(AND('Mapa final'!$K$43="Media",'Mapa final'!$O$43="Menor"),CONCATENATE("R",'Mapa final'!$A$43),"")</f>
        <v/>
      </c>
      <c r="Y50" s="395"/>
      <c r="Z50" s="395" t="str">
        <f>IF(AND('Mapa final'!$K$46="Media",'Mapa final'!$O$46="Menor"),CONCATENATE("R",'Mapa final'!$A$46),"")</f>
        <v/>
      </c>
      <c r="AA50" s="395"/>
      <c r="AB50" s="395" t="str">
        <f>IF(AND('Mapa final'!$K$49="Media",'Mapa final'!$O$49="Menor"),CONCATENATE("R",'Mapa final'!$A$49),"")</f>
        <v/>
      </c>
      <c r="AC50" s="396"/>
      <c r="AD50" s="397" t="str">
        <f>IF(AND('Mapa final'!$K$37="Media",'Mapa final'!$O$37="Moderado"),CONCATENATE("R",'Mapa final'!$A$37),"")</f>
        <v/>
      </c>
      <c r="AE50" s="395"/>
      <c r="AF50" s="395" t="str">
        <f>IF(AND('Mapa final'!$K$40="Media",'Mapa final'!$O$40="Moderado"),CONCATENATE("R",'Mapa final'!$A$40),"")</f>
        <v/>
      </c>
      <c r="AG50" s="395"/>
      <c r="AH50" s="395" t="str">
        <f>IF(AND('Mapa final'!$K$43="Media",'Mapa final'!$O$43="Moderado"),CONCATENATE("R",'Mapa final'!$A$43),"")</f>
        <v/>
      </c>
      <c r="AI50" s="395"/>
      <c r="AJ50" s="395" t="str">
        <f>IF(AND('Mapa final'!$K$46="Media",'Mapa final'!$O$46="Moderado"),CONCATENATE("R",'Mapa final'!$A$46),"")</f>
        <v/>
      </c>
      <c r="AK50" s="395"/>
      <c r="AL50" s="395" t="str">
        <f>IF(AND('Mapa final'!$K$49="Media",'Mapa final'!$O$49="Moderado"),CONCATENATE("R",'Mapa final'!$A$49),"")</f>
        <v/>
      </c>
      <c r="AM50" s="396"/>
      <c r="AN50" s="400" t="str">
        <f>IF(AND('Mapa final'!$K$37="Media",'Mapa final'!$O$37="Mayor"),CONCATENATE("R",'Mapa final'!$A$37),"")</f>
        <v/>
      </c>
      <c r="AO50" s="398"/>
      <c r="AP50" s="398" t="str">
        <f>IF(AND('Mapa final'!$K$40="Media",'Mapa final'!$O$40="Mayor"),CONCATENATE("R",'Mapa final'!$A$40),"")</f>
        <v/>
      </c>
      <c r="AQ50" s="398"/>
      <c r="AR50" s="398" t="str">
        <f>IF(AND('Mapa final'!$K$43="Media",'Mapa final'!$O$43="Mayor"),CONCATENATE("R",'Mapa final'!$A$43),"")</f>
        <v/>
      </c>
      <c r="AS50" s="398"/>
      <c r="AT50" s="398" t="str">
        <f>IF(AND('Mapa final'!$K$46="Media",'Mapa final'!$O$46="Mayor"),CONCATENATE("R",'Mapa final'!$A$46),"")</f>
        <v/>
      </c>
      <c r="AU50" s="398"/>
      <c r="AV50" s="398" t="str">
        <f>IF(AND('Mapa final'!$K$49="Media",'Mapa final'!$O$49="Mayor"),CONCATENATE("R",'Mapa final'!$A$49),"")</f>
        <v/>
      </c>
      <c r="AW50" s="399"/>
      <c r="AX50" s="394" t="str">
        <f>IF(AND('Mapa final'!$K$37="Media",'Mapa final'!$O$37="Catastrófico"),CONCATENATE("R",'Mapa final'!$A$37),"")</f>
        <v/>
      </c>
      <c r="AY50" s="392"/>
      <c r="AZ50" s="392" t="str">
        <f>IF(AND('Mapa final'!$K$40="Media",'Mapa final'!$O$40="Catastrófico"),CONCATENATE("R",'Mapa final'!$A$40),"")</f>
        <v/>
      </c>
      <c r="BA50" s="392"/>
      <c r="BB50" s="392" t="str">
        <f>IF(AND('Mapa final'!$K$43="Media",'Mapa final'!$O$43="Catastrófico"),CONCATENATE("R",'Mapa final'!$A$43),"")</f>
        <v/>
      </c>
      <c r="BC50" s="392"/>
      <c r="BD50" s="392" t="str">
        <f>IF(AND('Mapa final'!$K$46="Media",'Mapa final'!$O$46="Catastrófico"),CONCATENATE("R",'Mapa final'!$A$46),"")</f>
        <v/>
      </c>
      <c r="BE50" s="392"/>
      <c r="BF50" s="392" t="str">
        <f>IF(AND('Mapa final'!$K$49="Media",'Mapa final'!$O$49="Catastrófico"),CONCATENATE("R",'Mapa final'!$A$49),"")</f>
        <v/>
      </c>
      <c r="BG50" s="393"/>
      <c r="BH50" s="58"/>
      <c r="BI50" s="435"/>
      <c r="BJ50" s="436"/>
      <c r="BK50" s="436"/>
      <c r="BL50" s="436"/>
      <c r="BM50" s="436"/>
      <c r="BN50" s="437"/>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row>
    <row r="51" spans="1:100" ht="15" customHeight="1" x14ac:dyDescent="0.25">
      <c r="A51" s="58"/>
      <c r="B51" s="298"/>
      <c r="C51" s="298"/>
      <c r="D51" s="299"/>
      <c r="E51" s="461"/>
      <c r="F51" s="462"/>
      <c r="G51" s="462"/>
      <c r="H51" s="462"/>
      <c r="I51" s="463"/>
      <c r="J51" s="397"/>
      <c r="K51" s="395"/>
      <c r="L51" s="395"/>
      <c r="M51" s="395"/>
      <c r="N51" s="395"/>
      <c r="O51" s="395"/>
      <c r="P51" s="395"/>
      <c r="Q51" s="395"/>
      <c r="R51" s="395"/>
      <c r="S51" s="396"/>
      <c r="T51" s="397"/>
      <c r="U51" s="395"/>
      <c r="V51" s="395"/>
      <c r="W51" s="395"/>
      <c r="X51" s="395"/>
      <c r="Y51" s="395"/>
      <c r="Z51" s="395"/>
      <c r="AA51" s="395"/>
      <c r="AB51" s="395"/>
      <c r="AC51" s="396"/>
      <c r="AD51" s="397"/>
      <c r="AE51" s="395"/>
      <c r="AF51" s="395"/>
      <c r="AG51" s="395"/>
      <c r="AH51" s="395"/>
      <c r="AI51" s="395"/>
      <c r="AJ51" s="395"/>
      <c r="AK51" s="395"/>
      <c r="AL51" s="395"/>
      <c r="AM51" s="396"/>
      <c r="AN51" s="400"/>
      <c r="AO51" s="398"/>
      <c r="AP51" s="398"/>
      <c r="AQ51" s="398"/>
      <c r="AR51" s="398"/>
      <c r="AS51" s="398"/>
      <c r="AT51" s="398"/>
      <c r="AU51" s="398"/>
      <c r="AV51" s="398"/>
      <c r="AW51" s="399"/>
      <c r="AX51" s="394"/>
      <c r="AY51" s="392"/>
      <c r="AZ51" s="392"/>
      <c r="BA51" s="392"/>
      <c r="BB51" s="392"/>
      <c r="BC51" s="392"/>
      <c r="BD51" s="392"/>
      <c r="BE51" s="392"/>
      <c r="BF51" s="392"/>
      <c r="BG51" s="393"/>
      <c r="BH51" s="58"/>
      <c r="BI51" s="435"/>
      <c r="BJ51" s="436"/>
      <c r="BK51" s="436"/>
      <c r="BL51" s="436"/>
      <c r="BM51" s="436"/>
      <c r="BN51" s="437"/>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row>
    <row r="52" spans="1:100" ht="15" customHeight="1" x14ac:dyDescent="0.25">
      <c r="A52" s="58"/>
      <c r="B52" s="298"/>
      <c r="C52" s="298"/>
      <c r="D52" s="299"/>
      <c r="E52" s="461"/>
      <c r="F52" s="462"/>
      <c r="G52" s="462"/>
      <c r="H52" s="462"/>
      <c r="I52" s="463"/>
      <c r="J52" s="397" t="str">
        <f>IF(AND('Mapa final'!$K$52="Media",'Mapa final'!$O$52="Leve"),CONCATENATE("R",'Mapa final'!$A$52),"")</f>
        <v/>
      </c>
      <c r="K52" s="395"/>
      <c r="L52" s="395" t="str">
        <f>IF(AND('Mapa final'!$K$55="Media",'Mapa final'!$O$55="Leve"),CONCATENATE("R",'Mapa final'!$A$55),"")</f>
        <v/>
      </c>
      <c r="M52" s="395"/>
      <c r="N52" s="395" t="str">
        <f>IF(AND('Mapa final'!$K$58="Media",'Mapa final'!$O$58="Leve"),CONCATENATE("R",'Mapa final'!$A$58),"")</f>
        <v/>
      </c>
      <c r="O52" s="395"/>
      <c r="P52" s="395" t="str">
        <f>IF(AND('Mapa final'!$K$61="Media",'Mapa final'!$O$61="Leve"),CONCATENATE("R",'Mapa final'!$A$61),"")</f>
        <v/>
      </c>
      <c r="Q52" s="395"/>
      <c r="R52" s="395" t="str">
        <f>IF(AND('Mapa final'!$K$64="Media",'Mapa final'!$O$64="Leve"),CONCATENATE("R",'Mapa final'!$A$64),"")</f>
        <v/>
      </c>
      <c r="S52" s="396"/>
      <c r="T52" s="397" t="str">
        <f>IF(AND('Mapa final'!$K$52="Media",'Mapa final'!$O$52="Menor"),CONCATENATE("R",'Mapa final'!$A$52),"")</f>
        <v/>
      </c>
      <c r="U52" s="395"/>
      <c r="V52" s="395" t="str">
        <f>IF(AND('Mapa final'!$K$55="Media",'Mapa final'!$O$55="Menor"),CONCATENATE("R",'Mapa final'!$A$55),"")</f>
        <v/>
      </c>
      <c r="W52" s="395"/>
      <c r="X52" s="395" t="str">
        <f>IF(AND('Mapa final'!$K$58="Media",'Mapa final'!$O$58="Menor"),CONCATENATE("R",'Mapa final'!$A$58),"")</f>
        <v/>
      </c>
      <c r="Y52" s="395"/>
      <c r="Z52" s="395" t="str">
        <f>IF(AND('Mapa final'!$K$61="Media",'Mapa final'!$O$61="Menor"),CONCATENATE("R",'Mapa final'!$A$61),"")</f>
        <v/>
      </c>
      <c r="AA52" s="395"/>
      <c r="AB52" s="395" t="str">
        <f>IF(AND('Mapa final'!$K$64="Media",'Mapa final'!$O$64="Menor"),CONCATENATE("R",'Mapa final'!$A$64),"")</f>
        <v/>
      </c>
      <c r="AC52" s="396"/>
      <c r="AD52" s="397" t="str">
        <f>IF(AND('Mapa final'!$K$52="Media",'Mapa final'!$O$52="Moderado"),CONCATENATE("R",'Mapa final'!$A$52),"")</f>
        <v/>
      </c>
      <c r="AE52" s="395"/>
      <c r="AF52" s="395" t="str">
        <f>IF(AND('Mapa final'!$K$55="Media",'Mapa final'!$O$55="Moderado"),CONCATENATE("R",'Mapa final'!$A$55),"")</f>
        <v/>
      </c>
      <c r="AG52" s="395"/>
      <c r="AH52" s="395" t="str">
        <f>IF(AND('Mapa final'!$K$58="Media",'Mapa final'!$O$58="Moderado"),CONCATENATE("R",'Mapa final'!$A$58),"")</f>
        <v>R18</v>
      </c>
      <c r="AI52" s="395"/>
      <c r="AJ52" s="395" t="str">
        <f>IF(AND('Mapa final'!$K$61="Media",'Mapa final'!$O$61="Moderado"),CONCATENATE("R",'Mapa final'!$A$61),"")</f>
        <v>R19</v>
      </c>
      <c r="AK52" s="395"/>
      <c r="AL52" s="395" t="str">
        <f>IF(AND('Mapa final'!$K$64="Media",'Mapa final'!$O$64="Moderado"),CONCATENATE("R",'Mapa final'!$A$64),"")</f>
        <v/>
      </c>
      <c r="AM52" s="396"/>
      <c r="AN52" s="400" t="str">
        <f>IF(AND('Mapa final'!$K$52="Media",'Mapa final'!$O$52="Mayor"),CONCATENATE("R",'Mapa final'!$A$52),"")</f>
        <v/>
      </c>
      <c r="AO52" s="398"/>
      <c r="AP52" s="398" t="str">
        <f>IF(AND('Mapa final'!$K$55="Media",'Mapa final'!$O$55="Mayor"),CONCATENATE("R",'Mapa final'!$A$55),"")</f>
        <v/>
      </c>
      <c r="AQ52" s="398"/>
      <c r="AR52" s="398" t="str">
        <f>IF(AND('Mapa final'!$K$58="Media",'Mapa final'!$O$58="Mayor"),CONCATENATE("R",'Mapa final'!$A$58),"")</f>
        <v/>
      </c>
      <c r="AS52" s="398"/>
      <c r="AT52" s="398" t="str">
        <f>IF(AND('Mapa final'!$K$61="Media",'Mapa final'!$O$61="Mayor"),CONCATENATE("R",'Mapa final'!$A$61),"")</f>
        <v/>
      </c>
      <c r="AU52" s="398"/>
      <c r="AV52" s="398" t="str">
        <f>IF(AND('Mapa final'!$K$64="Media",'Mapa final'!$O$64="Mayor"),CONCATENATE("R",'Mapa final'!$A$64),"")</f>
        <v>R20</v>
      </c>
      <c r="AW52" s="399"/>
      <c r="AX52" s="394" t="str">
        <f>IF(AND('Mapa final'!$K$52="Media",'Mapa final'!$O$52="Catastrófico"),CONCATENATE("R",'Mapa final'!$A$52),"")</f>
        <v/>
      </c>
      <c r="AY52" s="392"/>
      <c r="AZ52" s="392" t="str">
        <f>IF(AND('Mapa final'!$K$55="Media",'Mapa final'!$O$55="Catastrófico"),CONCATENATE("R",'Mapa final'!$A$55),"")</f>
        <v/>
      </c>
      <c r="BA52" s="392"/>
      <c r="BB52" s="392" t="str">
        <f>IF(AND('Mapa final'!$K$58="Media",'Mapa final'!$O$58="Catastrófico"),CONCATENATE("R",'Mapa final'!$A$58),"")</f>
        <v/>
      </c>
      <c r="BC52" s="392"/>
      <c r="BD52" s="392" t="str">
        <f>IF(AND('Mapa final'!$K$61="Media",'Mapa final'!$O$61="Catastrófico"),CONCATENATE("R",'Mapa final'!$A$61),"")</f>
        <v/>
      </c>
      <c r="BE52" s="392"/>
      <c r="BF52" s="392" t="str">
        <f>IF(AND('Mapa final'!$K$64="Media",'Mapa final'!$O$64="Catastrófico"),CONCATENATE("R",'Mapa final'!$A$64),"")</f>
        <v/>
      </c>
      <c r="BG52" s="393"/>
      <c r="BH52" s="58"/>
      <c r="BI52" s="435"/>
      <c r="BJ52" s="436"/>
      <c r="BK52" s="436"/>
      <c r="BL52" s="436"/>
      <c r="BM52" s="436"/>
      <c r="BN52" s="437"/>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58"/>
      <c r="CV52" s="58"/>
    </row>
    <row r="53" spans="1:100" ht="15" customHeight="1" thickBot="1" x14ac:dyDescent="0.3">
      <c r="A53" s="58"/>
      <c r="B53" s="298"/>
      <c r="C53" s="298"/>
      <c r="D53" s="299"/>
      <c r="E53" s="461"/>
      <c r="F53" s="462"/>
      <c r="G53" s="462"/>
      <c r="H53" s="462"/>
      <c r="I53" s="463"/>
      <c r="J53" s="397"/>
      <c r="K53" s="395"/>
      <c r="L53" s="395"/>
      <c r="M53" s="395"/>
      <c r="N53" s="395"/>
      <c r="O53" s="395"/>
      <c r="P53" s="395"/>
      <c r="Q53" s="395"/>
      <c r="R53" s="395"/>
      <c r="S53" s="396"/>
      <c r="T53" s="397"/>
      <c r="U53" s="395"/>
      <c r="V53" s="395"/>
      <c r="W53" s="395"/>
      <c r="X53" s="395"/>
      <c r="Y53" s="395"/>
      <c r="Z53" s="395"/>
      <c r="AA53" s="395"/>
      <c r="AB53" s="395"/>
      <c r="AC53" s="396"/>
      <c r="AD53" s="397"/>
      <c r="AE53" s="395"/>
      <c r="AF53" s="395"/>
      <c r="AG53" s="395"/>
      <c r="AH53" s="395"/>
      <c r="AI53" s="395"/>
      <c r="AJ53" s="395"/>
      <c r="AK53" s="395"/>
      <c r="AL53" s="395"/>
      <c r="AM53" s="396"/>
      <c r="AN53" s="400"/>
      <c r="AO53" s="398"/>
      <c r="AP53" s="398"/>
      <c r="AQ53" s="398"/>
      <c r="AR53" s="398"/>
      <c r="AS53" s="398"/>
      <c r="AT53" s="398"/>
      <c r="AU53" s="398"/>
      <c r="AV53" s="398"/>
      <c r="AW53" s="399"/>
      <c r="AX53" s="394"/>
      <c r="AY53" s="392"/>
      <c r="AZ53" s="392"/>
      <c r="BA53" s="392"/>
      <c r="BB53" s="392"/>
      <c r="BC53" s="392"/>
      <c r="BD53" s="392"/>
      <c r="BE53" s="392"/>
      <c r="BF53" s="392"/>
      <c r="BG53" s="393"/>
      <c r="BH53" s="58"/>
      <c r="BI53" s="438"/>
      <c r="BJ53" s="439"/>
      <c r="BK53" s="439"/>
      <c r="BL53" s="439"/>
      <c r="BM53" s="439"/>
      <c r="BN53" s="440"/>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58"/>
      <c r="CV53" s="58"/>
    </row>
    <row r="54" spans="1:100" ht="15" customHeight="1" x14ac:dyDescent="0.25">
      <c r="A54" s="58"/>
      <c r="B54" s="298"/>
      <c r="C54" s="298"/>
      <c r="D54" s="299"/>
      <c r="E54" s="461"/>
      <c r="F54" s="462"/>
      <c r="G54" s="462"/>
      <c r="H54" s="462"/>
      <c r="I54" s="463"/>
      <c r="J54" s="397" t="str">
        <f>IF(AND('Mapa final'!$K$67="Media",'Mapa final'!$O$67="Leve"),CONCATENATE("R",'Mapa final'!$A$67),"")</f>
        <v/>
      </c>
      <c r="K54" s="395"/>
      <c r="L54" s="395" t="str">
        <f>IF(AND('Mapa final'!$K$70="Media",'Mapa final'!$O$70="Leve"),CONCATENATE("R",'Mapa final'!$A$70),"")</f>
        <v/>
      </c>
      <c r="M54" s="395"/>
      <c r="N54" s="395" t="str">
        <f>IF(AND('Mapa final'!$K$73="Media",'Mapa final'!$O$73="Leve"),CONCATENATE("R",'Mapa final'!$A$73),"")</f>
        <v/>
      </c>
      <c r="O54" s="395"/>
      <c r="P54" s="395" t="str">
        <f>IF(AND('Mapa final'!$K$76="Media",'Mapa final'!$O$76="Leve"),CONCATENATE("R",'Mapa final'!$A$76),"")</f>
        <v/>
      </c>
      <c r="Q54" s="395"/>
      <c r="R54" s="395" t="str">
        <f>IF(AND('Mapa final'!$K$79="Media",'Mapa final'!$O$79="Leve"),CONCATENATE("R",'Mapa final'!$A$79),"")</f>
        <v/>
      </c>
      <c r="S54" s="396"/>
      <c r="T54" s="397" t="str">
        <f>IF(AND('Mapa final'!$K$67="Media",'Mapa final'!$O$67="Menor"),CONCATENATE("R",'Mapa final'!$A$67),"")</f>
        <v/>
      </c>
      <c r="U54" s="395"/>
      <c r="V54" s="395" t="str">
        <f>IF(AND('Mapa final'!$K$70="Media",'Mapa final'!$O$70="Menor"),CONCATENATE("R",'Mapa final'!$A$70),"")</f>
        <v/>
      </c>
      <c r="W54" s="395"/>
      <c r="X54" s="395" t="str">
        <f>IF(AND('Mapa final'!$K$73="Media",'Mapa final'!$O$73="Menor"),CONCATENATE("R",'Mapa final'!$A$73),"")</f>
        <v/>
      </c>
      <c r="Y54" s="395"/>
      <c r="Z54" s="395" t="str">
        <f>IF(AND('Mapa final'!$K$76="Media",'Mapa final'!$O$76="Menor"),CONCATENATE("R",'Mapa final'!$A$76),"")</f>
        <v/>
      </c>
      <c r="AA54" s="395"/>
      <c r="AB54" s="395" t="str">
        <f>IF(AND('Mapa final'!$K$79="Media",'Mapa final'!$O$79="Menor"),CONCATENATE("R",'Mapa final'!$A$79),"")</f>
        <v/>
      </c>
      <c r="AC54" s="396"/>
      <c r="AD54" s="397" t="str">
        <f>IF(AND('Mapa final'!$K$67="Media",'Mapa final'!$O$67="Moderado"),CONCATENATE("R",'Mapa final'!$A$67),"")</f>
        <v/>
      </c>
      <c r="AE54" s="395"/>
      <c r="AF54" s="395" t="str">
        <f>IF(AND('Mapa final'!$K$70="Media",'Mapa final'!$O$70="Moderado"),CONCATENATE("R",'Mapa final'!$A$70),"")</f>
        <v/>
      </c>
      <c r="AG54" s="395"/>
      <c r="AH54" s="395" t="str">
        <f>IF(AND('Mapa final'!$K$73="Media",'Mapa final'!$O$73="Moderado"),CONCATENATE("R",'Mapa final'!$A$73),"")</f>
        <v/>
      </c>
      <c r="AI54" s="395"/>
      <c r="AJ54" s="395" t="str">
        <f>IF(AND('Mapa final'!$K$76="Media",'Mapa final'!$O$76="Moderado"),CONCATENATE("R",'Mapa final'!$A$76),"")</f>
        <v/>
      </c>
      <c r="AK54" s="395"/>
      <c r="AL54" s="395" t="str">
        <f>IF(AND('Mapa final'!$K$79="Media",'Mapa final'!$O$79="Moderado"),CONCATENATE("R",'Mapa final'!$A$79),"")</f>
        <v/>
      </c>
      <c r="AM54" s="396"/>
      <c r="AN54" s="400" t="str">
        <f>IF(AND('Mapa final'!$K$67="Media",'Mapa final'!$O$67="Mayor"),CONCATENATE("R",'Mapa final'!$A$67),"")</f>
        <v/>
      </c>
      <c r="AO54" s="398"/>
      <c r="AP54" s="398" t="str">
        <f>IF(AND('Mapa final'!$K$70="Media",'Mapa final'!$O$70="Mayor"),CONCATENATE("R",'Mapa final'!$A$70),"")</f>
        <v/>
      </c>
      <c r="AQ54" s="398"/>
      <c r="AR54" s="398" t="str">
        <f>IF(AND('Mapa final'!$K$73="Media",'Mapa final'!$O$73="Mayor"),CONCATENATE("R",'Mapa final'!$A$73),"")</f>
        <v>R23</v>
      </c>
      <c r="AS54" s="398"/>
      <c r="AT54" s="398" t="str">
        <f>IF(AND('Mapa final'!$K$76="Media",'Mapa final'!$O$76="Mayor"),CONCATENATE("R",'Mapa final'!$A$76),"")</f>
        <v/>
      </c>
      <c r="AU54" s="398"/>
      <c r="AV54" s="398" t="str">
        <f>IF(AND('Mapa final'!$K$79="Media",'Mapa final'!$O$79="Mayor"),CONCATENATE("R",'Mapa final'!$A$79),"")</f>
        <v/>
      </c>
      <c r="AW54" s="399"/>
      <c r="AX54" s="394" t="str">
        <f>IF(AND('Mapa final'!$K$67="Media",'Mapa final'!$O$67="Catastrófico"),CONCATENATE("R",'Mapa final'!$A$67),"")</f>
        <v/>
      </c>
      <c r="AY54" s="392"/>
      <c r="AZ54" s="392" t="str">
        <f>IF(AND('Mapa final'!$K$70="Media",'Mapa final'!$O$70="Catastrófico"),CONCATENATE("R",'Mapa final'!$A$70),"")</f>
        <v/>
      </c>
      <c r="BA54" s="392"/>
      <c r="BB54" s="392" t="str">
        <f>IF(AND('Mapa final'!$K$73="Media",'Mapa final'!$O$73="Catastrófico"),CONCATENATE("R",'Mapa final'!$A$73),"")</f>
        <v/>
      </c>
      <c r="BC54" s="392"/>
      <c r="BD54" s="392" t="str">
        <f>IF(AND('Mapa final'!$K$76="Media",'Mapa final'!$O$76="Catastrófico"),CONCATENATE("R",'Mapa final'!$A$76),"")</f>
        <v/>
      </c>
      <c r="BE54" s="392"/>
      <c r="BF54" s="392" t="str">
        <f>IF(AND('Mapa final'!$K$79="Media",'Mapa final'!$O$79="Catastrófico"),CONCATENATE("R",'Mapa final'!$A$79),"")</f>
        <v/>
      </c>
      <c r="BG54" s="393"/>
      <c r="BH54" s="58"/>
      <c r="BI54" s="441" t="s">
        <v>75</v>
      </c>
      <c r="BJ54" s="442"/>
      <c r="BK54" s="442"/>
      <c r="BL54" s="442"/>
      <c r="BM54" s="442"/>
      <c r="BN54" s="443"/>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58"/>
      <c r="CV54" s="58"/>
    </row>
    <row r="55" spans="1:100" ht="15" customHeight="1" x14ac:dyDescent="0.25">
      <c r="A55" s="58"/>
      <c r="B55" s="298"/>
      <c r="C55" s="298"/>
      <c r="D55" s="299"/>
      <c r="E55" s="461"/>
      <c r="F55" s="462"/>
      <c r="G55" s="462"/>
      <c r="H55" s="462"/>
      <c r="I55" s="463"/>
      <c r="J55" s="397"/>
      <c r="K55" s="395"/>
      <c r="L55" s="395"/>
      <c r="M55" s="395"/>
      <c r="N55" s="395"/>
      <c r="O55" s="395"/>
      <c r="P55" s="395"/>
      <c r="Q55" s="395"/>
      <c r="R55" s="395"/>
      <c r="S55" s="396"/>
      <c r="T55" s="397"/>
      <c r="U55" s="395"/>
      <c r="V55" s="395"/>
      <c r="W55" s="395"/>
      <c r="X55" s="395"/>
      <c r="Y55" s="395"/>
      <c r="Z55" s="395"/>
      <c r="AA55" s="395"/>
      <c r="AB55" s="395"/>
      <c r="AC55" s="396"/>
      <c r="AD55" s="397"/>
      <c r="AE55" s="395"/>
      <c r="AF55" s="395"/>
      <c r="AG55" s="395"/>
      <c r="AH55" s="395"/>
      <c r="AI55" s="395"/>
      <c r="AJ55" s="395"/>
      <c r="AK55" s="395"/>
      <c r="AL55" s="395"/>
      <c r="AM55" s="396"/>
      <c r="AN55" s="400"/>
      <c r="AO55" s="398"/>
      <c r="AP55" s="398"/>
      <c r="AQ55" s="398"/>
      <c r="AR55" s="398"/>
      <c r="AS55" s="398"/>
      <c r="AT55" s="398"/>
      <c r="AU55" s="398"/>
      <c r="AV55" s="398"/>
      <c r="AW55" s="399"/>
      <c r="AX55" s="394"/>
      <c r="AY55" s="392"/>
      <c r="AZ55" s="392"/>
      <c r="BA55" s="392"/>
      <c r="BB55" s="392"/>
      <c r="BC55" s="392"/>
      <c r="BD55" s="392"/>
      <c r="BE55" s="392"/>
      <c r="BF55" s="392"/>
      <c r="BG55" s="393"/>
      <c r="BH55" s="58"/>
      <c r="BI55" s="444"/>
      <c r="BJ55" s="445"/>
      <c r="BK55" s="445"/>
      <c r="BL55" s="445"/>
      <c r="BM55" s="445"/>
      <c r="BN55" s="446"/>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row>
    <row r="56" spans="1:100" ht="15" customHeight="1" x14ac:dyDescent="0.25">
      <c r="A56" s="58"/>
      <c r="B56" s="298"/>
      <c r="C56" s="298"/>
      <c r="D56" s="299"/>
      <c r="E56" s="461"/>
      <c r="F56" s="462"/>
      <c r="G56" s="462"/>
      <c r="H56" s="462"/>
      <c r="I56" s="463"/>
      <c r="J56" s="397" t="str">
        <f>IF(AND('Mapa final'!$K$82="Media",'Mapa final'!$O$82="Leve"),CONCATENATE("R",'Mapa final'!$A$82),"")</f>
        <v/>
      </c>
      <c r="K56" s="395"/>
      <c r="L56" s="395" t="str">
        <f>IF(AND('Mapa final'!$K$85="Media",'Mapa final'!$O$85="Leve"),CONCATENATE("R",'Mapa final'!$A$85),"")</f>
        <v/>
      </c>
      <c r="M56" s="395"/>
      <c r="N56" s="395" t="str">
        <f>IF(AND('Mapa final'!$K$88="Media",'Mapa final'!$O$88="Leve"),CONCATENATE("R",'Mapa final'!$A$88),"")</f>
        <v/>
      </c>
      <c r="O56" s="395"/>
      <c r="P56" s="395" t="str">
        <f>IF(AND('Mapa final'!$K$91="Media",'Mapa final'!$O$91="Leve"),CONCATENATE("R",'Mapa final'!$A$91),"")</f>
        <v/>
      </c>
      <c r="Q56" s="395"/>
      <c r="R56" s="395" t="str">
        <f>IF(AND('Mapa final'!$K$94="Media",'Mapa final'!$O$94="Leve"),CONCATENATE("R",'Mapa final'!$A$94),"")</f>
        <v/>
      </c>
      <c r="S56" s="396"/>
      <c r="T56" s="397" t="str">
        <f>IF(AND('Mapa final'!$K$82="Media",'Mapa final'!$O$82="Menor"),CONCATENATE("R",'Mapa final'!$A$82),"")</f>
        <v/>
      </c>
      <c r="U56" s="395"/>
      <c r="V56" s="395" t="str">
        <f>IF(AND('Mapa final'!$K$85="Media",'Mapa final'!$O$85="Menor"),CONCATENATE("R",'Mapa final'!$A$85),"")</f>
        <v/>
      </c>
      <c r="W56" s="395"/>
      <c r="X56" s="395" t="str">
        <f>IF(AND('Mapa final'!$K$88="Media",'Mapa final'!$O$88="Menor"),CONCATENATE("R",'Mapa final'!$A$88),"")</f>
        <v/>
      </c>
      <c r="Y56" s="395"/>
      <c r="Z56" s="395" t="str">
        <f>IF(AND('Mapa final'!$K$91="Media",'Mapa final'!$O$91="Menor"),CONCATENATE("R",'Mapa final'!$A$91),"")</f>
        <v/>
      </c>
      <c r="AA56" s="395"/>
      <c r="AB56" s="395" t="str">
        <f>IF(AND('Mapa final'!$K$94="Media",'Mapa final'!$O$94="Menor"),CONCATENATE("R",'Mapa final'!$A$94),"")</f>
        <v/>
      </c>
      <c r="AC56" s="396"/>
      <c r="AD56" s="397" t="str">
        <f>IF(AND('Mapa final'!$K$82="Media",'Mapa final'!$O$82="Moderado"),CONCATENATE("R",'Mapa final'!$A$82),"")</f>
        <v/>
      </c>
      <c r="AE56" s="395"/>
      <c r="AF56" s="395" t="str">
        <f>IF(AND('Mapa final'!$K$85="Media",'Mapa final'!$O$85="Moderado"),CONCATENATE("R",'Mapa final'!$A$85),"")</f>
        <v/>
      </c>
      <c r="AG56" s="395"/>
      <c r="AH56" s="395" t="str">
        <f>IF(AND('Mapa final'!$K$88="Media",'Mapa final'!$O$88="Moderado"),CONCATENATE("R",'Mapa final'!$A$88),"")</f>
        <v/>
      </c>
      <c r="AI56" s="395"/>
      <c r="AJ56" s="395" t="str">
        <f>IF(AND('Mapa final'!$K$91="Media",'Mapa final'!$O$91="Moderado"),CONCATENATE("R",'Mapa final'!$A$91),"")</f>
        <v/>
      </c>
      <c r="AK56" s="395"/>
      <c r="AL56" s="395" t="str">
        <f>IF(AND('Mapa final'!$K$94="Media",'Mapa final'!$O$94="Moderado"),CONCATENATE("R",'Mapa final'!$A$94),"")</f>
        <v/>
      </c>
      <c r="AM56" s="396"/>
      <c r="AN56" s="400" t="str">
        <f>IF(AND('Mapa final'!$K$82="Media",'Mapa final'!$O$82="Mayor"),CONCATENATE("R",'Mapa final'!$A$82),"")</f>
        <v/>
      </c>
      <c r="AO56" s="398"/>
      <c r="AP56" s="398" t="str">
        <f>IF(AND('Mapa final'!$K$85="Media",'Mapa final'!$O$85="Mayor"),CONCATENATE("R",'Mapa final'!$A$85),"")</f>
        <v/>
      </c>
      <c r="AQ56" s="398"/>
      <c r="AR56" s="398" t="str">
        <f>IF(AND('Mapa final'!$K$88="Media",'Mapa final'!$O$88="Mayor"),CONCATENATE("R",'Mapa final'!$A$88),"")</f>
        <v>R28</v>
      </c>
      <c r="AS56" s="398"/>
      <c r="AT56" s="398" t="str">
        <f>IF(AND('Mapa final'!$K$91="Media",'Mapa final'!$O$91="Mayor"),CONCATENATE("R",'Mapa final'!$A$91),"")</f>
        <v>R29</v>
      </c>
      <c r="AU56" s="398"/>
      <c r="AV56" s="398" t="str">
        <f>IF(AND('Mapa final'!$K$94="Media",'Mapa final'!$O$94="Mayor"),CONCATENATE("R",'Mapa final'!$A$94),"")</f>
        <v/>
      </c>
      <c r="AW56" s="399"/>
      <c r="AX56" s="394" t="str">
        <f>IF(AND('Mapa final'!$K$82="Media",'Mapa final'!$O$82="Catastrófico"),CONCATENATE("R",'Mapa final'!$A$82),"")</f>
        <v/>
      </c>
      <c r="AY56" s="392"/>
      <c r="AZ56" s="392" t="str">
        <f>IF(AND('Mapa final'!$K$85="Media",'Mapa final'!$O$85="Catastrófico"),CONCATENATE("R",'Mapa final'!$A$85),"")</f>
        <v/>
      </c>
      <c r="BA56" s="392"/>
      <c r="BB56" s="392" t="str">
        <f>IF(AND('Mapa final'!$K$88="Media",'Mapa final'!$O$88="Catastrófico"),CONCATENATE("R",'Mapa final'!$A$88),"")</f>
        <v/>
      </c>
      <c r="BC56" s="392"/>
      <c r="BD56" s="392" t="str">
        <f>IF(AND('Mapa final'!$K$91="Media",'Mapa final'!$O$91="Catastrófico"),CONCATENATE("R",'Mapa final'!$A$91),"")</f>
        <v/>
      </c>
      <c r="BE56" s="392"/>
      <c r="BF56" s="392" t="str">
        <f>IF(AND('Mapa final'!$K$94="Media",'Mapa final'!$O$94="Catastrófico"),CONCATENATE("R",'Mapa final'!$A$94),"")</f>
        <v/>
      </c>
      <c r="BG56" s="393"/>
      <c r="BH56" s="58"/>
      <c r="BI56" s="444"/>
      <c r="BJ56" s="445"/>
      <c r="BK56" s="445"/>
      <c r="BL56" s="445"/>
      <c r="BM56" s="445"/>
      <c r="BN56" s="446"/>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row>
    <row r="57" spans="1:100" ht="15" customHeight="1" x14ac:dyDescent="0.25">
      <c r="A57" s="58"/>
      <c r="B57" s="298"/>
      <c r="C57" s="298"/>
      <c r="D57" s="299"/>
      <c r="E57" s="461"/>
      <c r="F57" s="462"/>
      <c r="G57" s="462"/>
      <c r="H57" s="462"/>
      <c r="I57" s="463"/>
      <c r="J57" s="397"/>
      <c r="K57" s="395"/>
      <c r="L57" s="395"/>
      <c r="M57" s="395"/>
      <c r="N57" s="395"/>
      <c r="O57" s="395"/>
      <c r="P57" s="395"/>
      <c r="Q57" s="395"/>
      <c r="R57" s="395"/>
      <c r="S57" s="396"/>
      <c r="T57" s="397"/>
      <c r="U57" s="395"/>
      <c r="V57" s="395"/>
      <c r="W57" s="395"/>
      <c r="X57" s="395"/>
      <c r="Y57" s="395"/>
      <c r="Z57" s="395"/>
      <c r="AA57" s="395"/>
      <c r="AB57" s="395"/>
      <c r="AC57" s="396"/>
      <c r="AD57" s="397"/>
      <c r="AE57" s="395"/>
      <c r="AF57" s="395"/>
      <c r="AG57" s="395"/>
      <c r="AH57" s="395"/>
      <c r="AI57" s="395"/>
      <c r="AJ57" s="395"/>
      <c r="AK57" s="395"/>
      <c r="AL57" s="395"/>
      <c r="AM57" s="396"/>
      <c r="AN57" s="400"/>
      <c r="AO57" s="398"/>
      <c r="AP57" s="398"/>
      <c r="AQ57" s="398"/>
      <c r="AR57" s="398"/>
      <c r="AS57" s="398"/>
      <c r="AT57" s="398"/>
      <c r="AU57" s="398"/>
      <c r="AV57" s="398"/>
      <c r="AW57" s="399"/>
      <c r="AX57" s="394"/>
      <c r="AY57" s="392"/>
      <c r="AZ57" s="392"/>
      <c r="BA57" s="392"/>
      <c r="BB57" s="392"/>
      <c r="BC57" s="392"/>
      <c r="BD57" s="392"/>
      <c r="BE57" s="392"/>
      <c r="BF57" s="392"/>
      <c r="BG57" s="393"/>
      <c r="BH57" s="58"/>
      <c r="BI57" s="444"/>
      <c r="BJ57" s="445"/>
      <c r="BK57" s="445"/>
      <c r="BL57" s="445"/>
      <c r="BM57" s="445"/>
      <c r="BN57" s="446"/>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row>
    <row r="58" spans="1:100" ht="15" customHeight="1" x14ac:dyDescent="0.25">
      <c r="A58" s="58"/>
      <c r="B58" s="298"/>
      <c r="C58" s="298"/>
      <c r="D58" s="299"/>
      <c r="E58" s="461"/>
      <c r="F58" s="462"/>
      <c r="G58" s="462"/>
      <c r="H58" s="462"/>
      <c r="I58" s="463"/>
      <c r="J58" s="397" t="str">
        <f>IF(AND('Mapa final'!$K$97="Media",'Mapa final'!$O$97="Leve"),CONCATENATE("R",'Mapa final'!$A$97),"")</f>
        <v/>
      </c>
      <c r="K58" s="395"/>
      <c r="L58" s="395" t="str">
        <f>IF(AND('Mapa final'!$K$100="Media",'Mapa final'!$O$100="Leve"),CONCATENATE("R",'Mapa final'!$A$100),"")</f>
        <v/>
      </c>
      <c r="M58" s="395"/>
      <c r="N58" s="395" t="str">
        <f>IF(AND('Mapa final'!$K$103="Media",'Mapa final'!$O$103="Leve"),CONCATENATE("R",'Mapa final'!$A$103),"")</f>
        <v/>
      </c>
      <c r="O58" s="395"/>
      <c r="P58" s="395" t="str">
        <f>IF(AND('Mapa final'!$K$106="Media",'Mapa final'!$O$106="Leve"),CONCATENATE("R",'Mapa final'!$A$106),"")</f>
        <v/>
      </c>
      <c r="Q58" s="395"/>
      <c r="R58" s="395" t="str">
        <f>IF(AND('Mapa final'!$K$109="Media",'Mapa final'!$O$109="Leve"),CONCATENATE("R",'Mapa final'!$A$109),"")</f>
        <v/>
      </c>
      <c r="S58" s="396"/>
      <c r="T58" s="397" t="str">
        <f>IF(AND('Mapa final'!$K$97="Media",'Mapa final'!$O$97="Menor"),CONCATENATE("R",'Mapa final'!$A$97),"")</f>
        <v/>
      </c>
      <c r="U58" s="395"/>
      <c r="V58" s="395" t="str">
        <f>IF(AND('Mapa final'!$K$100="Media",'Mapa final'!$O$100="Menor"),CONCATENATE("R",'Mapa final'!$A$100),"")</f>
        <v/>
      </c>
      <c r="W58" s="395"/>
      <c r="X58" s="395" t="str">
        <f>IF(AND('Mapa final'!$K$103="Media",'Mapa final'!$O$103="Menor"),CONCATENATE("R",'Mapa final'!$A$103),"")</f>
        <v/>
      </c>
      <c r="Y58" s="395"/>
      <c r="Z58" s="395" t="str">
        <f>IF(AND('Mapa final'!$K$106="Media",'Mapa final'!$O$106="Menor"),CONCATENATE("R",'Mapa final'!$A$106),"")</f>
        <v/>
      </c>
      <c r="AA58" s="395"/>
      <c r="AB58" s="395" t="str">
        <f>IF(AND('Mapa final'!$K$109="Media",'Mapa final'!$O$109="Menor"),CONCATENATE("R",'Mapa final'!$A$109),"")</f>
        <v/>
      </c>
      <c r="AC58" s="396"/>
      <c r="AD58" s="397" t="str">
        <f>IF(AND('Mapa final'!$K$97="Media",'Mapa final'!$O$97="Moderado"),CONCATENATE("R",'Mapa final'!$A$97),"")</f>
        <v/>
      </c>
      <c r="AE58" s="395"/>
      <c r="AF58" s="395" t="str">
        <f>IF(AND('Mapa final'!$K$100="Media",'Mapa final'!$O$100="Moderado"),CONCATENATE("R",'Mapa final'!$A$100),"")</f>
        <v/>
      </c>
      <c r="AG58" s="395"/>
      <c r="AH58" s="395" t="str">
        <f>IF(AND('Mapa final'!$K$103="Media",'Mapa final'!$O$103="Moderado"),CONCATENATE("R",'Mapa final'!$A$103),"")</f>
        <v>R33</v>
      </c>
      <c r="AI58" s="395"/>
      <c r="AJ58" s="395" t="str">
        <f>IF(AND('Mapa final'!$K$106="Media",'Mapa final'!$O$106="Moderado"),CONCATENATE("R",'Mapa final'!$A$106),"")</f>
        <v>R34</v>
      </c>
      <c r="AK58" s="395"/>
      <c r="AL58" s="395" t="str">
        <f>IF(AND('Mapa final'!$K$109="Media",'Mapa final'!$O$109="Moderado"),CONCATENATE("R",'Mapa final'!$A$109),"")</f>
        <v/>
      </c>
      <c r="AM58" s="396"/>
      <c r="AN58" s="400" t="str">
        <f>IF(AND('Mapa final'!$K$97="Media",'Mapa final'!$O$97="Mayor"),CONCATENATE("R",'Mapa final'!$A$97),"")</f>
        <v/>
      </c>
      <c r="AO58" s="398"/>
      <c r="AP58" s="398" t="str">
        <f>IF(AND('Mapa final'!$K$100="Media",'Mapa final'!$O$100="Mayor"),CONCATENATE("R",'Mapa final'!$A$100),"")</f>
        <v/>
      </c>
      <c r="AQ58" s="398"/>
      <c r="AR58" s="398" t="str">
        <f>IF(AND('Mapa final'!$K$103="Media",'Mapa final'!$O$103="Mayor"),CONCATENATE("R",'Mapa final'!$A$103),"")</f>
        <v/>
      </c>
      <c r="AS58" s="398"/>
      <c r="AT58" s="398" t="str">
        <f>IF(AND('Mapa final'!$K$106="Media",'Mapa final'!$O$106="Mayor"),CONCATENATE("R",'Mapa final'!$A$106),"")</f>
        <v/>
      </c>
      <c r="AU58" s="398"/>
      <c r="AV58" s="398" t="str">
        <f>IF(AND('Mapa final'!$K$109="Media",'Mapa final'!$O$109="Mayor"),CONCATENATE("R",'Mapa final'!$A$109),"")</f>
        <v>R35</v>
      </c>
      <c r="AW58" s="399"/>
      <c r="AX58" s="394" t="str">
        <f>IF(AND('Mapa final'!$K$97="Media",'Mapa final'!$O$97="Catastrófico"),CONCATENATE("R",'Mapa final'!$A$97),"")</f>
        <v/>
      </c>
      <c r="AY58" s="392"/>
      <c r="AZ58" s="392" t="str">
        <f>IF(AND('Mapa final'!$K$100="Media",'Mapa final'!$O$100="Catastrófico"),CONCATENATE("R",'Mapa final'!$A$100),"")</f>
        <v/>
      </c>
      <c r="BA58" s="392"/>
      <c r="BB58" s="392" t="str">
        <f>IF(AND('Mapa final'!$K$103="Media",'Mapa final'!$O$103="Catastrófico"),CONCATENATE("R",'Mapa final'!$A$103),"")</f>
        <v/>
      </c>
      <c r="BC58" s="392"/>
      <c r="BD58" s="392" t="str">
        <f>IF(AND('Mapa final'!$K$106="Media",'Mapa final'!$O$106="Catastrófico"),CONCATENATE("R",'Mapa final'!$A$106),"")</f>
        <v/>
      </c>
      <c r="BE58" s="392"/>
      <c r="BF58" s="392" t="str">
        <f>IF(AND('Mapa final'!$K$109="Media",'Mapa final'!$O$109="Catastrófico"),CONCATENATE("R",'Mapa final'!$A$109),"")</f>
        <v/>
      </c>
      <c r="BG58" s="393"/>
      <c r="BH58" s="58"/>
      <c r="BI58" s="444"/>
      <c r="BJ58" s="445"/>
      <c r="BK58" s="445"/>
      <c r="BL58" s="445"/>
      <c r="BM58" s="445"/>
      <c r="BN58" s="446"/>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row>
    <row r="59" spans="1:100" ht="15" customHeight="1" x14ac:dyDescent="0.25">
      <c r="A59" s="58"/>
      <c r="B59" s="298"/>
      <c r="C59" s="298"/>
      <c r="D59" s="299"/>
      <c r="E59" s="461"/>
      <c r="F59" s="462"/>
      <c r="G59" s="462"/>
      <c r="H59" s="462"/>
      <c r="I59" s="463"/>
      <c r="J59" s="397"/>
      <c r="K59" s="395"/>
      <c r="L59" s="395"/>
      <c r="M59" s="395"/>
      <c r="N59" s="395"/>
      <c r="O59" s="395"/>
      <c r="P59" s="395"/>
      <c r="Q59" s="395"/>
      <c r="R59" s="395"/>
      <c r="S59" s="396"/>
      <c r="T59" s="397"/>
      <c r="U59" s="395"/>
      <c r="V59" s="395"/>
      <c r="W59" s="395"/>
      <c r="X59" s="395"/>
      <c r="Y59" s="395"/>
      <c r="Z59" s="395"/>
      <c r="AA59" s="395"/>
      <c r="AB59" s="395"/>
      <c r="AC59" s="396"/>
      <c r="AD59" s="397"/>
      <c r="AE59" s="395"/>
      <c r="AF59" s="395"/>
      <c r="AG59" s="395"/>
      <c r="AH59" s="395"/>
      <c r="AI59" s="395"/>
      <c r="AJ59" s="395"/>
      <c r="AK59" s="395"/>
      <c r="AL59" s="395"/>
      <c r="AM59" s="396"/>
      <c r="AN59" s="400"/>
      <c r="AO59" s="398"/>
      <c r="AP59" s="398"/>
      <c r="AQ59" s="398"/>
      <c r="AR59" s="398"/>
      <c r="AS59" s="398"/>
      <c r="AT59" s="398"/>
      <c r="AU59" s="398"/>
      <c r="AV59" s="398"/>
      <c r="AW59" s="399"/>
      <c r="AX59" s="394"/>
      <c r="AY59" s="392"/>
      <c r="AZ59" s="392"/>
      <c r="BA59" s="392"/>
      <c r="BB59" s="392"/>
      <c r="BC59" s="392"/>
      <c r="BD59" s="392"/>
      <c r="BE59" s="392"/>
      <c r="BF59" s="392"/>
      <c r="BG59" s="393"/>
      <c r="BH59" s="58"/>
      <c r="BI59" s="444"/>
      <c r="BJ59" s="445"/>
      <c r="BK59" s="445"/>
      <c r="BL59" s="445"/>
      <c r="BM59" s="445"/>
      <c r="BN59" s="446"/>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row>
    <row r="60" spans="1:100" ht="15" customHeight="1" x14ac:dyDescent="0.25">
      <c r="A60" s="58"/>
      <c r="B60" s="298"/>
      <c r="C60" s="298"/>
      <c r="D60" s="299"/>
      <c r="E60" s="461"/>
      <c r="F60" s="462"/>
      <c r="G60" s="462"/>
      <c r="H60" s="462"/>
      <c r="I60" s="463"/>
      <c r="J60" s="397" t="str">
        <f>IF(AND('Mapa final'!$K$112="Media",'Mapa final'!$O$112="Leve"),CONCATENATE("R",'Mapa final'!$A$112),"")</f>
        <v/>
      </c>
      <c r="K60" s="395"/>
      <c r="L60" s="395" t="str">
        <f>IF(AND('Mapa final'!$K$115="Media",'Mapa final'!$O$115="Leve"),CONCATENATE("R",'Mapa final'!$A$115),"")</f>
        <v/>
      </c>
      <c r="M60" s="395"/>
      <c r="N60" s="395" t="str">
        <f>IF(AND('Mapa final'!$K$118="Media",'Mapa final'!$O$118="Leve"),CONCATENATE("R",'Mapa final'!$A$118),"")</f>
        <v/>
      </c>
      <c r="O60" s="395"/>
      <c r="P60" s="395" t="str">
        <f>IF(AND('Mapa final'!$K$121="Media",'Mapa final'!$O$121="Leve"),CONCATENATE("R",'Mapa final'!$A$121),"")</f>
        <v/>
      </c>
      <c r="Q60" s="395"/>
      <c r="R60" s="395" t="str">
        <f>IF(AND('Mapa final'!$K$124="Media",'Mapa final'!$O$124="Leve"),CONCATENATE("R",'Mapa final'!$A$124),"")</f>
        <v/>
      </c>
      <c r="S60" s="396"/>
      <c r="T60" s="397" t="str">
        <f>IF(AND('Mapa final'!$K$112="Media",'Mapa final'!$O$112="Menor"),CONCATENATE("R",'Mapa final'!$A$112),"")</f>
        <v>R36</v>
      </c>
      <c r="U60" s="395"/>
      <c r="V60" s="395" t="str">
        <f>IF(AND('Mapa final'!$K$115="Media",'Mapa final'!$O$115="Menor"),CONCATENATE("R",'Mapa final'!$A$115),"")</f>
        <v/>
      </c>
      <c r="W60" s="395"/>
      <c r="X60" s="395" t="str">
        <f>IF(AND('Mapa final'!$K$118="Media",'Mapa final'!$O$118="Menor"),CONCATENATE("R",'Mapa final'!$A$118),"")</f>
        <v/>
      </c>
      <c r="Y60" s="395"/>
      <c r="Z60" s="395" t="str">
        <f>IF(AND('Mapa final'!$K$121="Media",'Mapa final'!$O$121="Menor"),CONCATENATE("R",'Mapa final'!$A$121),"")</f>
        <v/>
      </c>
      <c r="AA60" s="395"/>
      <c r="AB60" s="395" t="str">
        <f>IF(AND('Mapa final'!$K$124="Media",'Mapa final'!$O$124="Menor"),CONCATENATE("R",'Mapa final'!$A$124),"")</f>
        <v/>
      </c>
      <c r="AC60" s="396"/>
      <c r="AD60" s="397" t="str">
        <f>IF(AND('Mapa final'!$K$112="Media",'Mapa final'!$O$112="Moderado"),CONCATENATE("R",'Mapa final'!$A$112),"")</f>
        <v/>
      </c>
      <c r="AE60" s="395"/>
      <c r="AF60" s="395" t="str">
        <f>IF(AND('Mapa final'!$K$115="Media",'Mapa final'!$O$115="Moderado"),CONCATENATE("R",'Mapa final'!$A$115),"")</f>
        <v/>
      </c>
      <c r="AG60" s="395"/>
      <c r="AH60" s="395" t="str">
        <f>IF(AND('Mapa final'!$K$118="Media",'Mapa final'!$O$118="Moderado"),CONCATENATE("R",'Mapa final'!$A$118),"")</f>
        <v/>
      </c>
      <c r="AI60" s="395"/>
      <c r="AJ60" s="395" t="str">
        <f>IF(AND('Mapa final'!$K$121="Media",'Mapa final'!$O$121="Moderado"),CONCATENATE("R",'Mapa final'!$A$121),"")</f>
        <v>R39</v>
      </c>
      <c r="AK60" s="395"/>
      <c r="AL60" s="395" t="str">
        <f>IF(AND('Mapa final'!$K$124="Media",'Mapa final'!$O$124="Moderado"),CONCATENATE("R",'Mapa final'!$A$124),"")</f>
        <v>R40</v>
      </c>
      <c r="AM60" s="396"/>
      <c r="AN60" s="400" t="str">
        <f>IF(AND('Mapa final'!$K$112="Media",'Mapa final'!$O$112="Mayor"),CONCATENATE("R",'Mapa final'!$A$112),"")</f>
        <v/>
      </c>
      <c r="AO60" s="398"/>
      <c r="AP60" s="398" t="str">
        <f>IF(AND('Mapa final'!$K$115="Media",'Mapa final'!$O$115="Mayor"),CONCATENATE("R",'Mapa final'!$A$115),"")</f>
        <v/>
      </c>
      <c r="AQ60" s="398"/>
      <c r="AR60" s="398" t="str">
        <f>IF(AND('Mapa final'!$K$118="Media",'Mapa final'!$O$118="Mayor"),CONCATENATE("R",'Mapa final'!$A$118),"")</f>
        <v/>
      </c>
      <c r="AS60" s="398"/>
      <c r="AT60" s="398" t="str">
        <f>IF(AND('Mapa final'!$K$121="Media",'Mapa final'!$O$121="Mayor"),CONCATENATE("R",'Mapa final'!$A$121),"")</f>
        <v/>
      </c>
      <c r="AU60" s="398"/>
      <c r="AV60" s="398" t="str">
        <f>IF(AND('Mapa final'!$K$124="Media",'Mapa final'!$O$124="Mayor"),CONCATENATE("R",'Mapa final'!$A$124),"")</f>
        <v/>
      </c>
      <c r="AW60" s="399"/>
      <c r="AX60" s="394" t="str">
        <f>IF(AND('Mapa final'!$K$112="Media",'Mapa final'!$O$112="Catastrófico"),CONCATENATE("R",'Mapa final'!$A$112),"")</f>
        <v/>
      </c>
      <c r="AY60" s="392"/>
      <c r="AZ60" s="392" t="str">
        <f>IF(AND('Mapa final'!$K$115="Media",'Mapa final'!$O$115="Catastrófico"),CONCATENATE("R",'Mapa final'!$A$115),"")</f>
        <v/>
      </c>
      <c r="BA60" s="392"/>
      <c r="BB60" s="392" t="str">
        <f>IF(AND('Mapa final'!$K$118="Media",'Mapa final'!$O$118="Catastrófico"),CONCATENATE("R",'Mapa final'!$A$118),"")</f>
        <v/>
      </c>
      <c r="BC60" s="392"/>
      <c r="BD60" s="392" t="str">
        <f>IF(AND('Mapa final'!$K$121="Media",'Mapa final'!$O$121="Catastrófico"),CONCATENATE("R",'Mapa final'!$A$121),"")</f>
        <v/>
      </c>
      <c r="BE60" s="392"/>
      <c r="BF60" s="392" t="str">
        <f>IF(AND('Mapa final'!$K$124="Media",'Mapa final'!$O$124="Catastrófico"),CONCATENATE("R",'Mapa final'!$A$124),"")</f>
        <v/>
      </c>
      <c r="BG60" s="393"/>
      <c r="BH60" s="58"/>
      <c r="BI60" s="444"/>
      <c r="BJ60" s="445"/>
      <c r="BK60" s="445"/>
      <c r="BL60" s="445"/>
      <c r="BM60" s="445"/>
      <c r="BN60" s="446"/>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row>
    <row r="61" spans="1:100" ht="15" customHeight="1" x14ac:dyDescent="0.25">
      <c r="A61" s="58"/>
      <c r="B61" s="298"/>
      <c r="C61" s="298"/>
      <c r="D61" s="299"/>
      <c r="E61" s="461"/>
      <c r="F61" s="462"/>
      <c r="G61" s="462"/>
      <c r="H61" s="462"/>
      <c r="I61" s="463"/>
      <c r="J61" s="397"/>
      <c r="K61" s="395"/>
      <c r="L61" s="395"/>
      <c r="M61" s="395"/>
      <c r="N61" s="395"/>
      <c r="O61" s="395"/>
      <c r="P61" s="395"/>
      <c r="Q61" s="395"/>
      <c r="R61" s="395"/>
      <c r="S61" s="396"/>
      <c r="T61" s="397"/>
      <c r="U61" s="395"/>
      <c r="V61" s="395"/>
      <c r="W61" s="395"/>
      <c r="X61" s="395"/>
      <c r="Y61" s="395"/>
      <c r="Z61" s="395"/>
      <c r="AA61" s="395"/>
      <c r="AB61" s="395"/>
      <c r="AC61" s="396"/>
      <c r="AD61" s="397"/>
      <c r="AE61" s="395"/>
      <c r="AF61" s="395"/>
      <c r="AG61" s="395"/>
      <c r="AH61" s="395"/>
      <c r="AI61" s="395"/>
      <c r="AJ61" s="395"/>
      <c r="AK61" s="395"/>
      <c r="AL61" s="395"/>
      <c r="AM61" s="396"/>
      <c r="AN61" s="400"/>
      <c r="AO61" s="398"/>
      <c r="AP61" s="398"/>
      <c r="AQ61" s="398"/>
      <c r="AR61" s="398"/>
      <c r="AS61" s="398"/>
      <c r="AT61" s="398"/>
      <c r="AU61" s="398"/>
      <c r="AV61" s="398"/>
      <c r="AW61" s="399"/>
      <c r="AX61" s="394"/>
      <c r="AY61" s="392"/>
      <c r="AZ61" s="392"/>
      <c r="BA61" s="392"/>
      <c r="BB61" s="392"/>
      <c r="BC61" s="392"/>
      <c r="BD61" s="392"/>
      <c r="BE61" s="392"/>
      <c r="BF61" s="392"/>
      <c r="BG61" s="393"/>
      <c r="BH61" s="58"/>
      <c r="BI61" s="444"/>
      <c r="BJ61" s="445"/>
      <c r="BK61" s="445"/>
      <c r="BL61" s="445"/>
      <c r="BM61" s="445"/>
      <c r="BN61" s="446"/>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row>
    <row r="62" spans="1:100" ht="15" customHeight="1" x14ac:dyDescent="0.25">
      <c r="A62" s="58"/>
      <c r="B62" s="298"/>
      <c r="C62" s="298"/>
      <c r="D62" s="299"/>
      <c r="E62" s="461"/>
      <c r="F62" s="462"/>
      <c r="G62" s="462"/>
      <c r="H62" s="462"/>
      <c r="I62" s="463"/>
      <c r="J62" s="397" t="str">
        <f>IF(AND('Mapa final'!$K$127="Media",'Mapa final'!$O$127="Leve"),CONCATENATE("R",'Mapa final'!$A$127),"")</f>
        <v/>
      </c>
      <c r="K62" s="395"/>
      <c r="L62" s="395" t="str">
        <f>IF(AND('Mapa final'!$K$130="Media",'Mapa final'!$O$130="Leve"),CONCATENATE("R",'Mapa final'!$A$130),"")</f>
        <v/>
      </c>
      <c r="M62" s="395"/>
      <c r="N62" s="395" t="str">
        <f>IF(AND('Mapa final'!$K$133="Media",'Mapa final'!$O$133="Leve"),CONCATENATE("R",'Mapa final'!$A$133),"")</f>
        <v/>
      </c>
      <c r="O62" s="395"/>
      <c r="P62" s="395" t="str">
        <f>IF(AND('Mapa final'!$K$136="Media",'Mapa final'!$O$136="Leve"),CONCATENATE("R",'Mapa final'!$A$136),"")</f>
        <v>R44</v>
      </c>
      <c r="Q62" s="395"/>
      <c r="R62" s="395" t="str">
        <f>IF(AND('Mapa final'!$K$139="Media",'Mapa final'!$O$139="Leve"),CONCATENATE("R",'Mapa final'!$A$139),"")</f>
        <v/>
      </c>
      <c r="S62" s="396"/>
      <c r="T62" s="397" t="str">
        <f>IF(AND('Mapa final'!$K$127="Media",'Mapa final'!$O$127="Menor"),CONCATENATE("R",'Mapa final'!$A$127),"")</f>
        <v/>
      </c>
      <c r="U62" s="395"/>
      <c r="V62" s="395" t="str">
        <f>IF(AND('Mapa final'!$K$130="Media",'Mapa final'!$O$130="Menor"),CONCATENATE("R",'Mapa final'!$A$130),"")</f>
        <v/>
      </c>
      <c r="W62" s="395"/>
      <c r="X62" s="395" t="str">
        <f>IF(AND('Mapa final'!$K$133="Media",'Mapa final'!$O$133="Menor"),CONCATENATE("R",'Mapa final'!$A$133),"")</f>
        <v/>
      </c>
      <c r="Y62" s="395"/>
      <c r="Z62" s="395" t="str">
        <f>IF(AND('Mapa final'!$K$136="Media",'Mapa final'!$O$136="Menor"),CONCATENATE("R",'Mapa final'!$A$136),"")</f>
        <v/>
      </c>
      <c r="AA62" s="395"/>
      <c r="AB62" s="395" t="str">
        <f>IF(AND('Mapa final'!$K$139="Media",'Mapa final'!$O$139="Menor"),CONCATENATE("R",'Mapa final'!$A$139),"")</f>
        <v/>
      </c>
      <c r="AC62" s="396"/>
      <c r="AD62" s="397" t="str">
        <f>IF(AND('Mapa final'!$K$127="Media",'Mapa final'!$O$127="Moderado"),CONCATENATE("R",'Mapa final'!$A$127),"")</f>
        <v/>
      </c>
      <c r="AE62" s="395"/>
      <c r="AF62" s="395" t="str">
        <f>IF(AND('Mapa final'!$K$130="Media",'Mapa final'!$O$130="Moderado"),CONCATENATE("R",'Mapa final'!$A$130),"")</f>
        <v/>
      </c>
      <c r="AG62" s="395"/>
      <c r="AH62" s="395" t="str">
        <f>IF(AND('Mapa final'!$K$133="Media",'Mapa final'!$O$133="Moderado"),CONCATENATE("R",'Mapa final'!$A$133),"")</f>
        <v>R43</v>
      </c>
      <c r="AI62" s="395"/>
      <c r="AJ62" s="395" t="str">
        <f>IF(AND('Mapa final'!$K$136="Media",'Mapa final'!$O$136="Moderado"),CONCATENATE("R",'Mapa final'!$A$136),"")</f>
        <v/>
      </c>
      <c r="AK62" s="395"/>
      <c r="AL62" s="395" t="str">
        <f>IF(AND('Mapa final'!$K$139="Media",'Mapa final'!$O$139="Moderado"),CONCATENATE("R",'Mapa final'!$A$139),"")</f>
        <v/>
      </c>
      <c r="AM62" s="396"/>
      <c r="AN62" s="400" t="str">
        <f>IF(AND('Mapa final'!$K$127="Media",'Mapa final'!$O$127="Mayor"),CONCATENATE("R",'Mapa final'!$A$127),"")</f>
        <v/>
      </c>
      <c r="AO62" s="398"/>
      <c r="AP62" s="398" t="str">
        <f>IF(AND('Mapa final'!$K$130="Media",'Mapa final'!$O$130="Mayor"),CONCATENATE("R",'Mapa final'!$A$130),"")</f>
        <v>R42</v>
      </c>
      <c r="AQ62" s="398"/>
      <c r="AR62" s="398" t="str">
        <f>IF(AND('Mapa final'!$K$133="Media",'Mapa final'!$O$133="Mayor"),CONCATENATE("R",'Mapa final'!$A$133),"")</f>
        <v/>
      </c>
      <c r="AS62" s="398"/>
      <c r="AT62" s="398" t="str">
        <f>IF(AND('Mapa final'!$K$136="Media",'Mapa final'!$O$136="Mayor"),CONCATENATE("R",'Mapa final'!$A$136),"")</f>
        <v/>
      </c>
      <c r="AU62" s="398"/>
      <c r="AV62" s="398" t="str">
        <f>IF(AND('Mapa final'!$K$139="Media",'Mapa final'!$O$139="Mayor"),CONCATENATE("R",'Mapa final'!$A$139),"")</f>
        <v/>
      </c>
      <c r="AW62" s="399"/>
      <c r="AX62" s="394" t="str">
        <f>IF(AND('Mapa final'!$K$127="Media",'Mapa final'!$O$127="Catastrófico"),CONCATENATE("R",'Mapa final'!$A$127),"")</f>
        <v/>
      </c>
      <c r="AY62" s="392"/>
      <c r="AZ62" s="392" t="str">
        <f>IF(AND('Mapa final'!$K$130="Media",'Mapa final'!$O$130="Catastrófico"),CONCATENATE("R",'Mapa final'!$A$130),"")</f>
        <v/>
      </c>
      <c r="BA62" s="392"/>
      <c r="BB62" s="392" t="str">
        <f>IF(AND('Mapa final'!$K$133="Media",'Mapa final'!$O$133="Catastrófico"),CONCATENATE("R",'Mapa final'!$A$133),"")</f>
        <v/>
      </c>
      <c r="BC62" s="392"/>
      <c r="BD62" s="392" t="str">
        <f>IF(AND('Mapa final'!$K$136="Media",'Mapa final'!$O$136="Catastrófico"),CONCATENATE("R",'Mapa final'!$A$136),"")</f>
        <v/>
      </c>
      <c r="BE62" s="392"/>
      <c r="BF62" s="392" t="str">
        <f>IF(AND('Mapa final'!$K$139="Media",'Mapa final'!$O$139="Catastrófico"),CONCATENATE("R",'Mapa final'!$A$139),"")</f>
        <v/>
      </c>
      <c r="BG62" s="393"/>
      <c r="BH62" s="58"/>
      <c r="BI62" s="444"/>
      <c r="BJ62" s="445"/>
      <c r="BK62" s="445"/>
      <c r="BL62" s="445"/>
      <c r="BM62" s="445"/>
      <c r="BN62" s="446"/>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row>
    <row r="63" spans="1:100" ht="15" customHeight="1" x14ac:dyDescent="0.25">
      <c r="A63" s="58"/>
      <c r="B63" s="298"/>
      <c r="C63" s="298"/>
      <c r="D63" s="299"/>
      <c r="E63" s="461"/>
      <c r="F63" s="462"/>
      <c r="G63" s="462"/>
      <c r="H63" s="462"/>
      <c r="I63" s="463"/>
      <c r="J63" s="397"/>
      <c r="K63" s="395"/>
      <c r="L63" s="395"/>
      <c r="M63" s="395"/>
      <c r="N63" s="395"/>
      <c r="O63" s="395"/>
      <c r="P63" s="395"/>
      <c r="Q63" s="395"/>
      <c r="R63" s="395"/>
      <c r="S63" s="396"/>
      <c r="T63" s="397"/>
      <c r="U63" s="395"/>
      <c r="V63" s="395"/>
      <c r="W63" s="395"/>
      <c r="X63" s="395"/>
      <c r="Y63" s="395"/>
      <c r="Z63" s="395"/>
      <c r="AA63" s="395"/>
      <c r="AB63" s="395"/>
      <c r="AC63" s="396"/>
      <c r="AD63" s="397"/>
      <c r="AE63" s="395"/>
      <c r="AF63" s="395"/>
      <c r="AG63" s="395"/>
      <c r="AH63" s="395"/>
      <c r="AI63" s="395"/>
      <c r="AJ63" s="395"/>
      <c r="AK63" s="395"/>
      <c r="AL63" s="395"/>
      <c r="AM63" s="396"/>
      <c r="AN63" s="400"/>
      <c r="AO63" s="398"/>
      <c r="AP63" s="398"/>
      <c r="AQ63" s="398"/>
      <c r="AR63" s="398"/>
      <c r="AS63" s="398"/>
      <c r="AT63" s="398"/>
      <c r="AU63" s="398"/>
      <c r="AV63" s="398"/>
      <c r="AW63" s="399"/>
      <c r="AX63" s="394"/>
      <c r="AY63" s="392"/>
      <c r="AZ63" s="392"/>
      <c r="BA63" s="392"/>
      <c r="BB63" s="392"/>
      <c r="BC63" s="392"/>
      <c r="BD63" s="392"/>
      <c r="BE63" s="392"/>
      <c r="BF63" s="392"/>
      <c r="BG63" s="393"/>
      <c r="BH63" s="58"/>
      <c r="BI63" s="444"/>
      <c r="BJ63" s="445"/>
      <c r="BK63" s="445"/>
      <c r="BL63" s="445"/>
      <c r="BM63" s="445"/>
      <c r="BN63" s="446"/>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row>
    <row r="64" spans="1:100" ht="15" customHeight="1" x14ac:dyDescent="0.25">
      <c r="A64" s="58"/>
      <c r="B64" s="298"/>
      <c r="C64" s="298"/>
      <c r="D64" s="299"/>
      <c r="E64" s="461"/>
      <c r="F64" s="462"/>
      <c r="G64" s="462"/>
      <c r="H64" s="462"/>
      <c r="I64" s="463"/>
      <c r="J64" s="397" t="str">
        <f>IF(AND('Mapa final'!$K$142="Media",'Mapa final'!$O$142="Leve"),CONCATENATE("R",'Mapa final'!$A$142),"")</f>
        <v/>
      </c>
      <c r="K64" s="395"/>
      <c r="L64" s="395" t="str">
        <f>IF(AND('Mapa final'!$K$145="Media",'Mapa final'!$O$145="Leve"),CONCATENATE("R",'Mapa final'!$A$145),"")</f>
        <v/>
      </c>
      <c r="M64" s="395"/>
      <c r="N64" s="395" t="str">
        <f>IF(AND('Mapa final'!$K$148="Media",'Mapa final'!$O$148="Leve"),CONCATENATE("R",'Mapa final'!$A$148),"")</f>
        <v/>
      </c>
      <c r="O64" s="395"/>
      <c r="P64" s="395" t="str">
        <f>IF(AND('Mapa final'!$K$151="Media",'Mapa final'!$O$151="Leve"),CONCATENATE("R",'Mapa final'!$A$151),"")</f>
        <v/>
      </c>
      <c r="Q64" s="395"/>
      <c r="R64" s="395" t="str">
        <f>IF(AND('Mapa final'!$K$154="Media",'Mapa final'!$O$154="Leve"),CONCATENATE("R",'Mapa final'!$A$154),"")</f>
        <v/>
      </c>
      <c r="S64" s="396"/>
      <c r="T64" s="397" t="str">
        <f>IF(AND('Mapa final'!$K$142="Media",'Mapa final'!$O$142="Menor"),CONCATENATE("R",'Mapa final'!$A$142),"")</f>
        <v/>
      </c>
      <c r="U64" s="395"/>
      <c r="V64" s="395" t="str">
        <f>IF(AND('Mapa final'!$K$145="Media",'Mapa final'!$O$145="Menor"),CONCATENATE("R",'Mapa final'!$A$145),"")</f>
        <v/>
      </c>
      <c r="W64" s="395"/>
      <c r="X64" s="395" t="str">
        <f>IF(AND('Mapa final'!$K$148="Media",'Mapa final'!$O$148="Menor"),CONCATENATE("R",'Mapa final'!$A$148),"")</f>
        <v/>
      </c>
      <c r="Y64" s="395"/>
      <c r="Z64" s="395" t="str">
        <f>IF(AND('Mapa final'!$K$151="Media",'Mapa final'!$O$151="Menor"),CONCATENATE("R",'Mapa final'!$A$151),"")</f>
        <v/>
      </c>
      <c r="AA64" s="395"/>
      <c r="AB64" s="395" t="str">
        <f>IF(AND('Mapa final'!$K$154="Media",'Mapa final'!$O$154="Menor"),CONCATENATE("R",'Mapa final'!$A$154),"")</f>
        <v/>
      </c>
      <c r="AC64" s="396"/>
      <c r="AD64" s="397" t="str">
        <f>IF(AND('Mapa final'!$K$142="Media",'Mapa final'!$O$142="Moderado"),CONCATENATE("R",'Mapa final'!$A$142),"")</f>
        <v/>
      </c>
      <c r="AE64" s="395"/>
      <c r="AF64" s="395" t="str">
        <f>IF(AND('Mapa final'!$K$145="Media",'Mapa final'!$O$145="Moderado"),CONCATENATE("R",'Mapa final'!$A$145),"")</f>
        <v/>
      </c>
      <c r="AG64" s="395"/>
      <c r="AH64" s="395" t="str">
        <f>IF(AND('Mapa final'!$K$148="Media",'Mapa final'!$O$148="Moderado"),CONCATENATE("R",'Mapa final'!$A$148),"")</f>
        <v/>
      </c>
      <c r="AI64" s="395"/>
      <c r="AJ64" s="395" t="str">
        <f>IF(AND('Mapa final'!$K$151="Media",'Mapa final'!$O$151="Moderado"),CONCATENATE("R",'Mapa final'!$A$151),"")</f>
        <v/>
      </c>
      <c r="AK64" s="395"/>
      <c r="AL64" s="395" t="str">
        <f>IF(AND('Mapa final'!$K$154="Media",'Mapa final'!$O$154="Moderado"),CONCATENATE("R",'Mapa final'!$A$154),"")</f>
        <v/>
      </c>
      <c r="AM64" s="396"/>
      <c r="AN64" s="400" t="str">
        <f>IF(AND('Mapa final'!$K$142="Media",'Mapa final'!$O$142="Mayor"),CONCATENATE("R",'Mapa final'!$A$142),"")</f>
        <v/>
      </c>
      <c r="AO64" s="398"/>
      <c r="AP64" s="398" t="str">
        <f>IF(AND('Mapa final'!$K$145="Media",'Mapa final'!$O$145="Mayor"),CONCATENATE("R",'Mapa final'!$A$145),"")</f>
        <v/>
      </c>
      <c r="AQ64" s="398"/>
      <c r="AR64" s="398" t="str">
        <f>IF(AND('Mapa final'!$K$148="Media",'Mapa final'!$O$148="Mayor"),CONCATENATE("R",'Mapa final'!$A$148),"")</f>
        <v/>
      </c>
      <c r="AS64" s="398"/>
      <c r="AT64" s="398" t="str">
        <f>IF(AND('Mapa final'!$K$151="Media",'Mapa final'!$O$151="Mayor"),CONCATENATE("R",'Mapa final'!$A$151),"")</f>
        <v/>
      </c>
      <c r="AU64" s="398"/>
      <c r="AV64" s="398" t="str">
        <f>IF(AND('Mapa final'!$K$154="Media",'Mapa final'!$O$154="Mayor"),CONCATENATE("R",'Mapa final'!$A$154),"")</f>
        <v/>
      </c>
      <c r="AW64" s="399"/>
      <c r="AX64" s="394" t="str">
        <f>IF(AND('Mapa final'!$K$142="Media",'Mapa final'!$O$142="Catastrófico"),CONCATENATE("R",'Mapa final'!$A$142),"")</f>
        <v/>
      </c>
      <c r="AY64" s="392"/>
      <c r="AZ64" s="392" t="str">
        <f>IF(AND('Mapa final'!$K$145="Media",'Mapa final'!$O$145="Catastrófico"),CONCATENATE("R",'Mapa final'!$A$145),"")</f>
        <v/>
      </c>
      <c r="BA64" s="392"/>
      <c r="BB64" s="392" t="str">
        <f>IF(AND('Mapa final'!$K$148="Media",'Mapa final'!$O$148="Catastrófico"),CONCATENATE("R",'Mapa final'!$A$148),"")</f>
        <v/>
      </c>
      <c r="BC64" s="392"/>
      <c r="BD64" s="392" t="str">
        <f>IF(AND('Mapa final'!$K$151="Media",'Mapa final'!$O$151="Catastrófico"),CONCATENATE("R",'Mapa final'!$A$151),"")</f>
        <v/>
      </c>
      <c r="BE64" s="392"/>
      <c r="BF64" s="392" t="str">
        <f>IF(AND('Mapa final'!$K$154="Media",'Mapa final'!$O$154="Catastrófico"),CONCATENATE("R",'Mapa final'!$A$154),"")</f>
        <v/>
      </c>
      <c r="BG64" s="393"/>
      <c r="BH64" s="58"/>
      <c r="BI64" s="444"/>
      <c r="BJ64" s="445"/>
      <c r="BK64" s="445"/>
      <c r="BL64" s="445"/>
      <c r="BM64" s="445"/>
      <c r="BN64" s="446"/>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row>
    <row r="65" spans="1:100" ht="15.75" customHeight="1" thickBot="1" x14ac:dyDescent="0.3">
      <c r="A65" s="58"/>
      <c r="B65" s="298"/>
      <c r="C65" s="298"/>
      <c r="D65" s="299"/>
      <c r="E65" s="464"/>
      <c r="F65" s="465"/>
      <c r="G65" s="465"/>
      <c r="H65" s="465"/>
      <c r="I65" s="465"/>
      <c r="J65" s="407"/>
      <c r="K65" s="408"/>
      <c r="L65" s="408"/>
      <c r="M65" s="408"/>
      <c r="N65" s="408"/>
      <c r="O65" s="408"/>
      <c r="P65" s="408"/>
      <c r="Q65" s="408"/>
      <c r="R65" s="408"/>
      <c r="S65" s="409"/>
      <c r="T65" s="407"/>
      <c r="U65" s="408"/>
      <c r="V65" s="408"/>
      <c r="W65" s="408"/>
      <c r="X65" s="408"/>
      <c r="Y65" s="408"/>
      <c r="Z65" s="408"/>
      <c r="AA65" s="408"/>
      <c r="AB65" s="408"/>
      <c r="AC65" s="409"/>
      <c r="AD65" s="407"/>
      <c r="AE65" s="408"/>
      <c r="AF65" s="408"/>
      <c r="AG65" s="408"/>
      <c r="AH65" s="408"/>
      <c r="AI65" s="408"/>
      <c r="AJ65" s="408"/>
      <c r="AK65" s="408"/>
      <c r="AL65" s="408"/>
      <c r="AM65" s="409"/>
      <c r="AN65" s="401"/>
      <c r="AO65" s="402"/>
      <c r="AP65" s="402"/>
      <c r="AQ65" s="402"/>
      <c r="AR65" s="402"/>
      <c r="AS65" s="402"/>
      <c r="AT65" s="402"/>
      <c r="AU65" s="402"/>
      <c r="AV65" s="402"/>
      <c r="AW65" s="403"/>
      <c r="AX65" s="414"/>
      <c r="AY65" s="413"/>
      <c r="AZ65" s="413"/>
      <c r="BA65" s="413"/>
      <c r="BB65" s="413"/>
      <c r="BC65" s="413"/>
      <c r="BD65" s="413"/>
      <c r="BE65" s="413"/>
      <c r="BF65" s="413"/>
      <c r="BG65" s="415"/>
      <c r="BH65" s="58"/>
      <c r="BI65" s="444"/>
      <c r="BJ65" s="445"/>
      <c r="BK65" s="445"/>
      <c r="BL65" s="445"/>
      <c r="BM65" s="445"/>
      <c r="BN65" s="446"/>
      <c r="BO65" s="58"/>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row>
    <row r="66" spans="1:100" ht="15" customHeight="1" x14ac:dyDescent="0.25">
      <c r="A66" s="58"/>
      <c r="B66" s="298"/>
      <c r="C66" s="298"/>
      <c r="D66" s="299"/>
      <c r="E66" s="459" t="s">
        <v>105</v>
      </c>
      <c r="F66" s="460"/>
      <c r="G66" s="460"/>
      <c r="H66" s="460"/>
      <c r="I66" s="460"/>
      <c r="J66" s="474" t="str">
        <f>IF(AND('Mapa final'!$K$7="Baja",'Mapa final'!$O$7="Leve"),CONCATENATE("R",'Mapa final'!$A$7),"")</f>
        <v/>
      </c>
      <c r="K66" s="420"/>
      <c r="L66" s="420" t="str">
        <f>IF(AND('Mapa final'!$K$10="Baja",'Mapa final'!$O$10="Leve"),CONCATENATE("R",'Mapa final'!$A$10),"")</f>
        <v/>
      </c>
      <c r="M66" s="420"/>
      <c r="N66" s="420" t="str">
        <f>IF(AND('Mapa final'!$K$13="Baja",'Mapa final'!$O$13="Leve"),CONCATENATE("R",'Mapa final'!$A$13),"")</f>
        <v/>
      </c>
      <c r="O66" s="420"/>
      <c r="P66" s="420" t="str">
        <f>IF(AND('Mapa final'!$K$16="Baja",'Mapa final'!$O$16="Leve"),CONCATENATE("R",'Mapa final'!$A$16),"")</f>
        <v/>
      </c>
      <c r="Q66" s="420"/>
      <c r="R66" s="420" t="str">
        <f>IF(AND('Mapa final'!$K$19="Baja",'Mapa final'!$O$19="Leve"),CONCATENATE("R",'Mapa final'!$A$19),"")</f>
        <v/>
      </c>
      <c r="S66" s="422"/>
      <c r="T66" s="404" t="str">
        <f>IF(AND('Mapa final'!$K$7="Baja",'Mapa final'!$O$7="Menor"),CONCATENATE("R",'Mapa final'!$A$7),"")</f>
        <v/>
      </c>
      <c r="U66" s="405"/>
      <c r="V66" s="405" t="str">
        <f>IF(AND('Mapa final'!$K$10="Baja",'Mapa final'!$O$10="Menor"),CONCATENATE("R",'Mapa final'!$A$10),"")</f>
        <v/>
      </c>
      <c r="W66" s="405"/>
      <c r="X66" s="405" t="str">
        <f>IF(AND('Mapa final'!$K$13="Baja",'Mapa final'!$O$13="Menor"),CONCATENATE("R",'Mapa final'!$A$13),"")</f>
        <v/>
      </c>
      <c r="Y66" s="405"/>
      <c r="Z66" s="405" t="str">
        <f>IF(AND('Mapa final'!$K$16="Baja",'Mapa final'!$O$16="Menor"),CONCATENATE("R",'Mapa final'!$A$16),"")</f>
        <v/>
      </c>
      <c r="AA66" s="405"/>
      <c r="AB66" s="405" t="str">
        <f>IF(AND('Mapa final'!$K$19="Baja",'Mapa final'!$O$19="Menor"),CONCATENATE("R",'Mapa final'!$A$19),"")</f>
        <v/>
      </c>
      <c r="AC66" s="406"/>
      <c r="AD66" s="404" t="str">
        <f>IF(AND('Mapa final'!$K$7="Baja",'Mapa final'!$O$7="Moderado"),CONCATENATE("R",'Mapa final'!$A$7),"")</f>
        <v>R1</v>
      </c>
      <c r="AE66" s="405"/>
      <c r="AF66" s="405" t="str">
        <f>IF(AND('Mapa final'!$K$10="Baja",'Mapa final'!$O$10="Moderado"),CONCATENATE("R",'Mapa final'!$A$10),"")</f>
        <v/>
      </c>
      <c r="AG66" s="405"/>
      <c r="AH66" s="405" t="str">
        <f>IF(AND('Mapa final'!$K$13="Baja",'Mapa final'!$O$13="Moderado"),CONCATENATE("R",'Mapa final'!$A$13),"")</f>
        <v/>
      </c>
      <c r="AI66" s="405"/>
      <c r="AJ66" s="405" t="str">
        <f>IF(AND('Mapa final'!$K$16="Baja",'Mapa final'!$O$16="Moderado"),CONCATENATE("R",'Mapa final'!$A$16),"")</f>
        <v/>
      </c>
      <c r="AK66" s="405"/>
      <c r="AL66" s="405" t="str">
        <f>IF(AND('Mapa final'!$K$19="Baja",'Mapa final'!$O$19="Moderado"),CONCATENATE("R",'Mapa final'!$A$19),"")</f>
        <v/>
      </c>
      <c r="AM66" s="406"/>
      <c r="AN66" s="410" t="str">
        <f>IF(AND('Mapa final'!$K$7="Baja",'Mapa final'!$O$7="Mayor"),CONCATENATE("R",'Mapa final'!$A$7),"")</f>
        <v/>
      </c>
      <c r="AO66" s="411"/>
      <c r="AP66" s="411" t="str">
        <f>IF(AND('Mapa final'!$K$10="Baja",'Mapa final'!$O$10="Mayor"),CONCATENATE("R",'Mapa final'!$A$10),"")</f>
        <v/>
      </c>
      <c r="AQ66" s="411"/>
      <c r="AR66" s="411" t="str">
        <f>IF(AND('Mapa final'!$K$13="Baja",'Mapa final'!$O$13="Mayor"),CONCATENATE("R",'Mapa final'!$A$13),"")</f>
        <v/>
      </c>
      <c r="AS66" s="411"/>
      <c r="AT66" s="411" t="str">
        <f>IF(AND('Mapa final'!$K$16="Baja",'Mapa final'!$O$16="Mayor"),CONCATENATE("R",'Mapa final'!$A$16),"")</f>
        <v/>
      </c>
      <c r="AU66" s="411"/>
      <c r="AV66" s="411" t="str">
        <f>IF(AND('Mapa final'!$K$19="Baja",'Mapa final'!$O$19="Mayor"),CONCATENATE("R",'Mapa final'!$A$19),"")</f>
        <v/>
      </c>
      <c r="AW66" s="412"/>
      <c r="AX66" s="417" t="str">
        <f>IF(AND('Mapa final'!$K$7="Baja",'Mapa final'!$O$7="Catastrófico"),CONCATENATE("R",'Mapa final'!$A$7),"")</f>
        <v/>
      </c>
      <c r="AY66" s="416"/>
      <c r="AZ66" s="416" t="str">
        <f>IF(AND('Mapa final'!$K$10="Baja",'Mapa final'!$O$10="Catastrófico"),CONCATENATE("R",'Mapa final'!$A$10),"")</f>
        <v/>
      </c>
      <c r="BA66" s="416"/>
      <c r="BB66" s="416" t="str">
        <f>IF(AND('Mapa final'!$K$13="Baja",'Mapa final'!$O$13="Catastrófico"),CONCATENATE("R",'Mapa final'!$A$13),"")</f>
        <v/>
      </c>
      <c r="BC66" s="416"/>
      <c r="BD66" s="416" t="str">
        <f>IF(AND('Mapa final'!$K$16="Baja",'Mapa final'!$O$16="Catastrófico"),CONCATENATE("R",'Mapa final'!$A$16),"")</f>
        <v/>
      </c>
      <c r="BE66" s="416"/>
      <c r="BF66" s="416" t="str">
        <f>IF(AND('Mapa final'!$K$19="Baja",'Mapa final'!$O$19="Catastrófico"),CONCATENATE("R",'Mapa final'!$A$19),"")</f>
        <v/>
      </c>
      <c r="BG66" s="473"/>
      <c r="BH66" s="58"/>
      <c r="BI66" s="444"/>
      <c r="BJ66" s="445"/>
      <c r="BK66" s="445"/>
      <c r="BL66" s="445"/>
      <c r="BM66" s="445"/>
      <c r="BN66" s="446"/>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row>
    <row r="67" spans="1:100" ht="15" customHeight="1" x14ac:dyDescent="0.25">
      <c r="A67" s="58"/>
      <c r="B67" s="298"/>
      <c r="C67" s="298"/>
      <c r="D67" s="299"/>
      <c r="E67" s="461"/>
      <c r="F67" s="462"/>
      <c r="G67" s="462"/>
      <c r="H67" s="462"/>
      <c r="I67" s="463"/>
      <c r="J67" s="389"/>
      <c r="K67" s="390"/>
      <c r="L67" s="390"/>
      <c r="M67" s="390"/>
      <c r="N67" s="390"/>
      <c r="O67" s="390"/>
      <c r="P67" s="390"/>
      <c r="Q67" s="390"/>
      <c r="R67" s="390"/>
      <c r="S67" s="391"/>
      <c r="T67" s="397"/>
      <c r="U67" s="395"/>
      <c r="V67" s="395"/>
      <c r="W67" s="395"/>
      <c r="X67" s="395"/>
      <c r="Y67" s="395"/>
      <c r="Z67" s="395"/>
      <c r="AA67" s="395"/>
      <c r="AB67" s="395"/>
      <c r="AC67" s="396"/>
      <c r="AD67" s="397"/>
      <c r="AE67" s="395"/>
      <c r="AF67" s="395"/>
      <c r="AG67" s="395"/>
      <c r="AH67" s="395"/>
      <c r="AI67" s="395"/>
      <c r="AJ67" s="395"/>
      <c r="AK67" s="395"/>
      <c r="AL67" s="395"/>
      <c r="AM67" s="396"/>
      <c r="AN67" s="400"/>
      <c r="AO67" s="398"/>
      <c r="AP67" s="398"/>
      <c r="AQ67" s="398"/>
      <c r="AR67" s="398"/>
      <c r="AS67" s="398"/>
      <c r="AT67" s="398"/>
      <c r="AU67" s="398"/>
      <c r="AV67" s="398"/>
      <c r="AW67" s="399"/>
      <c r="AX67" s="394"/>
      <c r="AY67" s="392"/>
      <c r="AZ67" s="392"/>
      <c r="BA67" s="392"/>
      <c r="BB67" s="392"/>
      <c r="BC67" s="392"/>
      <c r="BD67" s="392"/>
      <c r="BE67" s="392"/>
      <c r="BF67" s="392"/>
      <c r="BG67" s="393"/>
      <c r="BH67" s="58"/>
      <c r="BI67" s="444"/>
      <c r="BJ67" s="445"/>
      <c r="BK67" s="445"/>
      <c r="BL67" s="445"/>
      <c r="BM67" s="445"/>
      <c r="BN67" s="446"/>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58"/>
      <c r="CQ67" s="58"/>
      <c r="CR67" s="58"/>
      <c r="CS67" s="58"/>
      <c r="CT67" s="58"/>
      <c r="CU67" s="58"/>
      <c r="CV67" s="58"/>
    </row>
    <row r="68" spans="1:100" ht="15" customHeight="1" x14ac:dyDescent="0.25">
      <c r="A68" s="58"/>
      <c r="B68" s="298"/>
      <c r="C68" s="298"/>
      <c r="D68" s="299"/>
      <c r="E68" s="461"/>
      <c r="F68" s="462"/>
      <c r="G68" s="462"/>
      <c r="H68" s="462"/>
      <c r="I68" s="463"/>
      <c r="J68" s="389" t="str">
        <f>IF(AND('Mapa final'!$K$22="Baja",'Mapa final'!$O$22="Leve"),CONCATENATE("R",'Mapa final'!$A$22),"")</f>
        <v/>
      </c>
      <c r="K68" s="390"/>
      <c r="L68" s="390" t="str">
        <f>IF(AND('Mapa final'!$K$25="Baja",'Mapa final'!$O$25="Leve"),CONCATENATE("R",'Mapa final'!$A$25),"")</f>
        <v/>
      </c>
      <c r="M68" s="390"/>
      <c r="N68" s="390" t="str">
        <f>IF(AND('Mapa final'!$K$28="Baja",'Mapa final'!$O$28="Leve"),CONCATENATE("R",'Mapa final'!$A$28),"")</f>
        <v/>
      </c>
      <c r="O68" s="390"/>
      <c r="P68" s="390" t="str">
        <f>IF(AND('Mapa final'!$K$31="Baja",'Mapa final'!$O$31="Leve"),CONCATENATE("R",'Mapa final'!$A$31),"")</f>
        <v/>
      </c>
      <c r="Q68" s="390"/>
      <c r="R68" s="390" t="str">
        <f>IF(AND('Mapa final'!$K$34="Baja",'Mapa final'!$O$34="Leve"),CONCATENATE("R",'Mapa final'!$A$34),"")</f>
        <v/>
      </c>
      <c r="S68" s="391"/>
      <c r="T68" s="397" t="str">
        <f>IF(AND('Mapa final'!$K$22="Baja",'Mapa final'!$O$22="Menor"),CONCATENATE("R",'Mapa final'!$A$22),"")</f>
        <v/>
      </c>
      <c r="U68" s="395"/>
      <c r="V68" s="395" t="str">
        <f>IF(AND('Mapa final'!$K$25="Baja",'Mapa final'!$O$25="Menor"),CONCATENATE("R",'Mapa final'!$A$25),"")</f>
        <v/>
      </c>
      <c r="W68" s="395"/>
      <c r="X68" s="395" t="str">
        <f>IF(AND('Mapa final'!$K$28="Baja",'Mapa final'!$O$28="Menor"),CONCATENATE("R",'Mapa final'!$A$28),"")</f>
        <v/>
      </c>
      <c r="Y68" s="395"/>
      <c r="Z68" s="395" t="str">
        <f>IF(AND('Mapa final'!$K$31="Baja",'Mapa final'!$O$31="Menor"),CONCATENATE("R",'Mapa final'!$A$31),"")</f>
        <v/>
      </c>
      <c r="AA68" s="395"/>
      <c r="AB68" s="395" t="str">
        <f>IF(AND('Mapa final'!$K$34="Baja",'Mapa final'!$O$34="Menor"),CONCATENATE("R",'Mapa final'!$A$34),"")</f>
        <v/>
      </c>
      <c r="AC68" s="396"/>
      <c r="AD68" s="397" t="str">
        <f>IF(AND('Mapa final'!$K$22="Baja",'Mapa final'!$O$22="Moderado"),CONCATENATE("R",'Mapa final'!$A$22),"")</f>
        <v/>
      </c>
      <c r="AE68" s="395"/>
      <c r="AF68" s="395" t="str">
        <f>IF(AND('Mapa final'!$K$25="Baja",'Mapa final'!$O$25="Moderado"),CONCATENATE("R",'Mapa final'!$A$25),"")</f>
        <v/>
      </c>
      <c r="AG68" s="395"/>
      <c r="AH68" s="395" t="str">
        <f>IF(AND('Mapa final'!$K$28="Baja",'Mapa final'!$O$28="Moderado"),CONCATENATE("R",'Mapa final'!$A$28),"")</f>
        <v/>
      </c>
      <c r="AI68" s="395"/>
      <c r="AJ68" s="395" t="str">
        <f>IF(AND('Mapa final'!$K$31="Baja",'Mapa final'!$O$31="Moderado"),CONCATENATE("R",'Mapa final'!$A$31),"")</f>
        <v/>
      </c>
      <c r="AK68" s="395"/>
      <c r="AL68" s="395" t="str">
        <f>IF(AND('Mapa final'!$K$34="Baja",'Mapa final'!$O$34="Moderado"),CONCATENATE("R",'Mapa final'!$A$34),"")</f>
        <v/>
      </c>
      <c r="AM68" s="396"/>
      <c r="AN68" s="400" t="str">
        <f>IF(AND('Mapa final'!$K$22="Baja",'Mapa final'!$O$22="Mayor"),CONCATENATE("R",'Mapa final'!$A$22),"")</f>
        <v/>
      </c>
      <c r="AO68" s="398"/>
      <c r="AP68" s="398" t="str">
        <f>IF(AND('Mapa final'!$K$25="Baja",'Mapa final'!$O$25="Mayor"),CONCATENATE("R",'Mapa final'!$A$25),"")</f>
        <v/>
      </c>
      <c r="AQ68" s="398"/>
      <c r="AR68" s="398" t="str">
        <f>IF(AND('Mapa final'!$K$28="Baja",'Mapa final'!$O$28="Mayor"),CONCATENATE("R",'Mapa final'!$A$28),"")</f>
        <v/>
      </c>
      <c r="AS68" s="398"/>
      <c r="AT68" s="398" t="str">
        <f>IF(AND('Mapa final'!$K$31="Baja",'Mapa final'!$O$31="Mayor"),CONCATENATE("R",'Mapa final'!$A$31),"")</f>
        <v/>
      </c>
      <c r="AU68" s="398"/>
      <c r="AV68" s="398" t="str">
        <f>IF(AND('Mapa final'!$K$34="Baja",'Mapa final'!$O$34="Mayor"),CONCATENATE("R",'Mapa final'!$A$34),"")</f>
        <v/>
      </c>
      <c r="AW68" s="399"/>
      <c r="AX68" s="394" t="str">
        <f>IF(AND('Mapa final'!$K$22="Baja",'Mapa final'!$O$22="Catastrófico"),CONCATENATE("R",'Mapa final'!$A$22),"")</f>
        <v/>
      </c>
      <c r="AY68" s="392"/>
      <c r="AZ68" s="392" t="str">
        <f>IF(AND('Mapa final'!$K$25="Baja",'Mapa final'!$O$25="Catastrófico"),CONCATENATE("R",'Mapa final'!$A$25),"")</f>
        <v/>
      </c>
      <c r="BA68" s="392"/>
      <c r="BB68" s="392" t="str">
        <f>IF(AND('Mapa final'!$K$28="Baja",'Mapa final'!$O$28="Catastrófico"),CONCATENATE("R",'Mapa final'!$A$28),"")</f>
        <v/>
      </c>
      <c r="BC68" s="392"/>
      <c r="BD68" s="392" t="str">
        <f>IF(AND('Mapa final'!$K$31="Baja",'Mapa final'!$O$31="Catastrófico"),CONCATENATE("R",'Mapa final'!$A$31),"")</f>
        <v/>
      </c>
      <c r="BE68" s="392"/>
      <c r="BF68" s="392" t="str">
        <f>IF(AND('Mapa final'!$K$34="Baja",'Mapa final'!$O$34="Catastrófico"),CONCATENATE("R",'Mapa final'!$A$34),"")</f>
        <v/>
      </c>
      <c r="BG68" s="393"/>
      <c r="BH68" s="58"/>
      <c r="BI68" s="444"/>
      <c r="BJ68" s="445"/>
      <c r="BK68" s="445"/>
      <c r="BL68" s="445"/>
      <c r="BM68" s="445"/>
      <c r="BN68" s="446"/>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row>
    <row r="69" spans="1:100" ht="15" customHeight="1" x14ac:dyDescent="0.25">
      <c r="A69" s="58"/>
      <c r="B69" s="298"/>
      <c r="C69" s="298"/>
      <c r="D69" s="299"/>
      <c r="E69" s="461"/>
      <c r="F69" s="462"/>
      <c r="G69" s="462"/>
      <c r="H69" s="462"/>
      <c r="I69" s="463"/>
      <c r="J69" s="389"/>
      <c r="K69" s="390"/>
      <c r="L69" s="390"/>
      <c r="M69" s="390"/>
      <c r="N69" s="390"/>
      <c r="O69" s="390"/>
      <c r="P69" s="390"/>
      <c r="Q69" s="390"/>
      <c r="R69" s="390"/>
      <c r="S69" s="391"/>
      <c r="T69" s="397"/>
      <c r="U69" s="395"/>
      <c r="V69" s="395"/>
      <c r="W69" s="395"/>
      <c r="X69" s="395"/>
      <c r="Y69" s="395"/>
      <c r="Z69" s="395"/>
      <c r="AA69" s="395"/>
      <c r="AB69" s="395"/>
      <c r="AC69" s="396"/>
      <c r="AD69" s="397"/>
      <c r="AE69" s="395"/>
      <c r="AF69" s="395"/>
      <c r="AG69" s="395"/>
      <c r="AH69" s="395"/>
      <c r="AI69" s="395"/>
      <c r="AJ69" s="395"/>
      <c r="AK69" s="395"/>
      <c r="AL69" s="395"/>
      <c r="AM69" s="396"/>
      <c r="AN69" s="400"/>
      <c r="AO69" s="398"/>
      <c r="AP69" s="398"/>
      <c r="AQ69" s="398"/>
      <c r="AR69" s="398"/>
      <c r="AS69" s="398"/>
      <c r="AT69" s="398"/>
      <c r="AU69" s="398"/>
      <c r="AV69" s="398"/>
      <c r="AW69" s="399"/>
      <c r="AX69" s="394"/>
      <c r="AY69" s="392"/>
      <c r="AZ69" s="392"/>
      <c r="BA69" s="392"/>
      <c r="BB69" s="392"/>
      <c r="BC69" s="392"/>
      <c r="BD69" s="392"/>
      <c r="BE69" s="392"/>
      <c r="BF69" s="392"/>
      <c r="BG69" s="393"/>
      <c r="BH69" s="58"/>
      <c r="BI69" s="444"/>
      <c r="BJ69" s="445"/>
      <c r="BK69" s="445"/>
      <c r="BL69" s="445"/>
      <c r="BM69" s="445"/>
      <c r="BN69" s="446"/>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row>
    <row r="70" spans="1:100" ht="15" customHeight="1" x14ac:dyDescent="0.25">
      <c r="A70" s="58"/>
      <c r="B70" s="298"/>
      <c r="C70" s="298"/>
      <c r="D70" s="299"/>
      <c r="E70" s="461"/>
      <c r="F70" s="462"/>
      <c r="G70" s="462"/>
      <c r="H70" s="462"/>
      <c r="I70" s="463"/>
      <c r="J70" s="389" t="str">
        <f>IF(AND('Mapa final'!$K$37="Baja",'Mapa final'!$O$37="Leve"),CONCATENATE("R",'Mapa final'!$A$37),"")</f>
        <v/>
      </c>
      <c r="K70" s="390"/>
      <c r="L70" s="390" t="str">
        <f>IF(AND('Mapa final'!$K$40="Baja",'Mapa final'!$O$40="Leve"),CONCATENATE("R",'Mapa final'!$A$40),"")</f>
        <v/>
      </c>
      <c r="M70" s="390"/>
      <c r="N70" s="390" t="str">
        <f>IF(AND('Mapa final'!$K$43="Baja",'Mapa final'!$O$43="Leve"),CONCATENATE("R",'Mapa final'!$A$43),"")</f>
        <v/>
      </c>
      <c r="O70" s="390"/>
      <c r="P70" s="390" t="str">
        <f>IF(AND('Mapa final'!$K$46="Baja",'Mapa final'!$O$46="Leve"),CONCATENATE("R",'Mapa final'!$A$46),"")</f>
        <v/>
      </c>
      <c r="Q70" s="390"/>
      <c r="R70" s="390" t="str">
        <f>IF(AND('Mapa final'!$K$49="Baja",'Mapa final'!$O$49="Leve"),CONCATENATE("R",'Mapa final'!$A$49),"")</f>
        <v/>
      </c>
      <c r="S70" s="391"/>
      <c r="T70" s="397" t="str">
        <f>IF(AND('Mapa final'!$K$37="Baja",'Mapa final'!$O$37="Menor"),CONCATENATE("R",'Mapa final'!$A$37),"")</f>
        <v/>
      </c>
      <c r="U70" s="395"/>
      <c r="V70" s="395" t="str">
        <f>IF(AND('Mapa final'!$K$40="Baja",'Mapa final'!$O$40="Menor"),CONCATENATE("R",'Mapa final'!$A$40),"")</f>
        <v/>
      </c>
      <c r="W70" s="395"/>
      <c r="X70" s="395" t="str">
        <f>IF(AND('Mapa final'!$K$43="Baja",'Mapa final'!$O$43="Menor"),CONCATENATE("R",'Mapa final'!$A$43),"")</f>
        <v/>
      </c>
      <c r="Y70" s="395"/>
      <c r="Z70" s="395" t="str">
        <f>IF(AND('Mapa final'!$K$46="Baja",'Mapa final'!$O$46="Menor"),CONCATENATE("R",'Mapa final'!$A$46),"")</f>
        <v/>
      </c>
      <c r="AA70" s="395"/>
      <c r="AB70" s="395" t="str">
        <f>IF(AND('Mapa final'!$K$49="Baja",'Mapa final'!$O$49="Menor"),CONCATENATE("R",'Mapa final'!$A$49),"")</f>
        <v/>
      </c>
      <c r="AC70" s="396"/>
      <c r="AD70" s="397" t="str">
        <f>IF(AND('Mapa final'!$K$37="Baja",'Mapa final'!$O$37="Moderado"),CONCATENATE("R",'Mapa final'!$A$37),"")</f>
        <v/>
      </c>
      <c r="AE70" s="395"/>
      <c r="AF70" s="395" t="str">
        <f>IF(AND('Mapa final'!$K$40="Baja",'Mapa final'!$O$40="Moderado"),CONCATENATE("R",'Mapa final'!$A$40),"")</f>
        <v>R12</v>
      </c>
      <c r="AG70" s="395"/>
      <c r="AH70" s="395" t="str">
        <f>IF(AND('Mapa final'!$K$43="Baja",'Mapa final'!$O$43="Moderado"),CONCATENATE("R",'Mapa final'!$A$43),"")</f>
        <v/>
      </c>
      <c r="AI70" s="395"/>
      <c r="AJ70" s="395" t="str">
        <f>IF(AND('Mapa final'!$K$46="Baja",'Mapa final'!$O$46="Moderado"),CONCATENATE("R",'Mapa final'!$A$46),"")</f>
        <v>R14</v>
      </c>
      <c r="AK70" s="395"/>
      <c r="AL70" s="395" t="str">
        <f>IF(AND('Mapa final'!$K$49="Baja",'Mapa final'!$O$49="Moderado"),CONCATENATE("R",'Mapa final'!$A$49),"")</f>
        <v/>
      </c>
      <c r="AM70" s="396"/>
      <c r="AN70" s="400" t="str">
        <f>IF(AND('Mapa final'!$K$37="Baja",'Mapa final'!$O$37="Mayor"),CONCATENATE("R",'Mapa final'!$A$37),"")</f>
        <v>R11</v>
      </c>
      <c r="AO70" s="398"/>
      <c r="AP70" s="398" t="str">
        <f>IF(AND('Mapa final'!$K$40="Baja",'Mapa final'!$O$40="Mayor"),CONCATENATE("R",'Mapa final'!$A$40),"")</f>
        <v/>
      </c>
      <c r="AQ70" s="398"/>
      <c r="AR70" s="398" t="str">
        <f>IF(AND('Mapa final'!$K$43="Baja",'Mapa final'!$O$43="Mayor"),CONCATENATE("R",'Mapa final'!$A$43),"")</f>
        <v/>
      </c>
      <c r="AS70" s="398"/>
      <c r="AT70" s="398" t="str">
        <f>IF(AND('Mapa final'!$K$46="Baja",'Mapa final'!$O$46="Mayor"),CONCATENATE("R",'Mapa final'!$A$46),"")</f>
        <v/>
      </c>
      <c r="AU70" s="398"/>
      <c r="AV70" s="398" t="str">
        <f>IF(AND('Mapa final'!$K$49="Baja",'Mapa final'!$O$49="Mayor"),CONCATENATE("R",'Mapa final'!$A$49),"")</f>
        <v/>
      </c>
      <c r="AW70" s="399"/>
      <c r="AX70" s="394" t="str">
        <f>IF(AND('Mapa final'!$K$37="Baja",'Mapa final'!$O$37="Catastrófico"),CONCATENATE("R",'Mapa final'!$A$37),"")</f>
        <v/>
      </c>
      <c r="AY70" s="392"/>
      <c r="AZ70" s="392" t="str">
        <f>IF(AND('Mapa final'!$K$40="Baja",'Mapa final'!$O$40="Catastrófico"),CONCATENATE("R",'Mapa final'!$A$40),"")</f>
        <v/>
      </c>
      <c r="BA70" s="392"/>
      <c r="BB70" s="392" t="str">
        <f>IF(AND('Mapa final'!$K$43="Baja",'Mapa final'!$O$43="Catastrófico"),CONCATENATE("R",'Mapa final'!$A$43),"")</f>
        <v/>
      </c>
      <c r="BC70" s="392"/>
      <c r="BD70" s="392" t="str">
        <f>IF(AND('Mapa final'!$K$46="Baja",'Mapa final'!$O$46="Catastrófico"),CONCATENATE("R",'Mapa final'!$A$46),"")</f>
        <v/>
      </c>
      <c r="BE70" s="392"/>
      <c r="BF70" s="392" t="str">
        <f>IF(AND('Mapa final'!$K$49="Baja",'Mapa final'!$O$49="Catastrófico"),CONCATENATE("R",'Mapa final'!$A$49),"")</f>
        <v/>
      </c>
      <c r="BG70" s="393"/>
      <c r="BH70" s="58"/>
      <c r="BI70" s="444"/>
      <c r="BJ70" s="445"/>
      <c r="BK70" s="445"/>
      <c r="BL70" s="445"/>
      <c r="BM70" s="445"/>
      <c r="BN70" s="446"/>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row>
    <row r="71" spans="1:100" ht="15" customHeight="1" x14ac:dyDescent="0.25">
      <c r="A71" s="58"/>
      <c r="B71" s="298"/>
      <c r="C71" s="298"/>
      <c r="D71" s="299"/>
      <c r="E71" s="461"/>
      <c r="F71" s="462"/>
      <c r="G71" s="462"/>
      <c r="H71" s="462"/>
      <c r="I71" s="463"/>
      <c r="J71" s="389"/>
      <c r="K71" s="390"/>
      <c r="L71" s="390"/>
      <c r="M71" s="390"/>
      <c r="N71" s="390"/>
      <c r="O71" s="390"/>
      <c r="P71" s="390"/>
      <c r="Q71" s="390"/>
      <c r="R71" s="390"/>
      <c r="S71" s="391"/>
      <c r="T71" s="397"/>
      <c r="U71" s="395"/>
      <c r="V71" s="395"/>
      <c r="W71" s="395"/>
      <c r="X71" s="395"/>
      <c r="Y71" s="395"/>
      <c r="Z71" s="395"/>
      <c r="AA71" s="395"/>
      <c r="AB71" s="395"/>
      <c r="AC71" s="396"/>
      <c r="AD71" s="397"/>
      <c r="AE71" s="395"/>
      <c r="AF71" s="395"/>
      <c r="AG71" s="395"/>
      <c r="AH71" s="395"/>
      <c r="AI71" s="395"/>
      <c r="AJ71" s="395"/>
      <c r="AK71" s="395"/>
      <c r="AL71" s="395"/>
      <c r="AM71" s="396"/>
      <c r="AN71" s="400"/>
      <c r="AO71" s="398"/>
      <c r="AP71" s="398"/>
      <c r="AQ71" s="398"/>
      <c r="AR71" s="398"/>
      <c r="AS71" s="398"/>
      <c r="AT71" s="398"/>
      <c r="AU71" s="398"/>
      <c r="AV71" s="398"/>
      <c r="AW71" s="399"/>
      <c r="AX71" s="394"/>
      <c r="AY71" s="392"/>
      <c r="AZ71" s="392"/>
      <c r="BA71" s="392"/>
      <c r="BB71" s="392"/>
      <c r="BC71" s="392"/>
      <c r="BD71" s="392"/>
      <c r="BE71" s="392"/>
      <c r="BF71" s="392"/>
      <c r="BG71" s="393"/>
      <c r="BH71" s="58"/>
      <c r="BI71" s="444"/>
      <c r="BJ71" s="445"/>
      <c r="BK71" s="445"/>
      <c r="BL71" s="445"/>
      <c r="BM71" s="445"/>
      <c r="BN71" s="446"/>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58"/>
      <c r="CV71" s="58"/>
    </row>
    <row r="72" spans="1:100" ht="15" customHeight="1" x14ac:dyDescent="0.25">
      <c r="A72" s="58"/>
      <c r="B72" s="298"/>
      <c r="C72" s="298"/>
      <c r="D72" s="299"/>
      <c r="E72" s="461"/>
      <c r="F72" s="462"/>
      <c r="G72" s="462"/>
      <c r="H72" s="462"/>
      <c r="I72" s="463"/>
      <c r="J72" s="389" t="str">
        <f>IF(AND('Mapa final'!$K$52="Baja",'Mapa final'!$O$52="Leve"),CONCATENATE("R",'Mapa final'!$A$52),"")</f>
        <v/>
      </c>
      <c r="K72" s="390"/>
      <c r="L72" s="390" t="str">
        <f>IF(AND('Mapa final'!$K$55="Baja",'Mapa final'!$O$55="Leve"),CONCATENATE("R",'Mapa final'!$A$55),"")</f>
        <v/>
      </c>
      <c r="M72" s="390"/>
      <c r="N72" s="390" t="str">
        <f>IF(AND('Mapa final'!$K$58="Baja",'Mapa final'!$O$58="Leve"),CONCATENATE("R",'Mapa final'!$A$58),"")</f>
        <v/>
      </c>
      <c r="O72" s="390"/>
      <c r="P72" s="390" t="str">
        <f>IF(AND('Mapa final'!$K$61="Baja",'Mapa final'!$O$61="Leve"),CONCATENATE("R",'Mapa final'!$A$61),"")</f>
        <v/>
      </c>
      <c r="Q72" s="390"/>
      <c r="R72" s="390" t="str">
        <f>IF(AND('Mapa final'!$K$64="Baja",'Mapa final'!$O$64="Leve"),CONCATENATE("R",'Mapa final'!$A$64),"")</f>
        <v/>
      </c>
      <c r="S72" s="391"/>
      <c r="T72" s="397" t="str">
        <f>IF(AND('Mapa final'!$K$52="Baja",'Mapa final'!$O$52="Menor"),CONCATENATE("R",'Mapa final'!$A$52),"")</f>
        <v/>
      </c>
      <c r="U72" s="395"/>
      <c r="V72" s="395" t="str">
        <f>IF(AND('Mapa final'!$K$55="Baja",'Mapa final'!$O$55="Menor"),CONCATENATE("R",'Mapa final'!$A$55),"")</f>
        <v/>
      </c>
      <c r="W72" s="395"/>
      <c r="X72" s="395" t="str">
        <f>IF(AND('Mapa final'!$K$58="Baja",'Mapa final'!$O$58="Menor"),CONCATENATE("R",'Mapa final'!$A$58),"")</f>
        <v/>
      </c>
      <c r="Y72" s="395"/>
      <c r="Z72" s="395" t="str">
        <f>IF(AND('Mapa final'!$K$61="Baja",'Mapa final'!$O$61="Menor"),CONCATENATE("R",'Mapa final'!$A$61),"")</f>
        <v/>
      </c>
      <c r="AA72" s="395"/>
      <c r="AB72" s="395" t="str">
        <f>IF(AND('Mapa final'!$K$64="Baja",'Mapa final'!$O$64="Menor"),CONCATENATE("R",'Mapa final'!$A$64),"")</f>
        <v/>
      </c>
      <c r="AC72" s="396"/>
      <c r="AD72" s="397" t="str">
        <f>IF(AND('Mapa final'!$K$52="Baja",'Mapa final'!$O$52="Moderado"),CONCATENATE("R",'Mapa final'!$A$52),"")</f>
        <v/>
      </c>
      <c r="AE72" s="395"/>
      <c r="AF72" s="395" t="str">
        <f>IF(AND('Mapa final'!$K$55="Baja",'Mapa final'!$O$55="Moderado"),CONCATENATE("R",'Mapa final'!$A$55),"")</f>
        <v/>
      </c>
      <c r="AG72" s="395"/>
      <c r="AH72" s="395" t="str">
        <f>IF(AND('Mapa final'!$K$58="Baja",'Mapa final'!$O$58="Moderado"),CONCATENATE("R",'Mapa final'!$A$58),"")</f>
        <v/>
      </c>
      <c r="AI72" s="395"/>
      <c r="AJ72" s="395" t="str">
        <f>IF(AND('Mapa final'!$K$61="Baja",'Mapa final'!$O$61="Moderado"),CONCATENATE("R",'Mapa final'!$A$61),"")</f>
        <v/>
      </c>
      <c r="AK72" s="395"/>
      <c r="AL72" s="395" t="str">
        <f>IF(AND('Mapa final'!$K$64="Baja",'Mapa final'!$O$64="Moderado"),CONCATENATE("R",'Mapa final'!$A$64),"")</f>
        <v/>
      </c>
      <c r="AM72" s="396"/>
      <c r="AN72" s="400" t="str">
        <f>IF(AND('Mapa final'!$K$52="Baja",'Mapa final'!$O$52="Mayor"),CONCATENATE("R",'Mapa final'!$A$52),"")</f>
        <v/>
      </c>
      <c r="AO72" s="398"/>
      <c r="AP72" s="398" t="str">
        <f>IF(AND('Mapa final'!$K$55="Baja",'Mapa final'!$O$55="Mayor"),CONCATENATE("R",'Mapa final'!$A$55),"")</f>
        <v/>
      </c>
      <c r="AQ72" s="398"/>
      <c r="AR72" s="398" t="str">
        <f>IF(AND('Mapa final'!$K$58="Baja",'Mapa final'!$O$58="Mayor"),CONCATENATE("R",'Mapa final'!$A$58),"")</f>
        <v/>
      </c>
      <c r="AS72" s="398"/>
      <c r="AT72" s="398" t="str">
        <f>IF(AND('Mapa final'!$K$61="Baja",'Mapa final'!$O$61="Mayor"),CONCATENATE("R",'Mapa final'!$A$61),"")</f>
        <v/>
      </c>
      <c r="AU72" s="398"/>
      <c r="AV72" s="398" t="str">
        <f>IF(AND('Mapa final'!$K$64="Baja",'Mapa final'!$O$64="Mayor"),CONCATENATE("R",'Mapa final'!$A$64),"")</f>
        <v/>
      </c>
      <c r="AW72" s="399"/>
      <c r="AX72" s="394" t="str">
        <f>IF(AND('Mapa final'!$K$52="Baja",'Mapa final'!$O$52="Catastrófico"),CONCATENATE("R",'Mapa final'!$A$52),"")</f>
        <v/>
      </c>
      <c r="AY72" s="392"/>
      <c r="AZ72" s="392" t="str">
        <f>IF(AND('Mapa final'!$K$55="Baja",'Mapa final'!$O$55="Catastrófico"),CONCATENATE("R",'Mapa final'!$A$55),"")</f>
        <v/>
      </c>
      <c r="BA72" s="392"/>
      <c r="BB72" s="392" t="str">
        <f>IF(AND('Mapa final'!$K$58="Baja",'Mapa final'!$O$58="Catastrófico"),CONCATENATE("R",'Mapa final'!$A$58),"")</f>
        <v/>
      </c>
      <c r="BC72" s="392"/>
      <c r="BD72" s="392" t="str">
        <f>IF(AND('Mapa final'!$K$61="Baja",'Mapa final'!$O$61="Catastrófico"),CONCATENATE("R",'Mapa final'!$A$61),"")</f>
        <v/>
      </c>
      <c r="BE72" s="392"/>
      <c r="BF72" s="392" t="str">
        <f>IF(AND('Mapa final'!$K$64="Baja",'Mapa final'!$O$64="Catastrófico"),CONCATENATE("R",'Mapa final'!$A$64),"")</f>
        <v/>
      </c>
      <c r="BG72" s="393"/>
      <c r="BH72" s="58"/>
      <c r="BI72" s="444"/>
      <c r="BJ72" s="445"/>
      <c r="BK72" s="445"/>
      <c r="BL72" s="445"/>
      <c r="BM72" s="445"/>
      <c r="BN72" s="446"/>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58"/>
      <c r="CV72" s="58"/>
    </row>
    <row r="73" spans="1:100" ht="15" customHeight="1" thickBot="1" x14ac:dyDescent="0.3">
      <c r="A73" s="58"/>
      <c r="B73" s="298"/>
      <c r="C73" s="298"/>
      <c r="D73" s="299"/>
      <c r="E73" s="461"/>
      <c r="F73" s="462"/>
      <c r="G73" s="462"/>
      <c r="H73" s="462"/>
      <c r="I73" s="463"/>
      <c r="J73" s="389"/>
      <c r="K73" s="390"/>
      <c r="L73" s="390"/>
      <c r="M73" s="390"/>
      <c r="N73" s="390"/>
      <c r="O73" s="390"/>
      <c r="P73" s="390"/>
      <c r="Q73" s="390"/>
      <c r="R73" s="390"/>
      <c r="S73" s="391"/>
      <c r="T73" s="397"/>
      <c r="U73" s="395"/>
      <c r="V73" s="395"/>
      <c r="W73" s="395"/>
      <c r="X73" s="395"/>
      <c r="Y73" s="395"/>
      <c r="Z73" s="395"/>
      <c r="AA73" s="395"/>
      <c r="AB73" s="395"/>
      <c r="AC73" s="396"/>
      <c r="AD73" s="397"/>
      <c r="AE73" s="395"/>
      <c r="AF73" s="395"/>
      <c r="AG73" s="395"/>
      <c r="AH73" s="395"/>
      <c r="AI73" s="395"/>
      <c r="AJ73" s="395"/>
      <c r="AK73" s="395"/>
      <c r="AL73" s="395"/>
      <c r="AM73" s="396"/>
      <c r="AN73" s="400"/>
      <c r="AO73" s="398"/>
      <c r="AP73" s="398"/>
      <c r="AQ73" s="398"/>
      <c r="AR73" s="398"/>
      <c r="AS73" s="398"/>
      <c r="AT73" s="398"/>
      <c r="AU73" s="398"/>
      <c r="AV73" s="398"/>
      <c r="AW73" s="399"/>
      <c r="AX73" s="394"/>
      <c r="AY73" s="392"/>
      <c r="AZ73" s="392"/>
      <c r="BA73" s="392"/>
      <c r="BB73" s="392"/>
      <c r="BC73" s="392"/>
      <c r="BD73" s="392"/>
      <c r="BE73" s="392"/>
      <c r="BF73" s="392"/>
      <c r="BG73" s="393"/>
      <c r="BH73" s="58"/>
      <c r="BI73" s="447"/>
      <c r="BJ73" s="448"/>
      <c r="BK73" s="448"/>
      <c r="BL73" s="448"/>
      <c r="BM73" s="448"/>
      <c r="BN73" s="449"/>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row>
    <row r="74" spans="1:100" ht="15" customHeight="1" x14ac:dyDescent="0.25">
      <c r="A74" s="58"/>
      <c r="B74" s="298"/>
      <c r="C74" s="298"/>
      <c r="D74" s="299"/>
      <c r="E74" s="461"/>
      <c r="F74" s="462"/>
      <c r="G74" s="462"/>
      <c r="H74" s="462"/>
      <c r="I74" s="463"/>
      <c r="J74" s="389" t="str">
        <f>IF(AND('Mapa final'!$K$67="Baja",'Mapa final'!$O$67="Leve"),CONCATENATE("R",'Mapa final'!$A$67),"")</f>
        <v>R21</v>
      </c>
      <c r="K74" s="390"/>
      <c r="L74" s="390" t="str">
        <f>IF(AND('Mapa final'!$K$70="Baja",'Mapa final'!$O$70="Leve"),CONCATENATE("R",'Mapa final'!$A$70),"")</f>
        <v/>
      </c>
      <c r="M74" s="390"/>
      <c r="N74" s="390" t="str">
        <f>IF(AND('Mapa final'!$K$73="Baja",'Mapa final'!$O$73="Leve"),CONCATENATE("R",'Mapa final'!$A$73),"")</f>
        <v/>
      </c>
      <c r="O74" s="390"/>
      <c r="P74" s="390" t="str">
        <f>IF(AND('Mapa final'!$K$76="Baja",'Mapa final'!$O$76="Leve"),CONCATENATE("R",'Mapa final'!$A$76),"")</f>
        <v/>
      </c>
      <c r="Q74" s="390"/>
      <c r="R74" s="390" t="str">
        <f>IF(AND('Mapa final'!$K$79="Baja",'Mapa final'!$O$79="Leve"),CONCATENATE("R",'Mapa final'!$A$79),"")</f>
        <v/>
      </c>
      <c r="S74" s="391"/>
      <c r="T74" s="397" t="str">
        <f>IF(AND('Mapa final'!$K$67="Baja",'Mapa final'!$O$67="Menor"),CONCATENATE("R",'Mapa final'!$A$67),"")</f>
        <v/>
      </c>
      <c r="U74" s="395"/>
      <c r="V74" s="395" t="str">
        <f>IF(AND('Mapa final'!$K$70="Baja",'Mapa final'!$O$70="Menor"),CONCATENATE("R",'Mapa final'!$A$70),"")</f>
        <v>R22</v>
      </c>
      <c r="W74" s="395"/>
      <c r="X74" s="395" t="str">
        <f>IF(AND('Mapa final'!$K$73="Baja",'Mapa final'!$O$73="Menor"),CONCATENATE("R",'Mapa final'!$A$73),"")</f>
        <v/>
      </c>
      <c r="Y74" s="395"/>
      <c r="Z74" s="395" t="str">
        <f>IF(AND('Mapa final'!$K$76="Baja",'Mapa final'!$O$76="Menor"),CONCATENATE("R",'Mapa final'!$A$76),"")</f>
        <v/>
      </c>
      <c r="AA74" s="395"/>
      <c r="AB74" s="395" t="str">
        <f>IF(AND('Mapa final'!$K$79="Baja",'Mapa final'!$O$79="Menor"),CONCATENATE("R",'Mapa final'!$A$79),"")</f>
        <v/>
      </c>
      <c r="AC74" s="396"/>
      <c r="AD74" s="397" t="str">
        <f>IF(AND('Mapa final'!$K$67="Baja",'Mapa final'!$O$67="Moderado"),CONCATENATE("R",'Mapa final'!$A$67),"")</f>
        <v/>
      </c>
      <c r="AE74" s="395"/>
      <c r="AF74" s="395" t="str">
        <f>IF(AND('Mapa final'!$K$70="Baja",'Mapa final'!$O$70="Moderado"),CONCATENATE("R",'Mapa final'!$A$70),"")</f>
        <v/>
      </c>
      <c r="AG74" s="395"/>
      <c r="AH74" s="395" t="str">
        <f>IF(AND('Mapa final'!$K$73="Baja",'Mapa final'!$O$73="Moderado"),CONCATENATE("R",'Mapa final'!$A$73),"")</f>
        <v/>
      </c>
      <c r="AI74" s="395"/>
      <c r="AJ74" s="395" t="str">
        <f>IF(AND('Mapa final'!$K$76="Baja",'Mapa final'!$O$76="Moderado"),CONCATENATE("R",'Mapa final'!$A$76),"")</f>
        <v>R24</v>
      </c>
      <c r="AK74" s="395"/>
      <c r="AL74" s="395" t="str">
        <f>IF(AND('Mapa final'!$K$79="Baja",'Mapa final'!$O$79="Moderado"),CONCATENATE("R",'Mapa final'!$A$79),"")</f>
        <v>R25</v>
      </c>
      <c r="AM74" s="396"/>
      <c r="AN74" s="400" t="str">
        <f>IF(AND('Mapa final'!$K$67="Baja",'Mapa final'!$O$67="Mayor"),CONCATENATE("R",'Mapa final'!$A$67),"")</f>
        <v/>
      </c>
      <c r="AO74" s="398"/>
      <c r="AP74" s="398" t="str">
        <f>IF(AND('Mapa final'!$K$70="Baja",'Mapa final'!$O$70="Mayor"),CONCATENATE("R",'Mapa final'!$A$70),"")</f>
        <v/>
      </c>
      <c r="AQ74" s="398"/>
      <c r="AR74" s="398" t="str">
        <f>IF(AND('Mapa final'!$K$73="Baja",'Mapa final'!$O$73="Mayor"),CONCATENATE("R",'Mapa final'!$A$73),"")</f>
        <v/>
      </c>
      <c r="AS74" s="398"/>
      <c r="AT74" s="398" t="str">
        <f>IF(AND('Mapa final'!$K$76="Baja",'Mapa final'!$O$76="Mayor"),CONCATENATE("R",'Mapa final'!$A$76),"")</f>
        <v/>
      </c>
      <c r="AU74" s="398"/>
      <c r="AV74" s="398" t="str">
        <f>IF(AND('Mapa final'!$K$79="Baja",'Mapa final'!$O$79="Mayor"),CONCATENATE("R",'Mapa final'!$A$79),"")</f>
        <v/>
      </c>
      <c r="AW74" s="399"/>
      <c r="AX74" s="394" t="str">
        <f>IF(AND('Mapa final'!$K$67="Baja",'Mapa final'!$O$67="Catastrófico"),CONCATENATE("R",'Mapa final'!$A$67),"")</f>
        <v/>
      </c>
      <c r="AY74" s="392"/>
      <c r="AZ74" s="392" t="str">
        <f>IF(AND('Mapa final'!$K$70="Baja",'Mapa final'!$O$70="Catastrófico"),CONCATENATE("R",'Mapa final'!$A$70),"")</f>
        <v/>
      </c>
      <c r="BA74" s="392"/>
      <c r="BB74" s="392" t="str">
        <f>IF(AND('Mapa final'!$K$73="Baja",'Mapa final'!$O$73="Catastrófico"),CONCATENATE("R",'Mapa final'!$A$73),"")</f>
        <v/>
      </c>
      <c r="BC74" s="392"/>
      <c r="BD74" s="392" t="str">
        <f>IF(AND('Mapa final'!$K$76="Baja",'Mapa final'!$O$76="Catastrófico"),CONCATENATE("R",'Mapa final'!$A$76),"")</f>
        <v/>
      </c>
      <c r="BE74" s="392"/>
      <c r="BF74" s="392" t="str">
        <f>IF(AND('Mapa final'!$K$79="Baja",'Mapa final'!$O$79="Catastrófico"),CONCATENATE("R",'Mapa final'!$A$79),"")</f>
        <v/>
      </c>
      <c r="BG74" s="393"/>
      <c r="BH74" s="58"/>
      <c r="BI74" s="450" t="s">
        <v>76</v>
      </c>
      <c r="BJ74" s="451"/>
      <c r="BK74" s="451"/>
      <c r="BL74" s="451"/>
      <c r="BM74" s="451"/>
      <c r="BN74" s="452"/>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58"/>
      <c r="CV74" s="58"/>
    </row>
    <row r="75" spans="1:100" ht="15" customHeight="1" x14ac:dyDescent="0.25">
      <c r="A75" s="58"/>
      <c r="B75" s="298"/>
      <c r="C75" s="298"/>
      <c r="D75" s="299"/>
      <c r="E75" s="461"/>
      <c r="F75" s="462"/>
      <c r="G75" s="462"/>
      <c r="H75" s="462"/>
      <c r="I75" s="463"/>
      <c r="J75" s="389"/>
      <c r="K75" s="390"/>
      <c r="L75" s="390"/>
      <c r="M75" s="390"/>
      <c r="N75" s="390"/>
      <c r="O75" s="390"/>
      <c r="P75" s="390"/>
      <c r="Q75" s="390"/>
      <c r="R75" s="390"/>
      <c r="S75" s="391"/>
      <c r="T75" s="397"/>
      <c r="U75" s="395"/>
      <c r="V75" s="395"/>
      <c r="W75" s="395"/>
      <c r="X75" s="395"/>
      <c r="Y75" s="395"/>
      <c r="Z75" s="395"/>
      <c r="AA75" s="395"/>
      <c r="AB75" s="395"/>
      <c r="AC75" s="396"/>
      <c r="AD75" s="397"/>
      <c r="AE75" s="395"/>
      <c r="AF75" s="395"/>
      <c r="AG75" s="395"/>
      <c r="AH75" s="395"/>
      <c r="AI75" s="395"/>
      <c r="AJ75" s="395"/>
      <c r="AK75" s="395"/>
      <c r="AL75" s="395"/>
      <c r="AM75" s="396"/>
      <c r="AN75" s="400"/>
      <c r="AO75" s="398"/>
      <c r="AP75" s="398"/>
      <c r="AQ75" s="398"/>
      <c r="AR75" s="398"/>
      <c r="AS75" s="398"/>
      <c r="AT75" s="398"/>
      <c r="AU75" s="398"/>
      <c r="AV75" s="398"/>
      <c r="AW75" s="399"/>
      <c r="AX75" s="394"/>
      <c r="AY75" s="392"/>
      <c r="AZ75" s="392"/>
      <c r="BA75" s="392"/>
      <c r="BB75" s="392"/>
      <c r="BC75" s="392"/>
      <c r="BD75" s="392"/>
      <c r="BE75" s="392"/>
      <c r="BF75" s="392"/>
      <c r="BG75" s="393"/>
      <c r="BH75" s="58"/>
      <c r="BI75" s="453"/>
      <c r="BJ75" s="454"/>
      <c r="BK75" s="454"/>
      <c r="BL75" s="454"/>
      <c r="BM75" s="454"/>
      <c r="BN75" s="455"/>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row>
    <row r="76" spans="1:100" ht="15" customHeight="1" x14ac:dyDescent="0.25">
      <c r="A76" s="58"/>
      <c r="B76" s="298"/>
      <c r="C76" s="298"/>
      <c r="D76" s="299"/>
      <c r="E76" s="461"/>
      <c r="F76" s="462"/>
      <c r="G76" s="462"/>
      <c r="H76" s="462"/>
      <c r="I76" s="463"/>
      <c r="J76" s="389" t="str">
        <f>IF(AND('Mapa final'!$K$82="Baja",'Mapa final'!$O$82="Leve"),CONCATENATE("R",'Mapa final'!$A$82),"")</f>
        <v/>
      </c>
      <c r="K76" s="390"/>
      <c r="L76" s="390" t="str">
        <f>IF(AND('Mapa final'!$K$85="Baja",'Mapa final'!$O$85="Leve"),CONCATENATE("R",'Mapa final'!$A$85),"")</f>
        <v/>
      </c>
      <c r="M76" s="390"/>
      <c r="N76" s="390" t="str">
        <f>IF(AND('Mapa final'!$K$88="Baja",'Mapa final'!$O$88="Leve"),CONCATENATE("R",'Mapa final'!$A$88),"")</f>
        <v/>
      </c>
      <c r="O76" s="390"/>
      <c r="P76" s="390" t="str">
        <f>IF(AND('Mapa final'!$K$91="Baja",'Mapa final'!$O$91="Leve"),CONCATENATE("R",'Mapa final'!$A$91),"")</f>
        <v/>
      </c>
      <c r="Q76" s="390"/>
      <c r="R76" s="390" t="str">
        <f>IF(AND('Mapa final'!$K$94="Baja",'Mapa final'!$O$94="Leve"),CONCATENATE("R",'Mapa final'!$A$94),"")</f>
        <v/>
      </c>
      <c r="S76" s="391"/>
      <c r="T76" s="397" t="str">
        <f>IF(AND('Mapa final'!$K$82="Baja",'Mapa final'!$O$82="Menor"),CONCATENATE("R",'Mapa final'!$A$82),"")</f>
        <v/>
      </c>
      <c r="U76" s="395"/>
      <c r="V76" s="395" t="str">
        <f>IF(AND('Mapa final'!$K$85="Baja",'Mapa final'!$O$85="Menor"),CONCATENATE("R",'Mapa final'!$A$85),"")</f>
        <v/>
      </c>
      <c r="W76" s="395"/>
      <c r="X76" s="395" t="str">
        <f>IF(AND('Mapa final'!$K$88="Baja",'Mapa final'!$O$88="Menor"),CONCATENATE("R",'Mapa final'!$A$88),"")</f>
        <v/>
      </c>
      <c r="Y76" s="395"/>
      <c r="Z76" s="395" t="str">
        <f>IF(AND('Mapa final'!$K$91="Baja",'Mapa final'!$O$91="Menor"),CONCATENATE("R",'Mapa final'!$A$91),"")</f>
        <v/>
      </c>
      <c r="AA76" s="395"/>
      <c r="AB76" s="395" t="str">
        <f>IF(AND('Mapa final'!$K$94="Baja",'Mapa final'!$O$94="Menor"),CONCATENATE("R",'Mapa final'!$A$94),"")</f>
        <v/>
      </c>
      <c r="AC76" s="396"/>
      <c r="AD76" s="397" t="str">
        <f>IF(AND('Mapa final'!$K$82="Baja",'Mapa final'!$O$82="Moderado"),CONCATENATE("R",'Mapa final'!$A$82),"")</f>
        <v/>
      </c>
      <c r="AE76" s="395"/>
      <c r="AF76" s="395" t="str">
        <f>IF(AND('Mapa final'!$K$85="Baja",'Mapa final'!$O$85="Moderado"),CONCATENATE("R",'Mapa final'!$A$85),"")</f>
        <v>R27</v>
      </c>
      <c r="AG76" s="395"/>
      <c r="AH76" s="395" t="str">
        <f>IF(AND('Mapa final'!$K$88="Baja",'Mapa final'!$O$88="Moderado"),CONCATENATE("R",'Mapa final'!$A$88),"")</f>
        <v/>
      </c>
      <c r="AI76" s="395"/>
      <c r="AJ76" s="395" t="str">
        <f>IF(AND('Mapa final'!$K$91="Baja",'Mapa final'!$O$91="Moderado"),CONCATENATE("R",'Mapa final'!$A$91),"")</f>
        <v/>
      </c>
      <c r="AK76" s="395"/>
      <c r="AL76" s="395" t="str">
        <f>IF(AND('Mapa final'!$K$94="Baja",'Mapa final'!$O$94="Moderado"),CONCATENATE("R",'Mapa final'!$A$94),"")</f>
        <v/>
      </c>
      <c r="AM76" s="396"/>
      <c r="AN76" s="400" t="str">
        <f>IF(AND('Mapa final'!$K$82="Baja",'Mapa final'!$O$82="Mayor"),CONCATENATE("R",'Mapa final'!$A$82),"")</f>
        <v/>
      </c>
      <c r="AO76" s="398"/>
      <c r="AP76" s="398" t="str">
        <f>IF(AND('Mapa final'!$K$85="Baja",'Mapa final'!$O$85="Mayor"),CONCATENATE("R",'Mapa final'!$A$85),"")</f>
        <v/>
      </c>
      <c r="AQ76" s="398"/>
      <c r="AR76" s="398" t="str">
        <f>IF(AND('Mapa final'!$K$88="Baja",'Mapa final'!$O$88="Mayor"),CONCATENATE("R",'Mapa final'!$A$88),"")</f>
        <v/>
      </c>
      <c r="AS76" s="398"/>
      <c r="AT76" s="398" t="str">
        <f>IF(AND('Mapa final'!$K$91="Baja",'Mapa final'!$O$91="Mayor"),CONCATENATE("R",'Mapa final'!$A$91),"")</f>
        <v/>
      </c>
      <c r="AU76" s="398"/>
      <c r="AV76" s="398" t="str">
        <f>IF(AND('Mapa final'!$K$94="Baja",'Mapa final'!$O$94="Mayor"),CONCATENATE("R",'Mapa final'!$A$94),"")</f>
        <v/>
      </c>
      <c r="AW76" s="399"/>
      <c r="AX76" s="394" t="str">
        <f>IF(AND('Mapa final'!$K$82="Baja",'Mapa final'!$O$82="Catastrófico"),CONCATENATE("R",'Mapa final'!$A$82),"")</f>
        <v/>
      </c>
      <c r="AY76" s="392"/>
      <c r="AZ76" s="392" t="str">
        <f>IF(AND('Mapa final'!$K$85="Baja",'Mapa final'!$O$85="Catastrófico"),CONCATENATE("R",'Mapa final'!$A$85),"")</f>
        <v/>
      </c>
      <c r="BA76" s="392"/>
      <c r="BB76" s="392" t="str">
        <f>IF(AND('Mapa final'!$K$88="Baja",'Mapa final'!$O$88="Catastrófico"),CONCATENATE("R",'Mapa final'!$A$88),"")</f>
        <v/>
      </c>
      <c r="BC76" s="392"/>
      <c r="BD76" s="392" t="str">
        <f>IF(AND('Mapa final'!$K$91="Baja",'Mapa final'!$O$91="Catastrófico"),CONCATENATE("R",'Mapa final'!$A$91),"")</f>
        <v/>
      </c>
      <c r="BE76" s="392"/>
      <c r="BF76" s="392" t="str">
        <f>IF(AND('Mapa final'!$K$94="Baja",'Mapa final'!$O$94="Catastrófico"),CONCATENATE("R",'Mapa final'!$A$94),"")</f>
        <v/>
      </c>
      <c r="BG76" s="393"/>
      <c r="BH76" s="58"/>
      <c r="BI76" s="453"/>
      <c r="BJ76" s="454"/>
      <c r="BK76" s="454"/>
      <c r="BL76" s="454"/>
      <c r="BM76" s="454"/>
      <c r="BN76" s="455"/>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row>
    <row r="77" spans="1:100" ht="15" customHeight="1" x14ac:dyDescent="0.25">
      <c r="A77" s="58"/>
      <c r="B77" s="298"/>
      <c r="C77" s="298"/>
      <c r="D77" s="299"/>
      <c r="E77" s="461"/>
      <c r="F77" s="462"/>
      <c r="G77" s="462"/>
      <c r="H77" s="462"/>
      <c r="I77" s="463"/>
      <c r="J77" s="389"/>
      <c r="K77" s="390"/>
      <c r="L77" s="390"/>
      <c r="M77" s="390"/>
      <c r="N77" s="390"/>
      <c r="O77" s="390"/>
      <c r="P77" s="390"/>
      <c r="Q77" s="390"/>
      <c r="R77" s="390"/>
      <c r="S77" s="391"/>
      <c r="T77" s="397"/>
      <c r="U77" s="395"/>
      <c r="V77" s="395"/>
      <c r="W77" s="395"/>
      <c r="X77" s="395"/>
      <c r="Y77" s="395"/>
      <c r="Z77" s="395"/>
      <c r="AA77" s="395"/>
      <c r="AB77" s="395"/>
      <c r="AC77" s="396"/>
      <c r="AD77" s="397"/>
      <c r="AE77" s="395"/>
      <c r="AF77" s="395"/>
      <c r="AG77" s="395"/>
      <c r="AH77" s="395"/>
      <c r="AI77" s="395"/>
      <c r="AJ77" s="395"/>
      <c r="AK77" s="395"/>
      <c r="AL77" s="395"/>
      <c r="AM77" s="396"/>
      <c r="AN77" s="400"/>
      <c r="AO77" s="398"/>
      <c r="AP77" s="398"/>
      <c r="AQ77" s="398"/>
      <c r="AR77" s="398"/>
      <c r="AS77" s="398"/>
      <c r="AT77" s="398"/>
      <c r="AU77" s="398"/>
      <c r="AV77" s="398"/>
      <c r="AW77" s="399"/>
      <c r="AX77" s="394"/>
      <c r="AY77" s="392"/>
      <c r="AZ77" s="392"/>
      <c r="BA77" s="392"/>
      <c r="BB77" s="392"/>
      <c r="BC77" s="392"/>
      <c r="BD77" s="392"/>
      <c r="BE77" s="392"/>
      <c r="BF77" s="392"/>
      <c r="BG77" s="393"/>
      <c r="BH77" s="58"/>
      <c r="BI77" s="453"/>
      <c r="BJ77" s="454"/>
      <c r="BK77" s="454"/>
      <c r="BL77" s="454"/>
      <c r="BM77" s="454"/>
      <c r="BN77" s="455"/>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row>
    <row r="78" spans="1:100" ht="15" customHeight="1" x14ac:dyDescent="0.25">
      <c r="A78" s="58"/>
      <c r="B78" s="298"/>
      <c r="C78" s="298"/>
      <c r="D78" s="299"/>
      <c r="E78" s="461"/>
      <c r="F78" s="462"/>
      <c r="G78" s="462"/>
      <c r="H78" s="462"/>
      <c r="I78" s="463"/>
      <c r="J78" s="389" t="str">
        <f>IF(AND('Mapa final'!$K$97="Baja",'Mapa final'!$O$97="Leve"),CONCATENATE("R",'Mapa final'!$A$97),"")</f>
        <v/>
      </c>
      <c r="K78" s="390"/>
      <c r="L78" s="390" t="str">
        <f>IF(AND('Mapa final'!$K$100="Baja",'Mapa final'!$O$100="Leve"),CONCATENATE("R",'Mapa final'!$A$100),"")</f>
        <v/>
      </c>
      <c r="M78" s="390"/>
      <c r="N78" s="390" t="str">
        <f>IF(AND('Mapa final'!$K$103="Baja",'Mapa final'!$O$103="Leve"),CONCATENATE("R",'Mapa final'!$A$103),"")</f>
        <v/>
      </c>
      <c r="O78" s="390"/>
      <c r="P78" s="390" t="str">
        <f>IF(AND('Mapa final'!$K$106="Baja",'Mapa final'!$O$106="Leve"),CONCATENATE("R",'Mapa final'!$A$106),"")</f>
        <v/>
      </c>
      <c r="Q78" s="390"/>
      <c r="R78" s="390" t="str">
        <f>IF(AND('Mapa final'!$K$109="Baja",'Mapa final'!$O$109="Leve"),CONCATENATE("R",'Mapa final'!$A$109),"")</f>
        <v/>
      </c>
      <c r="S78" s="391"/>
      <c r="T78" s="397" t="str">
        <f>IF(AND('Mapa final'!$K$97="Baja",'Mapa final'!$O$97="Menor"),CONCATENATE("R",'Mapa final'!$A$97),"")</f>
        <v/>
      </c>
      <c r="U78" s="395"/>
      <c r="V78" s="395" t="str">
        <f>IF(AND('Mapa final'!$K$100="Baja",'Mapa final'!$O$100="Menor"),CONCATENATE("R",'Mapa final'!$A$100),"")</f>
        <v/>
      </c>
      <c r="W78" s="395"/>
      <c r="X78" s="395" t="str">
        <f>IF(AND('Mapa final'!$K$103="Baja",'Mapa final'!$O$103="Menor"),CONCATENATE("R",'Mapa final'!$A$103),"")</f>
        <v/>
      </c>
      <c r="Y78" s="395"/>
      <c r="Z78" s="395" t="str">
        <f>IF(AND('Mapa final'!$K$106="Baja",'Mapa final'!$O$106="Menor"),CONCATENATE("R",'Mapa final'!$A$106),"")</f>
        <v/>
      </c>
      <c r="AA78" s="395"/>
      <c r="AB78" s="395" t="str">
        <f>IF(AND('Mapa final'!$K$109="Baja",'Mapa final'!$O$109="Menor"),CONCATENATE("R",'Mapa final'!$A$109),"")</f>
        <v/>
      </c>
      <c r="AC78" s="396"/>
      <c r="AD78" s="397" t="str">
        <f>IF(AND('Mapa final'!$K$97="Baja",'Mapa final'!$O$97="Moderado"),CONCATENATE("R",'Mapa final'!$A$97),"")</f>
        <v>R31</v>
      </c>
      <c r="AE78" s="395"/>
      <c r="AF78" s="395" t="str">
        <f>IF(AND('Mapa final'!$K$100="Baja",'Mapa final'!$O$100="Moderado"),CONCATENATE("R",'Mapa final'!$A$100),"")</f>
        <v/>
      </c>
      <c r="AG78" s="395"/>
      <c r="AH78" s="395" t="str">
        <f>IF(AND('Mapa final'!$K$103="Baja",'Mapa final'!$O$103="Moderado"),CONCATENATE("R",'Mapa final'!$A$103),"")</f>
        <v/>
      </c>
      <c r="AI78" s="395"/>
      <c r="AJ78" s="395" t="str">
        <f>IF(AND('Mapa final'!$K$106="Baja",'Mapa final'!$O$106="Moderado"),CONCATENATE("R",'Mapa final'!$A$106),"")</f>
        <v/>
      </c>
      <c r="AK78" s="395"/>
      <c r="AL78" s="395" t="str">
        <f>IF(AND('Mapa final'!$K$109="Baja",'Mapa final'!$O$109="Moderado"),CONCATENATE("R",'Mapa final'!$A$109),"")</f>
        <v/>
      </c>
      <c r="AM78" s="396"/>
      <c r="AN78" s="400" t="str">
        <f>IF(AND('Mapa final'!$K$97="Baja",'Mapa final'!$O$97="Mayor"),CONCATENATE("R",'Mapa final'!$A$97),"")</f>
        <v/>
      </c>
      <c r="AO78" s="398"/>
      <c r="AP78" s="398" t="str">
        <f>IF(AND('Mapa final'!$K$100="Baja",'Mapa final'!$O$100="Mayor"),CONCATENATE("R",'Mapa final'!$A$100),"")</f>
        <v/>
      </c>
      <c r="AQ78" s="398"/>
      <c r="AR78" s="398" t="str">
        <f>IF(AND('Mapa final'!$K$103="Baja",'Mapa final'!$O$103="Mayor"),CONCATENATE("R",'Mapa final'!$A$103),"")</f>
        <v/>
      </c>
      <c r="AS78" s="398"/>
      <c r="AT78" s="398" t="str">
        <f>IF(AND('Mapa final'!$K$106="Baja",'Mapa final'!$O$106="Mayor"),CONCATENATE("R",'Mapa final'!$A$106),"")</f>
        <v/>
      </c>
      <c r="AU78" s="398"/>
      <c r="AV78" s="398" t="str">
        <f>IF(AND('Mapa final'!$K$109="Baja",'Mapa final'!$O$109="Mayor"),CONCATENATE("R",'Mapa final'!$A$109),"")</f>
        <v/>
      </c>
      <c r="AW78" s="399"/>
      <c r="AX78" s="394" t="str">
        <f>IF(AND('Mapa final'!$K$97="Baja",'Mapa final'!$O$97="Catastrófico"),CONCATENATE("R",'Mapa final'!$A$97),"")</f>
        <v/>
      </c>
      <c r="AY78" s="392"/>
      <c r="AZ78" s="392" t="str">
        <f>IF(AND('Mapa final'!$K$100="Baja",'Mapa final'!$O$100="Catastrófico"),CONCATENATE("R",'Mapa final'!$A$100),"")</f>
        <v/>
      </c>
      <c r="BA78" s="392"/>
      <c r="BB78" s="392" t="str">
        <f>IF(AND('Mapa final'!$K$103="Baja",'Mapa final'!$O$103="Catastrófico"),CONCATENATE("R",'Mapa final'!$A$103),"")</f>
        <v/>
      </c>
      <c r="BC78" s="392"/>
      <c r="BD78" s="392" t="str">
        <f>IF(AND('Mapa final'!$K$106="Baja",'Mapa final'!$O$106="Catastrófico"),CONCATENATE("R",'Mapa final'!$A$106),"")</f>
        <v/>
      </c>
      <c r="BE78" s="392"/>
      <c r="BF78" s="392" t="str">
        <f>IF(AND('Mapa final'!$K$109="Baja",'Mapa final'!$O$109="Catastrófico"),CONCATENATE("R",'Mapa final'!$A$109),"")</f>
        <v/>
      </c>
      <c r="BG78" s="393"/>
      <c r="BH78" s="58"/>
      <c r="BI78" s="453"/>
      <c r="BJ78" s="454"/>
      <c r="BK78" s="454"/>
      <c r="BL78" s="454"/>
      <c r="BM78" s="454"/>
      <c r="BN78" s="455"/>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row>
    <row r="79" spans="1:100" ht="15" customHeight="1" x14ac:dyDescent="0.25">
      <c r="A79" s="58"/>
      <c r="B79" s="298"/>
      <c r="C79" s="298"/>
      <c r="D79" s="299"/>
      <c r="E79" s="461"/>
      <c r="F79" s="462"/>
      <c r="G79" s="462"/>
      <c r="H79" s="462"/>
      <c r="I79" s="463"/>
      <c r="J79" s="389"/>
      <c r="K79" s="390"/>
      <c r="L79" s="390"/>
      <c r="M79" s="390"/>
      <c r="N79" s="390"/>
      <c r="O79" s="390"/>
      <c r="P79" s="390"/>
      <c r="Q79" s="390"/>
      <c r="R79" s="390"/>
      <c r="S79" s="391"/>
      <c r="T79" s="397"/>
      <c r="U79" s="395"/>
      <c r="V79" s="395"/>
      <c r="W79" s="395"/>
      <c r="X79" s="395"/>
      <c r="Y79" s="395"/>
      <c r="Z79" s="395"/>
      <c r="AA79" s="395"/>
      <c r="AB79" s="395"/>
      <c r="AC79" s="396"/>
      <c r="AD79" s="397"/>
      <c r="AE79" s="395"/>
      <c r="AF79" s="395"/>
      <c r="AG79" s="395"/>
      <c r="AH79" s="395"/>
      <c r="AI79" s="395"/>
      <c r="AJ79" s="395"/>
      <c r="AK79" s="395"/>
      <c r="AL79" s="395"/>
      <c r="AM79" s="396"/>
      <c r="AN79" s="400"/>
      <c r="AO79" s="398"/>
      <c r="AP79" s="398"/>
      <c r="AQ79" s="398"/>
      <c r="AR79" s="398"/>
      <c r="AS79" s="398"/>
      <c r="AT79" s="398"/>
      <c r="AU79" s="398"/>
      <c r="AV79" s="398"/>
      <c r="AW79" s="399"/>
      <c r="AX79" s="394"/>
      <c r="AY79" s="392"/>
      <c r="AZ79" s="392"/>
      <c r="BA79" s="392"/>
      <c r="BB79" s="392"/>
      <c r="BC79" s="392"/>
      <c r="BD79" s="392"/>
      <c r="BE79" s="392"/>
      <c r="BF79" s="392"/>
      <c r="BG79" s="393"/>
      <c r="BH79" s="58"/>
      <c r="BI79" s="453"/>
      <c r="BJ79" s="454"/>
      <c r="BK79" s="454"/>
      <c r="BL79" s="454"/>
      <c r="BM79" s="454"/>
      <c r="BN79" s="455"/>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row>
    <row r="80" spans="1:100" ht="15" customHeight="1" x14ac:dyDescent="0.25">
      <c r="A80" s="58"/>
      <c r="B80" s="298"/>
      <c r="C80" s="298"/>
      <c r="D80" s="299"/>
      <c r="E80" s="461"/>
      <c r="F80" s="462"/>
      <c r="G80" s="462"/>
      <c r="H80" s="462"/>
      <c r="I80" s="463"/>
      <c r="J80" s="389" t="str">
        <f>IF(AND('Mapa final'!$K$112="Baja",'Mapa final'!$O$112="Leve"),CONCATENATE("R",'Mapa final'!$A$112),"")</f>
        <v/>
      </c>
      <c r="K80" s="390"/>
      <c r="L80" s="390" t="str">
        <f>IF(AND('Mapa final'!$K$115="Baja",'Mapa final'!$O$115="Leve"),CONCATENATE("R",'Mapa final'!$A$115),"")</f>
        <v/>
      </c>
      <c r="M80" s="390"/>
      <c r="N80" s="390" t="str">
        <f>IF(AND('Mapa final'!$K$118="Baja",'Mapa final'!$O$118="Leve"),CONCATENATE("R",'Mapa final'!$A$118),"")</f>
        <v/>
      </c>
      <c r="O80" s="390"/>
      <c r="P80" s="390" t="str">
        <f>IF(AND('Mapa final'!$K$121="Baja",'Mapa final'!$O$121="Leve"),CONCATENATE("R",'Mapa final'!$A$121),"")</f>
        <v/>
      </c>
      <c r="Q80" s="390"/>
      <c r="R80" s="390" t="str">
        <f>IF(AND('Mapa final'!$K$124="Baja",'Mapa final'!$O$124="Leve"),CONCATENATE("R",'Mapa final'!$A$124),"")</f>
        <v/>
      </c>
      <c r="S80" s="391"/>
      <c r="T80" s="397" t="str">
        <f>IF(AND('Mapa final'!$K$112="Baja",'Mapa final'!$O$112="Menor"),CONCATENATE("R",'Mapa final'!$A$112),"")</f>
        <v/>
      </c>
      <c r="U80" s="395"/>
      <c r="V80" s="395" t="str">
        <f>IF(AND('Mapa final'!$K$115="Baja",'Mapa final'!$O$115="Menor"),CONCATENATE("R",'Mapa final'!$A$115),"")</f>
        <v>R37</v>
      </c>
      <c r="W80" s="395"/>
      <c r="X80" s="395" t="str">
        <f>IF(AND('Mapa final'!$K$118="Baja",'Mapa final'!$O$118="Menor"),CONCATENATE("R",'Mapa final'!$A$118),"")</f>
        <v/>
      </c>
      <c r="Y80" s="395"/>
      <c r="Z80" s="395" t="str">
        <f>IF(AND('Mapa final'!$K$121="Baja",'Mapa final'!$O$121="Menor"),CONCATENATE("R",'Mapa final'!$A$121),"")</f>
        <v/>
      </c>
      <c r="AA80" s="395"/>
      <c r="AB80" s="395" t="str">
        <f>IF(AND('Mapa final'!$K$124="Baja",'Mapa final'!$O$124="Menor"),CONCATENATE("R",'Mapa final'!$A$124),"")</f>
        <v/>
      </c>
      <c r="AC80" s="396"/>
      <c r="AD80" s="397" t="str">
        <f>IF(AND('Mapa final'!$K$112="Baja",'Mapa final'!$O$112="Moderado"),CONCATENATE("R",'Mapa final'!$A$112),"")</f>
        <v/>
      </c>
      <c r="AE80" s="395"/>
      <c r="AF80" s="395" t="str">
        <f>IF(AND('Mapa final'!$K$115="Baja",'Mapa final'!$O$115="Moderado"),CONCATENATE("R",'Mapa final'!$A$115),"")</f>
        <v/>
      </c>
      <c r="AG80" s="395"/>
      <c r="AH80" s="395" t="str">
        <f>IF(AND('Mapa final'!$K$118="Baja",'Mapa final'!$O$118="Moderado"),CONCATENATE("R",'Mapa final'!$A$118),"")</f>
        <v/>
      </c>
      <c r="AI80" s="395"/>
      <c r="AJ80" s="395" t="str">
        <f>IF(AND('Mapa final'!$K$121="Baja",'Mapa final'!$O$121="Moderado"),CONCATENATE("R",'Mapa final'!$A$121),"")</f>
        <v/>
      </c>
      <c r="AK80" s="395"/>
      <c r="AL80" s="395" t="str">
        <f>IF(AND('Mapa final'!$K$124="Baja",'Mapa final'!$O$124="Moderado"),CONCATENATE("R",'Mapa final'!$A$124),"")</f>
        <v/>
      </c>
      <c r="AM80" s="396"/>
      <c r="AN80" s="400" t="str">
        <f>IF(AND('Mapa final'!$K$112="Baja",'Mapa final'!$O$112="Mayor"),CONCATENATE("R",'Mapa final'!$A$112),"")</f>
        <v/>
      </c>
      <c r="AO80" s="398"/>
      <c r="AP80" s="398" t="str">
        <f>IF(AND('Mapa final'!$K$115="Baja",'Mapa final'!$O$115="Mayor"),CONCATENATE("R",'Mapa final'!$A$115),"")</f>
        <v/>
      </c>
      <c r="AQ80" s="398"/>
      <c r="AR80" s="398" t="str">
        <f>IF(AND('Mapa final'!$K$118="Baja",'Mapa final'!$O$118="Mayor"),CONCATENATE("R",'Mapa final'!$A$118),"")</f>
        <v/>
      </c>
      <c r="AS80" s="398"/>
      <c r="AT80" s="398" t="str">
        <f>IF(AND('Mapa final'!$K$121="Baja",'Mapa final'!$O$121="Mayor"),CONCATENATE("R",'Mapa final'!$A$121),"")</f>
        <v/>
      </c>
      <c r="AU80" s="398"/>
      <c r="AV80" s="398" t="str">
        <f>IF(AND('Mapa final'!$K$124="Baja",'Mapa final'!$O$124="Mayor"),CONCATENATE("R",'Mapa final'!$A$124),"")</f>
        <v/>
      </c>
      <c r="AW80" s="399"/>
      <c r="AX80" s="394" t="str">
        <f>IF(AND('Mapa final'!$K$112="Baja",'Mapa final'!$O$112="Catastrófico"),CONCATENATE("R",'Mapa final'!$A$112),"")</f>
        <v/>
      </c>
      <c r="AY80" s="392"/>
      <c r="AZ80" s="392" t="str">
        <f>IF(AND('Mapa final'!$K$115="Baja",'Mapa final'!$O$115="Catastrófico"),CONCATENATE("R",'Mapa final'!$A$115),"")</f>
        <v/>
      </c>
      <c r="BA80" s="392"/>
      <c r="BB80" s="392" t="str">
        <f>IF(AND('Mapa final'!$K$118="Baja",'Mapa final'!$O$118="Catastrófico"),CONCATENATE("R",'Mapa final'!$A$118),"")</f>
        <v/>
      </c>
      <c r="BC80" s="392"/>
      <c r="BD80" s="392" t="str">
        <f>IF(AND('Mapa final'!$K$121="Baja",'Mapa final'!$O$121="Catastrófico"),CONCATENATE("R",'Mapa final'!$A$121),"")</f>
        <v/>
      </c>
      <c r="BE80" s="392"/>
      <c r="BF80" s="392" t="str">
        <f>IF(AND('Mapa final'!$K$124="Baja",'Mapa final'!$O$124="Catastrófico"),CONCATENATE("R",'Mapa final'!$A$124),"")</f>
        <v/>
      </c>
      <c r="BG80" s="393"/>
      <c r="BH80" s="58"/>
      <c r="BI80" s="453"/>
      <c r="BJ80" s="454"/>
      <c r="BK80" s="454"/>
      <c r="BL80" s="454"/>
      <c r="BM80" s="454"/>
      <c r="BN80" s="455"/>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row>
    <row r="81" spans="1:100" ht="15" customHeight="1" x14ac:dyDescent="0.25">
      <c r="A81" s="58"/>
      <c r="B81" s="298"/>
      <c r="C81" s="298"/>
      <c r="D81" s="299"/>
      <c r="E81" s="461"/>
      <c r="F81" s="462"/>
      <c r="G81" s="462"/>
      <c r="H81" s="462"/>
      <c r="I81" s="463"/>
      <c r="J81" s="389"/>
      <c r="K81" s="390"/>
      <c r="L81" s="390"/>
      <c r="M81" s="390"/>
      <c r="N81" s="390"/>
      <c r="O81" s="390"/>
      <c r="P81" s="390"/>
      <c r="Q81" s="390"/>
      <c r="R81" s="390"/>
      <c r="S81" s="391"/>
      <c r="T81" s="397"/>
      <c r="U81" s="395"/>
      <c r="V81" s="395"/>
      <c r="W81" s="395"/>
      <c r="X81" s="395"/>
      <c r="Y81" s="395"/>
      <c r="Z81" s="395"/>
      <c r="AA81" s="395"/>
      <c r="AB81" s="395"/>
      <c r="AC81" s="396"/>
      <c r="AD81" s="397"/>
      <c r="AE81" s="395"/>
      <c r="AF81" s="395"/>
      <c r="AG81" s="395"/>
      <c r="AH81" s="395"/>
      <c r="AI81" s="395"/>
      <c r="AJ81" s="395"/>
      <c r="AK81" s="395"/>
      <c r="AL81" s="395"/>
      <c r="AM81" s="396"/>
      <c r="AN81" s="400"/>
      <c r="AO81" s="398"/>
      <c r="AP81" s="398"/>
      <c r="AQ81" s="398"/>
      <c r="AR81" s="398"/>
      <c r="AS81" s="398"/>
      <c r="AT81" s="398"/>
      <c r="AU81" s="398"/>
      <c r="AV81" s="398"/>
      <c r="AW81" s="399"/>
      <c r="AX81" s="394"/>
      <c r="AY81" s="392"/>
      <c r="AZ81" s="392"/>
      <c r="BA81" s="392"/>
      <c r="BB81" s="392"/>
      <c r="BC81" s="392"/>
      <c r="BD81" s="392"/>
      <c r="BE81" s="392"/>
      <c r="BF81" s="392"/>
      <c r="BG81" s="393"/>
      <c r="BH81" s="58"/>
      <c r="BI81" s="453"/>
      <c r="BJ81" s="454"/>
      <c r="BK81" s="454"/>
      <c r="BL81" s="454"/>
      <c r="BM81" s="454"/>
      <c r="BN81" s="455"/>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row>
    <row r="82" spans="1:100" ht="15" customHeight="1" x14ac:dyDescent="0.25">
      <c r="A82" s="58"/>
      <c r="B82" s="298"/>
      <c r="C82" s="298"/>
      <c r="D82" s="299"/>
      <c r="E82" s="461"/>
      <c r="F82" s="462"/>
      <c r="G82" s="462"/>
      <c r="H82" s="462"/>
      <c r="I82" s="463"/>
      <c r="J82" s="389" t="str">
        <f>IF(AND('Mapa final'!$K$127="Baja",'Mapa final'!$O$127="Leve"),CONCATENATE("R",'Mapa final'!$A$127),"")</f>
        <v/>
      </c>
      <c r="K82" s="390"/>
      <c r="L82" s="390" t="str">
        <f>IF(AND('Mapa final'!$K$130="Baja",'Mapa final'!$O$130="Leve"),CONCATENATE("R",'Mapa final'!$A$130),"")</f>
        <v/>
      </c>
      <c r="M82" s="390"/>
      <c r="N82" s="390" t="str">
        <f>IF(AND('Mapa final'!$K$133="Baja",'Mapa final'!$O$133="Leve"),CONCATENATE("R",'Mapa final'!$A$133),"")</f>
        <v/>
      </c>
      <c r="O82" s="390"/>
      <c r="P82" s="390" t="str">
        <f>IF(AND('Mapa final'!$K$136="Baja",'Mapa final'!$O$136="Leve"),CONCATENATE("R",'Mapa final'!$A$136),"")</f>
        <v/>
      </c>
      <c r="Q82" s="390"/>
      <c r="R82" s="390" t="str">
        <f>IF(AND('Mapa final'!$K$139="Baja",'Mapa final'!$O$139="Leve"),CONCATENATE("R",'Mapa final'!$A$139),"")</f>
        <v/>
      </c>
      <c r="S82" s="391"/>
      <c r="T82" s="397" t="str">
        <f>IF(AND('Mapa final'!$K$127="Baja",'Mapa final'!$O$127="Menor"),CONCATENATE("R",'Mapa final'!$A$127),"")</f>
        <v/>
      </c>
      <c r="U82" s="395"/>
      <c r="V82" s="395" t="str">
        <f>IF(AND('Mapa final'!$K$130="Baja",'Mapa final'!$O$130="Menor"),CONCATENATE("R",'Mapa final'!$A$130),"")</f>
        <v/>
      </c>
      <c r="W82" s="395"/>
      <c r="X82" s="395" t="str">
        <f>IF(AND('Mapa final'!$K$133="Baja",'Mapa final'!$O$133="Menor"),CONCATENATE("R",'Mapa final'!$A$133),"")</f>
        <v/>
      </c>
      <c r="Y82" s="395"/>
      <c r="Z82" s="395" t="str">
        <f>IF(AND('Mapa final'!$K$136="Baja",'Mapa final'!$O$136="Menor"),CONCATENATE("R",'Mapa final'!$A$136),"")</f>
        <v/>
      </c>
      <c r="AA82" s="395"/>
      <c r="AB82" s="395" t="str">
        <f>IF(AND('Mapa final'!$K$139="Baja",'Mapa final'!$O$139="Menor"),CONCATENATE("R",'Mapa final'!$A$139),"")</f>
        <v/>
      </c>
      <c r="AC82" s="396"/>
      <c r="AD82" s="397" t="str">
        <f>IF(AND('Mapa final'!$K$127="Baja",'Mapa final'!$O$127="Moderado"),CONCATENATE("R",'Mapa final'!$A$127),"")</f>
        <v>R41</v>
      </c>
      <c r="AE82" s="395"/>
      <c r="AF82" s="395" t="str">
        <f>IF(AND('Mapa final'!$K$130="Baja",'Mapa final'!$O$130="Moderado"),CONCATENATE("R",'Mapa final'!$A$130),"")</f>
        <v/>
      </c>
      <c r="AG82" s="395"/>
      <c r="AH82" s="395" t="str">
        <f>IF(AND('Mapa final'!$K$133="Baja",'Mapa final'!$O$133="Moderado"),CONCATENATE("R",'Mapa final'!$A$133),"")</f>
        <v/>
      </c>
      <c r="AI82" s="395"/>
      <c r="AJ82" s="395" t="str">
        <f>IF(AND('Mapa final'!$K$136="Baja",'Mapa final'!$O$136="Moderado"),CONCATENATE("R",'Mapa final'!$A$136),"")</f>
        <v/>
      </c>
      <c r="AK82" s="395"/>
      <c r="AL82" s="395" t="str">
        <f>IF(AND('Mapa final'!$K$139="Baja",'Mapa final'!$O$139="Moderado"),CONCATENATE("R",'Mapa final'!$A$139),"")</f>
        <v/>
      </c>
      <c r="AM82" s="396"/>
      <c r="AN82" s="400" t="str">
        <f>IF(AND('Mapa final'!$K$127="Baja",'Mapa final'!$O$127="Mayor"),CONCATENATE("R",'Mapa final'!$A$127),"")</f>
        <v/>
      </c>
      <c r="AO82" s="398"/>
      <c r="AP82" s="398" t="str">
        <f>IF(AND('Mapa final'!$K$130="Baja",'Mapa final'!$O$130="Mayor"),CONCATENATE("R",'Mapa final'!$A$130),"")</f>
        <v/>
      </c>
      <c r="AQ82" s="398"/>
      <c r="AR82" s="398" t="str">
        <f>IF(AND('Mapa final'!$K$133="Baja",'Mapa final'!$O$133="Mayor"),CONCATENATE("R",'Mapa final'!$A$133),"")</f>
        <v/>
      </c>
      <c r="AS82" s="398"/>
      <c r="AT82" s="398" t="str">
        <f>IF(AND('Mapa final'!$K$136="Baja",'Mapa final'!$O$136="Mayor"),CONCATENATE("R",'Mapa final'!$A$136),"")</f>
        <v/>
      </c>
      <c r="AU82" s="398"/>
      <c r="AV82" s="398" t="str">
        <f>IF(AND('Mapa final'!$K$139="Baja",'Mapa final'!$O$139="Mayor"),CONCATENATE("R",'Mapa final'!$A$139),"")</f>
        <v/>
      </c>
      <c r="AW82" s="399"/>
      <c r="AX82" s="394" t="str">
        <f>IF(AND('Mapa final'!$K$127="Baja",'Mapa final'!$O$127="Catastrófico"),CONCATENATE("R",'Mapa final'!$A$127),"")</f>
        <v/>
      </c>
      <c r="AY82" s="392"/>
      <c r="AZ82" s="392" t="str">
        <f>IF(AND('Mapa final'!$K$130="Baja",'Mapa final'!$O$130="Catastrófico"),CONCATENATE("R",'Mapa final'!$A$130),"")</f>
        <v/>
      </c>
      <c r="BA82" s="392"/>
      <c r="BB82" s="392" t="str">
        <f>IF(AND('Mapa final'!$K$133="Baja",'Mapa final'!$O$133="Catastrófico"),CONCATENATE("R",'Mapa final'!$A$133),"")</f>
        <v/>
      </c>
      <c r="BC82" s="392"/>
      <c r="BD82" s="392" t="str">
        <f>IF(AND('Mapa final'!$K$136="Baja",'Mapa final'!$O$136="Catastrófico"),CONCATENATE("R",'Mapa final'!$A$136),"")</f>
        <v/>
      </c>
      <c r="BE82" s="392"/>
      <c r="BF82" s="392" t="str">
        <f>IF(AND('Mapa final'!$K$139="Baja",'Mapa final'!$O$139="Catastrófico"),CONCATENATE("R",'Mapa final'!$A$139),"")</f>
        <v/>
      </c>
      <c r="BG82" s="393"/>
      <c r="BH82" s="58"/>
      <c r="BI82" s="453"/>
      <c r="BJ82" s="454"/>
      <c r="BK82" s="454"/>
      <c r="BL82" s="454"/>
      <c r="BM82" s="454"/>
      <c r="BN82" s="455"/>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row>
    <row r="83" spans="1:100" ht="15" customHeight="1" x14ac:dyDescent="0.25">
      <c r="A83" s="58"/>
      <c r="B83" s="298"/>
      <c r="C83" s="298"/>
      <c r="D83" s="299"/>
      <c r="E83" s="461"/>
      <c r="F83" s="462"/>
      <c r="G83" s="462"/>
      <c r="H83" s="462"/>
      <c r="I83" s="463"/>
      <c r="J83" s="389"/>
      <c r="K83" s="390"/>
      <c r="L83" s="390"/>
      <c r="M83" s="390"/>
      <c r="N83" s="390"/>
      <c r="O83" s="390"/>
      <c r="P83" s="390"/>
      <c r="Q83" s="390"/>
      <c r="R83" s="390"/>
      <c r="S83" s="391"/>
      <c r="T83" s="397"/>
      <c r="U83" s="395"/>
      <c r="V83" s="395"/>
      <c r="W83" s="395"/>
      <c r="X83" s="395"/>
      <c r="Y83" s="395"/>
      <c r="Z83" s="395"/>
      <c r="AA83" s="395"/>
      <c r="AB83" s="395"/>
      <c r="AC83" s="396"/>
      <c r="AD83" s="397"/>
      <c r="AE83" s="395"/>
      <c r="AF83" s="395"/>
      <c r="AG83" s="395"/>
      <c r="AH83" s="395"/>
      <c r="AI83" s="395"/>
      <c r="AJ83" s="395"/>
      <c r="AK83" s="395"/>
      <c r="AL83" s="395"/>
      <c r="AM83" s="396"/>
      <c r="AN83" s="400"/>
      <c r="AO83" s="398"/>
      <c r="AP83" s="398"/>
      <c r="AQ83" s="398"/>
      <c r="AR83" s="398"/>
      <c r="AS83" s="398"/>
      <c r="AT83" s="398"/>
      <c r="AU83" s="398"/>
      <c r="AV83" s="398"/>
      <c r="AW83" s="399"/>
      <c r="AX83" s="394"/>
      <c r="AY83" s="392"/>
      <c r="AZ83" s="392"/>
      <c r="BA83" s="392"/>
      <c r="BB83" s="392"/>
      <c r="BC83" s="392"/>
      <c r="BD83" s="392"/>
      <c r="BE83" s="392"/>
      <c r="BF83" s="392"/>
      <c r="BG83" s="393"/>
      <c r="BH83" s="58"/>
      <c r="BI83" s="453"/>
      <c r="BJ83" s="454"/>
      <c r="BK83" s="454"/>
      <c r="BL83" s="454"/>
      <c r="BM83" s="454"/>
      <c r="BN83" s="455"/>
      <c r="BO83" s="58"/>
      <c r="BP83" s="58"/>
      <c r="BQ83" s="58"/>
      <c r="BR83" s="58"/>
      <c r="BS83" s="58"/>
      <c r="BT83" s="58"/>
      <c r="BU83" s="58"/>
      <c r="BV83" s="58"/>
      <c r="BW83" s="58"/>
      <c r="BX83" s="58"/>
      <c r="BY83" s="58"/>
      <c r="BZ83" s="58"/>
      <c r="CA83" s="58"/>
      <c r="CB83" s="58"/>
      <c r="CC83" s="58"/>
      <c r="CD83" s="58"/>
      <c r="CE83" s="58"/>
      <c r="CF83" s="58"/>
      <c r="CG83" s="58"/>
      <c r="CH83" s="58"/>
      <c r="CI83" s="58"/>
      <c r="CJ83" s="58"/>
      <c r="CK83" s="58"/>
      <c r="CL83" s="58"/>
      <c r="CM83" s="58"/>
      <c r="CN83" s="58"/>
      <c r="CO83" s="58"/>
      <c r="CP83" s="58"/>
      <c r="CQ83" s="58"/>
      <c r="CR83" s="58"/>
      <c r="CS83" s="58"/>
      <c r="CT83" s="58"/>
      <c r="CU83" s="58"/>
      <c r="CV83" s="58"/>
    </row>
    <row r="84" spans="1:100" ht="15" customHeight="1" x14ac:dyDescent="0.25">
      <c r="A84" s="58"/>
      <c r="B84" s="298"/>
      <c r="C84" s="298"/>
      <c r="D84" s="299"/>
      <c r="E84" s="461"/>
      <c r="F84" s="462"/>
      <c r="G84" s="462"/>
      <c r="H84" s="462"/>
      <c r="I84" s="463"/>
      <c r="J84" s="389" t="str">
        <f>IF(AND('Mapa final'!$K$142="Baja",'Mapa final'!$O$142="Leve"),CONCATENATE("R",'Mapa final'!$A$142),"")</f>
        <v/>
      </c>
      <c r="K84" s="390"/>
      <c r="L84" s="390" t="str">
        <f>IF(AND('Mapa final'!$K$145="Baja",'Mapa final'!$O$145="Leve"),CONCATENATE("R",'Mapa final'!$A$145),"")</f>
        <v/>
      </c>
      <c r="M84" s="390"/>
      <c r="N84" s="390" t="str">
        <f>IF(AND('Mapa final'!$K$148="Baja",'Mapa final'!$O$148="Leve"),CONCATENATE("R",'Mapa final'!$A$148),"")</f>
        <v/>
      </c>
      <c r="O84" s="390"/>
      <c r="P84" s="390" t="str">
        <f>IF(AND('Mapa final'!$K$151="Baja",'Mapa final'!$O$151="Leve"),CONCATENATE("R",'Mapa final'!$A$151),"")</f>
        <v/>
      </c>
      <c r="Q84" s="390"/>
      <c r="R84" s="390" t="str">
        <f>IF(AND('Mapa final'!$K$154="Baja",'Mapa final'!$O$154="Leve"),CONCATENATE("R",'Mapa final'!$A$154),"")</f>
        <v/>
      </c>
      <c r="S84" s="391"/>
      <c r="T84" s="397" t="str">
        <f>IF(AND('Mapa final'!$K$142="Baja",'Mapa final'!$O$142="Menor"),CONCATENATE("R",'Mapa final'!$A$142),"")</f>
        <v/>
      </c>
      <c r="U84" s="395"/>
      <c r="V84" s="395" t="str">
        <f>IF(AND('Mapa final'!$K$145="Baja",'Mapa final'!$O$145="Menor"),CONCATENATE("R",'Mapa final'!$A$145),"")</f>
        <v/>
      </c>
      <c r="W84" s="395"/>
      <c r="X84" s="395" t="str">
        <f>IF(AND('Mapa final'!$K$148="Baja",'Mapa final'!$O$148="Menor"),CONCATENATE("R",'Mapa final'!$A$148),"")</f>
        <v/>
      </c>
      <c r="Y84" s="395"/>
      <c r="Z84" s="395" t="str">
        <f>IF(AND('Mapa final'!$K$151="Baja",'Mapa final'!$O$151="Menor"),CONCATENATE("R",'Mapa final'!$A$151),"")</f>
        <v/>
      </c>
      <c r="AA84" s="395"/>
      <c r="AB84" s="395" t="str">
        <f>IF(AND('Mapa final'!$K$154="Baja",'Mapa final'!$O$154="Menor"),CONCATENATE("R",'Mapa final'!$A$154),"")</f>
        <v/>
      </c>
      <c r="AC84" s="396"/>
      <c r="AD84" s="397" t="str">
        <f>IF(AND('Mapa final'!$K$142="Baja",'Mapa final'!$O$142="Moderado"),CONCATENATE("R",'Mapa final'!$A$142),"")</f>
        <v/>
      </c>
      <c r="AE84" s="395"/>
      <c r="AF84" s="395" t="str">
        <f>IF(AND('Mapa final'!$K$145="Baja",'Mapa final'!$O$145="Moderado"),CONCATENATE("R",'Mapa final'!$A$145),"")</f>
        <v/>
      </c>
      <c r="AG84" s="395"/>
      <c r="AH84" s="395" t="str">
        <f>IF(AND('Mapa final'!$K$148="Baja",'Mapa final'!$O$148="Moderado"),CONCATENATE("R",'Mapa final'!$A$148),"")</f>
        <v/>
      </c>
      <c r="AI84" s="395"/>
      <c r="AJ84" s="395" t="str">
        <f>IF(AND('Mapa final'!$K$151="Baja",'Mapa final'!$O$151="Moderado"),CONCATENATE("R",'Mapa final'!$A$151),"")</f>
        <v/>
      </c>
      <c r="AK84" s="395"/>
      <c r="AL84" s="395" t="str">
        <f>IF(AND('Mapa final'!$K$154="Baja",'Mapa final'!$O$154="Moderado"),CONCATENATE("R",'Mapa final'!$A$154),"")</f>
        <v/>
      </c>
      <c r="AM84" s="396"/>
      <c r="AN84" s="400" t="str">
        <f>IF(AND('Mapa final'!$K$142="Baja",'Mapa final'!$O$142="Mayor"),CONCATENATE("R",'Mapa final'!$A$142),"")</f>
        <v/>
      </c>
      <c r="AO84" s="398"/>
      <c r="AP84" s="398" t="str">
        <f>IF(AND('Mapa final'!$K$145="Baja",'Mapa final'!$O$145="Mayor"),CONCATENATE("R",'Mapa final'!$A$145),"")</f>
        <v/>
      </c>
      <c r="AQ84" s="398"/>
      <c r="AR84" s="398" t="str">
        <f>IF(AND('Mapa final'!$K$148="Baja",'Mapa final'!$O$148="Mayor"),CONCATENATE("R",'Mapa final'!$A$148),"")</f>
        <v/>
      </c>
      <c r="AS84" s="398"/>
      <c r="AT84" s="398" t="str">
        <f>IF(AND('Mapa final'!$K$151="Baja",'Mapa final'!$O$151="Mayor"),CONCATENATE("R",'Mapa final'!$A$151),"")</f>
        <v/>
      </c>
      <c r="AU84" s="398"/>
      <c r="AV84" s="398" t="str">
        <f>IF(AND('Mapa final'!$K$154="Baja",'Mapa final'!$O$154="Mayor"),CONCATENATE("R",'Mapa final'!$A$154),"")</f>
        <v/>
      </c>
      <c r="AW84" s="399"/>
      <c r="AX84" s="394" t="str">
        <f>IF(AND('Mapa final'!$K$142="Baja",'Mapa final'!$O$142="Catastrófico"),CONCATENATE("R",'Mapa final'!$A$142),"")</f>
        <v/>
      </c>
      <c r="AY84" s="392"/>
      <c r="AZ84" s="392" t="str">
        <f>IF(AND('Mapa final'!$K$145="Baja",'Mapa final'!$O$145="Catastrófico"),CONCATENATE("R",'Mapa final'!$A$145),"")</f>
        <v/>
      </c>
      <c r="BA84" s="392"/>
      <c r="BB84" s="392" t="str">
        <f>IF(AND('Mapa final'!$K$148="Baja",'Mapa final'!$O$148="Catastrófico"),CONCATENATE("R",'Mapa final'!$A$148),"")</f>
        <v/>
      </c>
      <c r="BC84" s="392"/>
      <c r="BD84" s="392" t="str">
        <f>IF(AND('Mapa final'!$K$151="Baja",'Mapa final'!$O$151="Catastrófico"),CONCATENATE("R",'Mapa final'!$A$151),"")</f>
        <v/>
      </c>
      <c r="BE84" s="392"/>
      <c r="BF84" s="392" t="str">
        <f>IF(AND('Mapa final'!$K$154="Baja",'Mapa final'!$O$154="Catastrófico"),CONCATENATE("R",'Mapa final'!$A$154),"")</f>
        <v/>
      </c>
      <c r="BG84" s="393"/>
      <c r="BH84" s="58"/>
      <c r="BI84" s="453"/>
      <c r="BJ84" s="454"/>
      <c r="BK84" s="454"/>
      <c r="BL84" s="454"/>
      <c r="BM84" s="454"/>
      <c r="BN84" s="455"/>
      <c r="BO84" s="58"/>
      <c r="BP84" s="58"/>
      <c r="BQ84" s="58"/>
      <c r="BR84" s="58"/>
      <c r="BS84" s="58"/>
      <c r="BT84" s="58"/>
      <c r="BU84" s="58"/>
      <c r="BV84" s="58"/>
      <c r="BW84" s="58"/>
      <c r="BX84" s="58"/>
      <c r="BY84" s="58"/>
      <c r="BZ84" s="58"/>
      <c r="CA84" s="58"/>
      <c r="CB84" s="58"/>
      <c r="CC84" s="58"/>
      <c r="CD84" s="58"/>
      <c r="CE84" s="58"/>
      <c r="CF84" s="58"/>
      <c r="CG84" s="58"/>
      <c r="CH84" s="58"/>
      <c r="CI84" s="58"/>
      <c r="CJ84" s="58"/>
      <c r="CK84" s="58"/>
      <c r="CL84" s="58"/>
      <c r="CM84" s="58"/>
      <c r="CN84" s="58"/>
      <c r="CO84" s="58"/>
      <c r="CP84" s="58"/>
      <c r="CQ84" s="58"/>
      <c r="CR84" s="58"/>
      <c r="CS84" s="58"/>
      <c r="CT84" s="58"/>
      <c r="CU84" s="58"/>
      <c r="CV84" s="58"/>
    </row>
    <row r="85" spans="1:100" ht="15.75" customHeight="1" thickBot="1" x14ac:dyDescent="0.3">
      <c r="A85" s="58"/>
      <c r="B85" s="298"/>
      <c r="C85" s="298"/>
      <c r="D85" s="299"/>
      <c r="E85" s="464"/>
      <c r="F85" s="465"/>
      <c r="G85" s="465"/>
      <c r="H85" s="465"/>
      <c r="I85" s="465"/>
      <c r="J85" s="418"/>
      <c r="K85" s="419"/>
      <c r="L85" s="419"/>
      <c r="M85" s="419"/>
      <c r="N85" s="419"/>
      <c r="O85" s="419"/>
      <c r="P85" s="419"/>
      <c r="Q85" s="419"/>
      <c r="R85" s="419"/>
      <c r="S85" s="421"/>
      <c r="T85" s="407"/>
      <c r="U85" s="408"/>
      <c r="V85" s="408"/>
      <c r="W85" s="408"/>
      <c r="X85" s="408"/>
      <c r="Y85" s="408"/>
      <c r="Z85" s="408"/>
      <c r="AA85" s="408"/>
      <c r="AB85" s="408"/>
      <c r="AC85" s="409"/>
      <c r="AD85" s="407"/>
      <c r="AE85" s="408"/>
      <c r="AF85" s="408"/>
      <c r="AG85" s="408"/>
      <c r="AH85" s="408"/>
      <c r="AI85" s="408"/>
      <c r="AJ85" s="408"/>
      <c r="AK85" s="408"/>
      <c r="AL85" s="408"/>
      <c r="AM85" s="409"/>
      <c r="AN85" s="401"/>
      <c r="AO85" s="402"/>
      <c r="AP85" s="402"/>
      <c r="AQ85" s="402"/>
      <c r="AR85" s="402"/>
      <c r="AS85" s="402"/>
      <c r="AT85" s="402"/>
      <c r="AU85" s="402"/>
      <c r="AV85" s="402"/>
      <c r="AW85" s="403"/>
      <c r="AX85" s="414"/>
      <c r="AY85" s="413"/>
      <c r="AZ85" s="413"/>
      <c r="BA85" s="413"/>
      <c r="BB85" s="413"/>
      <c r="BC85" s="413"/>
      <c r="BD85" s="413"/>
      <c r="BE85" s="413"/>
      <c r="BF85" s="413"/>
      <c r="BG85" s="415"/>
      <c r="BH85" s="58"/>
      <c r="BI85" s="453"/>
      <c r="BJ85" s="454"/>
      <c r="BK85" s="454"/>
      <c r="BL85" s="454"/>
      <c r="BM85" s="454"/>
      <c r="BN85" s="455"/>
      <c r="BO85" s="58"/>
      <c r="BP85" s="58"/>
      <c r="BQ85" s="58"/>
      <c r="BR85" s="58"/>
      <c r="BS85" s="58"/>
      <c r="BT85" s="58"/>
      <c r="BU85" s="58"/>
      <c r="BV85" s="58"/>
      <c r="BW85" s="58"/>
      <c r="BX85" s="58"/>
      <c r="BY85" s="58"/>
      <c r="BZ85" s="58"/>
      <c r="CA85" s="58"/>
      <c r="CB85" s="58"/>
      <c r="CC85" s="58"/>
      <c r="CD85" s="58"/>
      <c r="CE85" s="58"/>
      <c r="CF85" s="58"/>
      <c r="CG85" s="58"/>
      <c r="CH85" s="58"/>
      <c r="CI85" s="58"/>
      <c r="CJ85" s="58"/>
      <c r="CK85" s="58"/>
      <c r="CL85" s="58"/>
      <c r="CM85" s="58"/>
      <c r="CN85" s="58"/>
      <c r="CO85" s="58"/>
      <c r="CP85" s="58"/>
      <c r="CQ85" s="58"/>
      <c r="CR85" s="58"/>
      <c r="CS85" s="58"/>
      <c r="CT85" s="58"/>
      <c r="CU85" s="58"/>
      <c r="CV85" s="58"/>
    </row>
    <row r="86" spans="1:100" ht="15" customHeight="1" x14ac:dyDescent="0.25">
      <c r="A86" s="58"/>
      <c r="B86" s="298"/>
      <c r="C86" s="298"/>
      <c r="D86" s="299"/>
      <c r="E86" s="459" t="s">
        <v>104</v>
      </c>
      <c r="F86" s="460"/>
      <c r="G86" s="460"/>
      <c r="H86" s="460"/>
      <c r="I86" s="466"/>
      <c r="J86" s="474" t="str">
        <f>IF(AND('Mapa final'!$K$7="Muy Baja",'Mapa final'!$O$7="Leve"),CONCATENATE("R",'Mapa final'!$A$7),"")</f>
        <v/>
      </c>
      <c r="K86" s="420"/>
      <c r="L86" s="420" t="str">
        <f>IF(AND('Mapa final'!$K$10="Muy Baja",'Mapa final'!$O$10="Leve"),CONCATENATE("R",'Mapa final'!$A$10),"")</f>
        <v/>
      </c>
      <c r="M86" s="420"/>
      <c r="N86" s="420" t="str">
        <f>IF(AND('Mapa final'!$K$13="Muy Baja",'Mapa final'!$O$13="Leve"),CONCATENATE("R",'Mapa final'!$A$13),"")</f>
        <v/>
      </c>
      <c r="O86" s="420"/>
      <c r="P86" s="420" t="str">
        <f>IF(AND('Mapa final'!$K$16="Muy Baja",'Mapa final'!$O$16="Leve"),CONCATENATE("R",'Mapa final'!$A$16),"")</f>
        <v/>
      </c>
      <c r="Q86" s="420"/>
      <c r="R86" s="420" t="str">
        <f>IF(AND('Mapa final'!$K$19="Muy Baja",'Mapa final'!$O$19="Leve"),CONCATENATE("R",'Mapa final'!$A$19),"")</f>
        <v/>
      </c>
      <c r="S86" s="422"/>
      <c r="T86" s="474" t="str">
        <f>IF(AND('Mapa final'!$K$7="Muy Baja",'Mapa final'!$O$7="Menor"),CONCATENATE("R",'Mapa final'!$A$7),"")</f>
        <v/>
      </c>
      <c r="U86" s="420"/>
      <c r="V86" s="420" t="str">
        <f>IF(AND('Mapa final'!$K$10="Muy Baja",'Mapa final'!$O$10="Menor"),CONCATENATE("R",'Mapa final'!$A$10),"")</f>
        <v/>
      </c>
      <c r="W86" s="420"/>
      <c r="X86" s="420" t="str">
        <f>IF(AND('Mapa final'!$K$13="Muy Baja",'Mapa final'!$O$13="Menor"),CONCATENATE("R",'Mapa final'!$A$13),"")</f>
        <v/>
      </c>
      <c r="Y86" s="420"/>
      <c r="Z86" s="420" t="str">
        <f>IF(AND('Mapa final'!$K$16="Muy Baja",'Mapa final'!$O$16="Menor"),CONCATENATE("R",'Mapa final'!$A$16),"")</f>
        <v/>
      </c>
      <c r="AA86" s="420"/>
      <c r="AB86" s="420" t="str">
        <f>IF(AND('Mapa final'!$K$19="Muy Baja",'Mapa final'!$O$19="Menor"),CONCATENATE("R",'Mapa final'!$A$19),"")</f>
        <v/>
      </c>
      <c r="AC86" s="422"/>
      <c r="AD86" s="404" t="str">
        <f>IF(AND('Mapa final'!$K$7="Muy Baja",'Mapa final'!$O$7="Moderado"),CONCATENATE("R",'Mapa final'!$A$7),"")</f>
        <v/>
      </c>
      <c r="AE86" s="405"/>
      <c r="AF86" s="405" t="str">
        <f>IF(AND('Mapa final'!$K$10="Muy Baja",'Mapa final'!$O$10="Moderado"),CONCATENATE("R",'Mapa final'!$A$10),"")</f>
        <v/>
      </c>
      <c r="AG86" s="405"/>
      <c r="AH86" s="405" t="str">
        <f>IF(AND('Mapa final'!$K$13="Muy Baja",'Mapa final'!$O$13="Moderado"),CONCATENATE("R",'Mapa final'!$A$13),"")</f>
        <v/>
      </c>
      <c r="AI86" s="405"/>
      <c r="AJ86" s="405" t="str">
        <f>IF(AND('Mapa final'!$K$16="Muy Baja",'Mapa final'!$O$16="Moderado"),CONCATENATE("R",'Mapa final'!$A$16),"")</f>
        <v/>
      </c>
      <c r="AK86" s="405"/>
      <c r="AL86" s="405" t="str">
        <f>IF(AND('Mapa final'!$K$19="Muy Baja",'Mapa final'!$O$19="Moderado"),CONCATENATE("R",'Mapa final'!$A$19),"")</f>
        <v/>
      </c>
      <c r="AM86" s="406"/>
      <c r="AN86" s="410" t="str">
        <f>IF(AND('Mapa final'!$K$7="Muy Baja",'Mapa final'!$O$7="Mayor"),CONCATENATE("R",'Mapa final'!$A$7),"")</f>
        <v/>
      </c>
      <c r="AO86" s="411"/>
      <c r="AP86" s="411" t="str">
        <f>IF(AND('Mapa final'!$K$10="Muy Baja",'Mapa final'!$O$10="Mayor"),CONCATENATE("R",'Mapa final'!$A$10),"")</f>
        <v/>
      </c>
      <c r="AQ86" s="411"/>
      <c r="AR86" s="411" t="str">
        <f>IF(AND('Mapa final'!$K$13="Muy Baja",'Mapa final'!$O$13="Mayor"),CONCATENATE("R",'Mapa final'!$A$13),"")</f>
        <v/>
      </c>
      <c r="AS86" s="411"/>
      <c r="AT86" s="411" t="str">
        <f>IF(AND('Mapa final'!$K$16="Muy Baja",'Mapa final'!$O$16="Mayor"),CONCATENATE("R",'Mapa final'!$A$16),"")</f>
        <v/>
      </c>
      <c r="AU86" s="411"/>
      <c r="AV86" s="411" t="str">
        <f>IF(AND('Mapa final'!$K$19="Muy Baja",'Mapa final'!$O$19="Mayor"),CONCATENATE("R",'Mapa final'!$A$19),"")</f>
        <v/>
      </c>
      <c r="AW86" s="412"/>
      <c r="AX86" s="417" t="str">
        <f>IF(AND('Mapa final'!$K$7="Muy Baja",'Mapa final'!$O$7="Catastrófico"),CONCATENATE("R",'Mapa final'!$A$7),"")</f>
        <v/>
      </c>
      <c r="AY86" s="416"/>
      <c r="AZ86" s="416" t="str">
        <f>IF(AND('Mapa final'!$K$10="Muy Baja",'Mapa final'!$O$10="Catastrófico"),CONCATENATE("R",'Mapa final'!$A$10),"")</f>
        <v/>
      </c>
      <c r="BA86" s="416"/>
      <c r="BB86" s="416" t="str">
        <f>IF(AND('Mapa final'!$K$13="Muy Baja",'Mapa final'!$O$13="Catastrófico"),CONCATENATE("R",'Mapa final'!$A$13),"")</f>
        <v/>
      </c>
      <c r="BC86" s="416"/>
      <c r="BD86" s="416" t="str">
        <f>IF(AND('Mapa final'!$K$16="Muy Baja",'Mapa final'!$O$16="Catastrófico"),CONCATENATE("R",'Mapa final'!$A$16),"")</f>
        <v/>
      </c>
      <c r="BE86" s="416"/>
      <c r="BF86" s="416" t="str">
        <f>IF(AND('Mapa final'!$K$19="Muy Baja",'Mapa final'!$O$19="Catastrófico"),CONCATENATE("R",'Mapa final'!$A$19),"")</f>
        <v/>
      </c>
      <c r="BG86" s="473"/>
      <c r="BH86" s="58"/>
      <c r="BI86" s="453"/>
      <c r="BJ86" s="454"/>
      <c r="BK86" s="454"/>
      <c r="BL86" s="454"/>
      <c r="BM86" s="454"/>
      <c r="BN86" s="455"/>
      <c r="BO86" s="58"/>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8"/>
      <c r="CR86" s="58"/>
      <c r="CS86" s="58"/>
      <c r="CT86" s="58"/>
      <c r="CU86" s="58"/>
      <c r="CV86" s="58"/>
    </row>
    <row r="87" spans="1:100" ht="15" customHeight="1" x14ac:dyDescent="0.25">
      <c r="A87" s="58"/>
      <c r="B87" s="298"/>
      <c r="C87" s="298"/>
      <c r="D87" s="299"/>
      <c r="E87" s="461"/>
      <c r="F87" s="462"/>
      <c r="G87" s="462"/>
      <c r="H87" s="462"/>
      <c r="I87" s="467"/>
      <c r="J87" s="389"/>
      <c r="K87" s="390"/>
      <c r="L87" s="390"/>
      <c r="M87" s="390"/>
      <c r="N87" s="390"/>
      <c r="O87" s="390"/>
      <c r="P87" s="390"/>
      <c r="Q87" s="390"/>
      <c r="R87" s="390"/>
      <c r="S87" s="391"/>
      <c r="T87" s="389"/>
      <c r="U87" s="390"/>
      <c r="V87" s="390"/>
      <c r="W87" s="390"/>
      <c r="X87" s="390"/>
      <c r="Y87" s="390"/>
      <c r="Z87" s="390"/>
      <c r="AA87" s="390"/>
      <c r="AB87" s="390"/>
      <c r="AC87" s="391"/>
      <c r="AD87" s="397"/>
      <c r="AE87" s="395"/>
      <c r="AF87" s="395"/>
      <c r="AG87" s="395"/>
      <c r="AH87" s="395"/>
      <c r="AI87" s="395"/>
      <c r="AJ87" s="395"/>
      <c r="AK87" s="395"/>
      <c r="AL87" s="395"/>
      <c r="AM87" s="396"/>
      <c r="AN87" s="400"/>
      <c r="AO87" s="398"/>
      <c r="AP87" s="398"/>
      <c r="AQ87" s="398"/>
      <c r="AR87" s="398"/>
      <c r="AS87" s="398"/>
      <c r="AT87" s="398"/>
      <c r="AU87" s="398"/>
      <c r="AV87" s="398"/>
      <c r="AW87" s="399"/>
      <c r="AX87" s="394"/>
      <c r="AY87" s="392"/>
      <c r="AZ87" s="392"/>
      <c r="BA87" s="392"/>
      <c r="BB87" s="392"/>
      <c r="BC87" s="392"/>
      <c r="BD87" s="392"/>
      <c r="BE87" s="392"/>
      <c r="BF87" s="392"/>
      <c r="BG87" s="393"/>
      <c r="BH87" s="58"/>
      <c r="BI87" s="453"/>
      <c r="BJ87" s="454"/>
      <c r="BK87" s="454"/>
      <c r="BL87" s="454"/>
      <c r="BM87" s="454"/>
      <c r="BN87" s="455"/>
      <c r="BO87" s="58"/>
      <c r="BP87" s="58"/>
      <c r="BQ87" s="58"/>
      <c r="BR87" s="58"/>
      <c r="BS87" s="58"/>
      <c r="BT87" s="58"/>
      <c r="BU87" s="58"/>
      <c r="BV87" s="58"/>
      <c r="BW87" s="58"/>
      <c r="BX87" s="58"/>
      <c r="BY87" s="58"/>
      <c r="BZ87" s="58"/>
      <c r="CA87" s="58"/>
      <c r="CB87" s="58"/>
      <c r="CC87" s="58"/>
      <c r="CD87" s="58"/>
      <c r="CE87" s="58"/>
      <c r="CF87" s="58"/>
      <c r="CG87" s="58"/>
      <c r="CH87" s="58"/>
      <c r="CI87" s="58"/>
      <c r="CJ87" s="58"/>
      <c r="CK87" s="58"/>
      <c r="CL87" s="58"/>
      <c r="CM87" s="58"/>
      <c r="CN87" s="58"/>
      <c r="CO87" s="58"/>
      <c r="CP87" s="58"/>
      <c r="CQ87" s="58"/>
      <c r="CR87" s="58"/>
      <c r="CS87" s="58"/>
      <c r="CT87" s="58"/>
      <c r="CU87" s="58"/>
      <c r="CV87" s="58"/>
    </row>
    <row r="88" spans="1:100" ht="15" customHeight="1" x14ac:dyDescent="0.25">
      <c r="A88" s="58"/>
      <c r="B88" s="298"/>
      <c r="C88" s="298"/>
      <c r="D88" s="299"/>
      <c r="E88" s="461"/>
      <c r="F88" s="462"/>
      <c r="G88" s="462"/>
      <c r="H88" s="462"/>
      <c r="I88" s="467"/>
      <c r="J88" s="389" t="str">
        <f>IF(AND('Mapa final'!$K$22="Muy Baja",'Mapa final'!$O$22="Leve"),CONCATENATE("R",'Mapa final'!$A$22),"")</f>
        <v/>
      </c>
      <c r="K88" s="390"/>
      <c r="L88" s="390" t="str">
        <f>IF(AND('Mapa final'!$K$25="Muy Baja",'Mapa final'!$O$25="Leve"),CONCATENATE("R",'Mapa final'!$A$25),"")</f>
        <v/>
      </c>
      <c r="M88" s="390"/>
      <c r="N88" s="390" t="str">
        <f>IF(AND('Mapa final'!$K$28="Muy Baja",'Mapa final'!$O$28="Leve"),CONCATENATE("R",'Mapa final'!$A$28),"")</f>
        <v/>
      </c>
      <c r="O88" s="390"/>
      <c r="P88" s="390" t="str">
        <f>IF(AND('Mapa final'!$K$31="Muy Baja",'Mapa final'!$O$31="Leve"),CONCATENATE("R",'Mapa final'!$A$31),"")</f>
        <v/>
      </c>
      <c r="Q88" s="390"/>
      <c r="R88" s="390" t="str">
        <f>IF(AND('Mapa final'!$K$34="Muy Baja",'Mapa final'!$O$34="Leve"),CONCATENATE("R",'Mapa final'!$A$34),"")</f>
        <v/>
      </c>
      <c r="S88" s="391"/>
      <c r="T88" s="389" t="str">
        <f>IF(AND('Mapa final'!$K$22="Muy Baja",'Mapa final'!$O$22="Menor"),CONCATENATE("R",'Mapa final'!$A$22),"")</f>
        <v/>
      </c>
      <c r="U88" s="390"/>
      <c r="V88" s="390" t="str">
        <f>IF(AND('Mapa final'!$K$25="Muy Baja",'Mapa final'!$O$25="Menor"),CONCATENATE("R",'Mapa final'!$A$25),"")</f>
        <v/>
      </c>
      <c r="W88" s="390"/>
      <c r="X88" s="390" t="str">
        <f>IF(AND('Mapa final'!$K$28="Muy Baja",'Mapa final'!$O$28="Menor"),CONCATENATE("R",'Mapa final'!$A$28),"")</f>
        <v/>
      </c>
      <c r="Y88" s="390"/>
      <c r="Z88" s="390" t="str">
        <f>IF(AND('Mapa final'!$K$31="Muy Baja",'Mapa final'!$O$31="Menor"),CONCATENATE("R",'Mapa final'!$A$31),"")</f>
        <v/>
      </c>
      <c r="AA88" s="390"/>
      <c r="AB88" s="390" t="str">
        <f>IF(AND('Mapa final'!$K$34="Muy Baja",'Mapa final'!$O$34="Menor"),CONCATENATE("R",'Mapa final'!$A$34),"")</f>
        <v/>
      </c>
      <c r="AC88" s="391"/>
      <c r="AD88" s="397" t="str">
        <f>IF(AND('Mapa final'!$K$22="Muy Baja",'Mapa final'!$O$22="Moderado"),CONCATENATE("R",'Mapa final'!$A$22),"")</f>
        <v>R6</v>
      </c>
      <c r="AE88" s="395"/>
      <c r="AF88" s="395" t="str">
        <f>IF(AND('Mapa final'!$K$25="Muy Baja",'Mapa final'!$O$25="Moderado"),CONCATENATE("R",'Mapa final'!$A$25),"")</f>
        <v>R7</v>
      </c>
      <c r="AG88" s="395"/>
      <c r="AH88" s="395" t="str">
        <f>IF(AND('Mapa final'!$K$28="Muy Baja",'Mapa final'!$O$28="Moderado"),CONCATENATE("R",'Mapa final'!$A$28),"")</f>
        <v/>
      </c>
      <c r="AI88" s="395"/>
      <c r="AJ88" s="395" t="str">
        <f>IF(AND('Mapa final'!$K$31="Muy Baja",'Mapa final'!$O$31="Moderado"),CONCATENATE("R",'Mapa final'!$A$31),"")</f>
        <v/>
      </c>
      <c r="AK88" s="395"/>
      <c r="AL88" s="395" t="str">
        <f>IF(AND('Mapa final'!$K$34="Muy Baja",'Mapa final'!$O$34="Moderado"),CONCATENATE("R",'Mapa final'!$A$34),"")</f>
        <v/>
      </c>
      <c r="AM88" s="396"/>
      <c r="AN88" s="400" t="str">
        <f>IF(AND('Mapa final'!$K$22="Muy Baja",'Mapa final'!$O$22="Mayor"),CONCATENATE("R",'Mapa final'!$A$22),"")</f>
        <v/>
      </c>
      <c r="AO88" s="398"/>
      <c r="AP88" s="398" t="str">
        <f>IF(AND('Mapa final'!$K$25="Muy Baja",'Mapa final'!$O$25="Mayor"),CONCATENATE("R",'Mapa final'!$A$25),"")</f>
        <v/>
      </c>
      <c r="AQ88" s="398"/>
      <c r="AR88" s="398" t="str">
        <f>IF(AND('Mapa final'!$K$28="Muy Baja",'Mapa final'!$O$28="Mayor"),CONCATENATE("R",'Mapa final'!$A$28),"")</f>
        <v/>
      </c>
      <c r="AS88" s="398"/>
      <c r="AT88" s="398" t="str">
        <f>IF(AND('Mapa final'!$K$31="Muy Baja",'Mapa final'!$O$31="Mayor"),CONCATENATE("R",'Mapa final'!$A$31),"")</f>
        <v/>
      </c>
      <c r="AU88" s="398"/>
      <c r="AV88" s="398" t="str">
        <f>IF(AND('Mapa final'!$K$34="Muy Baja",'Mapa final'!$O$34="Mayor"),CONCATENATE("R",'Mapa final'!$A$34),"")</f>
        <v/>
      </c>
      <c r="AW88" s="399"/>
      <c r="AX88" s="394" t="str">
        <f>IF(AND('Mapa final'!$K$22="Muy Baja",'Mapa final'!$O$22="Catastrófico"),CONCATENATE("R",'Mapa final'!$A$22),"")</f>
        <v/>
      </c>
      <c r="AY88" s="392"/>
      <c r="AZ88" s="392" t="str">
        <f>IF(AND('Mapa final'!$K$25="Muy Baja",'Mapa final'!$O$25="Catastrófico"),CONCATENATE("R",'Mapa final'!$A$25),"")</f>
        <v/>
      </c>
      <c r="BA88" s="392"/>
      <c r="BB88" s="392" t="str">
        <f>IF(AND('Mapa final'!$K$28="Muy Baja",'Mapa final'!$O$28="Catastrófico"),CONCATENATE("R",'Mapa final'!$A$28),"")</f>
        <v/>
      </c>
      <c r="BC88" s="392"/>
      <c r="BD88" s="392" t="str">
        <f>IF(AND('Mapa final'!$K$31="Muy Baja",'Mapa final'!$O$31="Catastrófico"),CONCATENATE("R",'Mapa final'!$A$31),"")</f>
        <v/>
      </c>
      <c r="BE88" s="392"/>
      <c r="BF88" s="392" t="str">
        <f>IF(AND('Mapa final'!$K$34="Muy Baja",'Mapa final'!$O$34="Catastrófico"),CONCATENATE("R",'Mapa final'!$A$34),"")</f>
        <v/>
      </c>
      <c r="BG88" s="393"/>
      <c r="BH88" s="58"/>
      <c r="BI88" s="453"/>
      <c r="BJ88" s="454"/>
      <c r="BK88" s="454"/>
      <c r="BL88" s="454"/>
      <c r="BM88" s="454"/>
      <c r="BN88" s="455"/>
      <c r="BO88" s="58"/>
      <c r="BP88" s="58"/>
      <c r="BQ88" s="58"/>
      <c r="BR88" s="58"/>
      <c r="BS88" s="58"/>
      <c r="BT88" s="58"/>
      <c r="BU88" s="58"/>
      <c r="BV88" s="58"/>
      <c r="BW88" s="58"/>
      <c r="BX88" s="58"/>
      <c r="BY88" s="58"/>
      <c r="BZ88" s="58"/>
      <c r="CA88" s="58"/>
      <c r="CB88" s="58"/>
      <c r="CC88" s="58"/>
      <c r="CD88" s="58"/>
      <c r="CE88" s="58"/>
      <c r="CF88" s="58"/>
      <c r="CG88" s="58"/>
      <c r="CH88" s="58"/>
      <c r="CI88" s="58"/>
      <c r="CJ88" s="58"/>
      <c r="CK88" s="58"/>
      <c r="CL88" s="58"/>
      <c r="CM88" s="58"/>
      <c r="CN88" s="58"/>
      <c r="CO88" s="58"/>
      <c r="CP88" s="58"/>
      <c r="CQ88" s="58"/>
      <c r="CR88" s="58"/>
      <c r="CS88" s="58"/>
      <c r="CT88" s="58"/>
      <c r="CU88" s="58"/>
      <c r="CV88" s="58"/>
    </row>
    <row r="89" spans="1:100" ht="15" customHeight="1" x14ac:dyDescent="0.25">
      <c r="A89" s="58"/>
      <c r="B89" s="298"/>
      <c r="C89" s="298"/>
      <c r="D89" s="299"/>
      <c r="E89" s="461"/>
      <c r="F89" s="462"/>
      <c r="G89" s="462"/>
      <c r="H89" s="462"/>
      <c r="I89" s="467"/>
      <c r="J89" s="389"/>
      <c r="K89" s="390"/>
      <c r="L89" s="390"/>
      <c r="M89" s="390"/>
      <c r="N89" s="390"/>
      <c r="O89" s="390"/>
      <c r="P89" s="390"/>
      <c r="Q89" s="390"/>
      <c r="R89" s="390"/>
      <c r="S89" s="391"/>
      <c r="T89" s="389"/>
      <c r="U89" s="390"/>
      <c r="V89" s="390"/>
      <c r="W89" s="390"/>
      <c r="X89" s="390"/>
      <c r="Y89" s="390"/>
      <c r="Z89" s="390"/>
      <c r="AA89" s="390"/>
      <c r="AB89" s="390"/>
      <c r="AC89" s="391"/>
      <c r="AD89" s="397"/>
      <c r="AE89" s="395"/>
      <c r="AF89" s="395"/>
      <c r="AG89" s="395"/>
      <c r="AH89" s="395"/>
      <c r="AI89" s="395"/>
      <c r="AJ89" s="395"/>
      <c r="AK89" s="395"/>
      <c r="AL89" s="395"/>
      <c r="AM89" s="396"/>
      <c r="AN89" s="400"/>
      <c r="AO89" s="398"/>
      <c r="AP89" s="398"/>
      <c r="AQ89" s="398"/>
      <c r="AR89" s="398"/>
      <c r="AS89" s="398"/>
      <c r="AT89" s="398"/>
      <c r="AU89" s="398"/>
      <c r="AV89" s="398"/>
      <c r="AW89" s="399"/>
      <c r="AX89" s="394"/>
      <c r="AY89" s="392"/>
      <c r="AZ89" s="392"/>
      <c r="BA89" s="392"/>
      <c r="BB89" s="392"/>
      <c r="BC89" s="392"/>
      <c r="BD89" s="392"/>
      <c r="BE89" s="392"/>
      <c r="BF89" s="392"/>
      <c r="BG89" s="393"/>
      <c r="BH89" s="58"/>
      <c r="BI89" s="453"/>
      <c r="BJ89" s="454"/>
      <c r="BK89" s="454"/>
      <c r="BL89" s="454"/>
      <c r="BM89" s="454"/>
      <c r="BN89" s="455"/>
      <c r="BO89" s="58"/>
      <c r="BP89" s="58"/>
      <c r="BQ89" s="58"/>
      <c r="BR89" s="58"/>
      <c r="BS89" s="58"/>
      <c r="BT89" s="58"/>
      <c r="BU89" s="58"/>
      <c r="BV89" s="58"/>
      <c r="BW89" s="58"/>
      <c r="BX89" s="58"/>
      <c r="BY89" s="58"/>
      <c r="BZ89" s="58"/>
      <c r="CA89" s="58"/>
      <c r="CB89" s="58"/>
      <c r="CC89" s="58"/>
      <c r="CD89" s="58"/>
      <c r="CE89" s="58"/>
      <c r="CF89" s="58"/>
      <c r="CG89" s="58"/>
      <c r="CH89" s="58"/>
      <c r="CI89" s="58"/>
      <c r="CJ89" s="58"/>
      <c r="CK89" s="58"/>
      <c r="CL89" s="58"/>
      <c r="CM89" s="58"/>
      <c r="CN89" s="58"/>
      <c r="CO89" s="58"/>
      <c r="CP89" s="58"/>
      <c r="CQ89" s="58"/>
      <c r="CR89" s="58"/>
      <c r="CS89" s="58"/>
      <c r="CT89" s="58"/>
      <c r="CU89" s="58"/>
      <c r="CV89" s="58"/>
    </row>
    <row r="90" spans="1:100" ht="15" customHeight="1" x14ac:dyDescent="0.25">
      <c r="A90" s="58"/>
      <c r="B90" s="298"/>
      <c r="C90" s="298"/>
      <c r="D90" s="299"/>
      <c r="E90" s="461"/>
      <c r="F90" s="462"/>
      <c r="G90" s="462"/>
      <c r="H90" s="462"/>
      <c r="I90" s="467"/>
      <c r="J90" s="389" t="str">
        <f>IF(AND('Mapa final'!$K$37="Muy Baja",'Mapa final'!$O$37="Leve"),CONCATENATE("R",'Mapa final'!$A$37),"")</f>
        <v/>
      </c>
      <c r="K90" s="390"/>
      <c r="L90" s="390" t="str">
        <f>IF(AND('Mapa final'!$K$40="Muy Baja",'Mapa final'!$O$40="Leve"),CONCATENATE("R",'Mapa final'!$A$40),"")</f>
        <v/>
      </c>
      <c r="M90" s="390"/>
      <c r="N90" s="390" t="str">
        <f>IF(AND('Mapa final'!$K$43="Muy Baja",'Mapa final'!$O$43="Leve"),CONCATENATE("R",'Mapa final'!$A$43),"")</f>
        <v/>
      </c>
      <c r="O90" s="390"/>
      <c r="P90" s="390" t="str">
        <f>IF(AND('Mapa final'!$K$46="Muy Baja",'Mapa final'!$O$46="Leve"),CONCATENATE("R",'Mapa final'!$A$46),"")</f>
        <v/>
      </c>
      <c r="Q90" s="390"/>
      <c r="R90" s="390" t="str">
        <f>IF(AND('Mapa final'!$K$49="Muy Baja",'Mapa final'!$O$49="Leve"),CONCATENATE("R",'Mapa final'!$A$49),"")</f>
        <v/>
      </c>
      <c r="S90" s="391"/>
      <c r="T90" s="389" t="str">
        <f>IF(AND('Mapa final'!$K$37="Muy Baja",'Mapa final'!$O$37="Menor"),CONCATENATE("R",'Mapa final'!$A$37),"")</f>
        <v/>
      </c>
      <c r="U90" s="390"/>
      <c r="V90" s="390" t="str">
        <f>IF(AND('Mapa final'!$K$40="Muy Baja",'Mapa final'!$O$40="Menor"),CONCATENATE("R",'Mapa final'!$A$40),"")</f>
        <v/>
      </c>
      <c r="W90" s="390"/>
      <c r="X90" s="390" t="str">
        <f>IF(AND('Mapa final'!$K$43="Muy Baja",'Mapa final'!$O$43="Menor"),CONCATENATE("R",'Mapa final'!$A$43),"")</f>
        <v/>
      </c>
      <c r="Y90" s="390"/>
      <c r="Z90" s="390" t="str">
        <f>IF(AND('Mapa final'!$K$46="Muy Baja",'Mapa final'!$O$46="Menor"),CONCATENATE("R",'Mapa final'!$A$46),"")</f>
        <v/>
      </c>
      <c r="AA90" s="390"/>
      <c r="AB90" s="390" t="str">
        <f>IF(AND('Mapa final'!$K$49="Muy Baja",'Mapa final'!$O$49="Menor"),CONCATENATE("R",'Mapa final'!$A$49),"")</f>
        <v/>
      </c>
      <c r="AC90" s="391"/>
      <c r="AD90" s="397" t="str">
        <f>IF(AND('Mapa final'!$K$37="Muy Baja",'Mapa final'!$O$37="Moderado"),CONCATENATE("R",'Mapa final'!$A$37),"")</f>
        <v/>
      </c>
      <c r="AE90" s="395"/>
      <c r="AF90" s="395" t="str">
        <f>IF(AND('Mapa final'!$K$40="Muy Baja",'Mapa final'!$O$40="Moderado"),CONCATENATE("R",'Mapa final'!$A$40),"")</f>
        <v/>
      </c>
      <c r="AG90" s="395"/>
      <c r="AH90" s="395" t="str">
        <f>IF(AND('Mapa final'!$K$43="Muy Baja",'Mapa final'!$O$43="Moderado"),CONCATENATE("R",'Mapa final'!$A$43),"")</f>
        <v>R13</v>
      </c>
      <c r="AI90" s="395"/>
      <c r="AJ90" s="395" t="str">
        <f>IF(AND('Mapa final'!$K$46="Muy Baja",'Mapa final'!$O$46="Moderado"),CONCATENATE("R",'Mapa final'!$A$46),"")</f>
        <v/>
      </c>
      <c r="AK90" s="395"/>
      <c r="AL90" s="395" t="str">
        <f>IF(AND('Mapa final'!$K$49="Muy Baja",'Mapa final'!$O$49="Moderado"),CONCATENATE("R",'Mapa final'!$A$49),"")</f>
        <v/>
      </c>
      <c r="AM90" s="396"/>
      <c r="AN90" s="400" t="str">
        <f>IF(AND('Mapa final'!$K$37="Muy Baja",'Mapa final'!$O$37="Mayor"),CONCATENATE("R",'Mapa final'!$A$37),"")</f>
        <v/>
      </c>
      <c r="AO90" s="398"/>
      <c r="AP90" s="398" t="str">
        <f>IF(AND('Mapa final'!$K$40="Muy Baja",'Mapa final'!$O$40="Mayor"),CONCATENATE("R",'Mapa final'!$A$40),"")</f>
        <v/>
      </c>
      <c r="AQ90" s="398"/>
      <c r="AR90" s="398" t="str">
        <f>IF(AND('Mapa final'!$K$43="Muy Baja",'Mapa final'!$O$43="Mayor"),CONCATENATE("R",'Mapa final'!$A$43),"")</f>
        <v/>
      </c>
      <c r="AS90" s="398"/>
      <c r="AT90" s="398" t="str">
        <f>IF(AND('Mapa final'!$K$46="Muy Baja",'Mapa final'!$O$46="Mayor"),CONCATENATE("R",'Mapa final'!$A$46),"")</f>
        <v/>
      </c>
      <c r="AU90" s="398"/>
      <c r="AV90" s="398" t="str">
        <f>IF(AND('Mapa final'!$K$49="Muy Baja",'Mapa final'!$O$49="Mayor"),CONCATENATE("R",'Mapa final'!$A$49),"")</f>
        <v/>
      </c>
      <c r="AW90" s="399"/>
      <c r="AX90" s="394" t="str">
        <f>IF(AND('Mapa final'!$K$37="Muy Baja",'Mapa final'!$O$37="Catastrófico"),CONCATENATE("R",'Mapa final'!$A$37),"")</f>
        <v/>
      </c>
      <c r="AY90" s="392"/>
      <c r="AZ90" s="392" t="str">
        <f>IF(AND('Mapa final'!$K$40="Muy Baja",'Mapa final'!$O$40="Catastrófico"),CONCATENATE("R",'Mapa final'!$A$40),"")</f>
        <v/>
      </c>
      <c r="BA90" s="392"/>
      <c r="BB90" s="392" t="str">
        <f>IF(AND('Mapa final'!$K$43="Muy Baja",'Mapa final'!$O$43="Catastrófico"),CONCATENATE("R",'Mapa final'!$A$43),"")</f>
        <v/>
      </c>
      <c r="BC90" s="392"/>
      <c r="BD90" s="392" t="str">
        <f>IF(AND('Mapa final'!$K$46="Muy Baja",'Mapa final'!$O$46="Catastrófico"),CONCATENATE("R",'Mapa final'!$A$46),"")</f>
        <v/>
      </c>
      <c r="BE90" s="392"/>
      <c r="BF90" s="392" t="str">
        <f>IF(AND('Mapa final'!$K$49="Muy Baja",'Mapa final'!$O$49="Catastrófico"),CONCATENATE("R",'Mapa final'!$A$49),"")</f>
        <v/>
      </c>
      <c r="BG90" s="393"/>
      <c r="BH90" s="58"/>
      <c r="BI90" s="453"/>
      <c r="BJ90" s="454"/>
      <c r="BK90" s="454"/>
      <c r="BL90" s="454"/>
      <c r="BM90" s="454"/>
      <c r="BN90" s="455"/>
      <c r="BO90" s="58"/>
      <c r="BP90" s="58"/>
      <c r="BQ90" s="58"/>
      <c r="BR90" s="58"/>
      <c r="BS90" s="58"/>
      <c r="BT90" s="58"/>
      <c r="BU90" s="58"/>
      <c r="BV90" s="58"/>
      <c r="BW90" s="58"/>
      <c r="BX90" s="58"/>
      <c r="BY90" s="58"/>
      <c r="BZ90" s="58"/>
      <c r="CA90" s="58"/>
      <c r="CB90" s="58"/>
      <c r="CC90" s="58"/>
      <c r="CD90" s="58"/>
      <c r="CE90" s="58"/>
      <c r="CF90" s="58"/>
      <c r="CG90" s="58"/>
      <c r="CH90" s="58"/>
      <c r="CI90" s="58"/>
      <c r="CJ90" s="58"/>
      <c r="CK90" s="58"/>
      <c r="CL90" s="58"/>
      <c r="CM90" s="58"/>
      <c r="CN90" s="58"/>
      <c r="CO90" s="58"/>
      <c r="CP90" s="58"/>
      <c r="CQ90" s="58"/>
      <c r="CR90" s="58"/>
      <c r="CS90" s="58"/>
      <c r="CT90" s="58"/>
      <c r="CU90" s="58"/>
      <c r="CV90" s="58"/>
    </row>
    <row r="91" spans="1:100" ht="15" customHeight="1" x14ac:dyDescent="0.25">
      <c r="A91" s="58"/>
      <c r="B91" s="298"/>
      <c r="C91" s="298"/>
      <c r="D91" s="299"/>
      <c r="E91" s="461"/>
      <c r="F91" s="462"/>
      <c r="G91" s="462"/>
      <c r="H91" s="462"/>
      <c r="I91" s="467"/>
      <c r="J91" s="389"/>
      <c r="K91" s="390"/>
      <c r="L91" s="390"/>
      <c r="M91" s="390"/>
      <c r="N91" s="390"/>
      <c r="O91" s="390"/>
      <c r="P91" s="390"/>
      <c r="Q91" s="390"/>
      <c r="R91" s="390"/>
      <c r="S91" s="391"/>
      <c r="T91" s="389"/>
      <c r="U91" s="390"/>
      <c r="V91" s="390"/>
      <c r="W91" s="390"/>
      <c r="X91" s="390"/>
      <c r="Y91" s="390"/>
      <c r="Z91" s="390"/>
      <c r="AA91" s="390"/>
      <c r="AB91" s="390"/>
      <c r="AC91" s="391"/>
      <c r="AD91" s="397"/>
      <c r="AE91" s="395"/>
      <c r="AF91" s="395"/>
      <c r="AG91" s="395"/>
      <c r="AH91" s="395"/>
      <c r="AI91" s="395"/>
      <c r="AJ91" s="395"/>
      <c r="AK91" s="395"/>
      <c r="AL91" s="395"/>
      <c r="AM91" s="396"/>
      <c r="AN91" s="400"/>
      <c r="AO91" s="398"/>
      <c r="AP91" s="398"/>
      <c r="AQ91" s="398"/>
      <c r="AR91" s="398"/>
      <c r="AS91" s="398"/>
      <c r="AT91" s="398"/>
      <c r="AU91" s="398"/>
      <c r="AV91" s="398"/>
      <c r="AW91" s="399"/>
      <c r="AX91" s="394"/>
      <c r="AY91" s="392"/>
      <c r="AZ91" s="392"/>
      <c r="BA91" s="392"/>
      <c r="BB91" s="392"/>
      <c r="BC91" s="392"/>
      <c r="BD91" s="392"/>
      <c r="BE91" s="392"/>
      <c r="BF91" s="392"/>
      <c r="BG91" s="393"/>
      <c r="BH91" s="58"/>
      <c r="BI91" s="453"/>
      <c r="BJ91" s="454"/>
      <c r="BK91" s="454"/>
      <c r="BL91" s="454"/>
      <c r="BM91" s="454"/>
      <c r="BN91" s="455"/>
      <c r="BO91" s="58"/>
      <c r="BP91" s="58"/>
      <c r="BQ91" s="58"/>
      <c r="BR91" s="58"/>
      <c r="BS91" s="58"/>
      <c r="BT91" s="58"/>
      <c r="BU91" s="58"/>
      <c r="BV91" s="58"/>
      <c r="BW91" s="58"/>
      <c r="BX91" s="58"/>
      <c r="BY91" s="58"/>
      <c r="BZ91" s="58"/>
      <c r="CA91" s="58"/>
      <c r="CB91" s="58"/>
      <c r="CC91" s="58"/>
      <c r="CD91" s="58"/>
      <c r="CE91" s="58"/>
      <c r="CF91" s="58"/>
      <c r="CG91" s="58"/>
      <c r="CH91" s="58"/>
      <c r="CI91" s="58"/>
      <c r="CJ91" s="58"/>
      <c r="CK91" s="58"/>
      <c r="CL91" s="58"/>
      <c r="CM91" s="58"/>
      <c r="CN91" s="58"/>
      <c r="CO91" s="58"/>
      <c r="CP91" s="58"/>
      <c r="CQ91" s="58"/>
      <c r="CR91" s="58"/>
      <c r="CS91" s="58"/>
      <c r="CT91" s="58"/>
      <c r="CU91" s="58"/>
      <c r="CV91" s="58"/>
    </row>
    <row r="92" spans="1:100" ht="15" customHeight="1" x14ac:dyDescent="0.25">
      <c r="A92" s="58"/>
      <c r="B92" s="298"/>
      <c r="C92" s="298"/>
      <c r="D92" s="299"/>
      <c r="E92" s="461"/>
      <c r="F92" s="462"/>
      <c r="G92" s="462"/>
      <c r="H92" s="462"/>
      <c r="I92" s="467"/>
      <c r="J92" s="389" t="str">
        <f>IF(AND('Mapa final'!$K$52="Muy Baja",'Mapa final'!$O$52="Leve"),CONCATENATE("R",'Mapa final'!$A$52),"")</f>
        <v/>
      </c>
      <c r="K92" s="390"/>
      <c r="L92" s="390" t="str">
        <f>IF(AND('Mapa final'!$K$55="Muy Baja",'Mapa final'!$O$55="Leve"),CONCATENATE("R",'Mapa final'!$A$55),"")</f>
        <v/>
      </c>
      <c r="M92" s="390"/>
      <c r="N92" s="390" t="str">
        <f>IF(AND('Mapa final'!$K$58="Muy Baja",'Mapa final'!$O$58="Leve"),CONCATENATE("R",'Mapa final'!$A$58),"")</f>
        <v/>
      </c>
      <c r="O92" s="390"/>
      <c r="P92" s="390" t="str">
        <f>IF(AND('Mapa final'!$K$61="Muy Baja",'Mapa final'!$O$61="Leve"),CONCATENATE("R",'Mapa final'!$A$61),"")</f>
        <v/>
      </c>
      <c r="Q92" s="390"/>
      <c r="R92" s="390" t="str">
        <f>IF(AND('Mapa final'!$K$64="Muy Baja",'Mapa final'!$O$64="Leve"),CONCATENATE("R",'Mapa final'!$A$64),"")</f>
        <v/>
      </c>
      <c r="S92" s="391"/>
      <c r="T92" s="389" t="str">
        <f>IF(AND('Mapa final'!$K$52="Muy Baja",'Mapa final'!$O$52="Menor"),CONCATENATE("R",'Mapa final'!$A$52),"")</f>
        <v/>
      </c>
      <c r="U92" s="390"/>
      <c r="V92" s="390" t="str">
        <f>IF(AND('Mapa final'!$K$55="Muy Baja",'Mapa final'!$O$55="Menor"),CONCATENATE("R",'Mapa final'!$A$55),"")</f>
        <v/>
      </c>
      <c r="W92" s="390"/>
      <c r="X92" s="390" t="str">
        <f>IF(AND('Mapa final'!$K$58="Muy Baja",'Mapa final'!$O$58="Menor"),CONCATENATE("R",'Mapa final'!$A$58),"")</f>
        <v/>
      </c>
      <c r="Y92" s="390"/>
      <c r="Z92" s="390" t="str">
        <f>IF(AND('Mapa final'!$K$61="Muy Baja",'Mapa final'!$O$61="Menor"),CONCATENATE("R",'Mapa final'!$A$61),"")</f>
        <v/>
      </c>
      <c r="AA92" s="390"/>
      <c r="AB92" s="390" t="str">
        <f>IF(AND('Mapa final'!$K$64="Muy Baja",'Mapa final'!$O$64="Menor"),CONCATENATE("R",'Mapa final'!$A$64),"")</f>
        <v/>
      </c>
      <c r="AC92" s="391"/>
      <c r="AD92" s="397" t="str">
        <f>IF(AND('Mapa final'!$K$52="Muy Baja",'Mapa final'!$O$52="Moderado"),CONCATENATE("R",'Mapa final'!$A$52),"")</f>
        <v/>
      </c>
      <c r="AE92" s="395"/>
      <c r="AF92" s="395" t="str">
        <f>IF(AND('Mapa final'!$K$55="Muy Baja",'Mapa final'!$O$55="Moderado"),CONCATENATE("R",'Mapa final'!$A$55),"")</f>
        <v/>
      </c>
      <c r="AG92" s="395"/>
      <c r="AH92" s="395" t="str">
        <f>IF(AND('Mapa final'!$K$58="Muy Baja",'Mapa final'!$O$58="Moderado"),CONCATENATE("R",'Mapa final'!$A$58),"")</f>
        <v/>
      </c>
      <c r="AI92" s="395"/>
      <c r="AJ92" s="395" t="str">
        <f>IF(AND('Mapa final'!$K$61="Muy Baja",'Mapa final'!$O$61="Moderado"),CONCATENATE("R",'Mapa final'!$A$61),"")</f>
        <v/>
      </c>
      <c r="AK92" s="395"/>
      <c r="AL92" s="395" t="str">
        <f>IF(AND('Mapa final'!$K$64="Muy Baja",'Mapa final'!$O$64="Moderado"),CONCATENATE("R",'Mapa final'!$A$64),"")</f>
        <v/>
      </c>
      <c r="AM92" s="396"/>
      <c r="AN92" s="400" t="str">
        <f>IF(AND('Mapa final'!$K$52="Muy Baja",'Mapa final'!$O$52="Mayor"),CONCATENATE("R",'Mapa final'!$A$52),"")</f>
        <v/>
      </c>
      <c r="AO92" s="398"/>
      <c r="AP92" s="398" t="str">
        <f>IF(AND('Mapa final'!$K$55="Muy Baja",'Mapa final'!$O$55="Mayor"),CONCATENATE("R",'Mapa final'!$A$55),"")</f>
        <v/>
      </c>
      <c r="AQ92" s="398"/>
      <c r="AR92" s="398" t="str">
        <f>IF(AND('Mapa final'!$K$58="Muy Baja",'Mapa final'!$O$58="Mayor"),CONCATENATE("R",'Mapa final'!$A$58),"")</f>
        <v/>
      </c>
      <c r="AS92" s="398"/>
      <c r="AT92" s="398" t="str">
        <f>IF(AND('Mapa final'!$K$61="Muy Baja",'Mapa final'!$O$61="Mayor"),CONCATENATE("R",'Mapa final'!$A$61),"")</f>
        <v/>
      </c>
      <c r="AU92" s="398"/>
      <c r="AV92" s="398" t="str">
        <f>IF(AND('Mapa final'!$K$64="Muy Baja",'Mapa final'!$O$64="Mayor"),CONCATENATE("R",'Mapa final'!$A$64),"")</f>
        <v/>
      </c>
      <c r="AW92" s="399"/>
      <c r="AX92" s="394" t="str">
        <f>IF(AND('Mapa final'!$K$52="Muy Baja",'Mapa final'!$O$52="Catastrófico"),CONCATENATE("R",'Mapa final'!$A$52),"")</f>
        <v/>
      </c>
      <c r="AY92" s="392"/>
      <c r="AZ92" s="392" t="str">
        <f>IF(AND('Mapa final'!$K$55="Muy Baja",'Mapa final'!$O$55="Catastrófico"),CONCATENATE("R",'Mapa final'!$A$55),"")</f>
        <v/>
      </c>
      <c r="BA92" s="392"/>
      <c r="BB92" s="392" t="str">
        <f>IF(AND('Mapa final'!$K$58="Muy Baja",'Mapa final'!$O$58="Catastrófico"),CONCATENATE("R",'Mapa final'!$A$58),"")</f>
        <v/>
      </c>
      <c r="BC92" s="392"/>
      <c r="BD92" s="392" t="str">
        <f>IF(AND('Mapa final'!$K$61="Muy Baja",'Mapa final'!$O$61="Catastrófico"),CONCATENATE("R",'Mapa final'!$A$61),"")</f>
        <v/>
      </c>
      <c r="BE92" s="392"/>
      <c r="BF92" s="392" t="str">
        <f>IF(AND('Mapa final'!$K$64="Muy Baja",'Mapa final'!$O$64="Catastrófico"),CONCATENATE("R",'Mapa final'!$A$64),"")</f>
        <v/>
      </c>
      <c r="BG92" s="393"/>
      <c r="BH92" s="58"/>
      <c r="BI92" s="453"/>
      <c r="BJ92" s="454"/>
      <c r="BK92" s="454"/>
      <c r="BL92" s="454"/>
      <c r="BM92" s="454"/>
      <c r="BN92" s="455"/>
      <c r="BO92" s="58"/>
      <c r="BP92" s="58"/>
      <c r="BQ92" s="58"/>
      <c r="BR92" s="58"/>
      <c r="BS92" s="58"/>
      <c r="BT92" s="58"/>
      <c r="BU92" s="58"/>
      <c r="BV92" s="58"/>
      <c r="BW92" s="58"/>
      <c r="BX92" s="58"/>
      <c r="BY92" s="58"/>
      <c r="BZ92" s="58"/>
      <c r="CA92" s="58"/>
      <c r="CB92" s="58"/>
      <c r="CC92" s="58"/>
      <c r="CD92" s="58"/>
      <c r="CE92" s="58"/>
      <c r="CF92" s="58"/>
      <c r="CG92" s="58"/>
      <c r="CH92" s="58"/>
      <c r="CI92" s="58"/>
      <c r="CJ92" s="58"/>
      <c r="CK92" s="58"/>
      <c r="CL92" s="58"/>
      <c r="CM92" s="58"/>
      <c r="CN92" s="58"/>
      <c r="CO92" s="58"/>
      <c r="CP92" s="58"/>
      <c r="CQ92" s="58"/>
      <c r="CR92" s="58"/>
      <c r="CS92" s="58"/>
      <c r="CT92" s="58"/>
      <c r="CU92" s="58"/>
      <c r="CV92" s="58"/>
    </row>
    <row r="93" spans="1:100" ht="15" customHeight="1" x14ac:dyDescent="0.25">
      <c r="A93" s="58"/>
      <c r="B93" s="298"/>
      <c r="C93" s="298"/>
      <c r="D93" s="299"/>
      <c r="E93" s="461"/>
      <c r="F93" s="462"/>
      <c r="G93" s="462"/>
      <c r="H93" s="462"/>
      <c r="I93" s="467"/>
      <c r="J93" s="389"/>
      <c r="K93" s="390"/>
      <c r="L93" s="390"/>
      <c r="M93" s="390"/>
      <c r="N93" s="390"/>
      <c r="O93" s="390"/>
      <c r="P93" s="390"/>
      <c r="Q93" s="390"/>
      <c r="R93" s="390"/>
      <c r="S93" s="391"/>
      <c r="T93" s="389"/>
      <c r="U93" s="390"/>
      <c r="V93" s="390"/>
      <c r="W93" s="390"/>
      <c r="X93" s="390"/>
      <c r="Y93" s="390"/>
      <c r="Z93" s="390"/>
      <c r="AA93" s="390"/>
      <c r="AB93" s="390"/>
      <c r="AC93" s="391"/>
      <c r="AD93" s="397"/>
      <c r="AE93" s="395"/>
      <c r="AF93" s="395"/>
      <c r="AG93" s="395"/>
      <c r="AH93" s="395"/>
      <c r="AI93" s="395"/>
      <c r="AJ93" s="395"/>
      <c r="AK93" s="395"/>
      <c r="AL93" s="395"/>
      <c r="AM93" s="396"/>
      <c r="AN93" s="400"/>
      <c r="AO93" s="398"/>
      <c r="AP93" s="398"/>
      <c r="AQ93" s="398"/>
      <c r="AR93" s="398"/>
      <c r="AS93" s="398"/>
      <c r="AT93" s="398"/>
      <c r="AU93" s="398"/>
      <c r="AV93" s="398"/>
      <c r="AW93" s="399"/>
      <c r="AX93" s="394"/>
      <c r="AY93" s="392"/>
      <c r="AZ93" s="392"/>
      <c r="BA93" s="392"/>
      <c r="BB93" s="392"/>
      <c r="BC93" s="392"/>
      <c r="BD93" s="392"/>
      <c r="BE93" s="392"/>
      <c r="BF93" s="392"/>
      <c r="BG93" s="393"/>
      <c r="BH93" s="58"/>
      <c r="BI93" s="453"/>
      <c r="BJ93" s="454"/>
      <c r="BK93" s="454"/>
      <c r="BL93" s="454"/>
      <c r="BM93" s="454"/>
      <c r="BN93" s="455"/>
      <c r="BO93" s="58"/>
      <c r="BP93" s="58"/>
      <c r="BQ93" s="58"/>
      <c r="BR93" s="58"/>
      <c r="BS93" s="58"/>
      <c r="BT93" s="58"/>
      <c r="BU93" s="58"/>
      <c r="BV93" s="58"/>
      <c r="BW93" s="58"/>
      <c r="BX93" s="58"/>
      <c r="BY93" s="58"/>
      <c r="BZ93" s="58"/>
      <c r="CA93" s="58"/>
      <c r="CB93" s="58"/>
      <c r="CC93" s="58"/>
      <c r="CD93" s="58"/>
      <c r="CE93" s="58"/>
      <c r="CF93" s="58"/>
      <c r="CG93" s="58"/>
      <c r="CH93" s="58"/>
      <c r="CI93" s="58"/>
      <c r="CJ93" s="58"/>
      <c r="CK93" s="58"/>
      <c r="CL93" s="58"/>
      <c r="CM93" s="58"/>
      <c r="CN93" s="58"/>
      <c r="CO93" s="58"/>
      <c r="CP93" s="58"/>
      <c r="CQ93" s="58"/>
      <c r="CR93" s="58"/>
      <c r="CS93" s="58"/>
      <c r="CT93" s="58"/>
      <c r="CU93" s="58"/>
      <c r="CV93" s="58"/>
    </row>
    <row r="94" spans="1:100" ht="15" customHeight="1" x14ac:dyDescent="0.25">
      <c r="A94" s="58"/>
      <c r="B94" s="298"/>
      <c r="C94" s="298"/>
      <c r="D94" s="299"/>
      <c r="E94" s="461"/>
      <c r="F94" s="462"/>
      <c r="G94" s="462"/>
      <c r="H94" s="462"/>
      <c r="I94" s="467"/>
      <c r="J94" s="389" t="str">
        <f>IF(AND('Mapa final'!$K$67="Muy Baja",'Mapa final'!$O$67="Leve"),CONCATENATE("R",'Mapa final'!$A$67),"")</f>
        <v/>
      </c>
      <c r="K94" s="390"/>
      <c r="L94" s="390" t="str">
        <f>IF(AND('Mapa final'!$K$70="Muy Baja",'Mapa final'!$O$70="Leve"),CONCATENATE("R",'Mapa final'!$A$70),"")</f>
        <v/>
      </c>
      <c r="M94" s="390"/>
      <c r="N94" s="390" t="str">
        <f>IF(AND('Mapa final'!$K$73="Muy Baja",'Mapa final'!$O$73="Leve"),CONCATENATE("R",'Mapa final'!$A$73),"")</f>
        <v/>
      </c>
      <c r="O94" s="390"/>
      <c r="P94" s="390" t="str">
        <f>IF(AND('Mapa final'!$K$76="Muy Baja",'Mapa final'!$O$76="Leve"),CONCATENATE("R",'Mapa final'!$A$76),"")</f>
        <v/>
      </c>
      <c r="Q94" s="390"/>
      <c r="R94" s="390" t="str">
        <f>IF(AND('Mapa final'!$K$79="Muy Baja",'Mapa final'!$O$79="Leve"),CONCATENATE("R",'Mapa final'!$A$79),"")</f>
        <v/>
      </c>
      <c r="S94" s="391"/>
      <c r="T94" s="389" t="str">
        <f>IF(AND('Mapa final'!$K$67="Muy Baja",'Mapa final'!$O$67="Menor"),CONCATENATE("R",'Mapa final'!$A$67),"")</f>
        <v/>
      </c>
      <c r="U94" s="390"/>
      <c r="V94" s="390" t="str">
        <f>IF(AND('Mapa final'!$K$70="Muy Baja",'Mapa final'!$O$70="Menor"),CONCATENATE("R",'Mapa final'!$A$70),"")</f>
        <v/>
      </c>
      <c r="W94" s="390"/>
      <c r="X94" s="390" t="str">
        <f>IF(AND('Mapa final'!$K$73="Muy Baja",'Mapa final'!$O$73="Menor"),CONCATENATE("R",'Mapa final'!$A$73),"")</f>
        <v/>
      </c>
      <c r="Y94" s="390"/>
      <c r="Z94" s="390" t="str">
        <f>IF(AND('Mapa final'!$K$76="Muy Baja",'Mapa final'!$O$76="Menor"),CONCATENATE("R",'Mapa final'!$A$76),"")</f>
        <v/>
      </c>
      <c r="AA94" s="390"/>
      <c r="AB94" s="390" t="str">
        <f>IF(AND('Mapa final'!$K$79="Muy Baja",'Mapa final'!$O$79="Menor"),CONCATENATE("R",'Mapa final'!$A$79),"")</f>
        <v/>
      </c>
      <c r="AC94" s="391"/>
      <c r="AD94" s="397" t="str">
        <f>IF(AND('Mapa final'!$K$67="Muy Baja",'Mapa final'!$O$67="Moderado"),CONCATENATE("R",'Mapa final'!$A$67),"")</f>
        <v/>
      </c>
      <c r="AE94" s="395"/>
      <c r="AF94" s="395" t="str">
        <f>IF(AND('Mapa final'!$K$70="Muy Baja",'Mapa final'!$O$70="Moderado"),CONCATENATE("R",'Mapa final'!$A$70),"")</f>
        <v/>
      </c>
      <c r="AG94" s="395"/>
      <c r="AH94" s="395" t="str">
        <f>IF(AND('Mapa final'!$K$73="Muy Baja",'Mapa final'!$O$73="Moderado"),CONCATENATE("R",'Mapa final'!$A$73),"")</f>
        <v/>
      </c>
      <c r="AI94" s="395"/>
      <c r="AJ94" s="395" t="str">
        <f>IF(AND('Mapa final'!$K$76="Muy Baja",'Mapa final'!$O$76="Moderado"),CONCATENATE("R",'Mapa final'!$A$76),"")</f>
        <v/>
      </c>
      <c r="AK94" s="395"/>
      <c r="AL94" s="395" t="str">
        <f>IF(AND('Mapa final'!$K$79="Muy Baja",'Mapa final'!$O$79="Moderado"),CONCATENATE("R",'Mapa final'!$A$79),"")</f>
        <v/>
      </c>
      <c r="AM94" s="396"/>
      <c r="AN94" s="400" t="str">
        <f>IF(AND('Mapa final'!$K$67="Muy Baja",'Mapa final'!$O$67="Mayor"),CONCATENATE("R",'Mapa final'!$A$67),"")</f>
        <v/>
      </c>
      <c r="AO94" s="398"/>
      <c r="AP94" s="398" t="str">
        <f>IF(AND('Mapa final'!$K$70="Muy Baja",'Mapa final'!$O$70="Mayor"),CONCATENATE("R",'Mapa final'!$A$70),"")</f>
        <v/>
      </c>
      <c r="AQ94" s="398"/>
      <c r="AR94" s="398" t="str">
        <f>IF(AND('Mapa final'!$K$73="Muy Baja",'Mapa final'!$O$73="Mayor"),CONCATENATE("R",'Mapa final'!$A$73),"")</f>
        <v/>
      </c>
      <c r="AS94" s="398"/>
      <c r="AT94" s="398" t="str">
        <f>IF(AND('Mapa final'!$K$76="Muy Baja",'Mapa final'!$O$76="Mayor"),CONCATENATE("R",'Mapa final'!$A$76),"")</f>
        <v/>
      </c>
      <c r="AU94" s="398"/>
      <c r="AV94" s="398" t="str">
        <f>IF(AND('Mapa final'!$K$79="Muy Baja",'Mapa final'!$O$79="Mayor"),CONCATENATE("R",'Mapa final'!$A$79),"")</f>
        <v/>
      </c>
      <c r="AW94" s="399"/>
      <c r="AX94" s="394" t="str">
        <f>IF(AND('Mapa final'!$K$67="Muy Baja",'Mapa final'!$O$67="Catastrófico"),CONCATENATE("R",'Mapa final'!$A$67),"")</f>
        <v/>
      </c>
      <c r="AY94" s="392"/>
      <c r="AZ94" s="392" t="str">
        <f>IF(AND('Mapa final'!$K$70="Muy Baja",'Mapa final'!$O$70="Catastrófico"),CONCATENATE("R",'Mapa final'!$A$70),"")</f>
        <v/>
      </c>
      <c r="BA94" s="392"/>
      <c r="BB94" s="392" t="str">
        <f>IF(AND('Mapa final'!$K$73="Muy Baja",'Mapa final'!$O$73="Catastrófico"),CONCATENATE("R",'Mapa final'!$A$73),"")</f>
        <v/>
      </c>
      <c r="BC94" s="392"/>
      <c r="BD94" s="392" t="str">
        <f>IF(AND('Mapa final'!$K$76="Muy Baja",'Mapa final'!$O$76="Catastrófico"),CONCATENATE("R",'Mapa final'!$A$76),"")</f>
        <v/>
      </c>
      <c r="BE94" s="392"/>
      <c r="BF94" s="392" t="str">
        <f>IF(AND('Mapa final'!$K$79="Muy Baja",'Mapa final'!$O$79="Catastrófico"),CONCATENATE("R",'Mapa final'!$A$79),"")</f>
        <v/>
      </c>
      <c r="BG94" s="393"/>
      <c r="BH94" s="58"/>
      <c r="BI94" s="453"/>
      <c r="BJ94" s="454"/>
      <c r="BK94" s="454"/>
      <c r="BL94" s="454"/>
      <c r="BM94" s="454"/>
      <c r="BN94" s="455"/>
      <c r="BO94" s="58"/>
      <c r="BP94" s="58"/>
      <c r="BQ94" s="58"/>
      <c r="BR94" s="58"/>
      <c r="BS94" s="58"/>
      <c r="BT94" s="58"/>
      <c r="BU94" s="58"/>
      <c r="BV94" s="58"/>
      <c r="BW94" s="58"/>
      <c r="BX94" s="58"/>
      <c r="BY94" s="58"/>
      <c r="BZ94" s="58"/>
      <c r="CA94" s="58"/>
      <c r="CB94" s="58"/>
      <c r="CC94" s="58"/>
      <c r="CD94" s="58"/>
      <c r="CE94" s="58"/>
      <c r="CF94" s="58"/>
      <c r="CG94" s="58"/>
      <c r="CH94" s="58"/>
      <c r="CI94" s="58"/>
      <c r="CJ94" s="58"/>
      <c r="CK94" s="58"/>
      <c r="CL94" s="58"/>
      <c r="CM94" s="58"/>
      <c r="CN94" s="58"/>
      <c r="CO94" s="58"/>
      <c r="CP94" s="58"/>
      <c r="CQ94" s="58"/>
      <c r="CR94" s="58"/>
      <c r="CS94" s="58"/>
      <c r="CT94" s="58"/>
      <c r="CU94" s="58"/>
      <c r="CV94" s="58"/>
    </row>
    <row r="95" spans="1:100" ht="15" customHeight="1" x14ac:dyDescent="0.25">
      <c r="A95" s="58"/>
      <c r="B95" s="298"/>
      <c r="C95" s="298"/>
      <c r="D95" s="299"/>
      <c r="E95" s="461"/>
      <c r="F95" s="462"/>
      <c r="G95" s="462"/>
      <c r="H95" s="462"/>
      <c r="I95" s="467"/>
      <c r="J95" s="389"/>
      <c r="K95" s="390"/>
      <c r="L95" s="390"/>
      <c r="M95" s="390"/>
      <c r="N95" s="390"/>
      <c r="O95" s="390"/>
      <c r="P95" s="390"/>
      <c r="Q95" s="390"/>
      <c r="R95" s="390"/>
      <c r="S95" s="391"/>
      <c r="T95" s="389"/>
      <c r="U95" s="390"/>
      <c r="V95" s="390"/>
      <c r="W95" s="390"/>
      <c r="X95" s="390"/>
      <c r="Y95" s="390"/>
      <c r="Z95" s="390"/>
      <c r="AA95" s="390"/>
      <c r="AB95" s="390"/>
      <c r="AC95" s="391"/>
      <c r="AD95" s="397"/>
      <c r="AE95" s="395"/>
      <c r="AF95" s="395"/>
      <c r="AG95" s="395"/>
      <c r="AH95" s="395"/>
      <c r="AI95" s="395"/>
      <c r="AJ95" s="395"/>
      <c r="AK95" s="395"/>
      <c r="AL95" s="395"/>
      <c r="AM95" s="396"/>
      <c r="AN95" s="400"/>
      <c r="AO95" s="398"/>
      <c r="AP95" s="398"/>
      <c r="AQ95" s="398"/>
      <c r="AR95" s="398"/>
      <c r="AS95" s="398"/>
      <c r="AT95" s="398"/>
      <c r="AU95" s="398"/>
      <c r="AV95" s="398"/>
      <c r="AW95" s="399"/>
      <c r="AX95" s="394"/>
      <c r="AY95" s="392"/>
      <c r="AZ95" s="392"/>
      <c r="BA95" s="392"/>
      <c r="BB95" s="392"/>
      <c r="BC95" s="392"/>
      <c r="BD95" s="392"/>
      <c r="BE95" s="392"/>
      <c r="BF95" s="392"/>
      <c r="BG95" s="393"/>
      <c r="BH95" s="58"/>
      <c r="BI95" s="453"/>
      <c r="BJ95" s="454"/>
      <c r="BK95" s="454"/>
      <c r="BL95" s="454"/>
      <c r="BM95" s="454"/>
      <c r="BN95" s="455"/>
      <c r="BO95" s="58"/>
      <c r="BP95" s="58"/>
      <c r="BQ95" s="58"/>
      <c r="BR95" s="58"/>
      <c r="BS95" s="58"/>
      <c r="BT95" s="58"/>
      <c r="BU95" s="58"/>
      <c r="BV95" s="58"/>
      <c r="BW95" s="58"/>
      <c r="BX95" s="58"/>
      <c r="BY95" s="58"/>
      <c r="BZ95" s="58"/>
      <c r="CA95" s="58"/>
      <c r="CB95" s="58"/>
      <c r="CC95" s="58"/>
      <c r="CD95" s="58"/>
      <c r="CE95" s="58"/>
      <c r="CF95" s="58"/>
      <c r="CG95" s="58"/>
      <c r="CH95" s="58"/>
      <c r="CI95" s="58"/>
      <c r="CJ95" s="58"/>
      <c r="CK95" s="58"/>
      <c r="CL95" s="58"/>
      <c r="CM95" s="58"/>
      <c r="CN95" s="58"/>
      <c r="CO95" s="58"/>
      <c r="CP95" s="58"/>
      <c r="CQ95" s="58"/>
      <c r="CR95" s="58"/>
      <c r="CS95" s="58"/>
      <c r="CT95" s="58"/>
      <c r="CU95" s="58"/>
      <c r="CV95" s="58"/>
    </row>
    <row r="96" spans="1:100" ht="15" customHeight="1" x14ac:dyDescent="0.25">
      <c r="A96" s="58"/>
      <c r="B96" s="298"/>
      <c r="C96" s="298"/>
      <c r="D96" s="299"/>
      <c r="E96" s="461"/>
      <c r="F96" s="462"/>
      <c r="G96" s="462"/>
      <c r="H96" s="462"/>
      <c r="I96" s="467"/>
      <c r="J96" s="389" t="str">
        <f>IF(AND('Mapa final'!$K$82="Muy Baja",'Mapa final'!$O$82="Leve"),CONCATENATE("R",'Mapa final'!$A$82),"")</f>
        <v/>
      </c>
      <c r="K96" s="390"/>
      <c r="L96" s="390" t="str">
        <f>IF(AND('Mapa final'!$K$85="Muy Baja",'Mapa final'!$O$85="Leve"),CONCATENATE("R",'Mapa final'!$A$85),"")</f>
        <v/>
      </c>
      <c r="M96" s="390"/>
      <c r="N96" s="390" t="str">
        <f>IF(AND('Mapa final'!$K$88="Muy Baja",'Mapa final'!$O$88="Leve"),CONCATENATE("R",'Mapa final'!$A$88),"")</f>
        <v/>
      </c>
      <c r="O96" s="390"/>
      <c r="P96" s="390" t="str">
        <f>IF(AND('Mapa final'!$K$91="Muy Baja",'Mapa final'!$O$91="Leve"),CONCATENATE("R",'Mapa final'!$A$91),"")</f>
        <v/>
      </c>
      <c r="Q96" s="390"/>
      <c r="R96" s="390" t="str">
        <f>IF(AND('Mapa final'!$K$94="Muy Baja",'Mapa final'!$O$94="Leve"),CONCATENATE("R",'Mapa final'!$A$94),"")</f>
        <v/>
      </c>
      <c r="S96" s="391"/>
      <c r="T96" s="389" t="str">
        <f>IF(AND('Mapa final'!$K$82="Muy Baja",'Mapa final'!$O$82="Menor"),CONCATENATE("R",'Mapa final'!$A$82),"")</f>
        <v/>
      </c>
      <c r="U96" s="390"/>
      <c r="V96" s="390" t="str">
        <f>IF(AND('Mapa final'!$K$85="Muy Baja",'Mapa final'!$O$85="Menor"),CONCATENATE("R",'Mapa final'!$A$85),"")</f>
        <v/>
      </c>
      <c r="W96" s="390"/>
      <c r="X96" s="390" t="str">
        <f>IF(AND('Mapa final'!$K$88="Muy Baja",'Mapa final'!$O$88="Menor"),CONCATENATE("R",'Mapa final'!$A$88),"")</f>
        <v/>
      </c>
      <c r="Y96" s="390"/>
      <c r="Z96" s="390" t="str">
        <f>IF(AND('Mapa final'!$K$91="Muy Baja",'Mapa final'!$O$91="Menor"),CONCATENATE("R",'Mapa final'!$A$91),"")</f>
        <v/>
      </c>
      <c r="AA96" s="390"/>
      <c r="AB96" s="390" t="str">
        <f>IF(AND('Mapa final'!$K$94="Muy Baja",'Mapa final'!$O$94="Menor"),CONCATENATE("R",'Mapa final'!$A$94),"")</f>
        <v/>
      </c>
      <c r="AC96" s="391"/>
      <c r="AD96" s="397" t="str">
        <f>IF(AND('Mapa final'!$K$82="Muy Baja",'Mapa final'!$O$82="Moderado"),CONCATENATE("R",'Mapa final'!$A$82),"")</f>
        <v>R26</v>
      </c>
      <c r="AE96" s="395"/>
      <c r="AF96" s="395" t="str">
        <f>IF(AND('Mapa final'!$K$85="Muy Baja",'Mapa final'!$O$85="Moderado"),CONCATENATE("R",'Mapa final'!$A$85),"")</f>
        <v/>
      </c>
      <c r="AG96" s="395"/>
      <c r="AH96" s="395" t="str">
        <f>IF(AND('Mapa final'!$K$88="Muy Baja",'Mapa final'!$O$88="Moderado"),CONCATENATE("R",'Mapa final'!$A$88),"")</f>
        <v/>
      </c>
      <c r="AI96" s="395"/>
      <c r="AJ96" s="395" t="str">
        <f>IF(AND('Mapa final'!$K$91="Muy Baja",'Mapa final'!$O$91="Moderado"),CONCATENATE("R",'Mapa final'!$A$91),"")</f>
        <v/>
      </c>
      <c r="AK96" s="395"/>
      <c r="AL96" s="395" t="str">
        <f>IF(AND('Mapa final'!$K$94="Muy Baja",'Mapa final'!$O$94="Moderado"),CONCATENATE("R",'Mapa final'!$A$94),"")</f>
        <v/>
      </c>
      <c r="AM96" s="396"/>
      <c r="AN96" s="400" t="str">
        <f>IF(AND('Mapa final'!$K$82="Muy Baja",'Mapa final'!$O$82="Mayor"),CONCATENATE("R",'Mapa final'!$A$82),"")</f>
        <v/>
      </c>
      <c r="AO96" s="398"/>
      <c r="AP96" s="398" t="str">
        <f>IF(AND('Mapa final'!$K$85="Muy Baja",'Mapa final'!$O$85="Mayor"),CONCATENATE("R",'Mapa final'!$A$85),"")</f>
        <v/>
      </c>
      <c r="AQ96" s="398"/>
      <c r="AR96" s="398" t="str">
        <f>IF(AND('Mapa final'!$K$88="Muy Baja",'Mapa final'!$O$88="Mayor"),CONCATENATE("R",'Mapa final'!$A$88),"")</f>
        <v/>
      </c>
      <c r="AS96" s="398"/>
      <c r="AT96" s="398" t="str">
        <f>IF(AND('Mapa final'!$K$91="Muy Baja",'Mapa final'!$O$91="Mayor"),CONCATENATE("R",'Mapa final'!$A$91),"")</f>
        <v/>
      </c>
      <c r="AU96" s="398"/>
      <c r="AV96" s="398" t="str">
        <f>IF(AND('Mapa final'!$K$94="Muy Baja",'Mapa final'!$O$94="Mayor"),CONCATENATE("R",'Mapa final'!$A$94),"")</f>
        <v/>
      </c>
      <c r="AW96" s="399"/>
      <c r="AX96" s="394" t="str">
        <f>IF(AND('Mapa final'!$K$82="Muy Baja",'Mapa final'!$O$82="Catastrófico"),CONCATENATE("R",'Mapa final'!$A$82),"")</f>
        <v/>
      </c>
      <c r="AY96" s="392"/>
      <c r="AZ96" s="392" t="str">
        <f>IF(AND('Mapa final'!$K$85="Muy Baja",'Mapa final'!$O$85="Catastrófico"),CONCATENATE("R",'Mapa final'!$A$85),"")</f>
        <v/>
      </c>
      <c r="BA96" s="392"/>
      <c r="BB96" s="392" t="str">
        <f>IF(AND('Mapa final'!$K$88="Muy Baja",'Mapa final'!$O$88="Catastrófico"),CONCATENATE("R",'Mapa final'!$A$88),"")</f>
        <v/>
      </c>
      <c r="BC96" s="392"/>
      <c r="BD96" s="392" t="str">
        <f>IF(AND('Mapa final'!$K$91="Muy Baja",'Mapa final'!$O$91="Catastrófico"),CONCATENATE("R",'Mapa final'!$A$91),"")</f>
        <v/>
      </c>
      <c r="BE96" s="392"/>
      <c r="BF96" s="392" t="str">
        <f>IF(AND('Mapa final'!$K$94="Muy Baja",'Mapa final'!$O$94="Catastrófico"),CONCATENATE("R",'Mapa final'!$A$94),"")</f>
        <v/>
      </c>
      <c r="BG96" s="393"/>
      <c r="BH96" s="58"/>
      <c r="BI96" s="453"/>
      <c r="BJ96" s="454"/>
      <c r="BK96" s="454"/>
      <c r="BL96" s="454"/>
      <c r="BM96" s="454"/>
      <c r="BN96" s="455"/>
      <c r="BO96" s="58"/>
      <c r="BP96" s="58"/>
      <c r="BQ96" s="58"/>
      <c r="BR96" s="58"/>
      <c r="BS96" s="58"/>
      <c r="BT96" s="58"/>
      <c r="BU96" s="58"/>
      <c r="BV96" s="58"/>
      <c r="BW96" s="58"/>
      <c r="BX96" s="58"/>
      <c r="BY96" s="58"/>
      <c r="BZ96" s="58"/>
      <c r="CA96" s="58"/>
      <c r="CB96" s="58"/>
      <c r="CC96" s="58"/>
      <c r="CD96" s="58"/>
      <c r="CE96" s="58"/>
      <c r="CF96" s="58"/>
      <c r="CG96" s="58"/>
      <c r="CH96" s="58"/>
      <c r="CI96" s="58"/>
      <c r="CJ96" s="58"/>
      <c r="CK96" s="58"/>
      <c r="CL96" s="58"/>
      <c r="CM96" s="58"/>
      <c r="CN96" s="58"/>
      <c r="CO96" s="58"/>
      <c r="CP96" s="58"/>
      <c r="CQ96" s="58"/>
      <c r="CR96" s="58"/>
      <c r="CS96" s="58"/>
      <c r="CT96" s="58"/>
      <c r="CU96" s="58"/>
      <c r="CV96" s="58"/>
    </row>
    <row r="97" spans="1:100" ht="15" customHeight="1" thickBot="1" x14ac:dyDescent="0.3">
      <c r="A97" s="58"/>
      <c r="B97" s="298"/>
      <c r="C97" s="298"/>
      <c r="D97" s="299"/>
      <c r="E97" s="461"/>
      <c r="F97" s="462"/>
      <c r="G97" s="462"/>
      <c r="H97" s="462"/>
      <c r="I97" s="467"/>
      <c r="J97" s="389"/>
      <c r="K97" s="390"/>
      <c r="L97" s="390"/>
      <c r="M97" s="390"/>
      <c r="N97" s="390"/>
      <c r="O97" s="390"/>
      <c r="P97" s="390"/>
      <c r="Q97" s="390"/>
      <c r="R97" s="390"/>
      <c r="S97" s="391"/>
      <c r="T97" s="389"/>
      <c r="U97" s="390"/>
      <c r="V97" s="390"/>
      <c r="W97" s="390"/>
      <c r="X97" s="390"/>
      <c r="Y97" s="390"/>
      <c r="Z97" s="390"/>
      <c r="AA97" s="390"/>
      <c r="AB97" s="390"/>
      <c r="AC97" s="391"/>
      <c r="AD97" s="397"/>
      <c r="AE97" s="395"/>
      <c r="AF97" s="395"/>
      <c r="AG97" s="395"/>
      <c r="AH97" s="395"/>
      <c r="AI97" s="395"/>
      <c r="AJ97" s="395"/>
      <c r="AK97" s="395"/>
      <c r="AL97" s="395"/>
      <c r="AM97" s="396"/>
      <c r="AN97" s="400"/>
      <c r="AO97" s="398"/>
      <c r="AP97" s="398"/>
      <c r="AQ97" s="398"/>
      <c r="AR97" s="398"/>
      <c r="AS97" s="398"/>
      <c r="AT97" s="398"/>
      <c r="AU97" s="398"/>
      <c r="AV97" s="398"/>
      <c r="AW97" s="399"/>
      <c r="AX97" s="394"/>
      <c r="AY97" s="392"/>
      <c r="AZ97" s="392"/>
      <c r="BA97" s="392"/>
      <c r="BB97" s="392"/>
      <c r="BC97" s="392"/>
      <c r="BD97" s="392"/>
      <c r="BE97" s="392"/>
      <c r="BF97" s="392"/>
      <c r="BG97" s="393"/>
      <c r="BH97" s="58"/>
      <c r="BI97" s="456"/>
      <c r="BJ97" s="457"/>
      <c r="BK97" s="457"/>
      <c r="BL97" s="457"/>
      <c r="BM97" s="457"/>
      <c r="BN97" s="458"/>
      <c r="BO97" s="58"/>
      <c r="BP97" s="58"/>
      <c r="BQ97" s="58"/>
      <c r="BR97" s="58"/>
      <c r="BS97" s="58"/>
      <c r="BT97" s="58"/>
      <c r="BU97" s="58"/>
      <c r="BV97" s="58"/>
      <c r="BW97" s="58"/>
      <c r="BX97" s="58"/>
      <c r="BY97" s="58"/>
      <c r="BZ97" s="58"/>
      <c r="CA97" s="58"/>
      <c r="CB97" s="58"/>
      <c r="CC97" s="58"/>
      <c r="CD97" s="58"/>
      <c r="CE97" s="58"/>
      <c r="CF97" s="58"/>
      <c r="CG97" s="58"/>
      <c r="CH97" s="58"/>
      <c r="CI97" s="58"/>
      <c r="CJ97" s="58"/>
      <c r="CK97" s="58"/>
      <c r="CL97" s="58"/>
      <c r="CM97" s="58"/>
      <c r="CN97" s="58"/>
      <c r="CO97" s="58"/>
      <c r="CP97" s="58"/>
      <c r="CQ97" s="58"/>
      <c r="CR97" s="58"/>
      <c r="CS97" s="58"/>
      <c r="CT97" s="58"/>
      <c r="CU97" s="58"/>
      <c r="CV97" s="58"/>
    </row>
    <row r="98" spans="1:100" ht="15" customHeight="1" x14ac:dyDescent="0.25">
      <c r="A98" s="58"/>
      <c r="B98" s="298"/>
      <c r="C98" s="298"/>
      <c r="D98" s="299"/>
      <c r="E98" s="461"/>
      <c r="F98" s="462"/>
      <c r="G98" s="462"/>
      <c r="H98" s="462"/>
      <c r="I98" s="467"/>
      <c r="J98" s="389" t="str">
        <f>IF(AND('Mapa final'!$K$97="Muy Baja",'Mapa final'!$O$97="Leve"),CONCATENATE("R",'Mapa final'!$A$97),"")</f>
        <v/>
      </c>
      <c r="K98" s="390"/>
      <c r="L98" s="390" t="str">
        <f>IF(AND('Mapa final'!$K$100="Muy Baja",'Mapa final'!$O$100="Leve"),CONCATENATE("R",'Mapa final'!$A$100),"")</f>
        <v/>
      </c>
      <c r="M98" s="390"/>
      <c r="N98" s="390" t="str">
        <f>IF(AND('Mapa final'!$K$103="Muy Baja",'Mapa final'!$O$103="Leve"),CONCATENATE("R",'Mapa final'!$A$103),"")</f>
        <v/>
      </c>
      <c r="O98" s="390"/>
      <c r="P98" s="390" t="str">
        <f>IF(AND('Mapa final'!$K$106="Muy Baja",'Mapa final'!$O$106="Leve"),CONCATENATE("R",'Mapa final'!$A$106),"")</f>
        <v/>
      </c>
      <c r="Q98" s="390"/>
      <c r="R98" s="390" t="str">
        <f>IF(AND('Mapa final'!$K$109="Muy Baja",'Mapa final'!$O$109="Leve"),CONCATENATE("R",'Mapa final'!$A$109),"")</f>
        <v/>
      </c>
      <c r="S98" s="391"/>
      <c r="T98" s="389" t="str">
        <f>IF(AND('Mapa final'!$K$97="Muy Baja",'Mapa final'!$O$97="Menor"),CONCATENATE("R",'Mapa final'!$A$97),"")</f>
        <v/>
      </c>
      <c r="U98" s="390"/>
      <c r="V98" s="390" t="str">
        <f>IF(AND('Mapa final'!$K$100="Muy Baja",'Mapa final'!$O$100="Menor"),CONCATENATE("R",'Mapa final'!$A$100),"")</f>
        <v/>
      </c>
      <c r="W98" s="390"/>
      <c r="X98" s="390" t="str">
        <f>IF(AND('Mapa final'!$K$103="Muy Baja",'Mapa final'!$O$103="Menor"),CONCATENATE("R",'Mapa final'!$A$103),"")</f>
        <v/>
      </c>
      <c r="Y98" s="390"/>
      <c r="Z98" s="390" t="str">
        <f>IF(AND('Mapa final'!$K$106="Muy Baja",'Mapa final'!$O$106="Menor"),CONCATENATE("R",'Mapa final'!$A$106),"")</f>
        <v/>
      </c>
      <c r="AA98" s="390"/>
      <c r="AB98" s="390" t="str">
        <f>IF(AND('Mapa final'!$K$109="Muy Baja",'Mapa final'!$O$109="Menor"),CONCATENATE("R",'Mapa final'!$A$109),"")</f>
        <v/>
      </c>
      <c r="AC98" s="391"/>
      <c r="AD98" s="397" t="str">
        <f>IF(AND('Mapa final'!$K$97="Muy Baja",'Mapa final'!$O$97="Moderado"),CONCATENATE("R",'Mapa final'!$A$97),"")</f>
        <v/>
      </c>
      <c r="AE98" s="395"/>
      <c r="AF98" s="395" t="str">
        <f>IF(AND('Mapa final'!$K$100="Muy Baja",'Mapa final'!$O$100="Moderado"),CONCATENATE("R",'Mapa final'!$A$100),"")</f>
        <v/>
      </c>
      <c r="AG98" s="395"/>
      <c r="AH98" s="395" t="str">
        <f>IF(AND('Mapa final'!$K$103="Muy Baja",'Mapa final'!$O$103="Moderado"),CONCATENATE("R",'Mapa final'!$A$103),"")</f>
        <v/>
      </c>
      <c r="AI98" s="395"/>
      <c r="AJ98" s="395" t="str">
        <f>IF(AND('Mapa final'!$K$106="Muy Baja",'Mapa final'!$O$106="Moderado"),CONCATENATE("R",'Mapa final'!$A$106),"")</f>
        <v/>
      </c>
      <c r="AK98" s="395"/>
      <c r="AL98" s="395" t="str">
        <f>IF(AND('Mapa final'!$K$109="Muy Baja",'Mapa final'!$O$109="Moderado"),CONCATENATE("R",'Mapa final'!$A$109),"")</f>
        <v/>
      </c>
      <c r="AM98" s="396"/>
      <c r="AN98" s="400" t="str">
        <f>IF(AND('Mapa final'!$K$97="Muy Baja",'Mapa final'!$O$97="Mayor"),CONCATENATE("R",'Mapa final'!$A$97),"")</f>
        <v/>
      </c>
      <c r="AO98" s="398"/>
      <c r="AP98" s="398" t="str">
        <f>IF(AND('Mapa final'!$K$100="Muy Baja",'Mapa final'!$O$100="Mayor"),CONCATENATE("R",'Mapa final'!$A$100),"")</f>
        <v/>
      </c>
      <c r="AQ98" s="398"/>
      <c r="AR98" s="398" t="str">
        <f>IF(AND('Mapa final'!$K$103="Muy Baja",'Mapa final'!$O$103="Mayor"),CONCATENATE("R",'Mapa final'!$A$103),"")</f>
        <v/>
      </c>
      <c r="AS98" s="398"/>
      <c r="AT98" s="398" t="str">
        <f>IF(AND('Mapa final'!$K$106="Muy Baja",'Mapa final'!$O$106="Mayor"),CONCATENATE("R",'Mapa final'!$A$106),"")</f>
        <v/>
      </c>
      <c r="AU98" s="398"/>
      <c r="AV98" s="398" t="str">
        <f>IF(AND('Mapa final'!$K$109="Muy Baja",'Mapa final'!$O$109="Mayor"),CONCATENATE("R",'Mapa final'!$A$109),"")</f>
        <v/>
      </c>
      <c r="AW98" s="399"/>
      <c r="AX98" s="394" t="str">
        <f>IF(AND('Mapa final'!$K$97="Muy Baja",'Mapa final'!$O$97="Catastrófico"),CONCATENATE("R",'Mapa final'!$A$97),"")</f>
        <v/>
      </c>
      <c r="AY98" s="392"/>
      <c r="AZ98" s="392" t="str">
        <f>IF(AND('Mapa final'!$K$100="Muy Baja",'Mapa final'!$O$100="Catastrófico"),CONCATENATE("R",'Mapa final'!$A$100),"")</f>
        <v/>
      </c>
      <c r="BA98" s="392"/>
      <c r="BB98" s="392" t="str">
        <f>IF(AND('Mapa final'!$K$103="Muy Baja",'Mapa final'!$O$103="Catastrófico"),CONCATENATE("R",'Mapa final'!$A$103),"")</f>
        <v/>
      </c>
      <c r="BC98" s="392"/>
      <c r="BD98" s="392" t="str">
        <f>IF(AND('Mapa final'!$K$106="Muy Baja",'Mapa final'!$O$106="Catastrófico"),CONCATENATE("R",'Mapa final'!$A$106),"")</f>
        <v/>
      </c>
      <c r="BE98" s="392"/>
      <c r="BF98" s="392" t="str">
        <f>IF(AND('Mapa final'!$K$109="Muy Baja",'Mapa final'!$O$109="Catastrófico"),CONCATENATE("R",'Mapa final'!$A$109),"")</f>
        <v/>
      </c>
      <c r="BG98" s="393"/>
      <c r="BH98" s="58"/>
      <c r="BI98" s="58"/>
      <c r="BJ98" s="58"/>
      <c r="BK98" s="58"/>
      <c r="BL98" s="58"/>
      <c r="BM98" s="58"/>
      <c r="BN98" s="58"/>
      <c r="BO98" s="58"/>
      <c r="BP98" s="58"/>
      <c r="BQ98" s="58"/>
      <c r="BR98" s="58"/>
      <c r="BS98" s="58"/>
      <c r="BT98" s="58"/>
      <c r="BU98" s="58"/>
      <c r="BV98" s="58"/>
      <c r="BW98" s="58"/>
      <c r="BX98" s="58"/>
      <c r="BY98" s="58"/>
      <c r="BZ98" s="58"/>
      <c r="CA98" s="58"/>
      <c r="CB98" s="58"/>
      <c r="CC98" s="58"/>
      <c r="CD98" s="58"/>
      <c r="CE98" s="58"/>
      <c r="CF98" s="58"/>
      <c r="CG98" s="58"/>
      <c r="CH98" s="58"/>
      <c r="CI98" s="58"/>
      <c r="CJ98" s="58"/>
      <c r="CK98" s="58"/>
      <c r="CL98" s="58"/>
      <c r="CM98" s="58"/>
      <c r="CN98" s="58"/>
      <c r="CO98" s="58"/>
      <c r="CP98" s="58"/>
      <c r="CQ98" s="58"/>
      <c r="CR98" s="58"/>
      <c r="CS98" s="58"/>
      <c r="CT98" s="58"/>
      <c r="CU98" s="58"/>
      <c r="CV98" s="58"/>
    </row>
    <row r="99" spans="1:100" ht="15" customHeight="1" x14ac:dyDescent="0.25">
      <c r="A99" s="58"/>
      <c r="B99" s="298"/>
      <c r="C99" s="298"/>
      <c r="D99" s="299"/>
      <c r="E99" s="461"/>
      <c r="F99" s="462"/>
      <c r="G99" s="462"/>
      <c r="H99" s="462"/>
      <c r="I99" s="467"/>
      <c r="J99" s="389"/>
      <c r="K99" s="390"/>
      <c r="L99" s="390"/>
      <c r="M99" s="390"/>
      <c r="N99" s="390"/>
      <c r="O99" s="390"/>
      <c r="P99" s="390"/>
      <c r="Q99" s="390"/>
      <c r="R99" s="390"/>
      <c r="S99" s="391"/>
      <c r="T99" s="389"/>
      <c r="U99" s="390"/>
      <c r="V99" s="390"/>
      <c r="W99" s="390"/>
      <c r="X99" s="390"/>
      <c r="Y99" s="390"/>
      <c r="Z99" s="390"/>
      <c r="AA99" s="390"/>
      <c r="AB99" s="390"/>
      <c r="AC99" s="391"/>
      <c r="AD99" s="397"/>
      <c r="AE99" s="395"/>
      <c r="AF99" s="395"/>
      <c r="AG99" s="395"/>
      <c r="AH99" s="395"/>
      <c r="AI99" s="395"/>
      <c r="AJ99" s="395"/>
      <c r="AK99" s="395"/>
      <c r="AL99" s="395"/>
      <c r="AM99" s="396"/>
      <c r="AN99" s="400"/>
      <c r="AO99" s="398"/>
      <c r="AP99" s="398"/>
      <c r="AQ99" s="398"/>
      <c r="AR99" s="398"/>
      <c r="AS99" s="398"/>
      <c r="AT99" s="398"/>
      <c r="AU99" s="398"/>
      <c r="AV99" s="398"/>
      <c r="AW99" s="399"/>
      <c r="AX99" s="394"/>
      <c r="AY99" s="392"/>
      <c r="AZ99" s="392"/>
      <c r="BA99" s="392"/>
      <c r="BB99" s="392"/>
      <c r="BC99" s="392"/>
      <c r="BD99" s="392"/>
      <c r="BE99" s="392"/>
      <c r="BF99" s="392"/>
      <c r="BG99" s="393"/>
      <c r="BH99" s="58"/>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58"/>
      <c r="CG99" s="58"/>
      <c r="CH99" s="58"/>
      <c r="CI99" s="58"/>
      <c r="CJ99" s="58"/>
      <c r="CK99" s="58"/>
      <c r="CL99" s="58"/>
      <c r="CM99" s="58"/>
      <c r="CN99" s="58"/>
      <c r="CO99" s="58"/>
      <c r="CP99" s="58"/>
      <c r="CQ99" s="58"/>
      <c r="CR99" s="58"/>
      <c r="CS99" s="58"/>
      <c r="CT99" s="58"/>
      <c r="CU99" s="58"/>
      <c r="CV99" s="58"/>
    </row>
    <row r="100" spans="1:100" ht="15" customHeight="1" x14ac:dyDescent="0.25">
      <c r="A100" s="58"/>
      <c r="B100" s="298"/>
      <c r="C100" s="298"/>
      <c r="D100" s="299"/>
      <c r="E100" s="461"/>
      <c r="F100" s="462"/>
      <c r="G100" s="462"/>
      <c r="H100" s="462"/>
      <c r="I100" s="467"/>
      <c r="J100" s="389" t="str">
        <f>IF(AND('Mapa final'!$K$112="Muy Baja",'Mapa final'!$O$112="Leve"),CONCATENATE("R",'Mapa final'!$A$112),"")</f>
        <v/>
      </c>
      <c r="K100" s="390"/>
      <c r="L100" s="390" t="str">
        <f>IF(AND('Mapa final'!$K$115="Muy Baja",'Mapa final'!$O$115="Leve"),CONCATENATE("R",'Mapa final'!$A$115),"")</f>
        <v/>
      </c>
      <c r="M100" s="390"/>
      <c r="N100" s="390" t="str">
        <f>IF(AND('Mapa final'!$K$118="Muy Baja",'Mapa final'!$O$118="Leve"),CONCATENATE("R",'Mapa final'!$A$118),"")</f>
        <v/>
      </c>
      <c r="O100" s="390"/>
      <c r="P100" s="390" t="str">
        <f>IF(AND('Mapa final'!$K$121="Muy Baja",'Mapa final'!$O$121="Leve"),CONCATENATE("R",'Mapa final'!$A$121),"")</f>
        <v/>
      </c>
      <c r="Q100" s="390"/>
      <c r="R100" s="390" t="str">
        <f>IF(AND('Mapa final'!$K$124="Muy Baja",'Mapa final'!$O$124="Leve"),CONCATENATE("R",'Mapa final'!$A$124),"")</f>
        <v/>
      </c>
      <c r="S100" s="391"/>
      <c r="T100" s="389" t="str">
        <f>IF(AND('Mapa final'!$K$112="Muy Baja",'Mapa final'!$O$112="Menor"),CONCATENATE("R",'Mapa final'!$A$112),"")</f>
        <v/>
      </c>
      <c r="U100" s="390"/>
      <c r="V100" s="390" t="str">
        <f>IF(AND('Mapa final'!$K$115="Muy Baja",'Mapa final'!$O$115="Menor"),CONCATENATE("R",'Mapa final'!$A$115),"")</f>
        <v/>
      </c>
      <c r="W100" s="390"/>
      <c r="X100" s="390" t="str">
        <f>IF(AND('Mapa final'!$K$118="Muy Baja",'Mapa final'!$O$118="Menor"),CONCATENATE("R",'Mapa final'!$A$118),"")</f>
        <v/>
      </c>
      <c r="Y100" s="390"/>
      <c r="Z100" s="390" t="str">
        <f>IF(AND('Mapa final'!$K$121="Muy Baja",'Mapa final'!$O$121="Menor"),CONCATENATE("R",'Mapa final'!$A$121),"")</f>
        <v/>
      </c>
      <c r="AA100" s="390"/>
      <c r="AB100" s="390" t="str">
        <f>IF(AND('Mapa final'!$K$124="Muy Baja",'Mapa final'!$O$124="Menor"),CONCATENATE("R",'Mapa final'!$A$124),"")</f>
        <v/>
      </c>
      <c r="AC100" s="391"/>
      <c r="AD100" s="397" t="str">
        <f>IF(AND('Mapa final'!$K$112="Muy Baja",'Mapa final'!$O$112="Moderado"),CONCATENATE("R",'Mapa final'!$A$112),"")</f>
        <v/>
      </c>
      <c r="AE100" s="395"/>
      <c r="AF100" s="395" t="str">
        <f>IF(AND('Mapa final'!$K$115="Muy Baja",'Mapa final'!$O$115="Moderado"),CONCATENATE("R",'Mapa final'!$A$115),"")</f>
        <v/>
      </c>
      <c r="AG100" s="395"/>
      <c r="AH100" s="395" t="str">
        <f>IF(AND('Mapa final'!$K$118="Muy Baja",'Mapa final'!$O$118="Moderado"),CONCATENATE("R",'Mapa final'!$A$118),"")</f>
        <v/>
      </c>
      <c r="AI100" s="395"/>
      <c r="AJ100" s="395" t="str">
        <f>IF(AND('Mapa final'!$K$121="Muy Baja",'Mapa final'!$O$121="Moderado"),CONCATENATE("R",'Mapa final'!$A$121),"")</f>
        <v/>
      </c>
      <c r="AK100" s="395"/>
      <c r="AL100" s="395" t="str">
        <f>IF(AND('Mapa final'!$K$124="Muy Baja",'Mapa final'!$O$124="Moderado"),CONCATENATE("R",'Mapa final'!$A$124),"")</f>
        <v/>
      </c>
      <c r="AM100" s="396"/>
      <c r="AN100" s="400" t="str">
        <f>IF(AND('Mapa final'!$K$112="Muy Baja",'Mapa final'!$O$112="Mayor"),CONCATENATE("R",'Mapa final'!$A$112),"")</f>
        <v/>
      </c>
      <c r="AO100" s="398"/>
      <c r="AP100" s="398" t="str">
        <f>IF(AND('Mapa final'!$K$115="Muy Baja",'Mapa final'!$O$115="Mayor"),CONCATENATE("R",'Mapa final'!$A$115),"")</f>
        <v/>
      </c>
      <c r="AQ100" s="398"/>
      <c r="AR100" s="398" t="str">
        <f>IF(AND('Mapa final'!$K$118="Muy Baja",'Mapa final'!$O$118="Mayor"),CONCATENATE("R",'Mapa final'!$A$118),"")</f>
        <v/>
      </c>
      <c r="AS100" s="398"/>
      <c r="AT100" s="398" t="str">
        <f>IF(AND('Mapa final'!$K$121="Muy Baja",'Mapa final'!$O$121="Mayor"),CONCATENATE("R",'Mapa final'!$A$121),"")</f>
        <v/>
      </c>
      <c r="AU100" s="398"/>
      <c r="AV100" s="398" t="str">
        <f>IF(AND('Mapa final'!$K$124="Muy Baja",'Mapa final'!$O$124="Mayor"),CONCATENATE("R",'Mapa final'!$A$124),"")</f>
        <v/>
      </c>
      <c r="AW100" s="399"/>
      <c r="AX100" s="394" t="str">
        <f>IF(AND('Mapa final'!$K$112="Muy Baja",'Mapa final'!$O$112="Catastrófico"),CONCATENATE("R",'Mapa final'!$A$112),"")</f>
        <v/>
      </c>
      <c r="AY100" s="392"/>
      <c r="AZ100" s="392" t="str">
        <f>IF(AND('Mapa final'!$K$115="Muy Baja",'Mapa final'!$O$115="Catastrófico"),CONCATENATE("R",'Mapa final'!$A$115),"")</f>
        <v/>
      </c>
      <c r="BA100" s="392"/>
      <c r="BB100" s="392" t="str">
        <f>IF(AND('Mapa final'!$K$118="Muy Baja",'Mapa final'!$O$118="Catastrófico"),CONCATENATE("R",'Mapa final'!$A$118),"")</f>
        <v/>
      </c>
      <c r="BC100" s="392"/>
      <c r="BD100" s="392" t="str">
        <f>IF(AND('Mapa final'!$K$121="Muy Baja",'Mapa final'!$O$121="Catastrófico"),CONCATENATE("R",'Mapa final'!$A$121),"")</f>
        <v/>
      </c>
      <c r="BE100" s="392"/>
      <c r="BF100" s="392" t="str">
        <f>IF(AND('Mapa final'!$K$124="Muy Baja",'Mapa final'!$O$124="Catastrófico"),CONCATENATE("R",'Mapa final'!$A$124),"")</f>
        <v/>
      </c>
      <c r="BG100" s="393"/>
      <c r="BH100" s="58"/>
      <c r="BI100" s="58"/>
      <c r="BJ100" s="58"/>
      <c r="BK100" s="58"/>
      <c r="BL100" s="58"/>
      <c r="BM100" s="58"/>
      <c r="BN100" s="58"/>
      <c r="BO100" s="58"/>
      <c r="BP100" s="58"/>
      <c r="BQ100" s="58"/>
      <c r="BR100" s="58"/>
      <c r="BS100" s="58"/>
      <c r="BT100" s="58"/>
      <c r="BU100" s="58"/>
      <c r="BV100" s="58"/>
      <c r="BW100" s="58"/>
      <c r="BX100" s="58"/>
      <c r="BY100" s="58"/>
      <c r="BZ100" s="58"/>
      <c r="CA100" s="58"/>
      <c r="CB100" s="58"/>
      <c r="CC100" s="58"/>
      <c r="CD100" s="58"/>
      <c r="CE100" s="58"/>
      <c r="CF100" s="58"/>
      <c r="CG100" s="58"/>
      <c r="CH100" s="58"/>
      <c r="CI100" s="58"/>
      <c r="CJ100" s="58"/>
      <c r="CK100" s="58"/>
      <c r="CL100" s="58"/>
      <c r="CM100" s="58"/>
      <c r="CN100" s="58"/>
      <c r="CO100" s="58"/>
      <c r="CP100" s="58"/>
      <c r="CQ100" s="58"/>
      <c r="CR100" s="58"/>
      <c r="CS100" s="58"/>
      <c r="CT100" s="58"/>
      <c r="CU100" s="58"/>
      <c r="CV100" s="58"/>
    </row>
    <row r="101" spans="1:100" ht="15" customHeight="1" x14ac:dyDescent="0.25">
      <c r="A101" s="58"/>
      <c r="B101" s="298"/>
      <c r="C101" s="298"/>
      <c r="D101" s="299"/>
      <c r="E101" s="461"/>
      <c r="F101" s="462"/>
      <c r="G101" s="462"/>
      <c r="H101" s="462"/>
      <c r="I101" s="467"/>
      <c r="J101" s="389"/>
      <c r="K101" s="390"/>
      <c r="L101" s="390"/>
      <c r="M101" s="390"/>
      <c r="N101" s="390"/>
      <c r="O101" s="390"/>
      <c r="P101" s="390"/>
      <c r="Q101" s="390"/>
      <c r="R101" s="390"/>
      <c r="S101" s="391"/>
      <c r="T101" s="389"/>
      <c r="U101" s="390"/>
      <c r="V101" s="390"/>
      <c r="W101" s="390"/>
      <c r="X101" s="390"/>
      <c r="Y101" s="390"/>
      <c r="Z101" s="390"/>
      <c r="AA101" s="390"/>
      <c r="AB101" s="390"/>
      <c r="AC101" s="391"/>
      <c r="AD101" s="397"/>
      <c r="AE101" s="395"/>
      <c r="AF101" s="395"/>
      <c r="AG101" s="395"/>
      <c r="AH101" s="395"/>
      <c r="AI101" s="395"/>
      <c r="AJ101" s="395"/>
      <c r="AK101" s="395"/>
      <c r="AL101" s="395"/>
      <c r="AM101" s="396"/>
      <c r="AN101" s="400"/>
      <c r="AO101" s="398"/>
      <c r="AP101" s="398"/>
      <c r="AQ101" s="398"/>
      <c r="AR101" s="398"/>
      <c r="AS101" s="398"/>
      <c r="AT101" s="398"/>
      <c r="AU101" s="398"/>
      <c r="AV101" s="398"/>
      <c r="AW101" s="399"/>
      <c r="AX101" s="394"/>
      <c r="AY101" s="392"/>
      <c r="AZ101" s="392"/>
      <c r="BA101" s="392"/>
      <c r="BB101" s="392"/>
      <c r="BC101" s="392"/>
      <c r="BD101" s="392"/>
      <c r="BE101" s="392"/>
      <c r="BF101" s="392"/>
      <c r="BG101" s="393"/>
      <c r="BH101" s="58"/>
      <c r="BI101" s="58"/>
      <c r="BJ101" s="58"/>
      <c r="BK101" s="58"/>
      <c r="BL101" s="58"/>
      <c r="BM101" s="58"/>
      <c r="BN101" s="58"/>
      <c r="BO101" s="58"/>
      <c r="BP101" s="58"/>
      <c r="BQ101" s="58"/>
      <c r="BR101" s="58"/>
      <c r="BS101" s="58"/>
      <c r="BT101" s="58"/>
      <c r="BU101" s="58"/>
      <c r="BV101" s="58"/>
      <c r="BW101" s="58"/>
      <c r="BX101" s="58"/>
      <c r="BY101" s="58"/>
      <c r="BZ101" s="58"/>
      <c r="CA101" s="58"/>
      <c r="CB101" s="58"/>
      <c r="CC101" s="58"/>
      <c r="CD101" s="58"/>
      <c r="CE101" s="58"/>
      <c r="CF101" s="58"/>
      <c r="CG101" s="58"/>
      <c r="CH101" s="58"/>
      <c r="CI101" s="58"/>
      <c r="CJ101" s="58"/>
      <c r="CK101" s="58"/>
      <c r="CL101" s="58"/>
      <c r="CM101" s="58"/>
      <c r="CN101" s="58"/>
      <c r="CO101" s="58"/>
      <c r="CP101" s="58"/>
      <c r="CQ101" s="58"/>
      <c r="CR101" s="58"/>
      <c r="CS101" s="58"/>
      <c r="CT101" s="58"/>
      <c r="CU101" s="58"/>
      <c r="CV101" s="58"/>
    </row>
    <row r="102" spans="1:100" ht="15" customHeight="1" x14ac:dyDescent="0.25">
      <c r="A102" s="58"/>
      <c r="B102" s="298"/>
      <c r="C102" s="298"/>
      <c r="D102" s="299"/>
      <c r="E102" s="461"/>
      <c r="F102" s="462"/>
      <c r="G102" s="462"/>
      <c r="H102" s="462"/>
      <c r="I102" s="467"/>
      <c r="J102" s="389" t="str">
        <f>IF(AND('Mapa final'!$K$127="Muy Baja",'Mapa final'!$O$127="Leve"),CONCATENATE("R",'Mapa final'!$A$127),"")</f>
        <v/>
      </c>
      <c r="K102" s="390"/>
      <c r="L102" s="390" t="str">
        <f>IF(AND('Mapa final'!$K$130="Muy Baja",'Mapa final'!$O$130="Leve"),CONCATENATE("R",'Mapa final'!$A$130),"")</f>
        <v/>
      </c>
      <c r="M102" s="390"/>
      <c r="N102" s="390" t="str">
        <f>IF(AND('Mapa final'!$K$133="Muy Baja",'Mapa final'!$O$133="Leve"),CONCATENATE("R",'Mapa final'!$A$133),"")</f>
        <v/>
      </c>
      <c r="O102" s="390"/>
      <c r="P102" s="390" t="str">
        <f>IF(AND('Mapa final'!$K$136="Muy Baja",'Mapa final'!$O$136="Leve"),CONCATENATE("R",'Mapa final'!$A$136),"")</f>
        <v/>
      </c>
      <c r="Q102" s="390"/>
      <c r="R102" s="390" t="str">
        <f>IF(AND('Mapa final'!$K$139="Muy Baja",'Mapa final'!$O$139="Leve"),CONCATENATE("R",'Mapa final'!$A$139),"")</f>
        <v/>
      </c>
      <c r="S102" s="391"/>
      <c r="T102" s="389" t="str">
        <f>IF(AND('Mapa final'!$K$127="Muy Baja",'Mapa final'!$O$127="Menor"),CONCATENATE("R",'Mapa final'!$A$127),"")</f>
        <v/>
      </c>
      <c r="U102" s="390"/>
      <c r="V102" s="390" t="str">
        <f>IF(AND('Mapa final'!$K$130="Muy Baja",'Mapa final'!$O$130="Menor"),CONCATENATE("R",'Mapa final'!$A$130),"")</f>
        <v/>
      </c>
      <c r="W102" s="390"/>
      <c r="X102" s="390" t="str">
        <f>IF(AND('Mapa final'!$K$133="Muy Baja",'Mapa final'!$O$133="Menor"),CONCATENATE("R",'Mapa final'!$A$133),"")</f>
        <v/>
      </c>
      <c r="Y102" s="390"/>
      <c r="Z102" s="390" t="str">
        <f>IF(AND('Mapa final'!$K$136="Muy Baja",'Mapa final'!$O$136="Menor"),CONCATENATE("R",'Mapa final'!$A$136),"")</f>
        <v/>
      </c>
      <c r="AA102" s="390"/>
      <c r="AB102" s="390" t="str">
        <f>IF(AND('Mapa final'!$K$139="Muy Baja",'Mapa final'!$O$139="Menor"),CONCATENATE("R",'Mapa final'!$A$139),"")</f>
        <v/>
      </c>
      <c r="AC102" s="391"/>
      <c r="AD102" s="397" t="str">
        <f>IF(AND('Mapa final'!$K$127="Muy Baja",'Mapa final'!$O$127="Moderado"),CONCATENATE("R",'Mapa final'!$A$127),"")</f>
        <v/>
      </c>
      <c r="AE102" s="395"/>
      <c r="AF102" s="395" t="str">
        <f>IF(AND('Mapa final'!$K$130="Muy Baja",'Mapa final'!$O$130="Moderado"),CONCATENATE("R",'Mapa final'!$A$130),"")</f>
        <v/>
      </c>
      <c r="AG102" s="395"/>
      <c r="AH102" s="395" t="str">
        <f>IF(AND('Mapa final'!$K$133="Muy Baja",'Mapa final'!$O$133="Moderado"),CONCATENATE("R",'Mapa final'!$A$133),"")</f>
        <v/>
      </c>
      <c r="AI102" s="395"/>
      <c r="AJ102" s="395" t="str">
        <f>IF(AND('Mapa final'!$K$136="Muy Baja",'Mapa final'!$O$136="Moderado"),CONCATENATE("R",'Mapa final'!$A$136),"")</f>
        <v/>
      </c>
      <c r="AK102" s="395"/>
      <c r="AL102" s="395" t="str">
        <f>IF(AND('Mapa final'!$K$139="Muy Baja",'Mapa final'!$O$139="Moderado"),CONCATENATE("R",'Mapa final'!$A$139),"")</f>
        <v/>
      </c>
      <c r="AM102" s="396"/>
      <c r="AN102" s="400" t="str">
        <f>IF(AND('Mapa final'!$K$127="Muy Baja",'Mapa final'!$O$127="Mayor"),CONCATENATE("R",'Mapa final'!$A$127),"")</f>
        <v/>
      </c>
      <c r="AO102" s="398"/>
      <c r="AP102" s="398" t="str">
        <f>IF(AND('Mapa final'!$K$130="Muy Baja",'Mapa final'!$O$130="Mayor"),CONCATENATE("R",'Mapa final'!$A$130),"")</f>
        <v/>
      </c>
      <c r="AQ102" s="398"/>
      <c r="AR102" s="398" t="str">
        <f>IF(AND('Mapa final'!$K$133="Muy Baja",'Mapa final'!$O$133="Mayor"),CONCATENATE("R",'Mapa final'!$A$133),"")</f>
        <v/>
      </c>
      <c r="AS102" s="398"/>
      <c r="AT102" s="398" t="str">
        <f>IF(AND('Mapa final'!$K$136="Muy Baja",'Mapa final'!$O$136="Mayor"),CONCATENATE("R",'Mapa final'!$A$136),"")</f>
        <v/>
      </c>
      <c r="AU102" s="398"/>
      <c r="AV102" s="398" t="str">
        <f>IF(AND('Mapa final'!$K$139="Muy Baja",'Mapa final'!$O$139="Mayor"),CONCATENATE("R",'Mapa final'!$A$139),"")</f>
        <v/>
      </c>
      <c r="AW102" s="399"/>
      <c r="AX102" s="394" t="str">
        <f>IF(AND('Mapa final'!$K$127="Muy Baja",'Mapa final'!$O$127="Catastrófico"),CONCATENATE("R",'Mapa final'!$A$127),"")</f>
        <v/>
      </c>
      <c r="AY102" s="392"/>
      <c r="AZ102" s="392" t="str">
        <f>IF(AND('Mapa final'!$K$130="Muy Baja",'Mapa final'!$O$130="Catastrófico"),CONCATENATE("R",'Mapa final'!$A$130),"")</f>
        <v/>
      </c>
      <c r="BA102" s="392"/>
      <c r="BB102" s="392" t="str">
        <f>IF(AND('Mapa final'!$K$133="Muy Baja",'Mapa final'!$O$133="Catastrófico"),CONCATENATE("R",'Mapa final'!$A$133),"")</f>
        <v/>
      </c>
      <c r="BC102" s="392"/>
      <c r="BD102" s="392" t="str">
        <f>IF(AND('Mapa final'!$K$136="Muy Baja",'Mapa final'!$O$136="Catastrófico"),CONCATENATE("R",'Mapa final'!$A$136),"")</f>
        <v/>
      </c>
      <c r="BE102" s="392"/>
      <c r="BF102" s="392" t="str">
        <f>IF(AND('Mapa final'!$K$139="Muy Baja",'Mapa final'!$O$139="Catastrófico"),CONCATENATE("R",'Mapa final'!$A$139),"")</f>
        <v/>
      </c>
      <c r="BG102" s="393"/>
      <c r="BH102" s="58"/>
      <c r="BI102" s="58"/>
      <c r="BJ102" s="58"/>
      <c r="BK102" s="58"/>
      <c r="BL102" s="58"/>
      <c r="BM102" s="58"/>
      <c r="BN102" s="58"/>
      <c r="BO102" s="58"/>
      <c r="BP102" s="58"/>
      <c r="BQ102" s="58"/>
      <c r="BR102" s="58"/>
      <c r="BS102" s="58"/>
      <c r="BT102" s="58"/>
      <c r="BU102" s="58"/>
      <c r="BV102" s="58"/>
      <c r="BW102" s="58"/>
      <c r="BX102" s="58"/>
      <c r="BY102" s="58"/>
      <c r="BZ102" s="58"/>
      <c r="CA102" s="58"/>
      <c r="CB102" s="58"/>
      <c r="CC102" s="58"/>
      <c r="CD102" s="58"/>
      <c r="CE102" s="58"/>
      <c r="CF102" s="58"/>
      <c r="CG102" s="58"/>
      <c r="CH102" s="58"/>
      <c r="CI102" s="58"/>
      <c r="CJ102" s="58"/>
      <c r="CK102" s="58"/>
      <c r="CL102" s="58"/>
      <c r="CM102" s="58"/>
      <c r="CN102" s="58"/>
      <c r="CO102" s="58"/>
      <c r="CP102" s="58"/>
      <c r="CQ102" s="58"/>
      <c r="CR102" s="58"/>
      <c r="CS102" s="58"/>
      <c r="CT102" s="58"/>
      <c r="CU102" s="58"/>
      <c r="CV102" s="58"/>
    </row>
    <row r="103" spans="1:100" ht="15" customHeight="1" x14ac:dyDescent="0.25">
      <c r="A103" s="58"/>
      <c r="B103" s="298"/>
      <c r="C103" s="298"/>
      <c r="D103" s="299"/>
      <c r="E103" s="461"/>
      <c r="F103" s="462"/>
      <c r="G103" s="462"/>
      <c r="H103" s="462"/>
      <c r="I103" s="467"/>
      <c r="J103" s="389"/>
      <c r="K103" s="390"/>
      <c r="L103" s="390"/>
      <c r="M103" s="390"/>
      <c r="N103" s="390"/>
      <c r="O103" s="390"/>
      <c r="P103" s="390"/>
      <c r="Q103" s="390"/>
      <c r="R103" s="390"/>
      <c r="S103" s="391"/>
      <c r="T103" s="389"/>
      <c r="U103" s="390"/>
      <c r="V103" s="390"/>
      <c r="W103" s="390"/>
      <c r="X103" s="390"/>
      <c r="Y103" s="390"/>
      <c r="Z103" s="390"/>
      <c r="AA103" s="390"/>
      <c r="AB103" s="390"/>
      <c r="AC103" s="391"/>
      <c r="AD103" s="397"/>
      <c r="AE103" s="395"/>
      <c r="AF103" s="395"/>
      <c r="AG103" s="395"/>
      <c r="AH103" s="395"/>
      <c r="AI103" s="395"/>
      <c r="AJ103" s="395"/>
      <c r="AK103" s="395"/>
      <c r="AL103" s="395"/>
      <c r="AM103" s="396"/>
      <c r="AN103" s="400"/>
      <c r="AO103" s="398"/>
      <c r="AP103" s="398"/>
      <c r="AQ103" s="398"/>
      <c r="AR103" s="398"/>
      <c r="AS103" s="398"/>
      <c r="AT103" s="398"/>
      <c r="AU103" s="398"/>
      <c r="AV103" s="398"/>
      <c r="AW103" s="399"/>
      <c r="AX103" s="394"/>
      <c r="AY103" s="392"/>
      <c r="AZ103" s="392"/>
      <c r="BA103" s="392"/>
      <c r="BB103" s="392"/>
      <c r="BC103" s="392"/>
      <c r="BD103" s="392"/>
      <c r="BE103" s="392"/>
      <c r="BF103" s="392"/>
      <c r="BG103" s="393"/>
      <c r="BH103" s="58"/>
      <c r="BI103" s="58"/>
      <c r="BJ103" s="58"/>
      <c r="BK103" s="58"/>
      <c r="BL103" s="58"/>
      <c r="BM103" s="58"/>
      <c r="BN103" s="58"/>
      <c r="BO103" s="58"/>
      <c r="BP103" s="58"/>
      <c r="BQ103" s="58"/>
      <c r="BR103" s="58"/>
      <c r="BS103" s="58"/>
      <c r="BT103" s="58"/>
      <c r="BU103" s="58"/>
      <c r="BV103" s="58"/>
      <c r="BW103" s="58"/>
      <c r="BX103" s="58"/>
      <c r="BY103" s="58"/>
      <c r="BZ103" s="58"/>
      <c r="CA103" s="58"/>
      <c r="CB103" s="58"/>
      <c r="CC103" s="58"/>
      <c r="CD103" s="58"/>
      <c r="CE103" s="58"/>
      <c r="CF103" s="58"/>
      <c r="CG103" s="58"/>
      <c r="CH103" s="58"/>
      <c r="CI103" s="58"/>
      <c r="CJ103" s="58"/>
      <c r="CK103" s="58"/>
      <c r="CL103" s="58"/>
      <c r="CM103" s="58"/>
      <c r="CN103" s="58"/>
      <c r="CO103" s="58"/>
      <c r="CP103" s="58"/>
      <c r="CQ103" s="58"/>
      <c r="CR103" s="58"/>
      <c r="CS103" s="58"/>
      <c r="CT103" s="58"/>
      <c r="CU103" s="58"/>
      <c r="CV103" s="58"/>
    </row>
    <row r="104" spans="1:100" ht="15" customHeight="1" x14ac:dyDescent="0.25">
      <c r="A104" s="58"/>
      <c r="B104" s="298"/>
      <c r="C104" s="298"/>
      <c r="D104" s="299"/>
      <c r="E104" s="461"/>
      <c r="F104" s="462"/>
      <c r="G104" s="462"/>
      <c r="H104" s="462"/>
      <c r="I104" s="467"/>
      <c r="J104" s="389" t="str">
        <f>IF(AND('Mapa final'!$K$142="Muy Baja",'Mapa final'!$O$142="Leve"),CONCATENATE("R",'Mapa final'!$A$142),"")</f>
        <v/>
      </c>
      <c r="K104" s="390"/>
      <c r="L104" s="390" t="str">
        <f>IF(AND('Mapa final'!$K$145="Muy Baja",'Mapa final'!$O$145="Leve"),CONCATENATE("R",'Mapa final'!$A$145),"")</f>
        <v/>
      </c>
      <c r="M104" s="390"/>
      <c r="N104" s="390" t="str">
        <f>IF(AND('Mapa final'!$K$148="Muy Baja",'Mapa final'!$O$148="Leve"),CONCATENATE("R",'Mapa final'!$A$148),"")</f>
        <v/>
      </c>
      <c r="O104" s="390"/>
      <c r="P104" s="390" t="str">
        <f>IF(AND('Mapa final'!$K$151="Muy Baja",'Mapa final'!$O$151="Leve"),CONCATENATE("R",'Mapa final'!$A$151),"")</f>
        <v/>
      </c>
      <c r="Q104" s="390"/>
      <c r="R104" s="390" t="str">
        <f>IF(AND('Mapa final'!$K$154="Muy Baja",'Mapa final'!$O$154="Leve"),CONCATENATE("R",'Mapa final'!$A$154),"")</f>
        <v/>
      </c>
      <c r="S104" s="391"/>
      <c r="T104" s="389" t="str">
        <f>IF(AND('Mapa final'!$K$142="Muy Baja",'Mapa final'!$O$142="Menor"),CONCATENATE("R",'Mapa final'!$A$142),"")</f>
        <v/>
      </c>
      <c r="U104" s="390"/>
      <c r="V104" s="390" t="str">
        <f>IF(AND('Mapa final'!$K$145="Muy Baja",'Mapa final'!$O$145="Menor"),CONCATENATE("R",'Mapa final'!$A$145),"")</f>
        <v/>
      </c>
      <c r="W104" s="390"/>
      <c r="X104" s="390" t="str">
        <f>IF(AND('Mapa final'!$K$148="Muy Baja",'Mapa final'!$O$148="Menor"),CONCATENATE("R",'Mapa final'!$A$148),"")</f>
        <v/>
      </c>
      <c r="Y104" s="390"/>
      <c r="Z104" s="390" t="str">
        <f>IF(AND('Mapa final'!$K$151="Muy Baja",'Mapa final'!$O$151="Menor"),CONCATENATE("R",'Mapa final'!$A$151),"")</f>
        <v/>
      </c>
      <c r="AA104" s="390"/>
      <c r="AB104" s="390" t="str">
        <f>IF(AND('Mapa final'!$K$154="Muy Baja",'Mapa final'!$O$154="Menor"),CONCATENATE("R",'Mapa final'!$A$154),"")</f>
        <v/>
      </c>
      <c r="AC104" s="391"/>
      <c r="AD104" s="397" t="str">
        <f>IF(AND('Mapa final'!$K$142="Muy Baja",'Mapa final'!$O$142="Moderado"),CONCATENATE("R",'Mapa final'!$A$142),"")</f>
        <v/>
      </c>
      <c r="AE104" s="395"/>
      <c r="AF104" s="395" t="str">
        <f>IF(AND('Mapa final'!$K$145="Muy Baja",'Mapa final'!$O$145="Moderado"),CONCATENATE("R",'Mapa final'!$A$145),"")</f>
        <v/>
      </c>
      <c r="AG104" s="395"/>
      <c r="AH104" s="395" t="str">
        <f>IF(AND('Mapa final'!$K$148="Muy Baja",'Mapa final'!$O$148="Moderado"),CONCATENATE("R",'Mapa final'!$A$148),"")</f>
        <v/>
      </c>
      <c r="AI104" s="395"/>
      <c r="AJ104" s="395" t="str">
        <f>IF(AND('Mapa final'!$K$151="Muy Baja",'Mapa final'!$O$151="Moderado"),CONCATENATE("R",'Mapa final'!$A$151),"")</f>
        <v/>
      </c>
      <c r="AK104" s="395"/>
      <c r="AL104" s="395" t="str">
        <f>IF(AND('Mapa final'!$K$154="Muy Baja",'Mapa final'!$O$154="Moderado"),CONCATENATE("R",'Mapa final'!$A$154),"")</f>
        <v/>
      </c>
      <c r="AM104" s="396"/>
      <c r="AN104" s="400" t="str">
        <f>IF(AND('Mapa final'!$K$142="Muy Baja",'Mapa final'!$O$142="Mayor"),CONCATENATE("R",'Mapa final'!$A$142),"")</f>
        <v/>
      </c>
      <c r="AO104" s="398"/>
      <c r="AP104" s="398" t="str">
        <f>IF(AND('Mapa final'!$K$145="Muy Baja",'Mapa final'!$O$145="Mayor"),CONCATENATE("R",'Mapa final'!$A$145),"")</f>
        <v/>
      </c>
      <c r="AQ104" s="398"/>
      <c r="AR104" s="398" t="str">
        <f>IF(AND('Mapa final'!$K$148="Muy Baja",'Mapa final'!$O$148="Mayor"),CONCATENATE("R",'Mapa final'!$A$148),"")</f>
        <v/>
      </c>
      <c r="AS104" s="398"/>
      <c r="AT104" s="398" t="str">
        <f>IF(AND('Mapa final'!$K$151="Muy Baja",'Mapa final'!$O$151="Mayor"),CONCATENATE("R",'Mapa final'!$A$151),"")</f>
        <v/>
      </c>
      <c r="AU104" s="398"/>
      <c r="AV104" s="398" t="str">
        <f>IF(AND('Mapa final'!$K$154="Muy Baja",'Mapa final'!$O$154="Mayor"),CONCATENATE("R",'Mapa final'!$A$154),"")</f>
        <v/>
      </c>
      <c r="AW104" s="399"/>
      <c r="AX104" s="394" t="str">
        <f>IF(AND('Mapa final'!$K$142="Muy Baja",'Mapa final'!$O$142="Catastrófico"),CONCATENATE("R",'Mapa final'!$A$142),"")</f>
        <v/>
      </c>
      <c r="AY104" s="392"/>
      <c r="AZ104" s="392" t="str">
        <f>IF(AND('Mapa final'!$K$145="Muy Baja",'Mapa final'!$O$145="Catastrófico"),CONCATENATE("R",'Mapa final'!$A$145),"")</f>
        <v/>
      </c>
      <c r="BA104" s="392"/>
      <c r="BB104" s="392" t="str">
        <f>IF(AND('Mapa final'!$K$148="Muy Baja",'Mapa final'!$O$148="Catastrófico"),CONCATENATE("R",'Mapa final'!$A$148),"")</f>
        <v/>
      </c>
      <c r="BC104" s="392"/>
      <c r="BD104" s="392" t="str">
        <f>IF(AND('Mapa final'!$K$151="Muy Baja",'Mapa final'!$O$151="Catastrófico"),CONCATENATE("R",'Mapa final'!$A$151),"")</f>
        <v/>
      </c>
      <c r="BE104" s="392"/>
      <c r="BF104" s="392" t="str">
        <f>IF(AND('Mapa final'!$K$154="Muy Baja",'Mapa final'!$O$154="Catastrófico"),CONCATENATE("R",'Mapa final'!$A$154),"")</f>
        <v/>
      </c>
      <c r="BG104" s="393"/>
      <c r="BH104" s="58"/>
      <c r="BI104" s="58"/>
      <c r="BJ104" s="58"/>
      <c r="BK104" s="58"/>
      <c r="BL104" s="58"/>
      <c r="BM104" s="58"/>
      <c r="BN104" s="58"/>
      <c r="BO104" s="58"/>
      <c r="BP104" s="58"/>
      <c r="BQ104" s="58"/>
      <c r="BR104" s="58"/>
      <c r="BS104" s="58"/>
      <c r="BT104" s="58"/>
      <c r="BU104" s="58"/>
      <c r="BV104" s="58"/>
      <c r="BW104" s="58"/>
      <c r="BX104" s="58"/>
      <c r="BY104" s="58"/>
      <c r="BZ104" s="58"/>
      <c r="CA104" s="58"/>
      <c r="CB104" s="58"/>
      <c r="CC104" s="58"/>
      <c r="CD104" s="58"/>
      <c r="CE104" s="58"/>
      <c r="CF104" s="58"/>
      <c r="CG104" s="58"/>
      <c r="CH104" s="58"/>
      <c r="CI104" s="58"/>
      <c r="CJ104" s="58"/>
      <c r="CK104" s="58"/>
      <c r="CL104" s="58"/>
      <c r="CM104" s="58"/>
      <c r="CN104" s="58"/>
      <c r="CO104" s="58"/>
      <c r="CP104" s="58"/>
      <c r="CQ104" s="58"/>
      <c r="CR104" s="58"/>
      <c r="CS104" s="58"/>
      <c r="CT104" s="58"/>
      <c r="CU104" s="58"/>
      <c r="CV104" s="58"/>
    </row>
    <row r="105" spans="1:100" ht="15.75" customHeight="1" thickBot="1" x14ac:dyDescent="0.3">
      <c r="A105" s="58"/>
      <c r="B105" s="298"/>
      <c r="C105" s="298"/>
      <c r="D105" s="299"/>
      <c r="E105" s="464"/>
      <c r="F105" s="465"/>
      <c r="G105" s="465"/>
      <c r="H105" s="465"/>
      <c r="I105" s="468"/>
      <c r="J105" s="418"/>
      <c r="K105" s="419"/>
      <c r="L105" s="419"/>
      <c r="M105" s="419"/>
      <c r="N105" s="419"/>
      <c r="O105" s="419"/>
      <c r="P105" s="419"/>
      <c r="Q105" s="419"/>
      <c r="R105" s="419"/>
      <c r="S105" s="421"/>
      <c r="T105" s="418"/>
      <c r="U105" s="419"/>
      <c r="V105" s="419"/>
      <c r="W105" s="419"/>
      <c r="X105" s="419"/>
      <c r="Y105" s="419"/>
      <c r="Z105" s="419"/>
      <c r="AA105" s="419"/>
      <c r="AB105" s="419"/>
      <c r="AC105" s="421"/>
      <c r="AD105" s="407"/>
      <c r="AE105" s="408"/>
      <c r="AF105" s="408"/>
      <c r="AG105" s="408"/>
      <c r="AH105" s="408"/>
      <c r="AI105" s="408"/>
      <c r="AJ105" s="408"/>
      <c r="AK105" s="408"/>
      <c r="AL105" s="408"/>
      <c r="AM105" s="409"/>
      <c r="AN105" s="401"/>
      <c r="AO105" s="402"/>
      <c r="AP105" s="402"/>
      <c r="AQ105" s="402"/>
      <c r="AR105" s="402"/>
      <c r="AS105" s="402"/>
      <c r="AT105" s="402"/>
      <c r="AU105" s="402"/>
      <c r="AV105" s="402"/>
      <c r="AW105" s="403"/>
      <c r="AX105" s="414"/>
      <c r="AY105" s="413"/>
      <c r="AZ105" s="413"/>
      <c r="BA105" s="413"/>
      <c r="BB105" s="413"/>
      <c r="BC105" s="413"/>
      <c r="BD105" s="413"/>
      <c r="BE105" s="413"/>
      <c r="BF105" s="413"/>
      <c r="BG105" s="415"/>
      <c r="BH105" s="58"/>
      <c r="BI105" s="58"/>
      <c r="BJ105" s="58"/>
      <c r="BK105" s="58"/>
      <c r="BL105" s="58"/>
      <c r="BM105" s="58"/>
      <c r="BN105" s="58"/>
      <c r="BO105" s="58"/>
      <c r="BP105" s="58"/>
      <c r="BQ105" s="58"/>
      <c r="BR105" s="58"/>
      <c r="BS105" s="58"/>
      <c r="BT105" s="58"/>
      <c r="BU105" s="58"/>
      <c r="BV105" s="58"/>
      <c r="BW105" s="58"/>
      <c r="BX105" s="58"/>
      <c r="BY105" s="58"/>
      <c r="BZ105" s="58"/>
      <c r="CA105" s="58"/>
      <c r="CB105" s="58"/>
      <c r="CC105" s="58"/>
      <c r="CD105" s="58"/>
      <c r="CE105" s="58"/>
      <c r="CF105" s="58"/>
      <c r="CG105" s="58"/>
      <c r="CH105" s="58"/>
      <c r="CI105" s="58"/>
      <c r="CJ105" s="58"/>
      <c r="CK105" s="58"/>
      <c r="CL105" s="58"/>
      <c r="CM105" s="58"/>
      <c r="CN105" s="58"/>
      <c r="CO105" s="58"/>
      <c r="CP105" s="58"/>
      <c r="CQ105" s="58"/>
      <c r="CR105" s="58"/>
      <c r="CS105" s="58"/>
      <c r="CT105" s="58"/>
      <c r="CU105" s="58"/>
      <c r="CV105" s="58"/>
    </row>
    <row r="106" spans="1:100" x14ac:dyDescent="0.25">
      <c r="A106" s="58"/>
      <c r="B106" s="58"/>
      <c r="C106" s="58"/>
      <c r="D106" s="58"/>
      <c r="E106" s="58"/>
      <c r="F106" s="58"/>
      <c r="G106" s="58"/>
      <c r="H106" s="58"/>
      <c r="I106" s="58"/>
      <c r="J106" s="469" t="s">
        <v>103</v>
      </c>
      <c r="K106" s="463"/>
      <c r="L106" s="463"/>
      <c r="M106" s="463"/>
      <c r="N106" s="463"/>
      <c r="O106" s="463"/>
      <c r="P106" s="463"/>
      <c r="Q106" s="463"/>
      <c r="R106" s="463"/>
      <c r="S106" s="467"/>
      <c r="T106" s="469" t="s">
        <v>102</v>
      </c>
      <c r="U106" s="463"/>
      <c r="V106" s="463"/>
      <c r="W106" s="463"/>
      <c r="X106" s="463"/>
      <c r="Y106" s="463"/>
      <c r="Z106" s="463"/>
      <c r="AA106" s="463"/>
      <c r="AB106" s="463"/>
      <c r="AC106" s="467"/>
      <c r="AD106" s="469" t="s">
        <v>101</v>
      </c>
      <c r="AE106" s="463"/>
      <c r="AF106" s="463"/>
      <c r="AG106" s="463"/>
      <c r="AH106" s="463"/>
      <c r="AI106" s="463"/>
      <c r="AJ106" s="463"/>
      <c r="AK106" s="463"/>
      <c r="AL106" s="463"/>
      <c r="AM106" s="467"/>
      <c r="AN106" s="469" t="s">
        <v>100</v>
      </c>
      <c r="AO106" s="471"/>
      <c r="AP106" s="471"/>
      <c r="AQ106" s="471"/>
      <c r="AR106" s="471"/>
      <c r="AS106" s="471"/>
      <c r="AT106" s="463"/>
      <c r="AU106" s="463"/>
      <c r="AV106" s="463"/>
      <c r="AW106" s="467"/>
      <c r="AX106" s="469" t="s">
        <v>99</v>
      </c>
      <c r="AY106" s="463"/>
      <c r="AZ106" s="463"/>
      <c r="BA106" s="463"/>
      <c r="BB106" s="463"/>
      <c r="BC106" s="463"/>
      <c r="BD106" s="463"/>
      <c r="BE106" s="463"/>
      <c r="BF106" s="463"/>
      <c r="BG106" s="467"/>
      <c r="BH106" s="58"/>
      <c r="BI106" s="58"/>
      <c r="BJ106" s="58"/>
      <c r="BK106" s="58"/>
      <c r="BL106" s="58"/>
      <c r="BM106" s="58"/>
      <c r="BN106" s="58"/>
      <c r="BO106" s="58"/>
      <c r="BP106" s="58"/>
      <c r="BQ106" s="58"/>
      <c r="BR106" s="58"/>
      <c r="BS106" s="58"/>
      <c r="BT106" s="58"/>
      <c r="BU106" s="58"/>
      <c r="BV106" s="58"/>
      <c r="BW106" s="58"/>
      <c r="BX106" s="58"/>
      <c r="BY106" s="58"/>
      <c r="BZ106" s="58"/>
      <c r="CA106" s="58"/>
      <c r="CB106" s="58"/>
      <c r="CC106" s="58"/>
      <c r="CD106" s="58"/>
      <c r="CE106" s="58"/>
      <c r="CF106" s="58"/>
      <c r="CG106" s="58"/>
      <c r="CH106" s="58"/>
      <c r="CI106" s="58"/>
      <c r="CJ106" s="58"/>
      <c r="CK106" s="58"/>
      <c r="CL106" s="58"/>
      <c r="CM106" s="58"/>
      <c r="CN106" s="58"/>
      <c r="CO106" s="58"/>
      <c r="CP106" s="58"/>
      <c r="CQ106" s="58"/>
      <c r="CR106" s="58"/>
      <c r="CS106" s="58"/>
      <c r="CT106" s="58"/>
      <c r="CU106" s="58"/>
      <c r="CV106" s="58"/>
    </row>
    <row r="107" spans="1:100" x14ac:dyDescent="0.25">
      <c r="A107" s="58"/>
      <c r="B107" s="58"/>
      <c r="C107" s="58"/>
      <c r="D107" s="58"/>
      <c r="E107" s="58"/>
      <c r="F107" s="58"/>
      <c r="G107" s="58"/>
      <c r="H107" s="58"/>
      <c r="I107" s="58"/>
      <c r="J107" s="461"/>
      <c r="K107" s="462"/>
      <c r="L107" s="462"/>
      <c r="M107" s="462"/>
      <c r="N107" s="462"/>
      <c r="O107" s="462"/>
      <c r="P107" s="462"/>
      <c r="Q107" s="462"/>
      <c r="R107" s="462"/>
      <c r="S107" s="467"/>
      <c r="T107" s="461"/>
      <c r="U107" s="462"/>
      <c r="V107" s="462"/>
      <c r="W107" s="462"/>
      <c r="X107" s="462"/>
      <c r="Y107" s="462"/>
      <c r="Z107" s="462"/>
      <c r="AA107" s="462"/>
      <c r="AB107" s="462"/>
      <c r="AC107" s="467"/>
      <c r="AD107" s="461"/>
      <c r="AE107" s="462"/>
      <c r="AF107" s="462"/>
      <c r="AG107" s="462"/>
      <c r="AH107" s="462"/>
      <c r="AI107" s="462"/>
      <c r="AJ107" s="462"/>
      <c r="AK107" s="462"/>
      <c r="AL107" s="462"/>
      <c r="AM107" s="467"/>
      <c r="AN107" s="461"/>
      <c r="AO107" s="462"/>
      <c r="AP107" s="462"/>
      <c r="AQ107" s="462"/>
      <c r="AR107" s="462"/>
      <c r="AS107" s="462"/>
      <c r="AT107" s="462"/>
      <c r="AU107" s="462"/>
      <c r="AV107" s="462"/>
      <c r="AW107" s="467"/>
      <c r="AX107" s="461"/>
      <c r="AY107" s="462"/>
      <c r="AZ107" s="462"/>
      <c r="BA107" s="462"/>
      <c r="BB107" s="462"/>
      <c r="BC107" s="462"/>
      <c r="BD107" s="462"/>
      <c r="BE107" s="462"/>
      <c r="BF107" s="462"/>
      <c r="BG107" s="467"/>
      <c r="BH107" s="58"/>
      <c r="BI107" s="58"/>
      <c r="BJ107" s="58"/>
      <c r="BK107" s="58"/>
      <c r="BL107" s="58"/>
      <c r="BM107" s="58"/>
      <c r="BN107" s="58"/>
      <c r="BO107" s="58"/>
      <c r="BP107" s="58"/>
      <c r="BQ107" s="58"/>
      <c r="BR107" s="58"/>
      <c r="BS107" s="58"/>
      <c r="BT107" s="58"/>
      <c r="BU107" s="58"/>
      <c r="BV107" s="58"/>
      <c r="BW107" s="58"/>
      <c r="BX107" s="58"/>
      <c r="BY107" s="58"/>
      <c r="BZ107" s="58"/>
      <c r="CA107" s="58"/>
      <c r="CB107" s="58"/>
      <c r="CC107" s="58"/>
      <c r="CD107" s="58"/>
      <c r="CE107" s="58"/>
      <c r="CF107" s="58"/>
      <c r="CG107" s="58"/>
      <c r="CH107" s="58"/>
      <c r="CI107" s="58"/>
      <c r="CJ107" s="58"/>
      <c r="CK107" s="58"/>
      <c r="CL107" s="58"/>
      <c r="CM107" s="58"/>
      <c r="CN107" s="58"/>
      <c r="CO107" s="58"/>
      <c r="CP107" s="58"/>
      <c r="CQ107" s="58"/>
      <c r="CR107" s="58"/>
      <c r="CS107" s="58"/>
      <c r="CT107" s="58"/>
      <c r="CU107" s="58"/>
      <c r="CV107" s="58"/>
    </row>
    <row r="108" spans="1:100" x14ac:dyDescent="0.25">
      <c r="A108" s="58"/>
      <c r="B108" s="58"/>
      <c r="C108" s="58"/>
      <c r="D108" s="58"/>
      <c r="E108" s="58"/>
      <c r="F108" s="58"/>
      <c r="G108" s="58"/>
      <c r="H108" s="58"/>
      <c r="I108" s="58"/>
      <c r="J108" s="461"/>
      <c r="K108" s="462"/>
      <c r="L108" s="462"/>
      <c r="M108" s="462"/>
      <c r="N108" s="462"/>
      <c r="O108" s="462"/>
      <c r="P108" s="462"/>
      <c r="Q108" s="462"/>
      <c r="R108" s="462"/>
      <c r="S108" s="467"/>
      <c r="T108" s="461"/>
      <c r="U108" s="462"/>
      <c r="V108" s="462"/>
      <c r="W108" s="462"/>
      <c r="X108" s="462"/>
      <c r="Y108" s="462"/>
      <c r="Z108" s="462"/>
      <c r="AA108" s="462"/>
      <c r="AB108" s="462"/>
      <c r="AC108" s="467"/>
      <c r="AD108" s="461"/>
      <c r="AE108" s="462"/>
      <c r="AF108" s="462"/>
      <c r="AG108" s="462"/>
      <c r="AH108" s="462"/>
      <c r="AI108" s="462"/>
      <c r="AJ108" s="462"/>
      <c r="AK108" s="462"/>
      <c r="AL108" s="462"/>
      <c r="AM108" s="467"/>
      <c r="AN108" s="461"/>
      <c r="AO108" s="462"/>
      <c r="AP108" s="462"/>
      <c r="AQ108" s="462"/>
      <c r="AR108" s="462"/>
      <c r="AS108" s="462"/>
      <c r="AT108" s="462"/>
      <c r="AU108" s="462"/>
      <c r="AV108" s="462"/>
      <c r="AW108" s="467"/>
      <c r="AX108" s="461"/>
      <c r="AY108" s="462"/>
      <c r="AZ108" s="462"/>
      <c r="BA108" s="462"/>
      <c r="BB108" s="462"/>
      <c r="BC108" s="462"/>
      <c r="BD108" s="462"/>
      <c r="BE108" s="462"/>
      <c r="BF108" s="462"/>
      <c r="BG108" s="467"/>
      <c r="BH108" s="58"/>
      <c r="BI108" s="58"/>
      <c r="BJ108" s="58"/>
      <c r="BK108" s="58"/>
      <c r="BL108" s="58"/>
      <c r="BM108" s="58"/>
      <c r="BN108" s="58"/>
      <c r="BO108" s="58"/>
      <c r="BP108" s="58"/>
      <c r="BQ108" s="58"/>
      <c r="BR108" s="58"/>
      <c r="BS108" s="58"/>
      <c r="BT108" s="58"/>
      <c r="BU108" s="58"/>
      <c r="BV108" s="58"/>
      <c r="BW108" s="58"/>
      <c r="BX108" s="58"/>
      <c r="BY108" s="58"/>
      <c r="BZ108" s="58"/>
      <c r="CA108" s="58"/>
      <c r="CB108" s="58"/>
      <c r="CC108" s="58"/>
      <c r="CD108" s="58"/>
      <c r="CE108" s="58"/>
      <c r="CF108" s="58"/>
      <c r="CG108" s="58"/>
      <c r="CH108" s="58"/>
      <c r="CI108" s="58"/>
      <c r="CJ108" s="58"/>
      <c r="CK108" s="58"/>
      <c r="CL108" s="58"/>
      <c r="CM108" s="58"/>
      <c r="CN108" s="58"/>
      <c r="CO108" s="58"/>
      <c r="CP108" s="58"/>
      <c r="CQ108" s="58"/>
      <c r="CR108" s="58"/>
      <c r="CS108" s="58"/>
      <c r="CT108" s="58"/>
      <c r="CU108" s="58"/>
      <c r="CV108" s="58"/>
    </row>
    <row r="109" spans="1:100" x14ac:dyDescent="0.25">
      <c r="A109" s="58"/>
      <c r="B109" s="58"/>
      <c r="C109" s="58"/>
      <c r="D109" s="58"/>
      <c r="E109" s="58"/>
      <c r="F109" s="58"/>
      <c r="G109" s="58"/>
      <c r="H109" s="58"/>
      <c r="I109" s="58"/>
      <c r="J109" s="461"/>
      <c r="K109" s="462"/>
      <c r="L109" s="462"/>
      <c r="M109" s="462"/>
      <c r="N109" s="462"/>
      <c r="O109" s="462"/>
      <c r="P109" s="462"/>
      <c r="Q109" s="462"/>
      <c r="R109" s="462"/>
      <c r="S109" s="467"/>
      <c r="T109" s="461"/>
      <c r="U109" s="462"/>
      <c r="V109" s="462"/>
      <c r="W109" s="462"/>
      <c r="X109" s="462"/>
      <c r="Y109" s="462"/>
      <c r="Z109" s="462"/>
      <c r="AA109" s="462"/>
      <c r="AB109" s="462"/>
      <c r="AC109" s="467"/>
      <c r="AD109" s="461"/>
      <c r="AE109" s="462"/>
      <c r="AF109" s="462"/>
      <c r="AG109" s="462"/>
      <c r="AH109" s="462"/>
      <c r="AI109" s="462"/>
      <c r="AJ109" s="462"/>
      <c r="AK109" s="462"/>
      <c r="AL109" s="462"/>
      <c r="AM109" s="467"/>
      <c r="AN109" s="461"/>
      <c r="AO109" s="462"/>
      <c r="AP109" s="462"/>
      <c r="AQ109" s="462"/>
      <c r="AR109" s="462"/>
      <c r="AS109" s="462"/>
      <c r="AT109" s="462"/>
      <c r="AU109" s="462"/>
      <c r="AV109" s="462"/>
      <c r="AW109" s="467"/>
      <c r="AX109" s="461"/>
      <c r="AY109" s="462"/>
      <c r="AZ109" s="462"/>
      <c r="BA109" s="462"/>
      <c r="BB109" s="462"/>
      <c r="BC109" s="462"/>
      <c r="BD109" s="462"/>
      <c r="BE109" s="462"/>
      <c r="BF109" s="462"/>
      <c r="BG109" s="467"/>
      <c r="BH109" s="58"/>
      <c r="BI109" s="58"/>
      <c r="BJ109" s="58"/>
      <c r="BK109" s="58"/>
      <c r="BL109" s="58"/>
      <c r="BM109" s="58"/>
      <c r="BN109" s="58"/>
      <c r="BO109" s="58"/>
      <c r="BP109" s="58"/>
      <c r="BQ109" s="58"/>
      <c r="BR109" s="58"/>
      <c r="BS109" s="58"/>
      <c r="BT109" s="58"/>
      <c r="BU109" s="58"/>
      <c r="BV109" s="58"/>
      <c r="BW109" s="58"/>
      <c r="BX109" s="58"/>
      <c r="BY109" s="58"/>
      <c r="BZ109" s="58"/>
      <c r="CA109" s="58"/>
      <c r="CB109" s="58"/>
      <c r="CC109" s="58"/>
      <c r="CD109" s="58"/>
      <c r="CE109" s="58"/>
      <c r="CF109" s="58"/>
      <c r="CG109" s="58"/>
      <c r="CH109" s="58"/>
      <c r="CI109" s="58"/>
      <c r="CJ109" s="58"/>
      <c r="CK109" s="58"/>
      <c r="CL109" s="58"/>
      <c r="CM109" s="58"/>
      <c r="CN109" s="58"/>
      <c r="CO109" s="58"/>
      <c r="CP109" s="58"/>
      <c r="CQ109" s="58"/>
      <c r="CR109" s="58"/>
      <c r="CS109" s="58"/>
      <c r="CT109" s="58"/>
      <c r="CU109" s="58"/>
      <c r="CV109" s="58"/>
    </row>
    <row r="110" spans="1:100" x14ac:dyDescent="0.25">
      <c r="A110" s="58"/>
      <c r="B110" s="58"/>
      <c r="C110" s="58"/>
      <c r="D110" s="58"/>
      <c r="E110" s="58"/>
      <c r="F110" s="58"/>
      <c r="G110" s="58"/>
      <c r="H110" s="58"/>
      <c r="I110" s="58"/>
      <c r="J110" s="461"/>
      <c r="K110" s="462"/>
      <c r="L110" s="462"/>
      <c r="M110" s="462"/>
      <c r="N110" s="462"/>
      <c r="O110" s="462"/>
      <c r="P110" s="462"/>
      <c r="Q110" s="462"/>
      <c r="R110" s="462"/>
      <c r="S110" s="467"/>
      <c r="T110" s="461"/>
      <c r="U110" s="462"/>
      <c r="V110" s="462"/>
      <c r="W110" s="462"/>
      <c r="X110" s="462"/>
      <c r="Y110" s="462"/>
      <c r="Z110" s="462"/>
      <c r="AA110" s="462"/>
      <c r="AB110" s="462"/>
      <c r="AC110" s="467"/>
      <c r="AD110" s="461"/>
      <c r="AE110" s="462"/>
      <c r="AF110" s="462"/>
      <c r="AG110" s="462"/>
      <c r="AH110" s="462"/>
      <c r="AI110" s="462"/>
      <c r="AJ110" s="462"/>
      <c r="AK110" s="462"/>
      <c r="AL110" s="462"/>
      <c r="AM110" s="467"/>
      <c r="AN110" s="461"/>
      <c r="AO110" s="462"/>
      <c r="AP110" s="462"/>
      <c r="AQ110" s="462"/>
      <c r="AR110" s="462"/>
      <c r="AS110" s="462"/>
      <c r="AT110" s="462"/>
      <c r="AU110" s="462"/>
      <c r="AV110" s="462"/>
      <c r="AW110" s="467"/>
      <c r="AX110" s="461"/>
      <c r="AY110" s="462"/>
      <c r="AZ110" s="462"/>
      <c r="BA110" s="462"/>
      <c r="BB110" s="462"/>
      <c r="BC110" s="462"/>
      <c r="BD110" s="462"/>
      <c r="BE110" s="462"/>
      <c r="BF110" s="462"/>
      <c r="BG110" s="467"/>
      <c r="BH110" s="58"/>
      <c r="BI110" s="58"/>
      <c r="BJ110" s="58"/>
      <c r="BK110" s="58"/>
      <c r="BL110" s="58"/>
      <c r="BM110" s="58"/>
      <c r="BN110" s="58"/>
      <c r="BO110" s="58"/>
      <c r="BP110" s="58"/>
      <c r="BQ110" s="58"/>
      <c r="BR110" s="58"/>
      <c r="BS110" s="58"/>
      <c r="BT110" s="58"/>
      <c r="BU110" s="58"/>
      <c r="BV110" s="58"/>
      <c r="BW110" s="58"/>
      <c r="BX110" s="58"/>
      <c r="BY110" s="58"/>
      <c r="BZ110" s="58"/>
      <c r="CA110" s="58"/>
      <c r="CB110" s="58"/>
      <c r="CC110" s="58"/>
      <c r="CD110" s="58"/>
      <c r="CE110" s="58"/>
      <c r="CF110" s="58"/>
      <c r="CG110" s="58"/>
      <c r="CH110" s="58"/>
      <c r="CI110" s="58"/>
      <c r="CJ110" s="58"/>
      <c r="CK110" s="58"/>
      <c r="CL110" s="58"/>
      <c r="CM110" s="58"/>
      <c r="CN110" s="58"/>
      <c r="CO110" s="58"/>
      <c r="CP110" s="58"/>
      <c r="CQ110" s="58"/>
      <c r="CR110" s="58"/>
      <c r="CS110" s="58"/>
      <c r="CT110" s="58"/>
      <c r="CU110" s="58"/>
      <c r="CV110" s="58"/>
    </row>
    <row r="111" spans="1:100" ht="15.75" thickBot="1" x14ac:dyDescent="0.3">
      <c r="A111" s="58"/>
      <c r="B111" s="58"/>
      <c r="C111" s="58"/>
      <c r="D111" s="58"/>
      <c r="E111" s="58"/>
      <c r="F111" s="58"/>
      <c r="G111" s="58"/>
      <c r="H111" s="58"/>
      <c r="I111" s="58"/>
      <c r="J111" s="464"/>
      <c r="K111" s="465"/>
      <c r="L111" s="465"/>
      <c r="M111" s="465"/>
      <c r="N111" s="465"/>
      <c r="O111" s="465"/>
      <c r="P111" s="465"/>
      <c r="Q111" s="465"/>
      <c r="R111" s="465"/>
      <c r="S111" s="468"/>
      <c r="T111" s="464"/>
      <c r="U111" s="465"/>
      <c r="V111" s="465"/>
      <c r="W111" s="465"/>
      <c r="X111" s="465"/>
      <c r="Y111" s="465"/>
      <c r="Z111" s="465"/>
      <c r="AA111" s="465"/>
      <c r="AB111" s="465"/>
      <c r="AC111" s="468"/>
      <c r="AD111" s="464"/>
      <c r="AE111" s="465"/>
      <c r="AF111" s="465"/>
      <c r="AG111" s="465"/>
      <c r="AH111" s="465"/>
      <c r="AI111" s="465"/>
      <c r="AJ111" s="465"/>
      <c r="AK111" s="465"/>
      <c r="AL111" s="465"/>
      <c r="AM111" s="468"/>
      <c r="AN111" s="464"/>
      <c r="AO111" s="465"/>
      <c r="AP111" s="465"/>
      <c r="AQ111" s="465"/>
      <c r="AR111" s="465"/>
      <c r="AS111" s="465"/>
      <c r="AT111" s="465"/>
      <c r="AU111" s="465"/>
      <c r="AV111" s="465"/>
      <c r="AW111" s="468"/>
      <c r="AX111" s="464"/>
      <c r="AY111" s="465"/>
      <c r="AZ111" s="465"/>
      <c r="BA111" s="465"/>
      <c r="BB111" s="465"/>
      <c r="BC111" s="465"/>
      <c r="BD111" s="465"/>
      <c r="BE111" s="465"/>
      <c r="BF111" s="465"/>
      <c r="BG111" s="468"/>
      <c r="BH111" s="58"/>
      <c r="BI111" s="58"/>
      <c r="BJ111" s="58"/>
      <c r="BK111" s="58"/>
      <c r="BL111" s="58"/>
      <c r="BM111" s="58"/>
      <c r="BN111" s="58"/>
      <c r="BO111" s="58"/>
      <c r="BP111" s="58"/>
      <c r="BQ111" s="58"/>
      <c r="BR111" s="58"/>
      <c r="BS111" s="58"/>
      <c r="BT111" s="58"/>
      <c r="BU111" s="58"/>
      <c r="BV111" s="58"/>
      <c r="BW111" s="58"/>
      <c r="BX111" s="58"/>
      <c r="BY111" s="58"/>
      <c r="BZ111" s="58"/>
      <c r="CA111" s="58"/>
      <c r="CB111" s="58"/>
      <c r="CC111" s="58"/>
      <c r="CD111" s="58"/>
      <c r="CE111" s="58"/>
      <c r="CF111" s="58"/>
      <c r="CG111" s="58"/>
      <c r="CH111" s="58"/>
      <c r="CI111" s="58"/>
      <c r="CJ111" s="58"/>
      <c r="CK111" s="58"/>
      <c r="CL111" s="58"/>
      <c r="CM111" s="58"/>
      <c r="CN111" s="58"/>
      <c r="CO111" s="58"/>
      <c r="CP111" s="58"/>
      <c r="CQ111" s="58"/>
      <c r="CR111" s="58"/>
      <c r="CS111" s="58"/>
      <c r="CT111" s="58"/>
      <c r="CU111" s="58"/>
      <c r="CV111" s="58"/>
    </row>
    <row r="112" spans="1:100" x14ac:dyDescent="0.25">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c r="BO112" s="58"/>
      <c r="BP112" s="58"/>
      <c r="BQ112" s="58"/>
      <c r="BR112" s="58"/>
      <c r="BS112" s="58"/>
      <c r="BT112" s="58"/>
      <c r="BU112" s="58"/>
      <c r="BV112" s="58"/>
      <c r="BW112" s="58"/>
      <c r="BX112" s="58"/>
      <c r="BY112" s="58"/>
      <c r="BZ112" s="58"/>
      <c r="CA112" s="58"/>
      <c r="CB112" s="58"/>
      <c r="CC112" s="58"/>
      <c r="CD112" s="58"/>
      <c r="CE112" s="58"/>
      <c r="CF112" s="58"/>
      <c r="CG112" s="58"/>
      <c r="CH112" s="58"/>
      <c r="CI112" s="58"/>
      <c r="CJ112" s="58"/>
      <c r="CK112" s="58"/>
      <c r="CL112" s="58"/>
      <c r="CM112" s="58"/>
      <c r="CN112" s="58"/>
      <c r="CO112" s="58"/>
      <c r="CP112" s="58"/>
      <c r="CQ112" s="58"/>
      <c r="CR112" s="58"/>
      <c r="CS112" s="58"/>
      <c r="CT112" s="58"/>
      <c r="CU112" s="58"/>
      <c r="CV112" s="58"/>
    </row>
    <row r="113" spans="1:100" ht="15" customHeight="1" x14ac:dyDescent="0.25">
      <c r="A113" s="58"/>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58"/>
      <c r="BJ113" s="58"/>
      <c r="BK113" s="58"/>
      <c r="BL113" s="58"/>
      <c r="BM113" s="58"/>
      <c r="BN113" s="58"/>
      <c r="BO113" s="58"/>
      <c r="BP113" s="58"/>
      <c r="BQ113" s="58"/>
      <c r="BR113" s="58"/>
      <c r="BS113" s="58"/>
      <c r="BT113" s="58"/>
      <c r="BU113" s="58"/>
      <c r="BV113" s="58"/>
      <c r="BW113" s="58"/>
      <c r="BX113" s="58"/>
      <c r="BY113" s="58"/>
      <c r="BZ113" s="58"/>
      <c r="CA113" s="58"/>
      <c r="CB113" s="58"/>
      <c r="CC113" s="58"/>
      <c r="CD113" s="58"/>
      <c r="CE113" s="58"/>
      <c r="CF113" s="58"/>
      <c r="CG113" s="58"/>
      <c r="CH113" s="58"/>
      <c r="CI113" s="58"/>
      <c r="CJ113" s="58"/>
      <c r="CK113" s="58"/>
      <c r="CL113" s="58"/>
      <c r="CM113" s="58"/>
      <c r="CN113" s="58"/>
      <c r="CO113" s="58"/>
      <c r="CP113" s="58"/>
      <c r="CQ113" s="58"/>
      <c r="CR113" s="58"/>
      <c r="CS113" s="58"/>
      <c r="CT113" s="58"/>
      <c r="CU113" s="58"/>
      <c r="CV113" s="58"/>
    </row>
    <row r="114" spans="1:100" ht="15" customHeight="1" x14ac:dyDescent="0.25">
      <c r="A114" s="58"/>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58"/>
      <c r="BJ114" s="58"/>
      <c r="BK114" s="58"/>
      <c r="BL114" s="58"/>
      <c r="BM114" s="58"/>
      <c r="BN114" s="58"/>
      <c r="BO114" s="58"/>
      <c r="BP114" s="58"/>
      <c r="BQ114" s="58"/>
      <c r="BR114" s="58"/>
      <c r="BS114" s="58"/>
      <c r="BT114" s="58"/>
      <c r="BU114" s="58"/>
      <c r="BV114" s="58"/>
      <c r="BW114" s="58"/>
      <c r="BX114" s="58"/>
      <c r="BY114" s="58"/>
      <c r="BZ114" s="58"/>
      <c r="CA114" s="58"/>
      <c r="CB114" s="58"/>
      <c r="CC114" s="58"/>
      <c r="CD114" s="58"/>
      <c r="CE114" s="58"/>
      <c r="CF114" s="58"/>
      <c r="CG114" s="58"/>
      <c r="CH114" s="58"/>
      <c r="CI114" s="58"/>
      <c r="CJ114" s="58"/>
      <c r="CK114" s="58"/>
      <c r="CL114" s="58"/>
      <c r="CM114" s="58"/>
      <c r="CN114" s="58"/>
      <c r="CO114" s="58"/>
      <c r="CP114" s="58"/>
      <c r="CQ114" s="58"/>
      <c r="CR114" s="58"/>
      <c r="CS114" s="58"/>
      <c r="CT114" s="58"/>
      <c r="CU114" s="58"/>
      <c r="CV114" s="58"/>
    </row>
    <row r="115" spans="1:100" x14ac:dyDescent="0.25">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row>
    <row r="116" spans="1:100" x14ac:dyDescent="0.25">
      <c r="A116" s="58"/>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c r="BO116" s="58"/>
      <c r="BP116" s="58"/>
      <c r="BQ116" s="58"/>
      <c r="BR116" s="58"/>
      <c r="BS116" s="58"/>
      <c r="BT116" s="58"/>
      <c r="BU116" s="58"/>
      <c r="BV116" s="58"/>
      <c r="BW116" s="58"/>
      <c r="BX116" s="58"/>
      <c r="BY116" s="58"/>
      <c r="BZ116" s="58"/>
      <c r="CA116" s="58"/>
      <c r="CB116" s="58"/>
      <c r="CC116" s="58"/>
      <c r="CD116" s="58"/>
      <c r="CE116" s="58"/>
      <c r="CF116" s="58"/>
      <c r="CG116" s="58"/>
      <c r="CH116" s="58"/>
      <c r="CI116" s="58"/>
      <c r="CJ116" s="58"/>
      <c r="CK116" s="58"/>
      <c r="CL116" s="58"/>
      <c r="CM116" s="58"/>
      <c r="CN116" s="58"/>
      <c r="CO116" s="58"/>
      <c r="CP116" s="58"/>
      <c r="CQ116" s="58"/>
      <c r="CR116" s="58"/>
      <c r="CS116" s="58"/>
      <c r="CT116" s="58"/>
      <c r="CU116" s="58"/>
      <c r="CV116" s="58"/>
    </row>
    <row r="117" spans="1:100" x14ac:dyDescent="0.25">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c r="BO117" s="58"/>
      <c r="BP117" s="58"/>
      <c r="BQ117" s="58"/>
      <c r="BR117" s="58"/>
      <c r="BS117" s="58"/>
      <c r="BT117" s="58"/>
      <c r="BU117" s="58"/>
      <c r="BV117" s="58"/>
      <c r="BW117" s="58"/>
      <c r="BX117" s="58"/>
      <c r="BY117" s="58"/>
      <c r="BZ117" s="58"/>
      <c r="CA117" s="58"/>
      <c r="CB117" s="58"/>
      <c r="CC117" s="58"/>
      <c r="CD117" s="58"/>
      <c r="CE117" s="58"/>
      <c r="CF117" s="58"/>
      <c r="CG117" s="58"/>
      <c r="CH117" s="58"/>
      <c r="CI117" s="58"/>
      <c r="CJ117" s="58"/>
      <c r="CK117" s="58"/>
      <c r="CL117" s="58"/>
      <c r="CM117" s="58"/>
      <c r="CN117" s="58"/>
      <c r="CO117" s="58"/>
      <c r="CP117" s="58"/>
      <c r="CQ117" s="58"/>
      <c r="CR117" s="58"/>
      <c r="CS117" s="58"/>
      <c r="CT117" s="58"/>
      <c r="CU117" s="58"/>
      <c r="CV117" s="58"/>
    </row>
    <row r="118" spans="1:100" x14ac:dyDescent="0.25">
      <c r="A118" s="58"/>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c r="BO118" s="58"/>
      <c r="BP118" s="58"/>
      <c r="BQ118" s="58"/>
      <c r="BR118" s="58"/>
      <c r="BS118" s="58"/>
      <c r="BT118" s="58"/>
      <c r="BU118" s="58"/>
      <c r="BV118" s="58"/>
      <c r="BW118" s="58"/>
      <c r="BX118" s="58"/>
      <c r="BY118" s="58"/>
      <c r="BZ118" s="58"/>
      <c r="CA118" s="58"/>
      <c r="CB118" s="58"/>
      <c r="CC118" s="58"/>
      <c r="CD118" s="58"/>
      <c r="CE118" s="58"/>
      <c r="CF118" s="58"/>
      <c r="CG118" s="58"/>
      <c r="CH118" s="58"/>
      <c r="CI118" s="58"/>
      <c r="CJ118" s="58"/>
      <c r="CK118" s="58"/>
      <c r="CL118" s="58"/>
      <c r="CM118" s="58"/>
      <c r="CN118" s="58"/>
      <c r="CO118" s="58"/>
      <c r="CP118" s="58"/>
      <c r="CQ118" s="58"/>
      <c r="CR118" s="58"/>
      <c r="CS118" s="58"/>
      <c r="CT118" s="58"/>
      <c r="CU118" s="58"/>
      <c r="CV118" s="58"/>
    </row>
    <row r="119" spans="1:100" x14ac:dyDescent="0.25">
      <c r="A119" s="58"/>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c r="BO119" s="58"/>
      <c r="BP119" s="58"/>
      <c r="BQ119" s="58"/>
      <c r="BR119" s="58"/>
      <c r="BS119" s="58"/>
      <c r="BT119" s="58"/>
      <c r="BU119" s="58"/>
      <c r="BV119" s="58"/>
      <c r="BW119" s="58"/>
      <c r="BX119" s="58"/>
      <c r="BY119" s="58"/>
      <c r="BZ119" s="58"/>
      <c r="CA119" s="58"/>
      <c r="CB119" s="58"/>
      <c r="CC119" s="58"/>
      <c r="CD119" s="58"/>
      <c r="CE119" s="58"/>
      <c r="CF119" s="58"/>
      <c r="CG119" s="58"/>
      <c r="CH119" s="58"/>
      <c r="CI119" s="58"/>
      <c r="CJ119" s="58"/>
      <c r="CK119" s="58"/>
      <c r="CL119" s="58"/>
      <c r="CM119" s="58"/>
      <c r="CN119" s="58"/>
      <c r="CO119" s="58"/>
      <c r="CP119" s="58"/>
      <c r="CQ119" s="58"/>
      <c r="CR119" s="58"/>
      <c r="CS119" s="58"/>
      <c r="CT119" s="58"/>
      <c r="CU119" s="58"/>
      <c r="CV119" s="58"/>
    </row>
    <row r="120" spans="1:100" x14ac:dyDescent="0.25">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c r="BO120" s="58"/>
      <c r="BP120" s="58"/>
      <c r="BQ120" s="58"/>
      <c r="BR120" s="58"/>
      <c r="BS120" s="58"/>
      <c r="BT120" s="58"/>
      <c r="BU120" s="58"/>
      <c r="BV120" s="58"/>
      <c r="BW120" s="58"/>
      <c r="BX120" s="58"/>
      <c r="BY120" s="58"/>
      <c r="BZ120" s="58"/>
      <c r="CA120" s="58"/>
      <c r="CB120" s="58"/>
      <c r="CC120" s="58"/>
      <c r="CD120" s="58"/>
      <c r="CE120" s="58"/>
      <c r="CF120" s="58"/>
      <c r="CG120" s="58"/>
      <c r="CH120" s="58"/>
      <c r="CI120" s="58"/>
      <c r="CJ120" s="58"/>
      <c r="CK120" s="58"/>
      <c r="CL120" s="58"/>
      <c r="CM120" s="58"/>
      <c r="CN120" s="58"/>
      <c r="CO120" s="58"/>
      <c r="CP120" s="58"/>
      <c r="CQ120" s="58"/>
      <c r="CR120" s="58"/>
      <c r="CS120" s="58"/>
      <c r="CT120" s="58"/>
      <c r="CU120" s="58"/>
      <c r="CV120" s="58"/>
    </row>
    <row r="121" spans="1:100" ht="21" x14ac:dyDescent="0.25">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62"/>
      <c r="BJ121" s="62"/>
      <c r="BK121" s="62"/>
      <c r="BL121" s="62"/>
      <c r="BM121" s="62"/>
      <c r="BN121" s="62"/>
      <c r="BO121" s="58"/>
      <c r="BP121" s="58"/>
      <c r="BQ121" s="58"/>
      <c r="BR121" s="58"/>
      <c r="BS121" s="58"/>
      <c r="BT121" s="58"/>
      <c r="BU121" s="58"/>
      <c r="BV121" s="58"/>
      <c r="BW121" s="58"/>
      <c r="BX121" s="58"/>
      <c r="BY121" s="58"/>
      <c r="BZ121" s="58"/>
      <c r="CA121" s="58"/>
      <c r="CB121" s="58"/>
      <c r="CC121" s="58"/>
      <c r="CD121" s="58"/>
      <c r="CE121" s="58"/>
      <c r="CF121" s="58"/>
      <c r="CG121" s="58"/>
      <c r="CH121" s="58"/>
      <c r="CI121" s="58"/>
      <c r="CJ121" s="58"/>
      <c r="CK121" s="58"/>
      <c r="CL121" s="58"/>
      <c r="CM121" s="58"/>
      <c r="CN121" s="58"/>
      <c r="CO121" s="58"/>
      <c r="CP121" s="58"/>
      <c r="CQ121" s="58"/>
      <c r="CR121" s="58"/>
      <c r="CS121" s="58"/>
      <c r="CT121" s="58"/>
      <c r="CU121" s="58"/>
      <c r="CV121" s="58"/>
    </row>
    <row r="122" spans="1:100" ht="21" x14ac:dyDescent="0.25">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62"/>
      <c r="BJ122" s="62"/>
      <c r="BK122" s="62"/>
      <c r="BL122" s="62"/>
      <c r="BM122" s="62"/>
      <c r="BN122" s="62"/>
      <c r="BO122" s="58"/>
      <c r="BP122" s="58"/>
      <c r="BQ122" s="58"/>
      <c r="BR122" s="58"/>
      <c r="BS122" s="58"/>
      <c r="BT122" s="58"/>
      <c r="BU122" s="58"/>
      <c r="BV122" s="58"/>
      <c r="BW122" s="58"/>
      <c r="BX122" s="58"/>
      <c r="BY122" s="58"/>
      <c r="BZ122" s="58"/>
      <c r="CA122" s="58"/>
      <c r="CB122" s="58"/>
      <c r="CC122" s="58"/>
      <c r="CD122" s="58"/>
      <c r="CE122" s="58"/>
      <c r="CF122" s="58"/>
      <c r="CG122" s="58"/>
      <c r="CH122" s="58"/>
      <c r="CI122" s="58"/>
      <c r="CJ122" s="58"/>
      <c r="CK122" s="58"/>
      <c r="CL122" s="58"/>
      <c r="CM122" s="58"/>
      <c r="CN122" s="58"/>
      <c r="CO122" s="58"/>
      <c r="CP122" s="58"/>
      <c r="CQ122" s="58"/>
      <c r="CR122" s="58"/>
      <c r="CS122" s="58"/>
      <c r="CT122" s="58"/>
      <c r="CU122" s="58"/>
      <c r="CV122" s="58"/>
    </row>
    <row r="123" spans="1:100" x14ac:dyDescent="0.25">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c r="BO123" s="58"/>
      <c r="BP123" s="58"/>
      <c r="BQ123" s="58"/>
      <c r="BR123" s="58"/>
      <c r="BS123" s="58"/>
      <c r="BT123" s="58"/>
      <c r="BU123" s="58"/>
      <c r="BV123" s="58"/>
      <c r="BW123" s="58"/>
      <c r="BX123" s="58"/>
      <c r="BY123" s="58"/>
      <c r="BZ123" s="58"/>
      <c r="CA123" s="58"/>
      <c r="CB123" s="58"/>
      <c r="CC123" s="58"/>
      <c r="CD123" s="58"/>
      <c r="CE123" s="58"/>
      <c r="CF123" s="58"/>
      <c r="CG123" s="58"/>
      <c r="CH123" s="58"/>
      <c r="CI123" s="58"/>
      <c r="CJ123" s="58"/>
      <c r="CK123" s="58"/>
      <c r="CL123" s="58"/>
      <c r="CM123" s="58"/>
      <c r="CN123" s="58"/>
      <c r="CO123" s="58"/>
      <c r="CP123" s="58"/>
      <c r="CQ123" s="58"/>
      <c r="CR123" s="58"/>
      <c r="CS123" s="58"/>
      <c r="CT123" s="58"/>
      <c r="CU123" s="58"/>
      <c r="CV123" s="58"/>
    </row>
    <row r="124" spans="1:100" x14ac:dyDescent="0.25">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c r="BO124" s="58"/>
      <c r="BP124" s="58"/>
      <c r="BQ124" s="58"/>
      <c r="BR124" s="58"/>
      <c r="BS124" s="58"/>
      <c r="BT124" s="58"/>
      <c r="BU124" s="58"/>
      <c r="BV124" s="58"/>
      <c r="BW124" s="58"/>
      <c r="BX124" s="58"/>
      <c r="BY124" s="58"/>
      <c r="BZ124" s="58"/>
      <c r="CA124" s="58"/>
      <c r="CB124" s="58"/>
      <c r="CC124" s="58"/>
      <c r="CD124" s="58"/>
      <c r="CE124" s="58"/>
      <c r="CF124" s="58"/>
      <c r="CG124" s="58"/>
      <c r="CH124" s="58"/>
      <c r="CI124" s="58"/>
      <c r="CJ124" s="58"/>
      <c r="CK124" s="58"/>
      <c r="CL124" s="58"/>
      <c r="CM124" s="58"/>
      <c r="CN124" s="58"/>
      <c r="CO124" s="58"/>
      <c r="CP124" s="58"/>
      <c r="CQ124" s="58"/>
      <c r="CR124" s="58"/>
      <c r="CS124" s="58"/>
      <c r="CT124" s="58"/>
      <c r="CU124" s="58"/>
      <c r="CV124" s="58"/>
    </row>
    <row r="125" spans="1:100" x14ac:dyDescent="0.25">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c r="BO125" s="58"/>
      <c r="BP125" s="58"/>
      <c r="BQ125" s="58"/>
      <c r="BR125" s="58"/>
      <c r="BS125" s="58"/>
      <c r="BT125" s="58"/>
      <c r="BU125" s="58"/>
      <c r="BV125" s="58"/>
      <c r="BW125" s="58"/>
      <c r="BX125" s="58"/>
      <c r="BY125" s="58"/>
      <c r="BZ125" s="58"/>
      <c r="CA125" s="58"/>
      <c r="CB125" s="58"/>
      <c r="CC125" s="58"/>
      <c r="CD125" s="58"/>
      <c r="CE125" s="58"/>
      <c r="CF125" s="58"/>
      <c r="CG125" s="58"/>
      <c r="CH125" s="58"/>
      <c r="CI125" s="58"/>
      <c r="CJ125" s="58"/>
      <c r="CK125" s="58"/>
      <c r="CL125" s="58"/>
      <c r="CM125" s="58"/>
      <c r="CN125" s="58"/>
      <c r="CO125" s="58"/>
      <c r="CP125" s="58"/>
      <c r="CQ125" s="58"/>
      <c r="CR125" s="58"/>
      <c r="CS125" s="58"/>
      <c r="CT125" s="58"/>
      <c r="CU125" s="58"/>
      <c r="CV125" s="58"/>
    </row>
    <row r="126" spans="1:100" x14ac:dyDescent="0.25">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c r="BO126" s="58"/>
      <c r="BP126" s="58"/>
      <c r="BQ126" s="58"/>
      <c r="BR126" s="58"/>
      <c r="BS126" s="58"/>
      <c r="BT126" s="58"/>
      <c r="BU126" s="58"/>
      <c r="BV126" s="58"/>
      <c r="BW126" s="58"/>
      <c r="BX126" s="58"/>
      <c r="BY126" s="58"/>
      <c r="BZ126" s="58"/>
      <c r="CA126" s="58"/>
      <c r="CB126" s="58"/>
      <c r="CC126" s="58"/>
      <c r="CD126" s="58"/>
      <c r="CE126" s="58"/>
      <c r="CF126" s="58"/>
      <c r="CG126" s="58"/>
      <c r="CH126" s="58"/>
      <c r="CI126" s="58"/>
      <c r="CJ126" s="58"/>
      <c r="CK126" s="58"/>
      <c r="CL126" s="58"/>
      <c r="CM126" s="58"/>
      <c r="CN126" s="58"/>
      <c r="CO126" s="58"/>
      <c r="CP126" s="58"/>
      <c r="CQ126" s="58"/>
      <c r="CR126" s="58"/>
      <c r="CS126" s="58"/>
      <c r="CT126" s="58"/>
      <c r="CU126" s="58"/>
      <c r="CV126" s="58"/>
    </row>
    <row r="127" spans="1:100" x14ac:dyDescent="0.25">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c r="BO127" s="58"/>
      <c r="BP127" s="58"/>
      <c r="BQ127" s="58"/>
      <c r="BR127" s="58"/>
      <c r="BS127" s="58"/>
      <c r="BT127" s="58"/>
      <c r="BU127" s="58"/>
      <c r="BV127" s="58"/>
      <c r="BW127" s="58"/>
      <c r="BX127" s="58"/>
      <c r="BY127" s="58"/>
      <c r="BZ127" s="58"/>
      <c r="CA127" s="58"/>
      <c r="CB127" s="58"/>
      <c r="CC127" s="58"/>
      <c r="CD127" s="58"/>
      <c r="CE127" s="58"/>
      <c r="CF127" s="58"/>
      <c r="CG127" s="58"/>
      <c r="CH127" s="58"/>
      <c r="CI127" s="58"/>
      <c r="CJ127" s="58"/>
      <c r="CK127" s="58"/>
      <c r="CL127" s="58"/>
      <c r="CM127" s="58"/>
      <c r="CN127" s="58"/>
      <c r="CO127" s="58"/>
      <c r="CP127" s="58"/>
      <c r="CQ127" s="58"/>
      <c r="CR127" s="58"/>
      <c r="CS127" s="58"/>
      <c r="CT127" s="58"/>
      <c r="CU127" s="58"/>
      <c r="CV127" s="58"/>
    </row>
    <row r="128" spans="1:100" x14ac:dyDescent="0.25">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c r="BO128" s="58"/>
      <c r="BP128" s="58"/>
      <c r="BQ128" s="58"/>
      <c r="BR128" s="58"/>
      <c r="BS128" s="58"/>
      <c r="BT128" s="58"/>
      <c r="BU128" s="58"/>
      <c r="BV128" s="58"/>
      <c r="BW128" s="58"/>
      <c r="BX128" s="58"/>
      <c r="BY128" s="58"/>
      <c r="BZ128" s="58"/>
      <c r="CA128" s="58"/>
      <c r="CB128" s="58"/>
      <c r="CC128" s="58"/>
      <c r="CD128" s="58"/>
      <c r="CE128" s="58"/>
      <c r="CF128" s="58"/>
      <c r="CG128" s="58"/>
      <c r="CH128" s="58"/>
      <c r="CI128" s="58"/>
      <c r="CJ128" s="58"/>
      <c r="CK128" s="58"/>
      <c r="CL128" s="58"/>
      <c r="CM128" s="58"/>
      <c r="CN128" s="58"/>
      <c r="CO128" s="58"/>
      <c r="CP128" s="58"/>
      <c r="CQ128" s="58"/>
      <c r="CR128" s="58"/>
      <c r="CS128" s="58"/>
      <c r="CT128" s="58"/>
      <c r="CU128" s="58"/>
      <c r="CV128" s="58"/>
    </row>
    <row r="129" spans="1:100" x14ac:dyDescent="0.25">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c r="BO129" s="58"/>
      <c r="BP129" s="58"/>
      <c r="BQ129" s="58"/>
      <c r="BR129" s="58"/>
      <c r="BS129" s="58"/>
      <c r="BT129" s="58"/>
      <c r="BU129" s="58"/>
      <c r="BV129" s="58"/>
      <c r="BW129" s="58"/>
      <c r="BX129" s="58"/>
      <c r="BY129" s="58"/>
      <c r="BZ129" s="58"/>
      <c r="CA129" s="58"/>
      <c r="CB129" s="58"/>
      <c r="CC129" s="58"/>
      <c r="CD129" s="58"/>
      <c r="CE129" s="58"/>
      <c r="CF129" s="58"/>
      <c r="CG129" s="58"/>
      <c r="CH129" s="58"/>
      <c r="CI129" s="58"/>
      <c r="CJ129" s="58"/>
      <c r="CK129" s="58"/>
      <c r="CL129" s="58"/>
      <c r="CM129" s="58"/>
      <c r="CN129" s="58"/>
      <c r="CO129" s="58"/>
      <c r="CP129" s="58"/>
      <c r="CQ129" s="58"/>
      <c r="CR129" s="58"/>
      <c r="CS129" s="58"/>
      <c r="CT129" s="58"/>
      <c r="CU129" s="58"/>
      <c r="CV129" s="58"/>
    </row>
    <row r="130" spans="1:100" x14ac:dyDescent="0.25">
      <c r="A130" s="58"/>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c r="BO130" s="58"/>
      <c r="BP130" s="58"/>
      <c r="BQ130" s="58"/>
      <c r="BR130" s="58"/>
      <c r="BS130" s="58"/>
      <c r="BT130" s="58"/>
      <c r="BU130" s="58"/>
      <c r="BV130" s="58"/>
      <c r="BW130" s="58"/>
      <c r="BX130" s="58"/>
      <c r="BY130" s="58"/>
      <c r="BZ130" s="58"/>
      <c r="CA130" s="58"/>
      <c r="CB130" s="58"/>
      <c r="CC130" s="58"/>
      <c r="CD130" s="58"/>
      <c r="CE130" s="58"/>
      <c r="CF130" s="58"/>
      <c r="CG130" s="58"/>
      <c r="CH130" s="58"/>
      <c r="CI130" s="58"/>
      <c r="CJ130" s="58"/>
      <c r="CK130" s="58"/>
      <c r="CL130" s="58"/>
      <c r="CM130" s="58"/>
      <c r="CN130" s="58"/>
      <c r="CO130" s="58"/>
      <c r="CP130" s="58"/>
      <c r="CQ130" s="58"/>
      <c r="CR130" s="58"/>
      <c r="CS130" s="58"/>
      <c r="CT130" s="58"/>
      <c r="CU130" s="58"/>
      <c r="CV130" s="58"/>
    </row>
    <row r="131" spans="1:100" x14ac:dyDescent="0.25">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c r="BO131" s="58"/>
      <c r="BP131" s="58"/>
      <c r="BQ131" s="58"/>
      <c r="BR131" s="58"/>
      <c r="BS131" s="58"/>
      <c r="BT131" s="58"/>
      <c r="BU131" s="58"/>
      <c r="BV131" s="58"/>
      <c r="BW131" s="58"/>
      <c r="BX131" s="58"/>
      <c r="BY131" s="58"/>
      <c r="BZ131" s="58"/>
      <c r="CA131" s="58"/>
      <c r="CB131" s="58"/>
      <c r="CC131" s="58"/>
      <c r="CD131" s="58"/>
      <c r="CE131" s="58"/>
      <c r="CF131" s="58"/>
      <c r="CG131" s="58"/>
      <c r="CH131" s="58"/>
      <c r="CI131" s="58"/>
      <c r="CJ131" s="58"/>
      <c r="CK131" s="58"/>
      <c r="CL131" s="58"/>
      <c r="CM131" s="58"/>
      <c r="CN131" s="58"/>
      <c r="CO131" s="58"/>
      <c r="CP131" s="58"/>
      <c r="CQ131" s="58"/>
      <c r="CR131" s="58"/>
      <c r="CS131" s="58"/>
      <c r="CT131" s="58"/>
      <c r="CU131" s="58"/>
      <c r="CV131" s="58"/>
    </row>
    <row r="132" spans="1:100" x14ac:dyDescent="0.25">
      <c r="A132" s="5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c r="BO132" s="58"/>
      <c r="BP132" s="58"/>
      <c r="BQ132" s="58"/>
      <c r="BR132" s="58"/>
      <c r="BS132" s="58"/>
      <c r="BT132" s="58"/>
      <c r="BU132" s="58"/>
      <c r="BV132" s="58"/>
      <c r="BW132" s="58"/>
      <c r="BX132" s="58"/>
      <c r="BY132" s="58"/>
      <c r="BZ132" s="58"/>
      <c r="CA132" s="58"/>
      <c r="CB132" s="58"/>
      <c r="CC132" s="58"/>
      <c r="CD132" s="58"/>
      <c r="CE132" s="58"/>
      <c r="CF132" s="58"/>
      <c r="CG132" s="58"/>
      <c r="CH132" s="58"/>
      <c r="CI132" s="58"/>
      <c r="CJ132" s="58"/>
      <c r="CK132" s="58"/>
      <c r="CL132" s="58"/>
      <c r="CM132" s="58"/>
      <c r="CN132" s="58"/>
      <c r="CO132" s="58"/>
      <c r="CP132" s="58"/>
      <c r="CQ132" s="58"/>
      <c r="CR132" s="58"/>
      <c r="CS132" s="58"/>
      <c r="CT132" s="58"/>
      <c r="CU132" s="58"/>
      <c r="CV132" s="58"/>
    </row>
    <row r="133" spans="1:100" x14ac:dyDescent="0.25">
      <c r="A133" s="5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c r="BO133" s="58"/>
      <c r="BP133" s="58"/>
      <c r="BQ133" s="58"/>
      <c r="BR133" s="58"/>
      <c r="BS133" s="58"/>
      <c r="BT133" s="58"/>
      <c r="BU133" s="58"/>
      <c r="BV133" s="58"/>
      <c r="BW133" s="58"/>
      <c r="BX133" s="58"/>
      <c r="BY133" s="58"/>
      <c r="BZ133" s="58"/>
      <c r="CA133" s="58"/>
      <c r="CB133" s="58"/>
      <c r="CC133" s="58"/>
      <c r="CD133" s="58"/>
      <c r="CE133" s="58"/>
      <c r="CF133" s="58"/>
      <c r="CG133" s="58"/>
      <c r="CH133" s="58"/>
      <c r="CI133" s="58"/>
      <c r="CJ133" s="58"/>
      <c r="CK133" s="58"/>
      <c r="CL133" s="58"/>
      <c r="CM133" s="58"/>
      <c r="CN133" s="58"/>
      <c r="CO133" s="58"/>
      <c r="CP133" s="58"/>
      <c r="CQ133" s="58"/>
      <c r="CR133" s="58"/>
      <c r="CS133" s="58"/>
      <c r="CT133" s="58"/>
      <c r="CU133" s="58"/>
      <c r="CV133" s="58"/>
    </row>
    <row r="134" spans="1:100" x14ac:dyDescent="0.25">
      <c r="A134" s="5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c r="BO134" s="58"/>
      <c r="BP134" s="58"/>
      <c r="BQ134" s="58"/>
      <c r="BR134" s="58"/>
      <c r="BS134" s="58"/>
      <c r="BT134" s="58"/>
      <c r="BU134" s="58"/>
      <c r="BV134" s="58"/>
      <c r="BW134" s="58"/>
      <c r="BX134" s="58"/>
      <c r="BY134" s="58"/>
      <c r="BZ134" s="58"/>
      <c r="CA134" s="58"/>
      <c r="CB134" s="58"/>
      <c r="CC134" s="58"/>
      <c r="CD134" s="58"/>
      <c r="CE134" s="58"/>
      <c r="CF134" s="58"/>
      <c r="CG134" s="58"/>
      <c r="CH134" s="58"/>
      <c r="CI134" s="58"/>
      <c r="CJ134" s="58"/>
      <c r="CK134" s="58"/>
      <c r="CL134" s="58"/>
      <c r="CM134" s="58"/>
      <c r="CN134" s="58"/>
      <c r="CO134" s="58"/>
      <c r="CP134" s="58"/>
      <c r="CQ134" s="58"/>
      <c r="CR134" s="58"/>
      <c r="CS134" s="58"/>
      <c r="CT134" s="58"/>
      <c r="CU134" s="58"/>
      <c r="CV134" s="58"/>
    </row>
    <row r="135" spans="1:100" x14ac:dyDescent="0.25">
      <c r="A135" s="5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c r="BO135" s="58"/>
      <c r="BP135" s="58"/>
      <c r="BQ135" s="58"/>
      <c r="BR135" s="58"/>
      <c r="BS135" s="58"/>
      <c r="BT135" s="58"/>
      <c r="BU135" s="58"/>
      <c r="BV135" s="58"/>
      <c r="BW135" s="58"/>
      <c r="BX135" s="58"/>
      <c r="BY135" s="58"/>
      <c r="BZ135" s="58"/>
      <c r="CA135" s="58"/>
      <c r="CB135" s="58"/>
      <c r="CC135" s="58"/>
      <c r="CD135" s="58"/>
      <c r="CE135" s="58"/>
      <c r="CF135" s="58"/>
      <c r="CG135" s="58"/>
      <c r="CH135" s="58"/>
      <c r="CI135" s="58"/>
      <c r="CJ135" s="58"/>
      <c r="CK135" s="58"/>
      <c r="CL135" s="58"/>
      <c r="CM135" s="58"/>
      <c r="CN135" s="58"/>
      <c r="CO135" s="58"/>
      <c r="CP135" s="58"/>
      <c r="CQ135" s="58"/>
      <c r="CR135" s="58"/>
      <c r="CS135" s="58"/>
      <c r="CT135" s="58"/>
      <c r="CU135" s="58"/>
      <c r="CV135" s="58"/>
    </row>
    <row r="136" spans="1:100" x14ac:dyDescent="0.25">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c r="BO136" s="58"/>
      <c r="BP136" s="58"/>
      <c r="BQ136" s="58"/>
      <c r="BR136" s="58"/>
      <c r="BS136" s="58"/>
      <c r="BT136" s="58"/>
      <c r="BU136" s="58"/>
      <c r="BV136" s="58"/>
      <c r="BW136" s="58"/>
      <c r="BX136" s="58"/>
      <c r="BY136" s="58"/>
      <c r="BZ136" s="58"/>
      <c r="CA136" s="58"/>
      <c r="CB136" s="58"/>
      <c r="CC136" s="58"/>
      <c r="CD136" s="58"/>
      <c r="CE136" s="58"/>
      <c r="CF136" s="58"/>
      <c r="CG136" s="58"/>
      <c r="CH136" s="58"/>
      <c r="CI136" s="58"/>
      <c r="CJ136" s="58"/>
      <c r="CK136" s="58"/>
      <c r="CL136" s="58"/>
      <c r="CM136" s="58"/>
      <c r="CN136" s="58"/>
      <c r="CO136" s="58"/>
      <c r="CP136" s="58"/>
      <c r="CQ136" s="58"/>
      <c r="CR136" s="58"/>
      <c r="CS136" s="58"/>
      <c r="CT136" s="58"/>
      <c r="CU136" s="58"/>
      <c r="CV136" s="58"/>
    </row>
    <row r="137" spans="1:100" x14ac:dyDescent="0.25">
      <c r="A137" s="5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c r="BO137" s="58"/>
      <c r="BP137" s="58"/>
      <c r="BQ137" s="58"/>
      <c r="BR137" s="58"/>
      <c r="BS137" s="58"/>
      <c r="BT137" s="58"/>
      <c r="BU137" s="58"/>
      <c r="BV137" s="58"/>
      <c r="BW137" s="58"/>
      <c r="BX137" s="58"/>
      <c r="BY137" s="58"/>
      <c r="BZ137" s="58"/>
      <c r="CA137" s="58"/>
      <c r="CB137" s="58"/>
      <c r="CC137" s="58"/>
      <c r="CD137" s="58"/>
      <c r="CE137" s="58"/>
      <c r="CF137" s="58"/>
      <c r="CG137" s="58"/>
      <c r="CH137" s="58"/>
      <c r="CI137" s="58"/>
      <c r="CJ137" s="58"/>
      <c r="CK137" s="58"/>
      <c r="CL137" s="58"/>
      <c r="CM137" s="58"/>
      <c r="CN137" s="58"/>
      <c r="CO137" s="58"/>
      <c r="CP137" s="58"/>
      <c r="CQ137" s="58"/>
      <c r="CR137" s="58"/>
      <c r="CS137" s="58"/>
      <c r="CT137" s="58"/>
      <c r="CU137" s="58"/>
      <c r="CV137" s="58"/>
    </row>
    <row r="138" spans="1:100" x14ac:dyDescent="0.25">
      <c r="A138" s="5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c r="BO138" s="58"/>
      <c r="BP138" s="58"/>
      <c r="BQ138" s="58"/>
      <c r="BR138" s="58"/>
      <c r="BS138" s="58"/>
      <c r="BT138" s="58"/>
      <c r="BU138" s="58"/>
      <c r="BV138" s="58"/>
      <c r="BW138" s="58"/>
      <c r="BX138" s="58"/>
      <c r="BY138" s="58"/>
      <c r="BZ138" s="58"/>
      <c r="CA138" s="58"/>
      <c r="CB138" s="58"/>
      <c r="CC138" s="58"/>
      <c r="CD138" s="58"/>
      <c r="CE138" s="58"/>
      <c r="CF138" s="58"/>
      <c r="CG138" s="58"/>
      <c r="CH138" s="58"/>
      <c r="CI138" s="58"/>
      <c r="CJ138" s="58"/>
      <c r="CK138" s="58"/>
      <c r="CL138" s="58"/>
      <c r="CM138" s="58"/>
      <c r="CN138" s="58"/>
      <c r="CO138" s="58"/>
      <c r="CP138" s="58"/>
      <c r="CQ138" s="58"/>
      <c r="CR138" s="58"/>
      <c r="CS138" s="58"/>
      <c r="CT138" s="58"/>
      <c r="CU138" s="58"/>
      <c r="CV138" s="58"/>
    </row>
    <row r="139" spans="1:100" x14ac:dyDescent="0.25">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c r="BO139" s="58"/>
      <c r="BP139" s="58"/>
      <c r="BQ139" s="58"/>
      <c r="BR139" s="58"/>
      <c r="BS139" s="58"/>
      <c r="BT139" s="58"/>
      <c r="BU139" s="58"/>
      <c r="BV139" s="58"/>
      <c r="BW139" s="58"/>
      <c r="BX139" s="58"/>
      <c r="BY139" s="58"/>
      <c r="BZ139" s="58"/>
      <c r="CA139" s="58"/>
      <c r="CB139" s="58"/>
      <c r="CC139" s="58"/>
      <c r="CD139" s="58"/>
      <c r="CE139" s="58"/>
    </row>
    <row r="140" spans="1:100" x14ac:dyDescent="0.25">
      <c r="A140" s="5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c r="BO140" s="58"/>
      <c r="BP140" s="58"/>
      <c r="BQ140" s="58"/>
      <c r="BR140" s="58"/>
      <c r="BS140" s="58"/>
      <c r="BT140" s="58"/>
      <c r="BU140" s="58"/>
      <c r="BV140" s="58"/>
      <c r="BW140" s="58"/>
      <c r="BX140" s="58"/>
      <c r="BY140" s="58"/>
      <c r="BZ140" s="58"/>
      <c r="CA140" s="58"/>
      <c r="CB140" s="58"/>
      <c r="CC140" s="58"/>
      <c r="CD140" s="58"/>
      <c r="CE140" s="58"/>
    </row>
    <row r="141" spans="1:100" x14ac:dyDescent="0.25">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c r="BO141" s="58"/>
      <c r="BP141" s="58"/>
      <c r="BQ141" s="58"/>
      <c r="BR141" s="58"/>
      <c r="BS141" s="58"/>
      <c r="BT141" s="58"/>
      <c r="BU141" s="58"/>
      <c r="BV141" s="58"/>
      <c r="BW141" s="58"/>
      <c r="BX141" s="58"/>
      <c r="BY141" s="58"/>
      <c r="BZ141" s="58"/>
      <c r="CA141" s="58"/>
      <c r="CB141" s="58"/>
      <c r="CC141" s="58"/>
      <c r="CD141" s="58"/>
      <c r="CE141" s="58"/>
    </row>
    <row r="142" spans="1:100" x14ac:dyDescent="0.25">
      <c r="A142" s="5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c r="AO142" s="58"/>
      <c r="AP142" s="58"/>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c r="BO142" s="58"/>
      <c r="BP142" s="58"/>
      <c r="BQ142" s="58"/>
      <c r="BR142" s="58"/>
      <c r="BS142" s="58"/>
      <c r="BT142" s="58"/>
      <c r="BU142" s="58"/>
      <c r="BV142" s="58"/>
      <c r="BW142" s="58"/>
      <c r="BX142" s="58"/>
      <c r="BY142" s="58"/>
      <c r="BZ142" s="58"/>
      <c r="CA142" s="58"/>
      <c r="CB142" s="58"/>
      <c r="CC142" s="58"/>
      <c r="CD142" s="58"/>
      <c r="CE142" s="58"/>
    </row>
    <row r="143" spans="1:100" x14ac:dyDescent="0.25">
      <c r="A143" s="5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c r="BO143" s="58"/>
      <c r="BP143" s="58"/>
      <c r="BQ143" s="58"/>
      <c r="BR143" s="58"/>
      <c r="BS143" s="58"/>
      <c r="BT143" s="58"/>
      <c r="BU143" s="58"/>
      <c r="BV143" s="58"/>
      <c r="BW143" s="58"/>
      <c r="BX143" s="58"/>
      <c r="BY143" s="58"/>
      <c r="BZ143" s="58"/>
      <c r="CA143" s="58"/>
      <c r="CB143" s="58"/>
      <c r="CC143" s="58"/>
      <c r="CD143" s="58"/>
      <c r="CE143" s="58"/>
    </row>
    <row r="144" spans="1:100" x14ac:dyDescent="0.25">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c r="BO144" s="58"/>
      <c r="BP144" s="58"/>
      <c r="BQ144" s="58"/>
      <c r="BR144" s="58"/>
      <c r="BS144" s="58"/>
      <c r="BT144" s="58"/>
      <c r="BU144" s="58"/>
      <c r="BV144" s="58"/>
      <c r="BW144" s="58"/>
      <c r="BX144" s="58"/>
      <c r="BY144" s="58"/>
      <c r="BZ144" s="58"/>
      <c r="CA144" s="58"/>
      <c r="CB144" s="58"/>
      <c r="CC144" s="58"/>
      <c r="CD144" s="58"/>
      <c r="CE144" s="58"/>
    </row>
    <row r="145" spans="1:83" x14ac:dyDescent="0.25">
      <c r="A145" s="5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c r="BO145" s="58"/>
      <c r="BP145" s="58"/>
      <c r="BQ145" s="58"/>
      <c r="BR145" s="58"/>
      <c r="BS145" s="58"/>
      <c r="BT145" s="58"/>
      <c r="BU145" s="58"/>
      <c r="BV145" s="58"/>
      <c r="BW145" s="58"/>
      <c r="BX145" s="58"/>
      <c r="BY145" s="58"/>
      <c r="BZ145" s="58"/>
      <c r="CA145" s="58"/>
      <c r="CB145" s="58"/>
      <c r="CC145" s="58"/>
      <c r="CD145" s="58"/>
      <c r="CE145" s="58"/>
    </row>
    <row r="146" spans="1:83" x14ac:dyDescent="0.25">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c r="BO146" s="58"/>
      <c r="BP146" s="58"/>
      <c r="BQ146" s="58"/>
      <c r="BR146" s="58"/>
      <c r="BS146" s="58"/>
      <c r="BT146" s="58"/>
      <c r="BU146" s="58"/>
      <c r="BV146" s="58"/>
      <c r="BW146" s="58"/>
      <c r="BX146" s="58"/>
      <c r="BY146" s="58"/>
      <c r="BZ146" s="58"/>
      <c r="CA146" s="58"/>
      <c r="CB146" s="58"/>
      <c r="CC146" s="58"/>
      <c r="CD146" s="58"/>
      <c r="CE146" s="58"/>
    </row>
    <row r="147" spans="1:83" x14ac:dyDescent="0.25">
      <c r="A147" s="5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c r="BO147" s="58"/>
      <c r="BP147" s="58"/>
      <c r="BQ147" s="58"/>
      <c r="BR147" s="58"/>
      <c r="BS147" s="58"/>
      <c r="BT147" s="58"/>
      <c r="BU147" s="58"/>
      <c r="BV147" s="58"/>
      <c r="BW147" s="58"/>
      <c r="BX147" s="58"/>
      <c r="BY147" s="58"/>
      <c r="BZ147" s="58"/>
      <c r="CA147" s="58"/>
      <c r="CB147" s="58"/>
      <c r="CC147" s="58"/>
      <c r="CD147" s="58"/>
      <c r="CE147" s="58"/>
    </row>
    <row r="148" spans="1:83" x14ac:dyDescent="0.25">
      <c r="A148" s="5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c r="BO148" s="58"/>
      <c r="BP148" s="58"/>
      <c r="BQ148" s="58"/>
      <c r="BR148" s="58"/>
      <c r="BS148" s="58"/>
      <c r="BT148" s="58"/>
      <c r="BU148" s="58"/>
      <c r="BV148" s="58"/>
      <c r="BW148" s="58"/>
      <c r="BX148" s="58"/>
      <c r="BY148" s="58"/>
      <c r="BZ148" s="58"/>
      <c r="CA148" s="58"/>
      <c r="CB148" s="58"/>
      <c r="CC148" s="58"/>
      <c r="CD148" s="58"/>
      <c r="CE148" s="58"/>
    </row>
    <row r="149" spans="1:83" x14ac:dyDescent="0.25">
      <c r="A149" s="5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c r="BO149" s="58"/>
      <c r="BP149" s="58"/>
      <c r="BQ149" s="58"/>
      <c r="BR149" s="58"/>
      <c r="BS149" s="58"/>
      <c r="BT149" s="58"/>
      <c r="BU149" s="58"/>
      <c r="BV149" s="58"/>
      <c r="BW149" s="58"/>
      <c r="BX149" s="58"/>
      <c r="BY149" s="58"/>
      <c r="BZ149" s="58"/>
      <c r="CA149" s="58"/>
      <c r="CB149" s="58"/>
      <c r="CC149" s="58"/>
      <c r="CD149" s="58"/>
      <c r="CE149" s="58"/>
    </row>
    <row r="150" spans="1:83" x14ac:dyDescent="0.25">
      <c r="A150" s="5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c r="BO150" s="58"/>
      <c r="BP150" s="58"/>
      <c r="BQ150" s="58"/>
      <c r="BR150" s="58"/>
      <c r="BS150" s="58"/>
      <c r="BT150" s="58"/>
      <c r="BU150" s="58"/>
      <c r="BV150" s="58"/>
      <c r="BW150" s="58"/>
      <c r="BX150" s="58"/>
      <c r="BY150" s="58"/>
      <c r="BZ150" s="58"/>
      <c r="CA150" s="58"/>
      <c r="CB150" s="58"/>
      <c r="CC150" s="58"/>
      <c r="CD150" s="58"/>
      <c r="CE150" s="58"/>
    </row>
    <row r="151" spans="1:83" x14ac:dyDescent="0.25">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c r="BO151" s="58"/>
      <c r="BP151" s="58"/>
      <c r="BQ151" s="58"/>
      <c r="BR151" s="58"/>
      <c r="BS151" s="58"/>
      <c r="BT151" s="58"/>
      <c r="BU151" s="58"/>
      <c r="BV151" s="58"/>
      <c r="BW151" s="58"/>
      <c r="BX151" s="58"/>
      <c r="BY151" s="58"/>
      <c r="BZ151" s="58"/>
      <c r="CA151" s="58"/>
      <c r="CB151" s="58"/>
      <c r="CC151" s="58"/>
      <c r="CD151" s="58"/>
      <c r="CE151" s="58"/>
    </row>
    <row r="152" spans="1:83" x14ac:dyDescent="0.25">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c r="BO152" s="58"/>
      <c r="BP152" s="58"/>
      <c r="BQ152" s="58"/>
      <c r="BR152" s="58"/>
      <c r="BS152" s="58"/>
      <c r="BT152" s="58"/>
      <c r="BU152" s="58"/>
      <c r="BV152" s="58"/>
      <c r="BW152" s="58"/>
      <c r="BX152" s="58"/>
      <c r="BY152" s="58"/>
      <c r="BZ152" s="58"/>
      <c r="CA152" s="58"/>
      <c r="CB152" s="58"/>
      <c r="CC152" s="58"/>
      <c r="CD152" s="58"/>
      <c r="CE152" s="58"/>
    </row>
    <row r="153" spans="1:83" x14ac:dyDescent="0.25">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c r="BO153" s="58"/>
      <c r="BP153" s="58"/>
      <c r="BQ153" s="58"/>
      <c r="BR153" s="58"/>
      <c r="BS153" s="58"/>
      <c r="BT153" s="58"/>
      <c r="BU153" s="58"/>
      <c r="BV153" s="58"/>
      <c r="BW153" s="58"/>
      <c r="BX153" s="58"/>
      <c r="BY153" s="58"/>
      <c r="BZ153" s="58"/>
      <c r="CA153" s="58"/>
      <c r="CB153" s="58"/>
      <c r="CC153" s="58"/>
      <c r="CD153" s="58"/>
      <c r="CE153" s="58"/>
    </row>
    <row r="154" spans="1:83" x14ac:dyDescent="0.25">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c r="BO154" s="58"/>
      <c r="BP154" s="58"/>
      <c r="BQ154" s="58"/>
      <c r="BR154" s="58"/>
      <c r="BS154" s="58"/>
      <c r="BT154" s="58"/>
      <c r="BU154" s="58"/>
      <c r="BV154" s="58"/>
      <c r="BW154" s="58"/>
      <c r="BX154" s="58"/>
      <c r="BY154" s="58"/>
      <c r="BZ154" s="58"/>
      <c r="CA154" s="58"/>
      <c r="CB154" s="58"/>
      <c r="CC154" s="58"/>
      <c r="CD154" s="58"/>
      <c r="CE154" s="58"/>
    </row>
    <row r="155" spans="1:83" x14ac:dyDescent="0.25">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c r="BO155" s="58"/>
      <c r="BP155" s="58"/>
      <c r="BQ155" s="58"/>
      <c r="BR155" s="58"/>
      <c r="BS155" s="58"/>
      <c r="BT155" s="58"/>
      <c r="BU155" s="58"/>
      <c r="BV155" s="58"/>
      <c r="BW155" s="58"/>
      <c r="BX155" s="58"/>
      <c r="BY155" s="58"/>
      <c r="BZ155" s="58"/>
      <c r="CA155" s="58"/>
      <c r="CB155" s="58"/>
      <c r="CC155" s="58"/>
      <c r="CD155" s="58"/>
      <c r="CE155" s="58"/>
    </row>
    <row r="156" spans="1:83" x14ac:dyDescent="0.25">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c r="BO156" s="58"/>
      <c r="BP156" s="58"/>
      <c r="BQ156" s="58"/>
      <c r="BR156" s="58"/>
      <c r="BS156" s="58"/>
      <c r="BT156" s="58"/>
      <c r="BU156" s="58"/>
      <c r="BV156" s="58"/>
      <c r="BW156" s="58"/>
      <c r="BX156" s="58"/>
      <c r="BY156" s="58"/>
      <c r="BZ156" s="58"/>
      <c r="CA156" s="58"/>
      <c r="CB156" s="58"/>
      <c r="CC156" s="58"/>
      <c r="CD156" s="58"/>
      <c r="CE156" s="58"/>
    </row>
    <row r="157" spans="1:83" x14ac:dyDescent="0.25">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c r="BO157" s="58"/>
      <c r="BP157" s="58"/>
      <c r="BQ157" s="58"/>
      <c r="BR157" s="58"/>
      <c r="BS157" s="58"/>
      <c r="BT157" s="58"/>
      <c r="BU157" s="58"/>
      <c r="BV157" s="58"/>
      <c r="BW157" s="58"/>
      <c r="BX157" s="58"/>
      <c r="BY157" s="58"/>
      <c r="BZ157" s="58"/>
      <c r="CA157" s="58"/>
      <c r="CB157" s="58"/>
      <c r="CC157" s="58"/>
      <c r="CD157" s="58"/>
      <c r="CE157" s="58"/>
    </row>
    <row r="158" spans="1:83" x14ac:dyDescent="0.25">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58"/>
      <c r="AP158" s="58"/>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c r="BO158" s="58"/>
      <c r="BP158" s="58"/>
      <c r="BQ158" s="58"/>
      <c r="BR158" s="58"/>
      <c r="BS158" s="58"/>
      <c r="BT158" s="58"/>
      <c r="BU158" s="58"/>
      <c r="BV158" s="58"/>
      <c r="BW158" s="58"/>
      <c r="BX158" s="58"/>
      <c r="BY158" s="58"/>
      <c r="BZ158" s="58"/>
      <c r="CA158" s="58"/>
      <c r="CB158" s="58"/>
      <c r="CC158" s="58"/>
      <c r="CD158" s="58"/>
      <c r="CE158" s="58"/>
    </row>
    <row r="159" spans="1:83" x14ac:dyDescent="0.25">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c r="AO159" s="58"/>
      <c r="AP159" s="58"/>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c r="BO159" s="58"/>
      <c r="BP159" s="58"/>
      <c r="BQ159" s="58"/>
      <c r="BR159" s="58"/>
      <c r="BS159" s="58"/>
      <c r="BT159" s="58"/>
      <c r="BU159" s="58"/>
      <c r="BV159" s="58"/>
      <c r="BW159" s="58"/>
      <c r="BX159" s="58"/>
      <c r="BY159" s="58"/>
      <c r="BZ159" s="58"/>
      <c r="CA159" s="58"/>
      <c r="CB159" s="58"/>
      <c r="CC159" s="58"/>
      <c r="CD159" s="58"/>
      <c r="CE159" s="58"/>
    </row>
    <row r="160" spans="1:83" x14ac:dyDescent="0.25">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c r="AO160" s="58"/>
      <c r="AP160" s="58"/>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c r="BO160" s="58"/>
      <c r="BP160" s="58"/>
      <c r="BQ160" s="58"/>
      <c r="BR160" s="58"/>
      <c r="BS160" s="58"/>
      <c r="BT160" s="58"/>
      <c r="BU160" s="58"/>
      <c r="BV160" s="58"/>
      <c r="BW160" s="58"/>
      <c r="BX160" s="58"/>
      <c r="BY160" s="58"/>
      <c r="BZ160" s="58"/>
      <c r="CA160" s="58"/>
      <c r="CB160" s="58"/>
      <c r="CC160" s="58"/>
      <c r="CD160" s="58"/>
      <c r="CE160" s="58"/>
    </row>
    <row r="161" spans="1:83" x14ac:dyDescent="0.25">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8"/>
      <c r="BJ161" s="58"/>
      <c r="BK161" s="58"/>
      <c r="BL161" s="58"/>
      <c r="BM161" s="58"/>
      <c r="BN161" s="58"/>
      <c r="BO161" s="58"/>
      <c r="BP161" s="58"/>
      <c r="BQ161" s="58"/>
      <c r="BR161" s="58"/>
      <c r="BS161" s="58"/>
      <c r="BT161" s="58"/>
      <c r="BU161" s="58"/>
      <c r="BV161" s="58"/>
      <c r="BW161" s="58"/>
      <c r="BX161" s="58"/>
      <c r="BY161" s="58"/>
      <c r="BZ161" s="58"/>
      <c r="CA161" s="58"/>
      <c r="CB161" s="58"/>
      <c r="CC161" s="58"/>
      <c r="CD161" s="58"/>
      <c r="CE161" s="58"/>
    </row>
    <row r="162" spans="1:83" x14ac:dyDescent="0.25">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c r="BC162" s="58"/>
      <c r="BD162" s="58"/>
      <c r="BE162" s="58"/>
      <c r="BF162" s="58"/>
      <c r="BG162" s="58"/>
      <c r="BH162" s="58"/>
      <c r="BI162" s="58"/>
      <c r="BJ162" s="58"/>
      <c r="BK162" s="58"/>
      <c r="BL162" s="58"/>
      <c r="BM162" s="58"/>
      <c r="BN162" s="58"/>
      <c r="BO162" s="58"/>
      <c r="BP162" s="58"/>
      <c r="BQ162" s="58"/>
      <c r="BR162" s="58"/>
      <c r="BS162" s="58"/>
      <c r="BT162" s="58"/>
      <c r="BU162" s="58"/>
      <c r="BV162" s="58"/>
      <c r="BW162" s="58"/>
      <c r="BX162" s="58"/>
      <c r="BY162" s="58"/>
      <c r="BZ162" s="58"/>
      <c r="CA162" s="58"/>
      <c r="CB162" s="58"/>
      <c r="CC162" s="58"/>
      <c r="CD162" s="58"/>
      <c r="CE162" s="58"/>
    </row>
    <row r="163" spans="1:83" x14ac:dyDescent="0.25">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c r="BC163" s="58"/>
      <c r="BD163" s="58"/>
      <c r="BE163" s="58"/>
      <c r="BF163" s="58"/>
      <c r="BG163" s="58"/>
      <c r="BH163" s="58"/>
      <c r="BI163" s="58"/>
      <c r="BJ163" s="58"/>
      <c r="BK163" s="58"/>
      <c r="BL163" s="58"/>
      <c r="BM163" s="58"/>
      <c r="BN163" s="58"/>
      <c r="BO163" s="58"/>
      <c r="BP163" s="58"/>
      <c r="BQ163" s="58"/>
      <c r="BR163" s="58"/>
      <c r="BS163" s="58"/>
      <c r="BT163" s="58"/>
      <c r="BU163" s="58"/>
      <c r="BV163" s="58"/>
      <c r="BW163" s="58"/>
      <c r="BX163" s="58"/>
      <c r="BY163" s="58"/>
      <c r="BZ163" s="58"/>
      <c r="CA163" s="58"/>
      <c r="CB163" s="58"/>
      <c r="CC163" s="58"/>
      <c r="CD163" s="58"/>
      <c r="CE163" s="58"/>
    </row>
    <row r="164" spans="1:83" x14ac:dyDescent="0.25">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c r="BC164" s="58"/>
      <c r="BD164" s="58"/>
      <c r="BE164" s="58"/>
      <c r="BF164" s="58"/>
      <c r="BG164" s="58"/>
      <c r="BH164" s="58"/>
      <c r="BI164" s="58"/>
      <c r="BJ164" s="58"/>
      <c r="BK164" s="58"/>
      <c r="BL164" s="58"/>
      <c r="BM164" s="58"/>
      <c r="BN164" s="58"/>
      <c r="BO164" s="58"/>
      <c r="BP164" s="58"/>
      <c r="BQ164" s="58"/>
      <c r="BR164" s="58"/>
      <c r="BS164" s="58"/>
      <c r="BT164" s="58"/>
      <c r="BU164" s="58"/>
      <c r="BV164" s="58"/>
      <c r="BW164" s="58"/>
      <c r="BX164" s="58"/>
      <c r="BY164" s="58"/>
      <c r="BZ164" s="58"/>
      <c r="CA164" s="58"/>
      <c r="CB164" s="58"/>
      <c r="CC164" s="58"/>
      <c r="CD164" s="58"/>
      <c r="CE164" s="58"/>
    </row>
    <row r="165" spans="1:83" x14ac:dyDescent="0.25">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58"/>
      <c r="AP165" s="58"/>
      <c r="AQ165" s="58"/>
      <c r="AR165" s="58"/>
      <c r="AS165" s="58"/>
      <c r="AT165" s="58"/>
      <c r="AU165" s="58"/>
      <c r="AV165" s="58"/>
      <c r="AW165" s="58"/>
      <c r="AX165" s="58"/>
      <c r="AY165" s="58"/>
      <c r="AZ165" s="58"/>
      <c r="BA165" s="58"/>
      <c r="BB165" s="58"/>
      <c r="BC165" s="58"/>
      <c r="BD165" s="58"/>
      <c r="BE165" s="58"/>
      <c r="BF165" s="58"/>
      <c r="BG165" s="58"/>
      <c r="BH165" s="58"/>
      <c r="BI165" s="58"/>
      <c r="BJ165" s="58"/>
      <c r="BK165" s="58"/>
      <c r="BL165" s="58"/>
      <c r="BM165" s="58"/>
      <c r="BN165" s="58"/>
      <c r="BO165" s="58"/>
      <c r="BP165" s="58"/>
      <c r="BQ165" s="58"/>
      <c r="BR165" s="58"/>
      <c r="BS165" s="58"/>
      <c r="BT165" s="58"/>
      <c r="BU165" s="58"/>
      <c r="BV165" s="58"/>
      <c r="BW165" s="58"/>
      <c r="BX165" s="58"/>
      <c r="BY165" s="58"/>
      <c r="BZ165" s="58"/>
      <c r="CA165" s="58"/>
      <c r="CB165" s="58"/>
      <c r="CC165" s="58"/>
      <c r="CD165" s="58"/>
      <c r="CE165" s="58"/>
    </row>
    <row r="166" spans="1:83" x14ac:dyDescent="0.25">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c r="BB166" s="58"/>
      <c r="BC166" s="58"/>
      <c r="BD166" s="58"/>
      <c r="BE166" s="58"/>
      <c r="BF166" s="58"/>
      <c r="BG166" s="58"/>
      <c r="BH166" s="58"/>
      <c r="BI166" s="58"/>
      <c r="BJ166" s="58"/>
      <c r="BK166" s="58"/>
      <c r="BL166" s="58"/>
      <c r="BM166" s="58"/>
      <c r="BN166" s="58"/>
      <c r="BO166" s="58"/>
      <c r="BP166" s="58"/>
      <c r="BQ166" s="58"/>
      <c r="BR166" s="58"/>
      <c r="BS166" s="58"/>
      <c r="BT166" s="58"/>
      <c r="BU166" s="58"/>
      <c r="BV166" s="58"/>
      <c r="BW166" s="58"/>
      <c r="BX166" s="58"/>
      <c r="BY166" s="58"/>
      <c r="BZ166" s="58"/>
      <c r="CA166" s="58"/>
      <c r="CB166" s="58"/>
      <c r="CC166" s="58"/>
      <c r="CD166" s="58"/>
      <c r="CE166" s="58"/>
    </row>
    <row r="167" spans="1:83" x14ac:dyDescent="0.25">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c r="AS167" s="58"/>
      <c r="AT167" s="58"/>
      <c r="AU167" s="58"/>
      <c r="AV167" s="58"/>
      <c r="AW167" s="58"/>
      <c r="AX167" s="58"/>
      <c r="AY167" s="58"/>
      <c r="AZ167" s="58"/>
      <c r="BA167" s="58"/>
      <c r="BB167" s="58"/>
      <c r="BC167" s="58"/>
      <c r="BD167" s="58"/>
      <c r="BE167" s="58"/>
      <c r="BF167" s="58"/>
      <c r="BG167" s="58"/>
      <c r="BH167" s="58"/>
      <c r="BI167" s="58"/>
      <c r="BJ167" s="58"/>
      <c r="BK167" s="58"/>
      <c r="BL167" s="58"/>
      <c r="BM167" s="58"/>
      <c r="BN167" s="58"/>
      <c r="BO167" s="58"/>
      <c r="BP167" s="58"/>
      <c r="BQ167" s="58"/>
      <c r="BR167" s="58"/>
      <c r="BS167" s="58"/>
      <c r="BT167" s="58"/>
      <c r="BU167" s="58"/>
      <c r="BV167" s="58"/>
      <c r="BW167" s="58"/>
      <c r="BX167" s="58"/>
      <c r="BY167" s="58"/>
      <c r="BZ167" s="58"/>
      <c r="CA167" s="58"/>
      <c r="CB167" s="58"/>
      <c r="CC167" s="58"/>
      <c r="CD167" s="58"/>
      <c r="CE167" s="58"/>
    </row>
    <row r="168" spans="1:83" x14ac:dyDescent="0.25">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58"/>
      <c r="BN168" s="58"/>
      <c r="BO168" s="58"/>
      <c r="BP168" s="58"/>
      <c r="BQ168" s="58"/>
      <c r="BR168" s="58"/>
      <c r="BS168" s="58"/>
      <c r="BT168" s="58"/>
      <c r="BU168" s="58"/>
      <c r="BV168" s="58"/>
      <c r="BW168" s="58"/>
      <c r="BX168" s="58"/>
      <c r="BY168" s="58"/>
      <c r="BZ168" s="58"/>
      <c r="CA168" s="58"/>
      <c r="CB168" s="58"/>
      <c r="CC168" s="58"/>
      <c r="CD168" s="58"/>
      <c r="CE168" s="58"/>
    </row>
    <row r="169" spans="1:83" x14ac:dyDescent="0.25">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c r="AA169" s="58"/>
      <c r="AB169" s="58"/>
      <c r="AC169" s="58"/>
      <c r="AD169" s="58"/>
      <c r="AE169" s="58"/>
      <c r="AF169" s="58"/>
      <c r="AG169" s="58"/>
      <c r="AH169" s="58"/>
      <c r="AI169" s="58"/>
      <c r="AJ169" s="58"/>
      <c r="AK169" s="58"/>
      <c r="AL169" s="58"/>
      <c r="AM169" s="58"/>
      <c r="AN169" s="58"/>
      <c r="AO169" s="58"/>
      <c r="AP169" s="58"/>
      <c r="AQ169" s="58"/>
      <c r="AR169" s="58"/>
      <c r="AS169" s="58"/>
      <c r="AT169" s="58"/>
      <c r="AU169" s="58"/>
      <c r="AV169" s="58"/>
      <c r="AW169" s="58"/>
      <c r="AX169" s="58"/>
      <c r="AY169" s="58"/>
      <c r="AZ169" s="58"/>
      <c r="BA169" s="58"/>
      <c r="BB169" s="58"/>
      <c r="BC169" s="58"/>
      <c r="BD169" s="58"/>
      <c r="BE169" s="58"/>
      <c r="BF169" s="58"/>
      <c r="BG169" s="58"/>
      <c r="BH169" s="58"/>
      <c r="BI169" s="58"/>
      <c r="BJ169" s="58"/>
      <c r="BK169" s="58"/>
      <c r="BL169" s="58"/>
      <c r="BM169" s="58"/>
      <c r="BN169" s="58"/>
      <c r="BO169" s="58"/>
      <c r="BP169" s="58"/>
      <c r="BQ169" s="58"/>
      <c r="BR169" s="58"/>
      <c r="BS169" s="58"/>
      <c r="BT169" s="58"/>
      <c r="BU169" s="58"/>
      <c r="BV169" s="58"/>
      <c r="BW169" s="58"/>
      <c r="BX169" s="58"/>
      <c r="BY169" s="58"/>
      <c r="BZ169" s="58"/>
      <c r="CA169" s="58"/>
      <c r="CB169" s="58"/>
      <c r="CC169" s="58"/>
      <c r="CD169" s="58"/>
      <c r="CE169" s="58"/>
    </row>
    <row r="170" spans="1:83" x14ac:dyDescent="0.25">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c r="AO170" s="58"/>
      <c r="AP170" s="58"/>
      <c r="AQ170" s="58"/>
      <c r="AR170" s="58"/>
      <c r="AS170" s="58"/>
      <c r="AT170" s="58"/>
      <c r="AU170" s="58"/>
      <c r="AV170" s="58"/>
      <c r="AW170" s="58"/>
      <c r="AX170" s="58"/>
      <c r="AY170" s="58"/>
      <c r="AZ170" s="58"/>
      <c r="BA170" s="58"/>
      <c r="BB170" s="58"/>
      <c r="BC170" s="58"/>
      <c r="BD170" s="58"/>
      <c r="BE170" s="58"/>
      <c r="BF170" s="58"/>
      <c r="BG170" s="58"/>
      <c r="BH170" s="58"/>
      <c r="BI170" s="58"/>
      <c r="BJ170" s="58"/>
      <c r="BK170" s="58"/>
      <c r="BL170" s="58"/>
      <c r="BM170" s="58"/>
      <c r="BN170" s="58"/>
      <c r="BO170" s="58"/>
      <c r="BP170" s="58"/>
      <c r="BQ170" s="58"/>
      <c r="BR170" s="58"/>
      <c r="BS170" s="58"/>
      <c r="BT170" s="58"/>
      <c r="BU170" s="58"/>
      <c r="BV170" s="58"/>
      <c r="BW170" s="58"/>
      <c r="BX170" s="58"/>
      <c r="BY170" s="58"/>
      <c r="BZ170" s="58"/>
      <c r="CA170" s="58"/>
      <c r="CB170" s="58"/>
      <c r="CC170" s="58"/>
      <c r="CD170" s="58"/>
      <c r="CE170" s="58"/>
    </row>
    <row r="171" spans="1:83" x14ac:dyDescent="0.25">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c r="AS171" s="58"/>
      <c r="AT171" s="58"/>
      <c r="AU171" s="58"/>
      <c r="AV171" s="58"/>
      <c r="AW171" s="58"/>
      <c r="AX171" s="58"/>
      <c r="AY171" s="58"/>
      <c r="AZ171" s="58"/>
      <c r="BA171" s="58"/>
      <c r="BB171" s="58"/>
      <c r="BC171" s="58"/>
      <c r="BD171" s="58"/>
      <c r="BE171" s="58"/>
      <c r="BF171" s="58"/>
      <c r="BG171" s="58"/>
      <c r="BH171" s="58"/>
      <c r="BI171" s="58"/>
      <c r="BJ171" s="58"/>
      <c r="BK171" s="58"/>
      <c r="BL171" s="58"/>
      <c r="BM171" s="58"/>
      <c r="BN171" s="58"/>
      <c r="BO171" s="58"/>
      <c r="BP171" s="58"/>
      <c r="BQ171" s="58"/>
      <c r="BR171" s="58"/>
      <c r="BS171" s="58"/>
      <c r="BT171" s="58"/>
      <c r="BU171" s="58"/>
      <c r="BV171" s="58"/>
      <c r="BW171" s="58"/>
      <c r="BX171" s="58"/>
      <c r="BY171" s="58"/>
      <c r="BZ171" s="58"/>
      <c r="CA171" s="58"/>
      <c r="CB171" s="58"/>
      <c r="CC171" s="58"/>
      <c r="CD171" s="58"/>
      <c r="CE171" s="58"/>
    </row>
    <row r="172" spans="1:83" x14ac:dyDescent="0.25">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Q172" s="58"/>
      <c r="AR172" s="58"/>
      <c r="AS172" s="58"/>
      <c r="AT172" s="58"/>
      <c r="AU172" s="58"/>
      <c r="AV172" s="58"/>
      <c r="AW172" s="58"/>
      <c r="AX172" s="58"/>
      <c r="AY172" s="58"/>
      <c r="AZ172" s="58"/>
      <c r="BA172" s="58"/>
      <c r="BB172" s="58"/>
      <c r="BC172" s="58"/>
      <c r="BD172" s="58"/>
      <c r="BE172" s="58"/>
      <c r="BF172" s="58"/>
      <c r="BG172" s="58"/>
      <c r="BH172" s="58"/>
      <c r="BI172" s="58"/>
      <c r="BJ172" s="58"/>
      <c r="BK172" s="58"/>
      <c r="BL172" s="58"/>
      <c r="BM172" s="58"/>
      <c r="BN172" s="58"/>
      <c r="BO172" s="58"/>
      <c r="BP172" s="58"/>
      <c r="BQ172" s="58"/>
      <c r="BR172" s="58"/>
      <c r="BS172" s="58"/>
      <c r="BT172" s="58"/>
      <c r="BU172" s="58"/>
      <c r="BV172" s="58"/>
      <c r="BW172" s="58"/>
      <c r="BX172" s="58"/>
      <c r="BY172" s="58"/>
      <c r="BZ172" s="58"/>
      <c r="CA172" s="58"/>
      <c r="CB172" s="58"/>
      <c r="CC172" s="58"/>
      <c r="CD172" s="58"/>
      <c r="CE172" s="58"/>
    </row>
    <row r="173" spans="1:83" x14ac:dyDescent="0.25">
      <c r="A173" s="5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c r="AA173" s="58"/>
      <c r="AB173" s="58"/>
      <c r="AC173" s="58"/>
      <c r="AD173" s="58"/>
      <c r="AE173" s="58"/>
      <c r="AF173" s="58"/>
      <c r="AG173" s="58"/>
      <c r="AH173" s="58"/>
      <c r="AI173" s="58"/>
      <c r="AJ173" s="58"/>
      <c r="AK173" s="58"/>
      <c r="AL173" s="58"/>
      <c r="AM173" s="58"/>
      <c r="AN173" s="58"/>
      <c r="AO173" s="58"/>
      <c r="AP173" s="58"/>
      <c r="AQ173" s="58"/>
      <c r="AR173" s="58"/>
      <c r="AS173" s="58"/>
      <c r="AT173" s="58"/>
      <c r="AU173" s="58"/>
      <c r="AV173" s="58"/>
      <c r="AW173" s="58"/>
      <c r="AX173" s="58"/>
      <c r="AY173" s="58"/>
      <c r="AZ173" s="58"/>
      <c r="BA173" s="58"/>
      <c r="BB173" s="58"/>
      <c r="BC173" s="58"/>
      <c r="BD173" s="58"/>
      <c r="BE173" s="58"/>
      <c r="BF173" s="58"/>
      <c r="BG173" s="58"/>
      <c r="BH173" s="58"/>
      <c r="BI173" s="58"/>
      <c r="BJ173" s="58"/>
      <c r="BK173" s="58"/>
      <c r="BL173" s="58"/>
      <c r="BM173" s="58"/>
      <c r="BN173" s="58"/>
      <c r="BO173" s="58"/>
      <c r="BP173" s="58"/>
      <c r="BQ173" s="58"/>
      <c r="BR173" s="58"/>
      <c r="BS173" s="58"/>
      <c r="BT173" s="58"/>
      <c r="BU173" s="58"/>
      <c r="BV173" s="58"/>
      <c r="BW173" s="58"/>
      <c r="BX173" s="58"/>
      <c r="BY173" s="58"/>
      <c r="BZ173" s="58"/>
      <c r="CA173" s="58"/>
      <c r="CB173" s="58"/>
      <c r="CC173" s="58"/>
      <c r="CD173" s="58"/>
      <c r="CE173" s="58"/>
    </row>
    <row r="174" spans="1:83" x14ac:dyDescent="0.25">
      <c r="A174" s="5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c r="AO174" s="58"/>
      <c r="AP174" s="58"/>
      <c r="AQ174" s="58"/>
      <c r="AR174" s="58"/>
      <c r="AS174" s="58"/>
      <c r="AT174" s="58"/>
      <c r="AU174" s="58"/>
      <c r="AV174" s="58"/>
      <c r="AW174" s="58"/>
      <c r="AX174" s="58"/>
      <c r="AY174" s="58"/>
      <c r="AZ174" s="58"/>
      <c r="BA174" s="58"/>
      <c r="BB174" s="58"/>
      <c r="BC174" s="58"/>
      <c r="BD174" s="58"/>
      <c r="BE174" s="58"/>
      <c r="BF174" s="58"/>
      <c r="BG174" s="58"/>
      <c r="BH174" s="58"/>
      <c r="BI174" s="58"/>
      <c r="BJ174" s="58"/>
      <c r="BK174" s="58"/>
      <c r="BL174" s="58"/>
      <c r="BM174" s="58"/>
      <c r="BN174" s="58"/>
      <c r="BO174" s="58"/>
      <c r="BP174" s="58"/>
      <c r="BQ174" s="58"/>
      <c r="BR174" s="58"/>
      <c r="BS174" s="58"/>
      <c r="BT174" s="58"/>
      <c r="BU174" s="58"/>
      <c r="BV174" s="58"/>
      <c r="BW174" s="58"/>
      <c r="BX174" s="58"/>
      <c r="BY174" s="58"/>
      <c r="BZ174" s="58"/>
      <c r="CA174" s="58"/>
      <c r="CB174" s="58"/>
      <c r="CC174" s="58"/>
      <c r="CD174" s="58"/>
      <c r="CE174" s="58"/>
    </row>
    <row r="175" spans="1:83" x14ac:dyDescent="0.25">
      <c r="A175" s="5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c r="BC175" s="58"/>
      <c r="BD175" s="58"/>
      <c r="BE175" s="58"/>
      <c r="BF175" s="58"/>
      <c r="BG175" s="58"/>
      <c r="BH175" s="58"/>
      <c r="BI175" s="58"/>
      <c r="BJ175" s="58"/>
      <c r="BK175" s="58"/>
      <c r="BL175" s="58"/>
      <c r="BM175" s="58"/>
      <c r="BN175" s="58"/>
      <c r="BO175" s="58"/>
      <c r="BP175" s="58"/>
      <c r="BQ175" s="58"/>
      <c r="BR175" s="58"/>
      <c r="BS175" s="58"/>
      <c r="BT175" s="58"/>
      <c r="BU175" s="58"/>
      <c r="BV175" s="58"/>
      <c r="BW175" s="58"/>
      <c r="BX175" s="58"/>
      <c r="BY175" s="58"/>
      <c r="BZ175" s="58"/>
      <c r="CA175" s="58"/>
      <c r="CB175" s="58"/>
      <c r="CC175" s="58"/>
      <c r="CD175" s="58"/>
      <c r="CE175" s="58"/>
    </row>
    <row r="176" spans="1:83" x14ac:dyDescent="0.25">
      <c r="A176" s="5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c r="AA176" s="58"/>
      <c r="AB176" s="58"/>
      <c r="AC176" s="58"/>
      <c r="AD176" s="58"/>
      <c r="AE176" s="58"/>
      <c r="AF176" s="58"/>
      <c r="AG176" s="58"/>
      <c r="AH176" s="58"/>
      <c r="AI176" s="58"/>
      <c r="AJ176" s="58"/>
      <c r="AK176" s="58"/>
      <c r="AL176" s="58"/>
      <c r="AM176" s="58"/>
      <c r="AN176" s="58"/>
      <c r="AO176" s="58"/>
      <c r="AP176" s="58"/>
      <c r="AQ176" s="58"/>
      <c r="AR176" s="58"/>
      <c r="AS176" s="58"/>
      <c r="AT176" s="58"/>
      <c r="AU176" s="58"/>
      <c r="AV176" s="58"/>
      <c r="AW176" s="58"/>
      <c r="AX176" s="58"/>
      <c r="AY176" s="58"/>
      <c r="AZ176" s="58"/>
      <c r="BA176" s="58"/>
      <c r="BB176" s="58"/>
      <c r="BC176" s="58"/>
      <c r="BD176" s="58"/>
      <c r="BE176" s="58"/>
      <c r="BF176" s="58"/>
      <c r="BG176" s="58"/>
      <c r="BH176" s="58"/>
      <c r="BI176" s="58"/>
      <c r="BJ176" s="58"/>
      <c r="BK176" s="58"/>
      <c r="BL176" s="58"/>
      <c r="BM176" s="58"/>
      <c r="BN176" s="58"/>
      <c r="BO176" s="58"/>
      <c r="BP176" s="58"/>
      <c r="BQ176" s="58"/>
      <c r="BR176" s="58"/>
      <c r="BS176" s="58"/>
      <c r="BT176" s="58"/>
      <c r="BU176" s="58"/>
      <c r="BV176" s="58"/>
      <c r="BW176" s="58"/>
      <c r="BX176" s="58"/>
      <c r="BY176" s="58"/>
      <c r="BZ176" s="58"/>
      <c r="CA176" s="58"/>
      <c r="CB176" s="58"/>
      <c r="CC176" s="58"/>
      <c r="CD176" s="58"/>
      <c r="CE176" s="58"/>
    </row>
    <row r="177" spans="1:83" x14ac:dyDescent="0.25">
      <c r="A177" s="5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c r="AO177" s="58"/>
      <c r="AP177" s="58"/>
      <c r="AQ177" s="58"/>
      <c r="AR177" s="58"/>
      <c r="AS177" s="58"/>
      <c r="AT177" s="58"/>
      <c r="AU177" s="58"/>
      <c r="AV177" s="58"/>
      <c r="AW177" s="58"/>
      <c r="AX177" s="58"/>
      <c r="AY177" s="58"/>
      <c r="AZ177" s="58"/>
      <c r="BA177" s="58"/>
      <c r="BB177" s="58"/>
      <c r="BC177" s="58"/>
      <c r="BD177" s="58"/>
      <c r="BE177" s="58"/>
      <c r="BF177" s="58"/>
      <c r="BG177" s="58"/>
      <c r="BH177" s="58"/>
      <c r="BI177" s="58"/>
      <c r="BJ177" s="58"/>
      <c r="BK177" s="58"/>
      <c r="BL177" s="58"/>
      <c r="BM177" s="58"/>
      <c r="BN177" s="58"/>
      <c r="BO177" s="58"/>
      <c r="BP177" s="58"/>
      <c r="BQ177" s="58"/>
      <c r="BR177" s="58"/>
      <c r="BS177" s="58"/>
      <c r="BT177" s="58"/>
      <c r="BU177" s="58"/>
      <c r="BV177" s="58"/>
      <c r="BW177" s="58"/>
      <c r="BX177" s="58"/>
      <c r="BY177" s="58"/>
      <c r="BZ177" s="58"/>
      <c r="CA177" s="58"/>
      <c r="CB177" s="58"/>
      <c r="CC177" s="58"/>
      <c r="CD177" s="58"/>
      <c r="CE177" s="58"/>
    </row>
    <row r="178" spans="1:83" x14ac:dyDescent="0.25">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c r="AO178" s="58"/>
      <c r="AP178" s="58"/>
      <c r="AQ178" s="58"/>
      <c r="AR178" s="58"/>
      <c r="AS178" s="58"/>
      <c r="AT178" s="58"/>
      <c r="AU178" s="58"/>
      <c r="AV178" s="58"/>
      <c r="AW178" s="58"/>
      <c r="AX178" s="58"/>
      <c r="AY178" s="58"/>
      <c r="AZ178" s="58"/>
      <c r="BA178" s="58"/>
      <c r="BB178" s="58"/>
      <c r="BC178" s="58"/>
      <c r="BD178" s="58"/>
      <c r="BE178" s="58"/>
      <c r="BF178" s="58"/>
      <c r="BG178" s="58"/>
      <c r="BH178" s="58"/>
      <c r="BI178" s="58"/>
      <c r="BJ178" s="58"/>
      <c r="BK178" s="58"/>
      <c r="BL178" s="58"/>
      <c r="BM178" s="58"/>
      <c r="BN178" s="58"/>
      <c r="BO178" s="58"/>
      <c r="BP178" s="58"/>
      <c r="BQ178" s="58"/>
      <c r="BR178" s="58"/>
      <c r="BS178" s="58"/>
      <c r="BT178" s="58"/>
      <c r="BU178" s="58"/>
      <c r="BV178" s="58"/>
      <c r="BW178" s="58"/>
      <c r="BX178" s="58"/>
      <c r="BY178" s="58"/>
      <c r="BZ178" s="58"/>
      <c r="CA178" s="58"/>
      <c r="CB178" s="58"/>
      <c r="CC178" s="58"/>
      <c r="CD178" s="58"/>
      <c r="CE178" s="58"/>
    </row>
    <row r="179" spans="1:83" x14ac:dyDescent="0.25">
      <c r="A179" s="5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c r="AA179" s="58"/>
      <c r="AB179" s="58"/>
      <c r="AC179" s="58"/>
      <c r="AD179" s="58"/>
      <c r="AE179" s="58"/>
      <c r="AF179" s="58"/>
      <c r="AG179" s="58"/>
      <c r="AH179" s="58"/>
      <c r="AI179" s="58"/>
      <c r="AJ179" s="58"/>
      <c r="AK179" s="58"/>
      <c r="AL179" s="58"/>
      <c r="AM179" s="58"/>
      <c r="AN179" s="58"/>
      <c r="AO179" s="58"/>
      <c r="AP179" s="58"/>
      <c r="AQ179" s="58"/>
      <c r="AR179" s="58"/>
      <c r="AS179" s="58"/>
      <c r="AT179" s="58"/>
      <c r="AU179" s="58"/>
      <c r="AV179" s="58"/>
      <c r="AW179" s="58"/>
      <c r="AX179" s="58"/>
      <c r="AY179" s="58"/>
      <c r="AZ179" s="58"/>
      <c r="BA179" s="58"/>
      <c r="BB179" s="58"/>
      <c r="BC179" s="58"/>
      <c r="BD179" s="58"/>
      <c r="BE179" s="58"/>
      <c r="BF179" s="58"/>
      <c r="BG179" s="58"/>
      <c r="BH179" s="58"/>
      <c r="BI179" s="58"/>
      <c r="BJ179" s="58"/>
      <c r="BK179" s="58"/>
      <c r="BL179" s="58"/>
      <c r="BM179" s="58"/>
      <c r="BN179" s="58"/>
      <c r="BO179" s="58"/>
      <c r="BP179" s="58"/>
      <c r="BQ179" s="58"/>
      <c r="BR179" s="58"/>
      <c r="BS179" s="58"/>
      <c r="BT179" s="58"/>
      <c r="BU179" s="58"/>
      <c r="BV179" s="58"/>
      <c r="BW179" s="58"/>
      <c r="BX179" s="58"/>
      <c r="BY179" s="58"/>
      <c r="BZ179" s="58"/>
      <c r="CA179" s="58"/>
      <c r="CB179" s="58"/>
      <c r="CC179" s="58"/>
      <c r="CD179" s="58"/>
      <c r="CE179" s="58"/>
    </row>
    <row r="180" spans="1:83" x14ac:dyDescent="0.25">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c r="AO180" s="58"/>
      <c r="AP180" s="58"/>
      <c r="AQ180" s="58"/>
      <c r="AR180" s="58"/>
      <c r="AS180" s="58"/>
      <c r="AT180" s="58"/>
      <c r="AU180" s="58"/>
      <c r="AV180" s="58"/>
      <c r="AW180" s="58"/>
      <c r="AX180" s="58"/>
      <c r="AY180" s="58"/>
      <c r="AZ180" s="58"/>
      <c r="BA180" s="58"/>
      <c r="BB180" s="58"/>
      <c r="BC180" s="58"/>
      <c r="BD180" s="58"/>
      <c r="BE180" s="58"/>
      <c r="BF180" s="58"/>
      <c r="BG180" s="58"/>
      <c r="BH180" s="58"/>
      <c r="BI180" s="58"/>
      <c r="BJ180" s="58"/>
      <c r="BK180" s="58"/>
      <c r="BL180" s="58"/>
      <c r="BM180" s="58"/>
      <c r="BN180" s="58"/>
      <c r="BO180" s="58"/>
      <c r="BP180" s="58"/>
      <c r="BQ180" s="58"/>
      <c r="BR180" s="58"/>
      <c r="BS180" s="58"/>
      <c r="BT180" s="58"/>
      <c r="BU180" s="58"/>
      <c r="BV180" s="58"/>
      <c r="BW180" s="58"/>
      <c r="BX180" s="58"/>
      <c r="BY180" s="58"/>
      <c r="BZ180" s="58"/>
      <c r="CA180" s="58"/>
      <c r="CB180" s="58"/>
      <c r="CC180" s="58"/>
      <c r="CD180" s="58"/>
      <c r="CE180" s="58"/>
    </row>
    <row r="181" spans="1:83" x14ac:dyDescent="0.25">
      <c r="A181" s="5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c r="AO181" s="58"/>
      <c r="AP181" s="58"/>
      <c r="AQ181" s="58"/>
      <c r="AR181" s="58"/>
      <c r="AS181" s="58"/>
      <c r="AT181" s="58"/>
      <c r="AU181" s="58"/>
      <c r="AV181" s="58"/>
      <c r="AW181" s="58"/>
      <c r="AX181" s="58"/>
      <c r="AY181" s="58"/>
      <c r="AZ181" s="58"/>
      <c r="BA181" s="58"/>
      <c r="BB181" s="58"/>
      <c r="BC181" s="58"/>
      <c r="BD181" s="58"/>
      <c r="BE181" s="58"/>
      <c r="BF181" s="58"/>
      <c r="BG181" s="58"/>
      <c r="BH181" s="58"/>
      <c r="BI181" s="58"/>
      <c r="BJ181" s="58"/>
      <c r="BK181" s="58"/>
      <c r="BL181" s="58"/>
      <c r="BM181" s="58"/>
      <c r="BN181" s="58"/>
      <c r="BO181" s="58"/>
      <c r="BP181" s="58"/>
      <c r="BQ181" s="58"/>
      <c r="BR181" s="58"/>
      <c r="BS181" s="58"/>
      <c r="BT181" s="58"/>
      <c r="BU181" s="58"/>
      <c r="BV181" s="58"/>
      <c r="BW181" s="58"/>
      <c r="BX181" s="58"/>
      <c r="BY181" s="58"/>
      <c r="BZ181" s="58"/>
      <c r="CA181" s="58"/>
      <c r="CB181" s="58"/>
      <c r="CC181" s="58"/>
      <c r="CD181" s="58"/>
      <c r="CE181" s="58"/>
    </row>
    <row r="182" spans="1:83" x14ac:dyDescent="0.25">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c r="AA182" s="58"/>
      <c r="AB182" s="58"/>
      <c r="AC182" s="58"/>
      <c r="AD182" s="58"/>
      <c r="AE182" s="58"/>
      <c r="AF182" s="58"/>
      <c r="AG182" s="58"/>
      <c r="AH182" s="58"/>
      <c r="AI182" s="58"/>
      <c r="AJ182" s="58"/>
      <c r="AK182" s="58"/>
      <c r="AL182" s="58"/>
      <c r="AM182" s="58"/>
      <c r="AN182" s="58"/>
      <c r="AO182" s="58"/>
      <c r="AP182" s="58"/>
      <c r="AQ182" s="58"/>
      <c r="AR182" s="58"/>
      <c r="AS182" s="58"/>
      <c r="AT182" s="58"/>
      <c r="AU182" s="58"/>
      <c r="AV182" s="58"/>
      <c r="AW182" s="58"/>
      <c r="AX182" s="58"/>
      <c r="AY182" s="58"/>
      <c r="AZ182" s="58"/>
      <c r="BA182" s="58"/>
      <c r="BB182" s="58"/>
      <c r="BC182" s="58"/>
      <c r="BD182" s="58"/>
      <c r="BE182" s="58"/>
      <c r="BF182" s="58"/>
      <c r="BG182" s="58"/>
      <c r="BH182" s="58"/>
      <c r="BI182" s="58"/>
      <c r="BJ182" s="58"/>
      <c r="BK182" s="58"/>
      <c r="BL182" s="58"/>
      <c r="BM182" s="58"/>
      <c r="BN182" s="58"/>
      <c r="BO182" s="58"/>
      <c r="BP182" s="58"/>
      <c r="BQ182" s="58"/>
      <c r="BR182" s="58"/>
      <c r="BS182" s="58"/>
      <c r="BT182" s="58"/>
      <c r="BU182" s="58"/>
      <c r="BV182" s="58"/>
      <c r="BW182" s="58"/>
      <c r="BX182" s="58"/>
      <c r="BY182" s="58"/>
      <c r="BZ182" s="58"/>
      <c r="CA182" s="58"/>
      <c r="CB182" s="58"/>
      <c r="CC182" s="58"/>
      <c r="CD182" s="58"/>
      <c r="CE182" s="58"/>
    </row>
    <row r="183" spans="1:83" x14ac:dyDescent="0.25">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c r="AA183" s="58"/>
      <c r="AB183" s="58"/>
      <c r="AC183" s="58"/>
      <c r="AD183" s="58"/>
      <c r="AE183" s="58"/>
      <c r="AF183" s="58"/>
      <c r="AG183" s="58"/>
      <c r="AH183" s="58"/>
      <c r="AI183" s="58"/>
      <c r="AJ183" s="58"/>
      <c r="AK183" s="58"/>
      <c r="AL183" s="58"/>
      <c r="AM183" s="58"/>
      <c r="AN183" s="58"/>
      <c r="AO183" s="58"/>
      <c r="AP183" s="58"/>
      <c r="AQ183" s="58"/>
      <c r="AR183" s="58"/>
      <c r="AS183" s="58"/>
      <c r="AT183" s="58"/>
      <c r="AU183" s="58"/>
      <c r="AV183" s="58"/>
      <c r="AW183" s="58"/>
      <c r="AX183" s="58"/>
      <c r="AY183" s="58"/>
      <c r="AZ183" s="58"/>
      <c r="BA183" s="58"/>
      <c r="BB183" s="58"/>
      <c r="BC183" s="58"/>
      <c r="BD183" s="58"/>
      <c r="BE183" s="58"/>
      <c r="BF183" s="58"/>
      <c r="BG183" s="58"/>
      <c r="BH183" s="58"/>
      <c r="BI183" s="58"/>
      <c r="BJ183" s="58"/>
      <c r="BK183" s="58"/>
      <c r="BL183" s="58"/>
      <c r="BM183" s="58"/>
      <c r="BN183" s="58"/>
      <c r="BO183" s="58"/>
      <c r="BP183" s="58"/>
      <c r="BQ183" s="58"/>
      <c r="BR183" s="58"/>
      <c r="BS183" s="58"/>
      <c r="BT183" s="58"/>
      <c r="BU183" s="58"/>
      <c r="BV183" s="58"/>
      <c r="BW183" s="58"/>
      <c r="BX183" s="58"/>
      <c r="BY183" s="58"/>
      <c r="BZ183" s="58"/>
      <c r="CA183" s="58"/>
      <c r="CB183" s="58"/>
      <c r="CC183" s="58"/>
      <c r="CD183" s="58"/>
      <c r="CE183" s="58"/>
    </row>
    <row r="184" spans="1:83" x14ac:dyDescent="0.25">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c r="AA184" s="58"/>
      <c r="AB184" s="58"/>
      <c r="AC184" s="58"/>
      <c r="AD184" s="58"/>
      <c r="AE184" s="58"/>
      <c r="AF184" s="58"/>
      <c r="AG184" s="58"/>
      <c r="AH184" s="58"/>
      <c r="AI184" s="58"/>
      <c r="AJ184" s="58"/>
      <c r="AK184" s="58"/>
      <c r="AL184" s="58"/>
      <c r="AM184" s="58"/>
      <c r="AN184" s="58"/>
      <c r="AO184" s="58"/>
      <c r="AP184" s="58"/>
      <c r="AQ184" s="58"/>
      <c r="AR184" s="58"/>
      <c r="AS184" s="58"/>
      <c r="AT184" s="58"/>
      <c r="AU184" s="58"/>
      <c r="AV184" s="58"/>
      <c r="AW184" s="58"/>
      <c r="AX184" s="58"/>
      <c r="AY184" s="58"/>
      <c r="AZ184" s="58"/>
      <c r="BA184" s="58"/>
      <c r="BB184" s="58"/>
      <c r="BC184" s="58"/>
      <c r="BD184" s="58"/>
      <c r="BE184" s="58"/>
      <c r="BF184" s="58"/>
      <c r="BG184" s="58"/>
      <c r="BH184" s="58"/>
      <c r="BI184" s="58"/>
      <c r="BJ184" s="58"/>
      <c r="BK184" s="58"/>
      <c r="BL184" s="58"/>
      <c r="BM184" s="58"/>
      <c r="BN184" s="58"/>
      <c r="BO184" s="58"/>
      <c r="BP184" s="58"/>
      <c r="BQ184" s="58"/>
      <c r="BR184" s="58"/>
      <c r="BS184" s="58"/>
      <c r="BT184" s="58"/>
      <c r="BU184" s="58"/>
      <c r="BV184" s="58"/>
      <c r="BW184" s="58"/>
      <c r="BX184" s="58"/>
      <c r="BY184" s="58"/>
      <c r="BZ184" s="58"/>
      <c r="CA184" s="58"/>
      <c r="CB184" s="58"/>
      <c r="CC184" s="58"/>
      <c r="CD184" s="58"/>
      <c r="CE184" s="58"/>
    </row>
    <row r="185" spans="1:83" x14ac:dyDescent="0.25">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c r="AA185" s="58"/>
      <c r="AB185" s="58"/>
      <c r="AC185" s="58"/>
      <c r="AD185" s="58"/>
      <c r="AE185" s="58"/>
      <c r="AF185" s="58"/>
      <c r="AG185" s="58"/>
      <c r="AH185" s="58"/>
      <c r="AI185" s="58"/>
      <c r="AJ185" s="58"/>
      <c r="AK185" s="58"/>
      <c r="AL185" s="58"/>
      <c r="AM185" s="58"/>
      <c r="AN185" s="58"/>
      <c r="AO185" s="58"/>
      <c r="AP185" s="58"/>
      <c r="AQ185" s="58"/>
      <c r="AR185" s="58"/>
      <c r="AS185" s="58"/>
      <c r="AT185" s="58"/>
      <c r="AU185" s="58"/>
      <c r="AV185" s="58"/>
      <c r="AW185" s="58"/>
      <c r="AX185" s="58"/>
      <c r="AY185" s="58"/>
      <c r="AZ185" s="58"/>
      <c r="BA185" s="58"/>
      <c r="BB185" s="58"/>
      <c r="BC185" s="58"/>
      <c r="BD185" s="58"/>
      <c r="BE185" s="58"/>
      <c r="BF185" s="58"/>
      <c r="BG185" s="58"/>
      <c r="BH185" s="58"/>
      <c r="BI185" s="58"/>
      <c r="BJ185" s="58"/>
      <c r="BK185" s="58"/>
      <c r="BL185" s="58"/>
      <c r="BM185" s="58"/>
      <c r="BN185" s="58"/>
      <c r="BO185" s="58"/>
      <c r="BP185" s="58"/>
      <c r="BQ185" s="58"/>
      <c r="BR185" s="58"/>
      <c r="BS185" s="58"/>
      <c r="BT185" s="58"/>
      <c r="BU185" s="58"/>
      <c r="BV185" s="58"/>
      <c r="BW185" s="58"/>
      <c r="BX185" s="58"/>
      <c r="BY185" s="58"/>
      <c r="BZ185" s="58"/>
      <c r="CA185" s="58"/>
      <c r="CB185" s="58"/>
      <c r="CC185" s="58"/>
      <c r="CD185" s="58"/>
      <c r="CE185" s="58"/>
    </row>
    <row r="186" spans="1:83" x14ac:dyDescent="0.25">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c r="AE186" s="58"/>
      <c r="AF186" s="58"/>
      <c r="AG186" s="58"/>
      <c r="AH186" s="58"/>
      <c r="AI186" s="58"/>
      <c r="AJ186" s="58"/>
      <c r="AK186" s="58"/>
      <c r="AL186" s="58"/>
      <c r="AM186" s="58"/>
      <c r="AN186" s="58"/>
      <c r="AO186" s="58"/>
      <c r="AP186" s="58"/>
      <c r="AQ186" s="58"/>
      <c r="AR186" s="58"/>
      <c r="AS186" s="58"/>
      <c r="AT186" s="58"/>
      <c r="AU186" s="58"/>
      <c r="AV186" s="58"/>
      <c r="AW186" s="58"/>
      <c r="AX186" s="58"/>
      <c r="AY186" s="58"/>
      <c r="AZ186" s="58"/>
      <c r="BA186" s="58"/>
      <c r="BB186" s="58"/>
      <c r="BC186" s="58"/>
      <c r="BD186" s="58"/>
      <c r="BE186" s="58"/>
      <c r="BF186" s="58"/>
      <c r="BG186" s="58"/>
      <c r="BH186" s="58"/>
      <c r="BI186" s="58"/>
      <c r="BJ186" s="58"/>
      <c r="BK186" s="58"/>
      <c r="BL186" s="58"/>
      <c r="BM186" s="58"/>
      <c r="BN186" s="58"/>
      <c r="BO186" s="58"/>
      <c r="BP186" s="58"/>
      <c r="BQ186" s="58"/>
      <c r="BR186" s="58"/>
      <c r="BS186" s="58"/>
      <c r="BT186" s="58"/>
      <c r="BU186" s="58"/>
      <c r="BV186" s="58"/>
      <c r="BW186" s="58"/>
      <c r="BX186" s="58"/>
      <c r="BY186" s="58"/>
      <c r="BZ186" s="58"/>
      <c r="CA186" s="58"/>
      <c r="CB186" s="58"/>
      <c r="CC186" s="58"/>
      <c r="CD186" s="58"/>
      <c r="CE186" s="58"/>
    </row>
    <row r="187" spans="1:83" x14ac:dyDescent="0.25">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c r="AA187" s="58"/>
      <c r="AB187" s="58"/>
      <c r="AC187" s="58"/>
      <c r="AD187" s="58"/>
      <c r="AE187" s="58"/>
      <c r="AF187" s="58"/>
      <c r="AG187" s="58"/>
      <c r="AH187" s="58"/>
      <c r="AI187" s="58"/>
      <c r="AJ187" s="58"/>
      <c r="AK187" s="58"/>
      <c r="AL187" s="58"/>
      <c r="AM187" s="58"/>
      <c r="AN187" s="58"/>
      <c r="AO187" s="58"/>
      <c r="AP187" s="58"/>
      <c r="AQ187" s="58"/>
      <c r="AR187" s="58"/>
      <c r="AS187" s="58"/>
      <c r="AT187" s="58"/>
      <c r="AU187" s="58"/>
      <c r="AV187" s="58"/>
      <c r="AW187" s="58"/>
      <c r="AX187" s="58"/>
      <c r="AY187" s="58"/>
      <c r="AZ187" s="58"/>
      <c r="BA187" s="58"/>
      <c r="BB187" s="58"/>
      <c r="BC187" s="58"/>
      <c r="BD187" s="58"/>
      <c r="BE187" s="58"/>
      <c r="BF187" s="58"/>
      <c r="BG187" s="58"/>
      <c r="BH187" s="58"/>
      <c r="BI187" s="58"/>
      <c r="BJ187" s="58"/>
      <c r="BK187" s="58"/>
      <c r="BL187" s="58"/>
      <c r="BM187" s="58"/>
      <c r="BN187" s="58"/>
      <c r="BO187" s="58"/>
      <c r="BP187" s="58"/>
      <c r="BQ187" s="58"/>
      <c r="BR187" s="58"/>
      <c r="BS187" s="58"/>
      <c r="BT187" s="58"/>
      <c r="BU187" s="58"/>
      <c r="BV187" s="58"/>
      <c r="BW187" s="58"/>
      <c r="BX187" s="58"/>
      <c r="BY187" s="58"/>
      <c r="BZ187" s="58"/>
      <c r="CA187" s="58"/>
      <c r="CB187" s="58"/>
      <c r="CC187" s="58"/>
      <c r="CD187" s="58"/>
      <c r="CE187" s="58"/>
    </row>
    <row r="188" spans="1:83" x14ac:dyDescent="0.25">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c r="BJ188" s="58"/>
      <c r="BK188" s="58"/>
      <c r="BL188" s="58"/>
      <c r="BM188" s="58"/>
      <c r="BN188" s="58"/>
      <c r="BO188" s="58"/>
      <c r="BP188" s="58"/>
      <c r="BQ188" s="58"/>
      <c r="BR188" s="58"/>
      <c r="BS188" s="58"/>
      <c r="BT188" s="58"/>
      <c r="BU188" s="58"/>
      <c r="BV188" s="58"/>
      <c r="BW188" s="58"/>
      <c r="BX188" s="58"/>
      <c r="BY188" s="58"/>
      <c r="BZ188" s="58"/>
      <c r="CA188" s="58"/>
      <c r="CB188" s="58"/>
      <c r="CC188" s="58"/>
      <c r="CD188" s="58"/>
      <c r="CE188" s="58"/>
    </row>
    <row r="189" spans="1:83" x14ac:dyDescent="0.25">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c r="AO189" s="58"/>
      <c r="AP189" s="58"/>
      <c r="AQ189" s="58"/>
      <c r="AR189" s="58"/>
      <c r="AS189" s="58"/>
      <c r="AT189" s="58"/>
      <c r="AU189" s="58"/>
      <c r="AV189" s="58"/>
      <c r="AW189" s="58"/>
      <c r="AX189" s="58"/>
      <c r="AY189" s="58"/>
      <c r="AZ189" s="58"/>
      <c r="BA189" s="58"/>
      <c r="BB189" s="58"/>
      <c r="BC189" s="58"/>
      <c r="BD189" s="58"/>
      <c r="BE189" s="58"/>
      <c r="BF189" s="58"/>
      <c r="BG189" s="58"/>
      <c r="BH189" s="58"/>
      <c r="BI189" s="58"/>
      <c r="BJ189" s="58"/>
      <c r="BK189" s="58"/>
      <c r="BL189" s="58"/>
      <c r="BM189" s="58"/>
      <c r="BN189" s="58"/>
      <c r="BO189" s="58"/>
      <c r="BP189" s="58"/>
      <c r="BQ189" s="58"/>
      <c r="BR189" s="58"/>
      <c r="BS189" s="58"/>
      <c r="BT189" s="58"/>
      <c r="BU189" s="58"/>
      <c r="BV189" s="58"/>
      <c r="BW189" s="58"/>
      <c r="BX189" s="58"/>
      <c r="BY189" s="58"/>
      <c r="BZ189" s="58"/>
      <c r="CA189" s="58"/>
      <c r="CB189" s="58"/>
      <c r="CC189" s="58"/>
      <c r="CD189" s="58"/>
      <c r="CE189" s="58"/>
    </row>
    <row r="190" spans="1:83" x14ac:dyDescent="0.25">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c r="AO190" s="58"/>
      <c r="AP190" s="58"/>
      <c r="AQ190" s="58"/>
      <c r="AR190" s="58"/>
      <c r="AS190" s="58"/>
      <c r="AT190" s="58"/>
      <c r="AU190" s="58"/>
      <c r="AV190" s="58"/>
      <c r="AW190" s="58"/>
      <c r="AX190" s="58"/>
      <c r="AY190" s="58"/>
      <c r="AZ190" s="58"/>
      <c r="BA190" s="58"/>
      <c r="BB190" s="58"/>
      <c r="BC190" s="58"/>
      <c r="BD190" s="58"/>
      <c r="BE190" s="58"/>
      <c r="BF190" s="58"/>
      <c r="BG190" s="58"/>
      <c r="BH190" s="58"/>
      <c r="BI190" s="58"/>
      <c r="BJ190" s="58"/>
      <c r="BK190" s="58"/>
      <c r="BL190" s="58"/>
      <c r="BM190" s="58"/>
      <c r="BN190" s="58"/>
      <c r="BO190" s="58"/>
      <c r="BP190" s="58"/>
      <c r="BQ190" s="58"/>
      <c r="BR190" s="58"/>
      <c r="BS190" s="58"/>
      <c r="BT190" s="58"/>
      <c r="BU190" s="58"/>
      <c r="BV190" s="58"/>
      <c r="BW190" s="58"/>
      <c r="BX190" s="58"/>
      <c r="BY190" s="58"/>
      <c r="BZ190" s="58"/>
      <c r="CA190" s="58"/>
      <c r="CB190" s="58"/>
      <c r="CC190" s="58"/>
      <c r="CD190" s="58"/>
      <c r="CE190" s="58"/>
    </row>
    <row r="191" spans="1:83" x14ac:dyDescent="0.25">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c r="AA191" s="58"/>
      <c r="AB191" s="58"/>
      <c r="AC191" s="58"/>
      <c r="AD191" s="58"/>
      <c r="AE191" s="58"/>
      <c r="AF191" s="58"/>
      <c r="AG191" s="58"/>
      <c r="AH191" s="58"/>
      <c r="AI191" s="58"/>
      <c r="AJ191" s="58"/>
      <c r="AK191" s="58"/>
      <c r="AL191" s="58"/>
      <c r="AM191" s="58"/>
      <c r="AN191" s="58"/>
      <c r="AO191" s="58"/>
      <c r="AP191" s="58"/>
      <c r="AQ191" s="58"/>
      <c r="AR191" s="58"/>
      <c r="AS191" s="58"/>
      <c r="AT191" s="58"/>
      <c r="AU191" s="58"/>
      <c r="AV191" s="58"/>
      <c r="AW191" s="58"/>
      <c r="AX191" s="58"/>
      <c r="AY191" s="58"/>
      <c r="AZ191" s="58"/>
      <c r="BA191" s="58"/>
      <c r="BB191" s="58"/>
      <c r="BC191" s="58"/>
      <c r="BD191" s="58"/>
      <c r="BE191" s="58"/>
      <c r="BF191" s="58"/>
      <c r="BG191" s="58"/>
      <c r="BH191" s="58"/>
      <c r="BI191" s="58"/>
      <c r="BJ191" s="58"/>
      <c r="BK191" s="58"/>
      <c r="BL191" s="58"/>
      <c r="BM191" s="58"/>
      <c r="BN191" s="58"/>
      <c r="BO191" s="58"/>
      <c r="BP191" s="58"/>
      <c r="BQ191" s="58"/>
      <c r="BR191" s="58"/>
      <c r="BS191" s="58"/>
      <c r="BT191" s="58"/>
      <c r="BU191" s="58"/>
      <c r="BV191" s="58"/>
      <c r="BW191" s="58"/>
      <c r="BX191" s="58"/>
      <c r="BY191" s="58"/>
      <c r="BZ191" s="58"/>
      <c r="CA191" s="58"/>
      <c r="CB191" s="58"/>
      <c r="CC191" s="58"/>
      <c r="CD191" s="58"/>
      <c r="CE191" s="58"/>
    </row>
    <row r="192" spans="1:83" x14ac:dyDescent="0.25">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c r="AA192" s="58"/>
      <c r="AB192" s="58"/>
      <c r="AC192" s="58"/>
      <c r="AD192" s="58"/>
      <c r="AE192" s="58"/>
      <c r="AF192" s="58"/>
      <c r="AG192" s="58"/>
      <c r="AH192" s="58"/>
      <c r="AI192" s="58"/>
      <c r="AJ192" s="58"/>
      <c r="AK192" s="58"/>
      <c r="AL192" s="58"/>
      <c r="AM192" s="58"/>
      <c r="AN192" s="58"/>
      <c r="AO192" s="58"/>
      <c r="AP192" s="58"/>
      <c r="AQ192" s="58"/>
      <c r="AR192" s="58"/>
      <c r="AS192" s="58"/>
      <c r="AT192" s="58"/>
      <c r="AU192" s="58"/>
      <c r="AV192" s="58"/>
      <c r="AW192" s="58"/>
      <c r="AX192" s="58"/>
      <c r="AY192" s="58"/>
      <c r="AZ192" s="58"/>
      <c r="BA192" s="58"/>
      <c r="BB192" s="58"/>
      <c r="BC192" s="58"/>
      <c r="BD192" s="58"/>
      <c r="BE192" s="58"/>
      <c r="BF192" s="58"/>
      <c r="BG192" s="58"/>
      <c r="BH192" s="58"/>
      <c r="BI192" s="58"/>
      <c r="BJ192" s="58"/>
      <c r="BK192" s="58"/>
      <c r="BL192" s="58"/>
      <c r="BM192" s="58"/>
      <c r="BN192" s="58"/>
      <c r="BO192" s="58"/>
      <c r="BP192" s="58"/>
      <c r="BQ192" s="58"/>
      <c r="BR192" s="58"/>
      <c r="BS192" s="58"/>
      <c r="BT192" s="58"/>
      <c r="BU192" s="58"/>
      <c r="BV192" s="58"/>
      <c r="BW192" s="58"/>
      <c r="BX192" s="58"/>
      <c r="BY192" s="58"/>
      <c r="BZ192" s="58"/>
      <c r="CA192" s="58"/>
      <c r="CB192" s="58"/>
      <c r="CC192" s="58"/>
      <c r="CD192" s="58"/>
      <c r="CE192" s="58"/>
    </row>
    <row r="193" spans="2:83" x14ac:dyDescent="0.25">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58"/>
      <c r="AP193" s="58"/>
      <c r="AQ193" s="58"/>
      <c r="AR193" s="58"/>
      <c r="AS193" s="58"/>
      <c r="AT193" s="58"/>
      <c r="AU193" s="58"/>
      <c r="AV193" s="58"/>
      <c r="AW193" s="58"/>
      <c r="AX193" s="58"/>
      <c r="AY193" s="58"/>
      <c r="AZ193" s="58"/>
      <c r="BA193" s="58"/>
      <c r="BB193" s="58"/>
      <c r="BC193" s="58"/>
      <c r="BD193" s="58"/>
      <c r="BE193" s="58"/>
      <c r="BF193" s="58"/>
      <c r="BG193" s="58"/>
      <c r="BH193" s="58"/>
      <c r="BI193" s="58"/>
      <c r="BJ193" s="58"/>
      <c r="BK193" s="58"/>
      <c r="BL193" s="58"/>
      <c r="BM193" s="58"/>
      <c r="BN193" s="58"/>
      <c r="BO193" s="58"/>
      <c r="BP193" s="58"/>
      <c r="BQ193" s="58"/>
      <c r="BR193" s="58"/>
      <c r="BS193" s="58"/>
      <c r="BT193" s="58"/>
      <c r="BU193" s="58"/>
      <c r="BV193" s="58"/>
      <c r="BW193" s="58"/>
      <c r="BX193" s="58"/>
      <c r="BY193" s="58"/>
      <c r="BZ193" s="58"/>
      <c r="CA193" s="58"/>
      <c r="CB193" s="58"/>
      <c r="CC193" s="58"/>
      <c r="CD193" s="58"/>
      <c r="CE193" s="58"/>
    </row>
    <row r="194" spans="2:83" x14ac:dyDescent="0.25">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c r="AA194" s="58"/>
      <c r="AB194" s="58"/>
      <c r="AC194" s="58"/>
      <c r="AD194" s="58"/>
      <c r="AE194" s="58"/>
      <c r="AF194" s="58"/>
      <c r="AG194" s="58"/>
      <c r="AH194" s="58"/>
      <c r="AI194" s="58"/>
      <c r="AJ194" s="58"/>
      <c r="AK194" s="58"/>
      <c r="AL194" s="58"/>
      <c r="AM194" s="58"/>
      <c r="AN194" s="58"/>
      <c r="AO194" s="58"/>
      <c r="AP194" s="58"/>
      <c r="AQ194" s="58"/>
      <c r="AR194" s="58"/>
      <c r="AS194" s="58"/>
      <c r="AT194" s="58"/>
      <c r="AU194" s="58"/>
      <c r="AV194" s="58"/>
      <c r="AW194" s="58"/>
      <c r="AX194" s="58"/>
      <c r="AY194" s="58"/>
      <c r="AZ194" s="58"/>
      <c r="BA194" s="58"/>
      <c r="BB194" s="58"/>
      <c r="BC194" s="58"/>
      <c r="BD194" s="58"/>
      <c r="BE194" s="58"/>
      <c r="BF194" s="58"/>
      <c r="BG194" s="58"/>
      <c r="BH194" s="58"/>
      <c r="BI194" s="58"/>
      <c r="BJ194" s="58"/>
      <c r="BK194" s="58"/>
      <c r="BL194" s="58"/>
      <c r="BM194" s="58"/>
      <c r="BN194" s="58"/>
      <c r="BO194" s="58"/>
      <c r="BP194" s="58"/>
      <c r="BQ194" s="58"/>
      <c r="BR194" s="58"/>
      <c r="BS194" s="58"/>
      <c r="BT194" s="58"/>
      <c r="BU194" s="58"/>
      <c r="BV194" s="58"/>
      <c r="BW194" s="58"/>
      <c r="BX194" s="58"/>
      <c r="BY194" s="58"/>
      <c r="BZ194" s="58"/>
      <c r="CA194" s="58"/>
      <c r="CB194" s="58"/>
      <c r="CC194" s="58"/>
      <c r="CD194" s="58"/>
      <c r="CE194" s="58"/>
    </row>
    <row r="195" spans="2:83" x14ac:dyDescent="0.25">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c r="AA195" s="58"/>
      <c r="AB195" s="58"/>
      <c r="AC195" s="58"/>
      <c r="AD195" s="58"/>
      <c r="AE195" s="58"/>
      <c r="AF195" s="58"/>
      <c r="AG195" s="58"/>
      <c r="AH195" s="58"/>
      <c r="AI195" s="58"/>
      <c r="AJ195" s="58"/>
      <c r="AK195" s="58"/>
      <c r="AL195" s="58"/>
      <c r="AM195" s="58"/>
      <c r="AN195" s="58"/>
      <c r="AO195" s="58"/>
      <c r="AP195" s="58"/>
      <c r="AQ195" s="58"/>
      <c r="AR195" s="58"/>
      <c r="AS195" s="58"/>
      <c r="AT195" s="58"/>
      <c r="AU195" s="58"/>
      <c r="AV195" s="58"/>
      <c r="AW195" s="58"/>
      <c r="AX195" s="58"/>
      <c r="AY195" s="58"/>
      <c r="AZ195" s="58"/>
      <c r="BA195" s="58"/>
      <c r="BB195" s="58"/>
      <c r="BC195" s="58"/>
      <c r="BD195" s="58"/>
      <c r="BE195" s="58"/>
      <c r="BF195" s="58"/>
      <c r="BG195" s="58"/>
      <c r="BH195" s="58"/>
      <c r="BI195" s="58"/>
      <c r="BJ195" s="58"/>
      <c r="BK195" s="58"/>
      <c r="BL195" s="58"/>
      <c r="BM195" s="58"/>
      <c r="BN195" s="58"/>
      <c r="BO195" s="58"/>
      <c r="BP195" s="58"/>
      <c r="BQ195" s="58"/>
      <c r="BR195" s="58"/>
      <c r="BS195" s="58"/>
      <c r="BT195" s="58"/>
      <c r="BU195" s="58"/>
      <c r="BV195" s="58"/>
      <c r="BW195" s="58"/>
      <c r="BX195" s="58"/>
      <c r="BY195" s="58"/>
      <c r="BZ195" s="58"/>
      <c r="CA195" s="58"/>
      <c r="CB195" s="58"/>
      <c r="CC195" s="58"/>
      <c r="CD195" s="58"/>
      <c r="CE195" s="58"/>
    </row>
    <row r="196" spans="2:83" x14ac:dyDescent="0.25">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c r="AO196" s="58"/>
      <c r="AP196" s="58"/>
      <c r="AQ196" s="58"/>
      <c r="AR196" s="58"/>
      <c r="AS196" s="58"/>
      <c r="AT196" s="58"/>
      <c r="AU196" s="58"/>
      <c r="AV196" s="58"/>
      <c r="AW196" s="58"/>
      <c r="AX196" s="58"/>
      <c r="AY196" s="58"/>
      <c r="AZ196" s="58"/>
      <c r="BA196" s="58"/>
      <c r="BB196" s="58"/>
      <c r="BC196" s="58"/>
      <c r="BD196" s="58"/>
      <c r="BE196" s="58"/>
      <c r="BF196" s="58"/>
      <c r="BG196" s="58"/>
      <c r="BH196" s="58"/>
      <c r="BI196" s="58"/>
      <c r="BJ196" s="58"/>
      <c r="BK196" s="58"/>
      <c r="BL196" s="58"/>
      <c r="BM196" s="58"/>
      <c r="BN196" s="58"/>
      <c r="BO196" s="58"/>
      <c r="BP196" s="58"/>
      <c r="BQ196" s="58"/>
      <c r="BR196" s="58"/>
      <c r="BS196" s="58"/>
      <c r="BT196" s="58"/>
      <c r="BU196" s="58"/>
      <c r="BV196" s="58"/>
      <c r="BW196" s="58"/>
      <c r="BX196" s="58"/>
      <c r="BY196" s="58"/>
      <c r="BZ196" s="58"/>
      <c r="CA196" s="58"/>
      <c r="CB196" s="58"/>
      <c r="CC196" s="58"/>
      <c r="CD196" s="58"/>
      <c r="CE196" s="58"/>
    </row>
    <row r="197" spans="2:83" x14ac:dyDescent="0.25">
      <c r="B197" s="58"/>
      <c r="C197" s="58"/>
      <c r="D197" s="58"/>
      <c r="E197" s="58"/>
      <c r="F197" s="58"/>
      <c r="G197" s="58"/>
      <c r="H197" s="58"/>
      <c r="I197" s="58"/>
      <c r="BI197" s="58"/>
      <c r="BJ197" s="58"/>
      <c r="BK197" s="58"/>
      <c r="BL197" s="58"/>
      <c r="BM197" s="58"/>
      <c r="BN197" s="58"/>
    </row>
    <row r="198" spans="2:83" x14ac:dyDescent="0.25">
      <c r="B198" s="58"/>
      <c r="C198" s="58"/>
      <c r="D198" s="58"/>
      <c r="E198" s="58"/>
      <c r="F198" s="58"/>
      <c r="G198" s="58"/>
      <c r="H198" s="58"/>
      <c r="I198" s="58"/>
      <c r="BI198" s="58"/>
      <c r="BJ198" s="58"/>
      <c r="BK198" s="58"/>
      <c r="BL198" s="58"/>
      <c r="BM198" s="58"/>
      <c r="BN198" s="58"/>
    </row>
    <row r="199" spans="2:83" x14ac:dyDescent="0.25">
      <c r="B199" s="58"/>
      <c r="C199" s="58"/>
      <c r="D199" s="58"/>
      <c r="E199" s="58"/>
      <c r="F199" s="58"/>
      <c r="G199" s="58"/>
      <c r="H199" s="58"/>
      <c r="I199" s="58"/>
      <c r="BI199" s="58"/>
      <c r="BJ199" s="58"/>
      <c r="BK199" s="58"/>
      <c r="BL199" s="58"/>
      <c r="BM199" s="58"/>
      <c r="BN199" s="58"/>
    </row>
    <row r="200" spans="2:83" x14ac:dyDescent="0.25">
      <c r="B200" s="58"/>
      <c r="C200" s="58"/>
      <c r="D200" s="58"/>
      <c r="E200" s="58"/>
      <c r="F200" s="58"/>
      <c r="G200" s="58"/>
      <c r="H200" s="58"/>
      <c r="I200" s="58"/>
      <c r="BI200" s="58"/>
      <c r="BJ200" s="58"/>
      <c r="BK200" s="58"/>
      <c r="BL200" s="58"/>
      <c r="BM200" s="58"/>
      <c r="BN200" s="58"/>
    </row>
    <row r="201" spans="2:83" x14ac:dyDescent="0.25">
      <c r="BI201" s="58"/>
      <c r="BJ201" s="58"/>
      <c r="BK201" s="58"/>
      <c r="BL201" s="58"/>
      <c r="BM201" s="58"/>
      <c r="BN201" s="58"/>
    </row>
    <row r="202" spans="2:83" x14ac:dyDescent="0.25">
      <c r="BI202" s="58"/>
      <c r="BJ202" s="58"/>
      <c r="BK202" s="58"/>
      <c r="BL202" s="58"/>
      <c r="BM202" s="58"/>
      <c r="BN202" s="58"/>
    </row>
    <row r="203" spans="2:83" x14ac:dyDescent="0.25">
      <c r="BI203" s="58"/>
      <c r="BJ203" s="58"/>
      <c r="BK203" s="58"/>
      <c r="BL203" s="58"/>
      <c r="BM203" s="58"/>
      <c r="BN203" s="58"/>
    </row>
    <row r="204" spans="2:83" x14ac:dyDescent="0.25">
      <c r="BI204" s="58"/>
      <c r="BJ204" s="58"/>
      <c r="BK204" s="58"/>
      <c r="BL204" s="58"/>
      <c r="BM204" s="58"/>
      <c r="BN204" s="58"/>
    </row>
  </sheetData>
  <mergeCells count="1267">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58"/>
      <c r="B1" s="477" t="s">
        <v>49</v>
      </c>
      <c r="C1" s="477"/>
      <c r="D1" s="477"/>
      <c r="E1" s="58"/>
      <c r="F1" s="58"/>
      <c r="G1" s="58"/>
      <c r="H1" s="58"/>
      <c r="I1" s="58"/>
      <c r="J1" s="58"/>
      <c r="K1" s="58"/>
      <c r="L1" s="58"/>
      <c r="M1" s="58"/>
      <c r="N1" s="58"/>
      <c r="O1" s="58"/>
      <c r="P1" s="58"/>
      <c r="Q1" s="58"/>
      <c r="R1" s="58"/>
      <c r="S1" s="58"/>
      <c r="T1" s="58"/>
      <c r="U1" s="58"/>
      <c r="V1" s="58"/>
      <c r="W1" s="58"/>
      <c r="X1" s="58"/>
      <c r="Y1" s="58"/>
      <c r="Z1" s="58"/>
      <c r="AA1" s="58"/>
      <c r="AB1" s="58"/>
      <c r="AC1" s="58"/>
      <c r="AD1" s="58"/>
      <c r="AE1" s="58"/>
    </row>
    <row r="2" spans="1:37" x14ac:dyDescent="0.25">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row>
    <row r="3" spans="1:37" ht="25.5" x14ac:dyDescent="0.25">
      <c r="A3" s="58"/>
      <c r="B3" s="8"/>
      <c r="C3" s="9" t="s">
        <v>46</v>
      </c>
      <c r="D3" s="9" t="s">
        <v>4</v>
      </c>
      <c r="E3" s="58"/>
      <c r="F3" s="58"/>
      <c r="G3" s="58"/>
      <c r="H3" s="58"/>
      <c r="I3" s="58"/>
      <c r="J3" s="58"/>
      <c r="K3" s="58"/>
      <c r="L3" s="58"/>
      <c r="M3" s="58"/>
      <c r="N3" s="58"/>
      <c r="O3" s="58"/>
      <c r="P3" s="58"/>
      <c r="Q3" s="58"/>
      <c r="R3" s="58"/>
      <c r="S3" s="58"/>
      <c r="T3" s="58"/>
      <c r="U3" s="58"/>
      <c r="V3" s="58"/>
      <c r="W3" s="58"/>
      <c r="X3" s="58"/>
      <c r="Y3" s="58"/>
      <c r="Z3" s="58"/>
      <c r="AA3" s="58"/>
      <c r="AB3" s="58"/>
      <c r="AC3" s="58"/>
      <c r="AD3" s="58"/>
      <c r="AE3" s="58"/>
    </row>
    <row r="4" spans="1:37" ht="51" x14ac:dyDescent="0.25">
      <c r="A4" s="58"/>
      <c r="B4" s="10" t="s">
        <v>45</v>
      </c>
      <c r="C4" s="11" t="s">
        <v>93</v>
      </c>
      <c r="D4" s="12">
        <v>0.2</v>
      </c>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7" ht="51" x14ac:dyDescent="0.25">
      <c r="A5" s="58"/>
      <c r="B5" s="13" t="s">
        <v>47</v>
      </c>
      <c r="C5" s="14" t="s">
        <v>94</v>
      </c>
      <c r="D5" s="15">
        <v>0.4</v>
      </c>
      <c r="E5" s="58"/>
      <c r="F5" s="58"/>
      <c r="G5" s="58"/>
      <c r="H5" s="58"/>
      <c r="I5" s="58"/>
      <c r="J5" s="58"/>
      <c r="K5" s="58"/>
      <c r="L5" s="58"/>
      <c r="M5" s="58"/>
      <c r="N5" s="58"/>
      <c r="O5" s="58"/>
      <c r="P5" s="58"/>
      <c r="Q5" s="58"/>
      <c r="R5" s="58"/>
      <c r="S5" s="58"/>
      <c r="T5" s="58"/>
      <c r="U5" s="58"/>
      <c r="V5" s="58"/>
      <c r="W5" s="58"/>
      <c r="X5" s="58"/>
      <c r="Y5" s="58"/>
      <c r="Z5" s="58"/>
      <c r="AA5" s="58"/>
      <c r="AB5" s="58"/>
      <c r="AC5" s="58"/>
      <c r="AD5" s="58"/>
      <c r="AE5" s="58"/>
    </row>
    <row r="6" spans="1:37" ht="51" x14ac:dyDescent="0.25">
      <c r="A6" s="58"/>
      <c r="B6" s="16" t="s">
        <v>98</v>
      </c>
      <c r="C6" s="14" t="s">
        <v>95</v>
      </c>
      <c r="D6" s="15">
        <v>0.6</v>
      </c>
      <c r="E6" s="58"/>
      <c r="F6" s="58"/>
      <c r="G6" s="58"/>
      <c r="H6" s="58"/>
      <c r="I6" s="58"/>
      <c r="J6" s="58"/>
      <c r="K6" s="58"/>
      <c r="L6" s="58"/>
      <c r="M6" s="58"/>
      <c r="N6" s="58"/>
      <c r="O6" s="58"/>
      <c r="P6" s="58"/>
      <c r="Q6" s="58"/>
      <c r="R6" s="58"/>
      <c r="S6" s="58"/>
      <c r="T6" s="58"/>
      <c r="U6" s="58"/>
      <c r="V6" s="58"/>
      <c r="W6" s="58"/>
      <c r="X6" s="58"/>
      <c r="Y6" s="58"/>
      <c r="Z6" s="58"/>
      <c r="AA6" s="58"/>
      <c r="AB6" s="58"/>
      <c r="AC6" s="58"/>
      <c r="AD6" s="58"/>
      <c r="AE6" s="58"/>
    </row>
    <row r="7" spans="1:37" ht="76.5" x14ac:dyDescent="0.25">
      <c r="A7" s="58"/>
      <c r="B7" s="17" t="s">
        <v>6</v>
      </c>
      <c r="C7" s="14" t="s">
        <v>96</v>
      </c>
      <c r="D7" s="15">
        <v>0.8</v>
      </c>
      <c r="E7" s="58"/>
      <c r="F7" s="58"/>
      <c r="G7" s="58"/>
      <c r="H7" s="58"/>
      <c r="I7" s="58"/>
      <c r="J7" s="58"/>
      <c r="K7" s="58"/>
      <c r="L7" s="58"/>
      <c r="M7" s="58"/>
      <c r="N7" s="58"/>
      <c r="O7" s="58"/>
      <c r="P7" s="58"/>
      <c r="Q7" s="58"/>
      <c r="R7" s="58"/>
      <c r="S7" s="58"/>
      <c r="T7" s="58"/>
      <c r="U7" s="58"/>
      <c r="V7" s="58"/>
      <c r="W7" s="58"/>
      <c r="X7" s="58"/>
      <c r="Y7" s="58"/>
      <c r="Z7" s="58"/>
      <c r="AA7" s="58"/>
      <c r="AB7" s="58"/>
      <c r="AC7" s="58"/>
      <c r="AD7" s="58"/>
      <c r="AE7" s="58"/>
    </row>
    <row r="8" spans="1:37" ht="51" x14ac:dyDescent="0.25">
      <c r="A8" s="58"/>
      <c r="B8" s="18" t="s">
        <v>48</v>
      </c>
      <c r="C8" s="14" t="s">
        <v>97</v>
      </c>
      <c r="D8" s="15">
        <v>1</v>
      </c>
      <c r="E8" s="58"/>
      <c r="F8" s="58"/>
      <c r="G8" s="58"/>
      <c r="H8" s="58"/>
      <c r="I8" s="58"/>
      <c r="J8" s="58"/>
      <c r="K8" s="58"/>
      <c r="L8" s="58"/>
      <c r="M8" s="58"/>
      <c r="N8" s="58"/>
      <c r="O8" s="58"/>
      <c r="P8" s="58"/>
      <c r="Q8" s="58"/>
      <c r="R8" s="58"/>
      <c r="S8" s="58"/>
      <c r="T8" s="58"/>
      <c r="U8" s="58"/>
      <c r="V8" s="58"/>
      <c r="W8" s="58"/>
      <c r="X8" s="58"/>
      <c r="Y8" s="58"/>
      <c r="Z8" s="58"/>
      <c r="AA8" s="58"/>
      <c r="AB8" s="58"/>
      <c r="AC8" s="58"/>
      <c r="AD8" s="58"/>
      <c r="AE8" s="58"/>
    </row>
    <row r="9" spans="1:37" x14ac:dyDescent="0.25">
      <c r="A9" s="58"/>
      <c r="B9" s="82"/>
      <c r="C9" s="82"/>
      <c r="D9" s="82"/>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row>
    <row r="10" spans="1:37" ht="16.5" x14ac:dyDescent="0.25">
      <c r="A10" s="58"/>
      <c r="B10" s="83"/>
      <c r="C10" s="82"/>
      <c r="D10" s="82"/>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row>
    <row r="11" spans="1:37" x14ac:dyDescent="0.25">
      <c r="A11" s="58"/>
      <c r="B11" s="82"/>
      <c r="C11" s="82"/>
      <c r="D11" s="82"/>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row>
    <row r="12" spans="1:37" x14ac:dyDescent="0.25">
      <c r="A12" s="58"/>
      <c r="B12" s="82"/>
      <c r="C12" s="82"/>
      <c r="D12" s="82"/>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row>
    <row r="13" spans="1:37" x14ac:dyDescent="0.25">
      <c r="A13" s="58"/>
      <c r="B13" s="82"/>
      <c r="C13" s="82"/>
      <c r="D13" s="82"/>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row>
    <row r="14" spans="1:37" x14ac:dyDescent="0.25">
      <c r="A14" s="58"/>
      <c r="B14" s="82"/>
      <c r="C14" s="82"/>
      <c r="D14" s="82"/>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row>
    <row r="15" spans="1:37" x14ac:dyDescent="0.25">
      <c r="A15" s="58"/>
      <c r="B15" s="82"/>
      <c r="C15" s="82"/>
      <c r="D15" s="82"/>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row>
    <row r="16" spans="1:37" x14ac:dyDescent="0.25">
      <c r="A16" s="58"/>
      <c r="B16" s="82"/>
      <c r="C16" s="82"/>
      <c r="D16" s="82"/>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row>
    <row r="17" spans="1:37" x14ac:dyDescent="0.25">
      <c r="A17" s="58"/>
      <c r="B17" s="82"/>
      <c r="C17" s="82"/>
      <c r="D17" s="82"/>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row>
    <row r="18" spans="1:37" x14ac:dyDescent="0.25">
      <c r="A18" s="58"/>
      <c r="B18" s="82"/>
      <c r="C18" s="82"/>
      <c r="D18" s="82"/>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row>
    <row r="19" spans="1:37" x14ac:dyDescent="0.25">
      <c r="A19" s="58"/>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row>
    <row r="20" spans="1:37" x14ac:dyDescent="0.25">
      <c r="A20" s="58"/>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row>
    <row r="21" spans="1:37" x14ac:dyDescent="0.25">
      <c r="A21" s="58"/>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row>
    <row r="22" spans="1:37" x14ac:dyDescent="0.25">
      <c r="A22" s="58"/>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row>
    <row r="23" spans="1:37" x14ac:dyDescent="0.25">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row>
    <row r="24" spans="1:37" x14ac:dyDescent="0.25">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row>
    <row r="25" spans="1:37" x14ac:dyDescent="0.25">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row>
    <row r="26" spans="1:37" x14ac:dyDescent="0.25">
      <c r="A26" s="58"/>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row>
    <row r="27" spans="1:37" x14ac:dyDescent="0.25">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row>
    <row r="28" spans="1:37" x14ac:dyDescent="0.25">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row>
    <row r="29" spans="1:37" x14ac:dyDescent="0.25">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row>
    <row r="30" spans="1:37" x14ac:dyDescent="0.25">
      <c r="A30" s="58"/>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row>
    <row r="31" spans="1:37" x14ac:dyDescent="0.25">
      <c r="A31" s="58"/>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row>
    <row r="32" spans="1:37" x14ac:dyDescent="0.25">
      <c r="A32" s="58"/>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row>
    <row r="33" spans="1:31" x14ac:dyDescent="0.25">
      <c r="A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row>
    <row r="34" spans="1:31" x14ac:dyDescent="0.25">
      <c r="A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row>
    <row r="35" spans="1:31" x14ac:dyDescent="0.25">
      <c r="A35" s="58"/>
    </row>
    <row r="36" spans="1:31" x14ac:dyDescent="0.25">
      <c r="A36" s="58"/>
    </row>
    <row r="37" spans="1:31" x14ac:dyDescent="0.25">
      <c r="A37" s="58"/>
    </row>
    <row r="38" spans="1:31" x14ac:dyDescent="0.25">
      <c r="A38" s="58"/>
    </row>
    <row r="39" spans="1:31" x14ac:dyDescent="0.25">
      <c r="A39" s="58"/>
    </row>
    <row r="40" spans="1:31" x14ac:dyDescent="0.25">
      <c r="A40" s="58"/>
    </row>
    <row r="41" spans="1:31" x14ac:dyDescent="0.25">
      <c r="A41" s="58"/>
    </row>
    <row r="42" spans="1:31" x14ac:dyDescent="0.25">
      <c r="A42" s="58"/>
    </row>
    <row r="43" spans="1:31" x14ac:dyDescent="0.25">
      <c r="A43" s="58"/>
    </row>
    <row r="44" spans="1:31" x14ac:dyDescent="0.25">
      <c r="A44" s="58"/>
    </row>
    <row r="45" spans="1:31" x14ac:dyDescent="0.25">
      <c r="A45" s="58"/>
    </row>
    <row r="46" spans="1:31" x14ac:dyDescent="0.25">
      <c r="A46" s="58"/>
    </row>
    <row r="47" spans="1:31" x14ac:dyDescent="0.25">
      <c r="A47" s="58"/>
    </row>
    <row r="48" spans="1:31" x14ac:dyDescent="0.25">
      <c r="A48" s="58"/>
    </row>
    <row r="49" spans="1:1" x14ac:dyDescent="0.25">
      <c r="A49" s="58"/>
    </row>
    <row r="50" spans="1:1" x14ac:dyDescent="0.25">
      <c r="A50" s="58"/>
    </row>
    <row r="51" spans="1:1" x14ac:dyDescent="0.25">
      <c r="A51" s="58"/>
    </row>
    <row r="52" spans="1:1" x14ac:dyDescent="0.25">
      <c r="A52" s="58"/>
    </row>
    <row r="53" spans="1:1" x14ac:dyDescent="0.25">
      <c r="A53" s="58"/>
    </row>
    <row r="54" spans="1:1" x14ac:dyDescent="0.25">
      <c r="A54" s="58"/>
    </row>
    <row r="55" spans="1:1" x14ac:dyDescent="0.25">
      <c r="A55" s="58"/>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A198" zoomScale="60" zoomScaleNormal="60" workbookViewId="0">
      <selection activeCell="C209" sqref="C209"/>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58"/>
      <c r="B1" s="478" t="s">
        <v>57</v>
      </c>
      <c r="C1" s="478"/>
      <c r="D1" s="478"/>
      <c r="E1" s="58"/>
      <c r="F1" s="58"/>
      <c r="G1" s="58"/>
      <c r="H1" s="58"/>
      <c r="I1" s="58"/>
      <c r="J1" s="58"/>
      <c r="K1" s="58"/>
      <c r="L1" s="58"/>
      <c r="M1" s="58"/>
      <c r="N1" s="58"/>
      <c r="O1" s="58"/>
      <c r="P1" s="58"/>
      <c r="Q1" s="58"/>
      <c r="R1" s="58"/>
      <c r="S1" s="58"/>
      <c r="T1" s="58"/>
      <c r="U1" s="58"/>
    </row>
    <row r="2" spans="1:21" x14ac:dyDescent="0.25">
      <c r="A2" s="58"/>
      <c r="B2" s="58"/>
      <c r="C2" s="58"/>
      <c r="D2" s="58"/>
      <c r="E2" s="58"/>
      <c r="F2" s="58"/>
      <c r="G2" s="58"/>
      <c r="H2" s="58"/>
      <c r="I2" s="58"/>
      <c r="J2" s="58"/>
      <c r="K2" s="58"/>
      <c r="L2" s="58"/>
      <c r="M2" s="58"/>
      <c r="N2" s="58"/>
      <c r="O2" s="58"/>
      <c r="P2" s="58"/>
      <c r="Q2" s="58"/>
      <c r="R2" s="58"/>
      <c r="S2" s="58"/>
      <c r="T2" s="58"/>
      <c r="U2" s="58"/>
    </row>
    <row r="3" spans="1:21" ht="30" x14ac:dyDescent="0.25">
      <c r="A3" s="58"/>
      <c r="B3" s="79"/>
      <c r="C3" s="32" t="s">
        <v>50</v>
      </c>
      <c r="D3" s="32" t="s">
        <v>51</v>
      </c>
      <c r="E3" s="58"/>
      <c r="F3" s="58"/>
      <c r="G3" s="58"/>
      <c r="H3" s="58"/>
      <c r="I3" s="58"/>
      <c r="J3" s="58"/>
      <c r="K3" s="58"/>
      <c r="L3" s="58"/>
      <c r="M3" s="58"/>
      <c r="N3" s="58"/>
      <c r="O3" s="58"/>
      <c r="P3" s="58"/>
      <c r="Q3" s="58"/>
      <c r="R3" s="58"/>
      <c r="S3" s="58"/>
      <c r="T3" s="58"/>
      <c r="U3" s="58"/>
    </row>
    <row r="4" spans="1:21" ht="33.75" x14ac:dyDescent="0.25">
      <c r="A4" s="78" t="s">
        <v>77</v>
      </c>
      <c r="B4" s="35" t="s">
        <v>92</v>
      </c>
      <c r="C4" s="40" t="s">
        <v>132</v>
      </c>
      <c r="D4" s="33" t="s">
        <v>90</v>
      </c>
      <c r="E4" s="58"/>
      <c r="F4" s="58"/>
      <c r="G4" s="58"/>
      <c r="H4" s="58"/>
      <c r="I4" s="58"/>
      <c r="J4" s="58"/>
      <c r="K4" s="58"/>
      <c r="L4" s="58"/>
      <c r="M4" s="58"/>
      <c r="N4" s="58"/>
      <c r="O4" s="58"/>
      <c r="P4" s="58"/>
      <c r="Q4" s="58"/>
      <c r="R4" s="58"/>
      <c r="S4" s="58"/>
      <c r="T4" s="58"/>
      <c r="U4" s="58"/>
    </row>
    <row r="5" spans="1:21" ht="101.25" x14ac:dyDescent="0.25">
      <c r="A5" s="78" t="s">
        <v>78</v>
      </c>
      <c r="B5" s="36" t="s">
        <v>53</v>
      </c>
      <c r="C5" s="41" t="s">
        <v>86</v>
      </c>
      <c r="D5" s="34" t="s">
        <v>568</v>
      </c>
      <c r="E5" s="58"/>
      <c r="F5" s="58"/>
      <c r="G5" s="58"/>
      <c r="H5" s="58"/>
      <c r="I5" s="58"/>
      <c r="J5" s="58"/>
      <c r="K5" s="58"/>
      <c r="L5" s="58"/>
      <c r="M5" s="58"/>
      <c r="N5" s="58"/>
      <c r="O5" s="58"/>
      <c r="P5" s="58"/>
      <c r="Q5" s="58"/>
      <c r="R5" s="58"/>
      <c r="S5" s="58"/>
      <c r="T5" s="58"/>
      <c r="U5" s="58"/>
    </row>
    <row r="6" spans="1:21" ht="67.5" x14ac:dyDescent="0.25">
      <c r="A6" s="78" t="s">
        <v>75</v>
      </c>
      <c r="B6" s="37" t="s">
        <v>54</v>
      </c>
      <c r="C6" s="41" t="s">
        <v>87</v>
      </c>
      <c r="D6" s="34" t="s">
        <v>91</v>
      </c>
      <c r="E6" s="58"/>
      <c r="F6" s="58"/>
      <c r="G6" s="58"/>
      <c r="H6" s="58"/>
      <c r="I6" s="58"/>
      <c r="J6" s="58"/>
      <c r="K6" s="58"/>
      <c r="L6" s="58"/>
      <c r="M6" s="58"/>
      <c r="N6" s="58"/>
      <c r="O6" s="58"/>
      <c r="P6" s="58"/>
      <c r="Q6" s="58"/>
      <c r="R6" s="58"/>
      <c r="S6" s="58"/>
      <c r="T6" s="58"/>
      <c r="U6" s="58"/>
    </row>
    <row r="7" spans="1:21" ht="101.25" x14ac:dyDescent="0.25">
      <c r="A7" s="78" t="s">
        <v>7</v>
      </c>
      <c r="B7" s="38" t="s">
        <v>55</v>
      </c>
      <c r="C7" s="41" t="s">
        <v>88</v>
      </c>
      <c r="D7" s="34" t="s">
        <v>570</v>
      </c>
      <c r="E7" s="58"/>
      <c r="F7" s="58"/>
      <c r="G7" s="58"/>
      <c r="H7" s="58"/>
      <c r="I7" s="58"/>
      <c r="J7" s="58"/>
      <c r="K7" s="58"/>
      <c r="L7" s="58"/>
      <c r="M7" s="58"/>
      <c r="N7" s="58"/>
      <c r="O7" s="58"/>
      <c r="P7" s="58"/>
      <c r="Q7" s="58"/>
      <c r="R7" s="58"/>
      <c r="S7" s="58"/>
      <c r="T7" s="58"/>
      <c r="U7" s="58"/>
    </row>
    <row r="8" spans="1:21" ht="67.5" x14ac:dyDescent="0.25">
      <c r="A8" s="78" t="s">
        <v>79</v>
      </c>
      <c r="B8" s="39" t="s">
        <v>56</v>
      </c>
      <c r="C8" s="41" t="s">
        <v>89</v>
      </c>
      <c r="D8" s="34" t="s">
        <v>109</v>
      </c>
      <c r="E8" s="58"/>
      <c r="F8" s="58"/>
      <c r="G8" s="58"/>
      <c r="H8" s="58"/>
      <c r="I8" s="58"/>
      <c r="J8" s="58"/>
      <c r="K8" s="58"/>
      <c r="L8" s="58"/>
      <c r="M8" s="58"/>
      <c r="N8" s="58"/>
      <c r="O8" s="58"/>
      <c r="P8" s="58"/>
      <c r="Q8" s="58"/>
      <c r="R8" s="58"/>
      <c r="S8" s="58"/>
      <c r="T8" s="58"/>
      <c r="U8" s="58"/>
    </row>
    <row r="9" spans="1:21" ht="20.25" x14ac:dyDescent="0.25">
      <c r="A9" s="78"/>
      <c r="B9" s="78"/>
      <c r="C9" s="80"/>
      <c r="D9" s="80"/>
      <c r="E9" s="58"/>
      <c r="F9" s="58"/>
      <c r="G9" s="58"/>
      <c r="H9" s="58"/>
      <c r="I9" s="58"/>
      <c r="J9" s="58"/>
      <c r="K9" s="58"/>
      <c r="L9" s="58"/>
      <c r="M9" s="58"/>
      <c r="N9" s="58"/>
      <c r="O9" s="58"/>
      <c r="P9" s="58"/>
      <c r="Q9" s="58"/>
      <c r="R9" s="58"/>
      <c r="S9" s="58"/>
      <c r="T9" s="58"/>
      <c r="U9" s="58"/>
    </row>
    <row r="10" spans="1:21" ht="16.5" x14ac:dyDescent="0.25">
      <c r="A10" s="78"/>
      <c r="B10" s="81"/>
      <c r="C10" s="81"/>
      <c r="D10" s="81"/>
      <c r="E10" s="58"/>
      <c r="F10" s="58"/>
      <c r="G10" s="58"/>
      <c r="H10" s="58"/>
      <c r="I10" s="58"/>
      <c r="J10" s="58"/>
      <c r="K10" s="58"/>
      <c r="L10" s="58"/>
      <c r="M10" s="58"/>
      <c r="N10" s="58"/>
      <c r="O10" s="58"/>
      <c r="P10" s="58"/>
      <c r="Q10" s="58"/>
      <c r="R10" s="58"/>
      <c r="S10" s="58"/>
      <c r="T10" s="58"/>
      <c r="U10" s="58"/>
    </row>
    <row r="11" spans="1:21" x14ac:dyDescent="0.25">
      <c r="A11" s="78"/>
      <c r="B11" s="78" t="s">
        <v>84</v>
      </c>
      <c r="C11" s="78" t="s">
        <v>560</v>
      </c>
      <c r="D11" s="78" t="s">
        <v>561</v>
      </c>
      <c r="E11" s="58"/>
      <c r="F11" s="58"/>
      <c r="G11" s="58"/>
      <c r="H11" s="58"/>
      <c r="I11" s="58"/>
      <c r="J11" s="58"/>
      <c r="K11" s="58"/>
      <c r="L11" s="58"/>
      <c r="M11" s="58"/>
      <c r="N11" s="58"/>
      <c r="O11" s="58"/>
      <c r="P11" s="58"/>
      <c r="Q11" s="58"/>
      <c r="R11" s="58"/>
      <c r="S11" s="58"/>
      <c r="T11" s="58"/>
      <c r="U11" s="58"/>
    </row>
    <row r="12" spans="1:21" x14ac:dyDescent="0.25">
      <c r="A12" s="78"/>
      <c r="B12" s="78" t="s">
        <v>82</v>
      </c>
      <c r="C12" s="78" t="s">
        <v>562</v>
      </c>
      <c r="D12" s="78" t="s">
        <v>569</v>
      </c>
      <c r="E12" s="58"/>
      <c r="F12" s="58"/>
      <c r="G12" s="58"/>
      <c r="H12" s="58"/>
      <c r="I12" s="58"/>
      <c r="J12" s="58"/>
      <c r="K12" s="58"/>
      <c r="L12" s="58"/>
      <c r="M12" s="58"/>
      <c r="N12" s="58"/>
      <c r="O12" s="58"/>
      <c r="P12" s="58"/>
      <c r="Q12" s="58"/>
      <c r="R12" s="58"/>
      <c r="S12" s="58"/>
      <c r="T12" s="58"/>
      <c r="U12" s="58"/>
    </row>
    <row r="13" spans="1:21" x14ac:dyDescent="0.25">
      <c r="A13" s="78"/>
      <c r="B13" s="78"/>
      <c r="C13" s="78" t="s">
        <v>563</v>
      </c>
      <c r="D13" s="78" t="s">
        <v>564</v>
      </c>
      <c r="E13" s="58"/>
      <c r="F13" s="58"/>
      <c r="G13" s="58"/>
      <c r="H13" s="58"/>
      <c r="I13" s="58"/>
      <c r="J13" s="58"/>
      <c r="K13" s="58"/>
      <c r="L13" s="58"/>
      <c r="M13" s="58"/>
      <c r="N13" s="58"/>
      <c r="O13" s="58"/>
      <c r="P13" s="58"/>
      <c r="Q13" s="58"/>
      <c r="R13" s="58"/>
      <c r="S13" s="58"/>
      <c r="T13" s="58"/>
      <c r="U13" s="58"/>
    </row>
    <row r="14" spans="1:21" x14ac:dyDescent="0.25">
      <c r="A14" s="78"/>
      <c r="B14" s="78"/>
      <c r="C14" s="78" t="s">
        <v>565</v>
      </c>
      <c r="D14" s="78" t="s">
        <v>571</v>
      </c>
      <c r="E14" s="58"/>
      <c r="F14" s="58"/>
      <c r="G14" s="58"/>
      <c r="H14" s="58"/>
      <c r="I14" s="58"/>
      <c r="J14" s="58"/>
      <c r="K14" s="58"/>
      <c r="L14" s="58"/>
      <c r="M14" s="58"/>
      <c r="N14" s="58"/>
      <c r="O14" s="58"/>
      <c r="P14" s="58"/>
      <c r="Q14" s="58"/>
      <c r="R14" s="58"/>
      <c r="S14" s="58"/>
      <c r="T14" s="58"/>
      <c r="U14" s="58"/>
    </row>
    <row r="15" spans="1:21" x14ac:dyDescent="0.25">
      <c r="A15" s="78"/>
      <c r="B15" s="78"/>
      <c r="C15" s="78" t="s">
        <v>566</v>
      </c>
      <c r="D15" s="78" t="s">
        <v>567</v>
      </c>
      <c r="E15" s="58"/>
      <c r="F15" s="58"/>
      <c r="G15" s="58"/>
      <c r="H15" s="58"/>
      <c r="I15" s="58"/>
      <c r="J15" s="58"/>
      <c r="K15" s="58"/>
      <c r="L15" s="58"/>
      <c r="M15" s="58"/>
      <c r="N15" s="58"/>
      <c r="O15" s="58"/>
      <c r="P15" s="58"/>
      <c r="Q15" s="58"/>
      <c r="R15" s="58"/>
      <c r="S15" s="58"/>
      <c r="T15" s="58"/>
      <c r="U15" s="58"/>
    </row>
    <row r="16" spans="1:21" x14ac:dyDescent="0.25">
      <c r="A16" s="78"/>
      <c r="B16" s="78"/>
      <c r="C16" s="78"/>
      <c r="D16" s="78"/>
      <c r="E16" s="58"/>
      <c r="F16" s="58"/>
      <c r="G16" s="58"/>
      <c r="H16" s="58"/>
      <c r="I16" s="58"/>
      <c r="J16" s="58"/>
      <c r="K16" s="58"/>
      <c r="L16" s="58"/>
      <c r="M16" s="58"/>
      <c r="N16" s="58"/>
      <c r="O16" s="58"/>
    </row>
    <row r="17" spans="1:15" x14ac:dyDescent="0.25">
      <c r="A17" s="78"/>
      <c r="B17" s="78"/>
      <c r="C17" s="78"/>
      <c r="D17" s="78"/>
      <c r="E17" s="58"/>
      <c r="F17" s="58"/>
      <c r="G17" s="58"/>
      <c r="H17" s="58"/>
      <c r="I17" s="58"/>
      <c r="J17" s="58"/>
      <c r="K17" s="58"/>
      <c r="L17" s="58"/>
      <c r="M17" s="58"/>
      <c r="N17" s="58"/>
      <c r="O17" s="58"/>
    </row>
    <row r="18" spans="1:15" x14ac:dyDescent="0.25">
      <c r="A18" s="78"/>
      <c r="B18" s="82"/>
      <c r="C18" s="82"/>
      <c r="D18" s="82"/>
      <c r="E18" s="58"/>
      <c r="F18" s="58"/>
      <c r="G18" s="58"/>
      <c r="H18" s="58"/>
      <c r="I18" s="58"/>
      <c r="J18" s="58"/>
      <c r="K18" s="58"/>
      <c r="L18" s="58"/>
      <c r="M18" s="58"/>
      <c r="N18" s="58"/>
      <c r="O18" s="58"/>
    </row>
    <row r="19" spans="1:15" x14ac:dyDescent="0.25">
      <c r="A19" s="78"/>
      <c r="B19" s="82"/>
      <c r="C19" s="82"/>
      <c r="D19" s="82"/>
      <c r="E19" s="58"/>
      <c r="F19" s="58"/>
      <c r="G19" s="58"/>
      <c r="H19" s="58"/>
      <c r="I19" s="58"/>
      <c r="J19" s="58"/>
      <c r="K19" s="58"/>
      <c r="L19" s="58"/>
      <c r="M19" s="58"/>
      <c r="N19" s="58"/>
      <c r="O19" s="58"/>
    </row>
    <row r="20" spans="1:15" x14ac:dyDescent="0.25">
      <c r="A20" s="78"/>
      <c r="B20" s="82"/>
      <c r="C20" s="82"/>
      <c r="D20" s="82"/>
      <c r="E20" s="58"/>
      <c r="F20" s="58"/>
      <c r="G20" s="58"/>
      <c r="H20" s="58"/>
      <c r="I20" s="58"/>
      <c r="J20" s="58"/>
      <c r="K20" s="58"/>
      <c r="L20" s="58"/>
      <c r="M20" s="58"/>
      <c r="N20" s="58"/>
      <c r="O20" s="58"/>
    </row>
    <row r="21" spans="1:15" x14ac:dyDescent="0.25">
      <c r="A21" s="78"/>
      <c r="B21" s="82"/>
      <c r="C21" s="82"/>
      <c r="D21" s="82"/>
      <c r="E21" s="58"/>
      <c r="F21" s="58"/>
      <c r="G21" s="58"/>
      <c r="H21" s="58"/>
      <c r="I21" s="58"/>
      <c r="J21" s="58"/>
      <c r="K21" s="58"/>
      <c r="L21" s="58"/>
      <c r="M21" s="58"/>
      <c r="N21" s="58"/>
      <c r="O21" s="58"/>
    </row>
    <row r="22" spans="1:15" ht="20.25" x14ac:dyDescent="0.25">
      <c r="A22" s="78"/>
      <c r="B22" s="78"/>
      <c r="C22" s="80"/>
      <c r="D22" s="80"/>
      <c r="E22" s="58"/>
      <c r="F22" s="58"/>
      <c r="G22" s="58"/>
      <c r="H22" s="58"/>
      <c r="I22" s="58"/>
      <c r="J22" s="58"/>
      <c r="K22" s="58"/>
      <c r="L22" s="58"/>
      <c r="M22" s="58"/>
      <c r="N22" s="58"/>
      <c r="O22" s="58"/>
    </row>
    <row r="23" spans="1:15" ht="20.25" x14ac:dyDescent="0.25">
      <c r="A23" s="78"/>
      <c r="B23" s="78"/>
      <c r="C23" s="80"/>
      <c r="D23" s="80"/>
      <c r="E23" s="58"/>
      <c r="F23" s="58"/>
      <c r="G23" s="58"/>
      <c r="H23" s="58"/>
      <c r="I23" s="58"/>
      <c r="J23" s="58"/>
      <c r="K23" s="58"/>
      <c r="L23" s="58"/>
      <c r="M23" s="58"/>
      <c r="N23" s="58"/>
      <c r="O23" s="58"/>
    </row>
    <row r="24" spans="1:15" ht="20.25" x14ac:dyDescent="0.25">
      <c r="A24" s="78"/>
      <c r="B24" s="78"/>
      <c r="C24" s="80"/>
      <c r="D24" s="80"/>
      <c r="E24" s="58"/>
      <c r="F24" s="58"/>
      <c r="G24" s="58"/>
      <c r="H24" s="58"/>
      <c r="I24" s="58"/>
      <c r="J24" s="58"/>
      <c r="K24" s="58"/>
      <c r="L24" s="58"/>
      <c r="M24" s="58"/>
      <c r="N24" s="58"/>
      <c r="O24" s="58"/>
    </row>
    <row r="25" spans="1:15" ht="20.25" x14ac:dyDescent="0.25">
      <c r="A25" s="78"/>
      <c r="B25" s="78"/>
      <c r="C25" s="80"/>
      <c r="D25" s="80"/>
      <c r="E25" s="58"/>
      <c r="F25" s="58"/>
      <c r="G25" s="58"/>
      <c r="H25" s="58"/>
      <c r="I25" s="58"/>
      <c r="J25" s="58"/>
      <c r="K25" s="58"/>
      <c r="L25" s="58"/>
      <c r="M25" s="58"/>
      <c r="N25" s="58"/>
      <c r="O25" s="58"/>
    </row>
    <row r="26" spans="1:15" ht="20.25" x14ac:dyDescent="0.25">
      <c r="A26" s="78"/>
      <c r="B26" s="78"/>
      <c r="C26" s="80"/>
      <c r="D26" s="80"/>
      <c r="E26" s="58"/>
      <c r="F26" s="58"/>
      <c r="G26" s="58"/>
      <c r="H26" s="58"/>
      <c r="I26" s="58"/>
      <c r="J26" s="58"/>
      <c r="K26" s="58"/>
      <c r="L26" s="58"/>
      <c r="M26" s="58"/>
      <c r="N26" s="58"/>
      <c r="O26" s="58"/>
    </row>
    <row r="27" spans="1:15" ht="20.25" x14ac:dyDescent="0.25">
      <c r="A27" s="78"/>
      <c r="B27" s="78"/>
      <c r="C27" s="80"/>
      <c r="D27" s="80"/>
      <c r="E27" s="58"/>
      <c r="F27" s="58"/>
      <c r="G27" s="58"/>
      <c r="H27" s="58"/>
      <c r="I27" s="58"/>
      <c r="J27" s="58"/>
      <c r="K27" s="58"/>
      <c r="L27" s="58"/>
      <c r="M27" s="58"/>
      <c r="N27" s="58"/>
      <c r="O27" s="58"/>
    </row>
    <row r="28" spans="1:15" ht="20.25" x14ac:dyDescent="0.25">
      <c r="A28" s="78"/>
      <c r="B28" s="78"/>
      <c r="C28" s="80"/>
      <c r="D28" s="80"/>
      <c r="E28" s="58"/>
      <c r="F28" s="58"/>
      <c r="G28" s="58"/>
      <c r="H28" s="58"/>
      <c r="I28" s="58"/>
      <c r="J28" s="58"/>
      <c r="K28" s="58"/>
      <c r="L28" s="58"/>
      <c r="M28" s="58"/>
      <c r="N28" s="58"/>
      <c r="O28" s="58"/>
    </row>
    <row r="29" spans="1:15" ht="20.25" x14ac:dyDescent="0.25">
      <c r="A29" s="78"/>
      <c r="B29" s="78"/>
      <c r="C29" s="80"/>
      <c r="D29" s="80"/>
      <c r="E29" s="58"/>
      <c r="F29" s="58"/>
      <c r="G29" s="58"/>
      <c r="H29" s="58"/>
      <c r="I29" s="58"/>
      <c r="J29" s="58"/>
      <c r="K29" s="58"/>
      <c r="L29" s="58"/>
      <c r="M29" s="58"/>
      <c r="N29" s="58"/>
      <c r="O29" s="58"/>
    </row>
    <row r="30" spans="1:15" ht="20.25" x14ac:dyDescent="0.25">
      <c r="A30" s="78"/>
      <c r="B30" s="78"/>
      <c r="C30" s="80"/>
      <c r="D30" s="80"/>
      <c r="E30" s="58"/>
      <c r="F30" s="58"/>
      <c r="G30" s="58"/>
      <c r="H30" s="58"/>
      <c r="I30" s="58"/>
      <c r="J30" s="58"/>
      <c r="K30" s="58"/>
      <c r="L30" s="58"/>
      <c r="M30" s="58"/>
      <c r="N30" s="58"/>
      <c r="O30" s="58"/>
    </row>
    <row r="31" spans="1:15" ht="20.25" x14ac:dyDescent="0.25">
      <c r="A31" s="78"/>
      <c r="B31" s="78"/>
      <c r="C31" s="80"/>
      <c r="D31" s="80"/>
      <c r="E31" s="58"/>
      <c r="F31" s="58"/>
      <c r="G31" s="58"/>
      <c r="H31" s="58"/>
      <c r="I31" s="58"/>
      <c r="J31" s="58"/>
      <c r="K31" s="58"/>
      <c r="L31" s="58"/>
      <c r="M31" s="58"/>
      <c r="N31" s="58"/>
      <c r="O31" s="58"/>
    </row>
    <row r="32" spans="1:15" ht="20.25" x14ac:dyDescent="0.25">
      <c r="A32" s="78"/>
      <c r="B32" s="78"/>
      <c r="C32" s="80"/>
      <c r="D32" s="80"/>
      <c r="E32" s="58"/>
      <c r="F32" s="58"/>
      <c r="G32" s="58"/>
      <c r="H32" s="58"/>
      <c r="I32" s="58"/>
      <c r="J32" s="58"/>
      <c r="K32" s="58"/>
      <c r="L32" s="58"/>
      <c r="M32" s="58"/>
      <c r="N32" s="58"/>
      <c r="O32" s="58"/>
    </row>
    <row r="33" spans="1:15" ht="20.25" x14ac:dyDescent="0.25">
      <c r="A33" s="78"/>
      <c r="B33" s="78"/>
      <c r="C33" s="80"/>
      <c r="D33" s="80"/>
      <c r="E33" s="58"/>
      <c r="F33" s="58"/>
      <c r="G33" s="58"/>
      <c r="H33" s="58"/>
      <c r="I33" s="58"/>
      <c r="J33" s="58"/>
      <c r="K33" s="58"/>
      <c r="L33" s="58"/>
      <c r="M33" s="58"/>
      <c r="N33" s="58"/>
      <c r="O33" s="58"/>
    </row>
    <row r="34" spans="1:15" ht="20.25" x14ac:dyDescent="0.25">
      <c r="A34" s="78"/>
      <c r="B34" s="78"/>
      <c r="C34" s="80"/>
      <c r="D34" s="80"/>
      <c r="E34" s="58"/>
      <c r="F34" s="58"/>
      <c r="G34" s="58"/>
      <c r="H34" s="58"/>
      <c r="I34" s="58"/>
      <c r="J34" s="58"/>
      <c r="K34" s="58"/>
      <c r="L34" s="58"/>
      <c r="M34" s="58"/>
      <c r="N34" s="58"/>
      <c r="O34" s="58"/>
    </row>
    <row r="35" spans="1:15" ht="20.25" x14ac:dyDescent="0.25">
      <c r="A35" s="78"/>
      <c r="B35" s="78"/>
      <c r="C35" s="80"/>
      <c r="D35" s="80"/>
      <c r="E35" s="58"/>
      <c r="F35" s="58"/>
      <c r="G35" s="58"/>
      <c r="H35" s="58"/>
      <c r="I35" s="58"/>
      <c r="J35" s="58"/>
      <c r="K35" s="58"/>
      <c r="L35" s="58"/>
      <c r="M35" s="58"/>
      <c r="N35" s="58"/>
      <c r="O35" s="58"/>
    </row>
    <row r="36" spans="1:15" ht="20.25" x14ac:dyDescent="0.25">
      <c r="A36" s="78"/>
      <c r="B36" s="78"/>
      <c r="C36" s="80"/>
      <c r="D36" s="80"/>
      <c r="E36" s="58"/>
      <c r="F36" s="58"/>
      <c r="G36" s="58"/>
      <c r="H36" s="58"/>
      <c r="I36" s="58"/>
      <c r="J36" s="58"/>
      <c r="K36" s="58"/>
      <c r="L36" s="58"/>
      <c r="M36" s="58"/>
      <c r="N36" s="58"/>
      <c r="O36" s="58"/>
    </row>
    <row r="37" spans="1:15" ht="20.25" x14ac:dyDescent="0.25">
      <c r="A37" s="78"/>
      <c r="B37" s="78"/>
      <c r="C37" s="80"/>
      <c r="D37" s="80"/>
      <c r="E37" s="58"/>
      <c r="F37" s="58"/>
      <c r="G37" s="58"/>
      <c r="H37" s="58"/>
      <c r="I37" s="58"/>
      <c r="J37" s="58"/>
      <c r="K37" s="58"/>
      <c r="L37" s="58"/>
      <c r="M37" s="58"/>
      <c r="N37" s="58"/>
      <c r="O37" s="58"/>
    </row>
    <row r="38" spans="1:15" ht="20.25" x14ac:dyDescent="0.25">
      <c r="A38" s="78"/>
      <c r="B38" s="78"/>
      <c r="C38" s="80"/>
      <c r="D38" s="80"/>
      <c r="E38" s="58"/>
      <c r="F38" s="58"/>
      <c r="G38" s="58"/>
      <c r="H38" s="58"/>
      <c r="I38" s="58"/>
      <c r="J38" s="58"/>
      <c r="K38" s="58"/>
      <c r="L38" s="58"/>
      <c r="M38" s="58"/>
      <c r="N38" s="58"/>
      <c r="O38" s="58"/>
    </row>
    <row r="39" spans="1:15" ht="20.25" x14ac:dyDescent="0.25">
      <c r="A39" s="78"/>
      <c r="B39" s="78"/>
      <c r="C39" s="80"/>
      <c r="D39" s="80"/>
      <c r="E39" s="58"/>
      <c r="F39" s="58"/>
      <c r="G39" s="58"/>
      <c r="H39" s="58"/>
      <c r="I39" s="58"/>
      <c r="J39" s="58"/>
      <c r="K39" s="58"/>
      <c r="L39" s="58"/>
      <c r="M39" s="58"/>
      <c r="N39" s="58"/>
      <c r="O39" s="58"/>
    </row>
    <row r="40" spans="1:15" ht="20.25" x14ac:dyDescent="0.25">
      <c r="A40" s="78"/>
      <c r="B40" s="78"/>
      <c r="C40" s="80"/>
      <c r="D40" s="80"/>
      <c r="E40" s="58"/>
      <c r="F40" s="58"/>
      <c r="G40" s="58"/>
      <c r="H40" s="58"/>
      <c r="I40" s="58"/>
      <c r="J40" s="58"/>
      <c r="K40" s="58"/>
      <c r="L40" s="58"/>
      <c r="M40" s="58"/>
      <c r="N40" s="58"/>
      <c r="O40" s="58"/>
    </row>
    <row r="41" spans="1:15" ht="20.25" x14ac:dyDescent="0.25">
      <c r="A41" s="78"/>
      <c r="B41" s="78"/>
      <c r="C41" s="80"/>
      <c r="D41" s="80"/>
      <c r="E41" s="58"/>
      <c r="F41" s="58"/>
      <c r="G41" s="58"/>
      <c r="H41" s="58"/>
      <c r="I41" s="58"/>
      <c r="J41" s="58"/>
      <c r="K41" s="58"/>
      <c r="L41" s="58"/>
      <c r="M41" s="58"/>
      <c r="N41" s="58"/>
      <c r="O41" s="58"/>
    </row>
    <row r="42" spans="1:15" ht="20.25" x14ac:dyDescent="0.25">
      <c r="A42" s="78"/>
      <c r="B42" s="78"/>
      <c r="C42" s="80"/>
      <c r="D42" s="80"/>
      <c r="E42" s="58"/>
      <c r="F42" s="58"/>
      <c r="G42" s="58"/>
      <c r="H42" s="58"/>
      <c r="I42" s="58"/>
      <c r="J42" s="58"/>
      <c r="K42" s="58"/>
      <c r="L42" s="58"/>
      <c r="M42" s="58"/>
      <c r="N42" s="58"/>
      <c r="O42" s="58"/>
    </row>
    <row r="43" spans="1:15" ht="20.25" x14ac:dyDescent="0.25">
      <c r="A43" s="78"/>
      <c r="B43" s="78"/>
      <c r="C43" s="80"/>
      <c r="D43" s="80"/>
      <c r="E43" s="58"/>
      <c r="F43" s="58"/>
      <c r="G43" s="58"/>
      <c r="H43" s="58"/>
      <c r="I43" s="58"/>
      <c r="J43" s="58"/>
      <c r="K43" s="58"/>
      <c r="L43" s="58"/>
      <c r="M43" s="58"/>
      <c r="N43" s="58"/>
      <c r="O43" s="58"/>
    </row>
    <row r="44" spans="1:15" ht="20.25" x14ac:dyDescent="0.25">
      <c r="A44" s="78"/>
      <c r="B44" s="78"/>
      <c r="C44" s="80"/>
      <c r="D44" s="80"/>
      <c r="E44" s="58"/>
      <c r="F44" s="58"/>
      <c r="G44" s="58"/>
      <c r="H44" s="58"/>
      <c r="I44" s="58"/>
      <c r="J44" s="58"/>
      <c r="K44" s="58"/>
      <c r="L44" s="58"/>
      <c r="M44" s="58"/>
      <c r="N44" s="58"/>
      <c r="O44" s="58"/>
    </row>
    <row r="45" spans="1:15" ht="20.25" x14ac:dyDescent="0.25">
      <c r="A45" s="78"/>
      <c r="B45" s="78"/>
      <c r="C45" s="80"/>
      <c r="D45" s="80"/>
      <c r="E45" s="58"/>
      <c r="F45" s="58"/>
      <c r="G45" s="58"/>
      <c r="H45" s="58"/>
      <c r="I45" s="58"/>
      <c r="J45" s="58"/>
      <c r="K45" s="58"/>
      <c r="L45" s="58"/>
      <c r="M45" s="58"/>
      <c r="N45" s="58"/>
      <c r="O45" s="58"/>
    </row>
    <row r="46" spans="1:15" ht="20.25" x14ac:dyDescent="0.25">
      <c r="A46" s="78"/>
      <c r="B46" s="78"/>
      <c r="C46" s="80"/>
      <c r="D46" s="80"/>
      <c r="E46" s="58"/>
      <c r="F46" s="58"/>
      <c r="G46" s="58"/>
      <c r="H46" s="58"/>
      <c r="I46" s="58"/>
      <c r="J46" s="58"/>
      <c r="K46" s="58"/>
      <c r="L46" s="58"/>
      <c r="M46" s="58"/>
      <c r="N46" s="58"/>
      <c r="O46" s="58"/>
    </row>
    <row r="47" spans="1:15" ht="20.25" x14ac:dyDescent="0.25">
      <c r="A47" s="78"/>
      <c r="B47" s="78"/>
      <c r="C47" s="80"/>
      <c r="D47" s="80"/>
      <c r="E47" s="58"/>
      <c r="F47" s="58"/>
      <c r="G47" s="58"/>
      <c r="H47" s="58"/>
      <c r="I47" s="58"/>
      <c r="J47" s="58"/>
      <c r="K47" s="58"/>
      <c r="L47" s="58"/>
      <c r="M47" s="58"/>
      <c r="N47" s="58"/>
      <c r="O47" s="58"/>
    </row>
    <row r="48" spans="1:15" ht="20.25" x14ac:dyDescent="0.25">
      <c r="A48" s="78"/>
      <c r="B48" s="78"/>
      <c r="C48" s="80"/>
      <c r="D48" s="80"/>
      <c r="E48" s="58"/>
      <c r="F48" s="58"/>
      <c r="G48" s="58"/>
      <c r="H48" s="58"/>
      <c r="I48" s="58"/>
      <c r="J48" s="58"/>
      <c r="K48" s="58"/>
      <c r="L48" s="58"/>
      <c r="M48" s="58"/>
      <c r="N48" s="58"/>
      <c r="O48" s="58"/>
    </row>
    <row r="49" spans="1:15" ht="20.25" x14ac:dyDescent="0.25">
      <c r="A49" s="78"/>
      <c r="B49" s="78"/>
      <c r="C49" s="80"/>
      <c r="D49" s="80"/>
      <c r="E49" s="58"/>
      <c r="F49" s="58"/>
      <c r="G49" s="58"/>
      <c r="H49" s="58"/>
      <c r="I49" s="58"/>
      <c r="J49" s="58"/>
      <c r="K49" s="58"/>
      <c r="L49" s="58"/>
      <c r="M49" s="58"/>
      <c r="N49" s="58"/>
      <c r="O49" s="58"/>
    </row>
    <row r="50" spans="1:15" ht="20.25" x14ac:dyDescent="0.25">
      <c r="A50" s="78"/>
      <c r="B50" s="78"/>
      <c r="C50" s="80"/>
      <c r="D50" s="80"/>
      <c r="E50" s="58"/>
      <c r="F50" s="58"/>
      <c r="G50" s="58"/>
      <c r="H50" s="58"/>
      <c r="I50" s="58"/>
      <c r="J50" s="58"/>
      <c r="K50" s="58"/>
      <c r="L50" s="58"/>
      <c r="M50" s="58"/>
      <c r="N50" s="58"/>
      <c r="O50" s="58"/>
    </row>
    <row r="51" spans="1:15" ht="20.25" x14ac:dyDescent="0.25">
      <c r="A51" s="78"/>
      <c r="B51" s="78"/>
      <c r="C51" s="80"/>
      <c r="D51" s="80"/>
      <c r="E51" s="58"/>
      <c r="F51" s="58"/>
      <c r="G51" s="58"/>
      <c r="H51" s="58"/>
      <c r="I51" s="58"/>
      <c r="J51" s="58"/>
      <c r="K51" s="58"/>
      <c r="L51" s="58"/>
      <c r="M51" s="58"/>
      <c r="N51" s="58"/>
      <c r="O51" s="58"/>
    </row>
    <row r="52" spans="1:15" ht="20.25" x14ac:dyDescent="0.25">
      <c r="A52" s="78"/>
      <c r="B52" s="20"/>
      <c r="C52" s="30"/>
      <c r="D52" s="30"/>
    </row>
    <row r="53" spans="1:15" ht="20.25" x14ac:dyDescent="0.25">
      <c r="A53" s="78"/>
      <c r="B53" s="20"/>
      <c r="C53" s="30"/>
      <c r="D53" s="30"/>
    </row>
    <row r="54" spans="1:15" ht="20.25" x14ac:dyDescent="0.25">
      <c r="A54" s="78"/>
      <c r="B54" s="20"/>
      <c r="C54" s="30"/>
      <c r="D54" s="30"/>
    </row>
    <row r="55" spans="1:15" ht="20.25" x14ac:dyDescent="0.25">
      <c r="A55" s="78"/>
      <c r="B55" s="20"/>
      <c r="C55" s="30"/>
      <c r="D55" s="30"/>
    </row>
    <row r="56" spans="1:15" ht="20.25" x14ac:dyDescent="0.25">
      <c r="A56" s="78"/>
      <c r="B56" s="20"/>
      <c r="C56" s="30"/>
      <c r="D56" s="30"/>
    </row>
    <row r="57" spans="1:15" ht="20.25" x14ac:dyDescent="0.25">
      <c r="A57" s="78"/>
      <c r="B57" s="20"/>
      <c r="C57" s="30"/>
      <c r="D57" s="30"/>
    </row>
    <row r="58" spans="1:15" ht="20.25" x14ac:dyDescent="0.25">
      <c r="A58" s="78"/>
      <c r="B58" s="20"/>
      <c r="C58" s="30"/>
      <c r="D58" s="30"/>
    </row>
    <row r="59" spans="1:15" ht="20.25" x14ac:dyDescent="0.25">
      <c r="A59" s="78"/>
      <c r="B59" s="20"/>
      <c r="C59" s="30"/>
      <c r="D59" s="30"/>
    </row>
    <row r="60" spans="1:15" ht="20.25" x14ac:dyDescent="0.25">
      <c r="A60" s="78"/>
      <c r="B60" s="20"/>
      <c r="C60" s="30"/>
      <c r="D60" s="30"/>
    </row>
    <row r="61" spans="1:15" ht="20.25" x14ac:dyDescent="0.25">
      <c r="A61" s="78"/>
      <c r="B61" s="20"/>
      <c r="C61" s="30"/>
      <c r="D61" s="30"/>
    </row>
    <row r="62" spans="1:15" ht="20.25" x14ac:dyDescent="0.25">
      <c r="A62" s="78"/>
      <c r="B62" s="20"/>
      <c r="C62" s="30"/>
      <c r="D62" s="30"/>
    </row>
    <row r="63" spans="1:15" ht="20.25" x14ac:dyDescent="0.25">
      <c r="A63" s="78"/>
      <c r="B63" s="20"/>
      <c r="C63" s="30"/>
      <c r="D63" s="30"/>
    </row>
    <row r="64" spans="1:15" ht="20.25" x14ac:dyDescent="0.25">
      <c r="A64" s="78"/>
      <c r="B64" s="20"/>
      <c r="C64" s="30"/>
      <c r="D64" s="30"/>
    </row>
    <row r="65" spans="1:4" ht="20.25" x14ac:dyDescent="0.25">
      <c r="A65" s="78"/>
      <c r="B65" s="20"/>
      <c r="C65" s="30"/>
      <c r="D65" s="30"/>
    </row>
    <row r="66" spans="1:4" ht="20.25" x14ac:dyDescent="0.25">
      <c r="A66" s="78"/>
      <c r="B66" s="20"/>
      <c r="C66" s="30"/>
      <c r="D66" s="30"/>
    </row>
    <row r="67" spans="1:4" ht="20.25" x14ac:dyDescent="0.25">
      <c r="A67" s="78"/>
      <c r="B67" s="20"/>
      <c r="C67" s="30"/>
      <c r="D67" s="30"/>
    </row>
    <row r="68" spans="1:4" ht="20.25" x14ac:dyDescent="0.25">
      <c r="A68" s="78"/>
      <c r="B68" s="20"/>
      <c r="C68" s="30"/>
      <c r="D68" s="30"/>
    </row>
    <row r="69" spans="1:4" ht="20.25" x14ac:dyDescent="0.25">
      <c r="A69" s="78"/>
      <c r="B69" s="20"/>
      <c r="C69" s="30"/>
      <c r="D69" s="30"/>
    </row>
    <row r="70" spans="1:4" ht="20.25" x14ac:dyDescent="0.25">
      <c r="A70" s="78"/>
      <c r="B70" s="20"/>
      <c r="C70" s="30"/>
      <c r="D70" s="30"/>
    </row>
    <row r="71" spans="1:4" ht="20.25" x14ac:dyDescent="0.25">
      <c r="A71" s="78"/>
      <c r="B71" s="20"/>
      <c r="C71" s="30"/>
      <c r="D71" s="30"/>
    </row>
    <row r="72" spans="1:4" ht="20.25" x14ac:dyDescent="0.25">
      <c r="A72" s="78"/>
      <c r="B72" s="20"/>
      <c r="C72" s="30"/>
      <c r="D72" s="30"/>
    </row>
    <row r="73" spans="1:4" ht="20.25" x14ac:dyDescent="0.25">
      <c r="A73" s="78"/>
      <c r="B73" s="20"/>
      <c r="C73" s="30"/>
      <c r="D73" s="30"/>
    </row>
    <row r="74" spans="1:4" ht="20.25" x14ac:dyDescent="0.25">
      <c r="A74" s="78"/>
      <c r="B74" s="20"/>
      <c r="C74" s="30"/>
      <c r="D74" s="30"/>
    </row>
    <row r="75" spans="1:4" ht="20.25" x14ac:dyDescent="0.25">
      <c r="A75" s="78"/>
      <c r="B75" s="20"/>
      <c r="C75" s="30"/>
      <c r="D75" s="30"/>
    </row>
    <row r="76" spans="1:4" ht="20.25" x14ac:dyDescent="0.25">
      <c r="A76" s="78"/>
      <c r="B76" s="20"/>
      <c r="C76" s="30"/>
      <c r="D76" s="30"/>
    </row>
    <row r="77" spans="1:4" ht="20.25" x14ac:dyDescent="0.25">
      <c r="A77" s="78"/>
      <c r="B77" s="20"/>
      <c r="C77" s="30"/>
      <c r="D77" s="30"/>
    </row>
    <row r="78" spans="1:4" ht="20.25" x14ac:dyDescent="0.25">
      <c r="A78" s="78"/>
      <c r="B78" s="20"/>
      <c r="C78" s="30"/>
      <c r="D78" s="30"/>
    </row>
    <row r="79" spans="1:4" ht="20.25" x14ac:dyDescent="0.25">
      <c r="A79" s="78"/>
      <c r="B79" s="20"/>
      <c r="C79" s="30"/>
      <c r="D79" s="30"/>
    </row>
    <row r="80" spans="1:4" ht="20.25" x14ac:dyDescent="0.25">
      <c r="A80" s="78"/>
      <c r="B80" s="20"/>
      <c r="C80" s="30"/>
      <c r="D80" s="30"/>
    </row>
    <row r="81" spans="1:4" ht="20.25" x14ac:dyDescent="0.25">
      <c r="A81" s="78"/>
      <c r="B81" s="20"/>
      <c r="C81" s="30"/>
      <c r="D81" s="30"/>
    </row>
    <row r="82" spans="1:4" ht="20.25" x14ac:dyDescent="0.25">
      <c r="A82" s="78"/>
      <c r="B82" s="20"/>
      <c r="C82" s="30"/>
      <c r="D82" s="30"/>
    </row>
    <row r="83" spans="1:4" ht="20.25" x14ac:dyDescent="0.25">
      <c r="A83" s="78"/>
      <c r="B83" s="20"/>
      <c r="C83" s="30"/>
      <c r="D83" s="30"/>
    </row>
    <row r="84" spans="1:4" ht="20.25" x14ac:dyDescent="0.25">
      <c r="A84" s="78"/>
      <c r="B84" s="20"/>
      <c r="C84" s="30"/>
      <c r="D84" s="30"/>
    </row>
    <row r="85" spans="1:4" ht="20.25" x14ac:dyDescent="0.25">
      <c r="A85" s="78"/>
      <c r="B85" s="20"/>
      <c r="C85" s="30"/>
      <c r="D85" s="30"/>
    </row>
    <row r="86" spans="1:4" ht="20.25" x14ac:dyDescent="0.25">
      <c r="A86" s="78"/>
      <c r="B86" s="20"/>
      <c r="C86" s="30"/>
      <c r="D86" s="30"/>
    </row>
    <row r="87" spans="1:4" ht="20.25" x14ac:dyDescent="0.25">
      <c r="A87" s="78"/>
      <c r="B87" s="20"/>
      <c r="C87" s="30"/>
      <c r="D87" s="30"/>
    </row>
    <row r="88" spans="1:4" ht="20.25" x14ac:dyDescent="0.25">
      <c r="A88" s="78"/>
      <c r="B88" s="20"/>
      <c r="C88" s="30"/>
      <c r="D88" s="30"/>
    </row>
    <row r="89" spans="1:4" ht="20.25" x14ac:dyDescent="0.25">
      <c r="A89" s="78"/>
      <c r="B89" s="20"/>
      <c r="C89" s="30"/>
      <c r="D89" s="30"/>
    </row>
    <row r="90" spans="1:4" ht="20.25" x14ac:dyDescent="0.25">
      <c r="A90" s="78"/>
      <c r="B90" s="20"/>
      <c r="C90" s="30"/>
      <c r="D90" s="30"/>
    </row>
    <row r="91" spans="1:4" ht="20.25" x14ac:dyDescent="0.25">
      <c r="A91" s="78"/>
      <c r="B91" s="20"/>
      <c r="C91" s="30"/>
      <c r="D91" s="30"/>
    </row>
    <row r="92" spans="1:4" ht="20.25" x14ac:dyDescent="0.25">
      <c r="A92" s="78"/>
      <c r="B92" s="20"/>
      <c r="C92" s="30"/>
      <c r="D92" s="30"/>
    </row>
    <row r="93" spans="1:4" ht="20.25" x14ac:dyDescent="0.25">
      <c r="A93" s="78"/>
      <c r="B93" s="20"/>
      <c r="C93" s="30"/>
      <c r="D93" s="30"/>
    </row>
    <row r="94" spans="1:4" ht="20.25" x14ac:dyDescent="0.25">
      <c r="A94" s="78"/>
      <c r="B94" s="20"/>
      <c r="C94" s="30"/>
      <c r="D94" s="30"/>
    </row>
    <row r="95" spans="1:4" ht="20.25" x14ac:dyDescent="0.25">
      <c r="A95" s="78"/>
      <c r="B95" s="20"/>
      <c r="C95" s="30"/>
      <c r="D95" s="30"/>
    </row>
    <row r="96" spans="1:4" ht="20.25" x14ac:dyDescent="0.25">
      <c r="A96" s="78"/>
      <c r="B96" s="20"/>
      <c r="C96" s="30"/>
      <c r="D96" s="30"/>
    </row>
    <row r="97" spans="1:4" ht="20.25" x14ac:dyDescent="0.25">
      <c r="A97" s="78"/>
      <c r="B97" s="20"/>
      <c r="C97" s="30"/>
      <c r="D97" s="30"/>
    </row>
    <row r="98" spans="1:4" ht="20.25" x14ac:dyDescent="0.25">
      <c r="A98" s="78"/>
      <c r="B98" s="20"/>
      <c r="C98" s="30"/>
      <c r="D98" s="30"/>
    </row>
    <row r="99" spans="1:4" ht="20.25" x14ac:dyDescent="0.25">
      <c r="A99" s="78"/>
      <c r="B99" s="20"/>
      <c r="C99" s="30"/>
      <c r="D99" s="30"/>
    </row>
    <row r="100" spans="1:4" ht="20.25" x14ac:dyDescent="0.25">
      <c r="A100" s="78"/>
      <c r="B100" s="20"/>
      <c r="C100" s="30"/>
      <c r="D100" s="30"/>
    </row>
    <row r="101" spans="1:4" ht="20.25" x14ac:dyDescent="0.25">
      <c r="A101" s="78"/>
      <c r="B101" s="20"/>
      <c r="C101" s="30"/>
      <c r="D101" s="30"/>
    </row>
    <row r="102" spans="1:4" ht="20.25" x14ac:dyDescent="0.25">
      <c r="A102" s="78"/>
      <c r="B102" s="20"/>
      <c r="C102" s="30"/>
      <c r="D102" s="30"/>
    </row>
    <row r="103" spans="1:4" ht="20.25" x14ac:dyDescent="0.25">
      <c r="A103" s="78"/>
      <c r="B103" s="20"/>
      <c r="C103" s="30"/>
      <c r="D103" s="30"/>
    </row>
    <row r="104" spans="1:4" ht="20.25" x14ac:dyDescent="0.25">
      <c r="A104" s="78"/>
      <c r="B104" s="20"/>
      <c r="C104" s="30"/>
      <c r="D104" s="30"/>
    </row>
    <row r="105" spans="1:4" ht="20.25" x14ac:dyDescent="0.25">
      <c r="A105" s="78"/>
      <c r="B105" s="20"/>
      <c r="C105" s="30"/>
      <c r="D105" s="30"/>
    </row>
    <row r="106" spans="1:4" ht="20.25" x14ac:dyDescent="0.25">
      <c r="A106" s="78"/>
      <c r="B106" s="20"/>
      <c r="C106" s="30"/>
      <c r="D106" s="30"/>
    </row>
    <row r="107" spans="1:4" ht="20.25" x14ac:dyDescent="0.25">
      <c r="A107" s="78"/>
      <c r="B107" s="20"/>
      <c r="C107" s="30"/>
      <c r="D107" s="30"/>
    </row>
    <row r="108" spans="1:4" ht="20.25" x14ac:dyDescent="0.25">
      <c r="A108" s="78"/>
      <c r="B108" s="20"/>
      <c r="C108" s="30"/>
      <c r="D108" s="30"/>
    </row>
    <row r="109" spans="1:4" ht="20.25" x14ac:dyDescent="0.25">
      <c r="A109" s="78"/>
      <c r="B109" s="20"/>
      <c r="C109" s="30"/>
      <c r="D109" s="30"/>
    </row>
    <row r="110" spans="1:4" ht="20.25" x14ac:dyDescent="0.25">
      <c r="A110" s="78"/>
      <c r="B110" s="20"/>
      <c r="C110" s="30"/>
      <c r="D110" s="30"/>
    </row>
    <row r="111" spans="1:4" ht="20.25" x14ac:dyDescent="0.25">
      <c r="A111" s="78"/>
      <c r="B111" s="20"/>
      <c r="C111" s="30"/>
      <c r="D111" s="30"/>
    </row>
    <row r="112" spans="1:4" ht="20.25" x14ac:dyDescent="0.25">
      <c r="A112" s="78"/>
      <c r="B112" s="20"/>
      <c r="C112" s="30"/>
      <c r="D112" s="30"/>
    </row>
    <row r="113" spans="1:4" ht="20.25" x14ac:dyDescent="0.25">
      <c r="A113" s="78"/>
      <c r="B113" s="20"/>
      <c r="C113" s="30"/>
      <c r="D113" s="30"/>
    </row>
    <row r="114" spans="1:4" ht="20.25" x14ac:dyDescent="0.25">
      <c r="A114" s="78"/>
      <c r="B114" s="20"/>
      <c r="C114" s="30"/>
      <c r="D114" s="30"/>
    </row>
    <row r="115" spans="1:4" ht="20.25" x14ac:dyDescent="0.25">
      <c r="A115" s="78"/>
      <c r="B115" s="20"/>
      <c r="C115" s="30"/>
      <c r="D115" s="30"/>
    </row>
    <row r="116" spans="1:4" ht="20.25" x14ac:dyDescent="0.25">
      <c r="A116" s="78"/>
      <c r="B116" s="20"/>
      <c r="C116" s="30"/>
      <c r="D116" s="30"/>
    </row>
    <row r="117" spans="1:4" ht="20.25" x14ac:dyDescent="0.25">
      <c r="A117" s="78"/>
      <c r="B117" s="20"/>
      <c r="C117" s="30"/>
      <c r="D117" s="30"/>
    </row>
    <row r="118" spans="1:4" ht="20.25" x14ac:dyDescent="0.25">
      <c r="A118" s="78"/>
      <c r="B118" s="20"/>
      <c r="C118" s="30"/>
      <c r="D118" s="30"/>
    </row>
    <row r="119" spans="1:4" ht="20.25" x14ac:dyDescent="0.25">
      <c r="A119" s="78"/>
      <c r="B119" s="20"/>
      <c r="C119" s="30"/>
      <c r="D119" s="30"/>
    </row>
    <row r="120" spans="1:4" ht="20.25" x14ac:dyDescent="0.25">
      <c r="A120" s="78"/>
      <c r="B120" s="20"/>
      <c r="C120" s="30"/>
      <c r="D120" s="30"/>
    </row>
    <row r="121" spans="1:4" ht="20.25" x14ac:dyDescent="0.25">
      <c r="A121" s="78"/>
      <c r="B121" s="20"/>
      <c r="C121" s="30"/>
      <c r="D121" s="30"/>
    </row>
    <row r="122" spans="1:4" ht="20.25" x14ac:dyDescent="0.25">
      <c r="A122" s="78"/>
      <c r="B122" s="20"/>
      <c r="C122" s="30"/>
      <c r="D122" s="30"/>
    </row>
    <row r="123" spans="1:4" ht="20.25" x14ac:dyDescent="0.25">
      <c r="A123" s="78"/>
      <c r="B123" s="20"/>
      <c r="C123" s="30"/>
      <c r="D123" s="30"/>
    </row>
    <row r="124" spans="1:4" ht="20.25" x14ac:dyDescent="0.25">
      <c r="A124" s="78"/>
      <c r="B124" s="20"/>
      <c r="C124" s="30"/>
      <c r="D124" s="30"/>
    </row>
    <row r="125" spans="1:4" ht="20.25" x14ac:dyDescent="0.25">
      <c r="A125" s="78"/>
      <c r="B125" s="20"/>
      <c r="C125" s="30"/>
      <c r="D125" s="30"/>
    </row>
    <row r="126" spans="1:4" ht="20.25" x14ac:dyDescent="0.25">
      <c r="A126" s="78"/>
      <c r="B126" s="20"/>
      <c r="C126" s="30"/>
      <c r="D126" s="30"/>
    </row>
    <row r="127" spans="1:4" ht="20.25" x14ac:dyDescent="0.25">
      <c r="A127" s="78"/>
      <c r="B127" s="20"/>
      <c r="C127" s="30"/>
      <c r="D127" s="30"/>
    </row>
    <row r="128" spans="1:4" ht="20.25" x14ac:dyDescent="0.25">
      <c r="A128" s="78"/>
      <c r="B128" s="20"/>
      <c r="C128" s="30"/>
      <c r="D128" s="30"/>
    </row>
    <row r="129" spans="1:4" ht="20.25" x14ac:dyDescent="0.25">
      <c r="A129" s="78"/>
      <c r="B129" s="20"/>
      <c r="C129" s="30"/>
      <c r="D129" s="30"/>
    </row>
    <row r="130" spans="1:4" ht="20.25" x14ac:dyDescent="0.25">
      <c r="A130" s="78"/>
      <c r="B130" s="20"/>
      <c r="C130" s="30"/>
      <c r="D130" s="30"/>
    </row>
    <row r="131" spans="1:4" ht="20.25" x14ac:dyDescent="0.25">
      <c r="A131" s="78"/>
      <c r="B131" s="20"/>
      <c r="C131" s="30"/>
      <c r="D131" s="30"/>
    </row>
    <row r="132" spans="1:4" ht="20.25" x14ac:dyDescent="0.25">
      <c r="A132" s="78"/>
      <c r="B132" s="20"/>
      <c r="C132" s="30"/>
      <c r="D132" s="30"/>
    </row>
    <row r="133" spans="1:4" ht="20.25" x14ac:dyDescent="0.25">
      <c r="A133" s="78"/>
      <c r="B133" s="20"/>
      <c r="C133" s="30"/>
      <c r="D133" s="30"/>
    </row>
    <row r="134" spans="1:4" ht="20.25" x14ac:dyDescent="0.25">
      <c r="A134" s="78"/>
      <c r="B134" s="20"/>
      <c r="C134" s="30"/>
      <c r="D134" s="30"/>
    </row>
    <row r="135" spans="1:4" ht="20.25" x14ac:dyDescent="0.25">
      <c r="A135" s="78"/>
      <c r="B135" s="20"/>
      <c r="C135" s="30"/>
      <c r="D135" s="30"/>
    </row>
    <row r="136" spans="1:4" ht="20.25" x14ac:dyDescent="0.25">
      <c r="A136" s="78"/>
      <c r="B136" s="20"/>
      <c r="C136" s="30"/>
      <c r="D136" s="30"/>
    </row>
    <row r="137" spans="1:4" ht="20.25" x14ac:dyDescent="0.25">
      <c r="A137" s="78"/>
      <c r="B137" s="20"/>
      <c r="C137" s="30"/>
      <c r="D137" s="30"/>
    </row>
    <row r="138" spans="1:4" ht="20.25" x14ac:dyDescent="0.25">
      <c r="A138" s="78"/>
      <c r="B138" s="20"/>
      <c r="C138" s="30"/>
      <c r="D138" s="30"/>
    </row>
    <row r="139" spans="1:4" ht="20.25" x14ac:dyDescent="0.25">
      <c r="A139" s="78"/>
      <c r="B139" s="20"/>
      <c r="C139" s="30"/>
      <c r="D139" s="30"/>
    </row>
    <row r="140" spans="1:4" ht="20.25" x14ac:dyDescent="0.25">
      <c r="A140" s="78"/>
      <c r="B140" s="20"/>
      <c r="C140" s="30"/>
      <c r="D140" s="30"/>
    </row>
    <row r="141" spans="1:4" ht="20.25" x14ac:dyDescent="0.25">
      <c r="A141" s="78"/>
      <c r="B141" s="20"/>
      <c r="C141" s="30"/>
      <c r="D141" s="30"/>
    </row>
    <row r="142" spans="1:4" ht="20.25" x14ac:dyDescent="0.25">
      <c r="A142" s="78"/>
      <c r="B142" s="20"/>
      <c r="C142" s="30"/>
      <c r="D142" s="30"/>
    </row>
    <row r="143" spans="1:4" ht="20.25" x14ac:dyDescent="0.25">
      <c r="A143" s="78"/>
      <c r="B143" s="20"/>
      <c r="C143" s="30"/>
      <c r="D143" s="30"/>
    </row>
    <row r="144" spans="1:4" ht="20.25" x14ac:dyDescent="0.25">
      <c r="A144" s="78"/>
      <c r="B144" s="20"/>
      <c r="C144" s="30"/>
      <c r="D144" s="30"/>
    </row>
    <row r="145" spans="1:4" ht="20.25" x14ac:dyDescent="0.25">
      <c r="A145" s="78"/>
      <c r="B145" s="20"/>
      <c r="C145" s="30"/>
      <c r="D145" s="30"/>
    </row>
    <row r="146" spans="1:4" ht="20.25" x14ac:dyDescent="0.25">
      <c r="A146" s="78"/>
      <c r="B146" s="20"/>
      <c r="C146" s="30"/>
      <c r="D146" s="30"/>
    </row>
    <row r="147" spans="1:4" ht="20.25" x14ac:dyDescent="0.25">
      <c r="A147" s="78"/>
      <c r="B147" s="20"/>
      <c r="C147" s="30"/>
      <c r="D147" s="30"/>
    </row>
    <row r="148" spans="1:4" ht="20.25" x14ac:dyDescent="0.25">
      <c r="A148" s="78"/>
      <c r="B148" s="20"/>
      <c r="C148" s="30"/>
      <c r="D148" s="30"/>
    </row>
    <row r="149" spans="1:4" ht="20.25" x14ac:dyDescent="0.25">
      <c r="A149" s="78"/>
      <c r="B149" s="20"/>
      <c r="C149" s="30"/>
      <c r="D149" s="30"/>
    </row>
    <row r="150" spans="1:4" ht="20.25" x14ac:dyDescent="0.25">
      <c r="A150" s="78"/>
      <c r="B150" s="20"/>
      <c r="C150" s="30"/>
      <c r="D150" s="30"/>
    </row>
    <row r="151" spans="1:4" ht="20.25" x14ac:dyDescent="0.25">
      <c r="A151" s="78"/>
      <c r="B151" s="20"/>
      <c r="C151" s="30"/>
      <c r="D151" s="30"/>
    </row>
    <row r="152" spans="1:4" ht="20.25" x14ac:dyDescent="0.25">
      <c r="A152" s="78"/>
      <c r="B152" s="20"/>
      <c r="C152" s="30"/>
      <c r="D152" s="30"/>
    </row>
    <row r="153" spans="1:4" ht="20.25" x14ac:dyDescent="0.25">
      <c r="A153" s="78"/>
      <c r="B153" s="20"/>
      <c r="C153" s="30"/>
      <c r="D153" s="30"/>
    </row>
    <row r="154" spans="1:4" ht="20.25" x14ac:dyDescent="0.25">
      <c r="A154" s="78"/>
      <c r="B154" s="20"/>
      <c r="C154" s="30"/>
      <c r="D154" s="30"/>
    </row>
    <row r="155" spans="1:4" ht="20.25" x14ac:dyDescent="0.25">
      <c r="A155" s="78"/>
      <c r="B155" s="20"/>
      <c r="C155" s="30"/>
      <c r="D155" s="30"/>
    </row>
    <row r="156" spans="1:4" ht="20.25" x14ac:dyDescent="0.25">
      <c r="A156" s="78"/>
      <c r="B156" s="20"/>
      <c r="C156" s="30"/>
      <c r="D156" s="30"/>
    </row>
    <row r="157" spans="1:4" ht="20.25" x14ac:dyDescent="0.25">
      <c r="A157" s="78"/>
      <c r="B157" s="20"/>
      <c r="C157" s="30"/>
      <c r="D157" s="30"/>
    </row>
    <row r="158" spans="1:4" ht="20.25" x14ac:dyDescent="0.25">
      <c r="A158" s="78"/>
      <c r="B158" s="20"/>
      <c r="C158" s="30"/>
      <c r="D158" s="30"/>
    </row>
    <row r="159" spans="1:4" ht="20.25" x14ac:dyDescent="0.25">
      <c r="A159" s="78"/>
      <c r="B159" s="20"/>
      <c r="C159" s="30"/>
      <c r="D159" s="30"/>
    </row>
    <row r="160" spans="1:4" ht="20.25" x14ac:dyDescent="0.25">
      <c r="A160" s="78"/>
      <c r="B160" s="20"/>
      <c r="C160" s="30"/>
      <c r="D160" s="30"/>
    </row>
    <row r="161" spans="1:4" ht="20.25" x14ac:dyDescent="0.25">
      <c r="A161" s="78"/>
      <c r="B161" s="20"/>
      <c r="C161" s="30"/>
      <c r="D161" s="30"/>
    </row>
    <row r="162" spans="1:4" ht="20.25" x14ac:dyDescent="0.25">
      <c r="A162" s="78"/>
      <c r="B162" s="20"/>
      <c r="C162" s="30"/>
      <c r="D162" s="30"/>
    </row>
    <row r="163" spans="1:4" ht="20.25" x14ac:dyDescent="0.25">
      <c r="A163" s="78"/>
      <c r="B163" s="20"/>
      <c r="C163" s="30"/>
      <c r="D163" s="30"/>
    </row>
    <row r="164" spans="1:4" ht="20.25" x14ac:dyDescent="0.25">
      <c r="A164" s="78"/>
      <c r="B164" s="20"/>
      <c r="C164" s="30"/>
      <c r="D164" s="30"/>
    </row>
    <row r="165" spans="1:4" ht="20.25" x14ac:dyDescent="0.25">
      <c r="A165" s="78"/>
      <c r="B165" s="20"/>
      <c r="C165" s="30"/>
      <c r="D165" s="30"/>
    </row>
    <row r="166" spans="1:4" ht="20.25" x14ac:dyDescent="0.25">
      <c r="A166" s="78"/>
      <c r="B166" s="20"/>
      <c r="C166" s="30"/>
      <c r="D166" s="30"/>
    </row>
    <row r="167" spans="1:4" ht="20.25" x14ac:dyDescent="0.25">
      <c r="A167" s="78"/>
      <c r="B167" s="20"/>
      <c r="C167" s="30"/>
      <c r="D167" s="30"/>
    </row>
    <row r="168" spans="1:4" ht="20.25" x14ac:dyDescent="0.25">
      <c r="A168" s="78"/>
      <c r="B168" s="20"/>
      <c r="C168" s="30"/>
      <c r="D168" s="30"/>
    </row>
    <row r="169" spans="1:4" ht="20.25" x14ac:dyDescent="0.25">
      <c r="A169" s="78"/>
      <c r="B169" s="20"/>
      <c r="C169" s="30"/>
      <c r="D169" s="30"/>
    </row>
    <row r="170" spans="1:4" ht="20.25" x14ac:dyDescent="0.25">
      <c r="A170" s="78"/>
      <c r="B170" s="20"/>
      <c r="C170" s="30"/>
      <c r="D170" s="30"/>
    </row>
    <row r="171" spans="1:4" ht="20.25" x14ac:dyDescent="0.25">
      <c r="A171" s="78"/>
      <c r="B171" s="20"/>
      <c r="C171" s="30"/>
      <c r="D171" s="30"/>
    </row>
    <row r="172" spans="1:4" ht="20.25" x14ac:dyDescent="0.25">
      <c r="A172" s="78"/>
      <c r="B172" s="20"/>
      <c r="C172" s="30"/>
      <c r="D172" s="30"/>
    </row>
    <row r="173" spans="1:4" ht="20.25" x14ac:dyDescent="0.25">
      <c r="A173" s="78"/>
      <c r="B173" s="20"/>
      <c r="C173" s="30"/>
      <c r="D173" s="30"/>
    </row>
    <row r="174" spans="1:4" ht="20.25" x14ac:dyDescent="0.25">
      <c r="A174" s="78"/>
      <c r="B174" s="20"/>
      <c r="C174" s="30"/>
      <c r="D174" s="30"/>
    </row>
    <row r="175" spans="1:4" ht="20.25" x14ac:dyDescent="0.25">
      <c r="A175" s="78"/>
      <c r="B175" s="20"/>
      <c r="C175" s="30"/>
      <c r="D175" s="30"/>
    </row>
    <row r="176" spans="1:4" ht="20.25" x14ac:dyDescent="0.25">
      <c r="A176" s="78"/>
      <c r="B176" s="20"/>
      <c r="C176" s="30"/>
      <c r="D176" s="30"/>
    </row>
    <row r="177" spans="1:4" ht="20.25" x14ac:dyDescent="0.25">
      <c r="A177" s="78"/>
      <c r="B177" s="20"/>
      <c r="C177" s="30"/>
      <c r="D177" s="30"/>
    </row>
    <row r="178" spans="1:4" ht="20.25" x14ac:dyDescent="0.25">
      <c r="A178" s="78"/>
      <c r="B178" s="20"/>
      <c r="C178" s="30"/>
      <c r="D178" s="30"/>
    </row>
    <row r="179" spans="1:4" ht="20.25" x14ac:dyDescent="0.25">
      <c r="A179" s="78"/>
      <c r="B179" s="20"/>
      <c r="C179" s="30"/>
      <c r="D179" s="30"/>
    </row>
    <row r="180" spans="1:4" ht="20.25" x14ac:dyDescent="0.25">
      <c r="A180" s="78"/>
      <c r="B180" s="20"/>
      <c r="C180" s="30"/>
      <c r="D180" s="30"/>
    </row>
    <row r="181" spans="1:4" ht="20.25" x14ac:dyDescent="0.25">
      <c r="A181" s="78"/>
      <c r="B181" s="20"/>
      <c r="C181" s="30"/>
      <c r="D181" s="30"/>
    </row>
    <row r="182" spans="1:4" ht="20.25" x14ac:dyDescent="0.25">
      <c r="A182" s="78"/>
      <c r="B182" s="20"/>
      <c r="C182" s="30"/>
      <c r="D182" s="30"/>
    </row>
    <row r="183" spans="1:4" ht="20.25" x14ac:dyDescent="0.25">
      <c r="A183" s="78"/>
      <c r="B183" s="20"/>
      <c r="C183" s="30"/>
      <c r="D183" s="30"/>
    </row>
    <row r="184" spans="1:4" ht="20.25" x14ac:dyDescent="0.25">
      <c r="A184" s="78"/>
      <c r="B184" s="20"/>
      <c r="C184" s="30"/>
      <c r="D184" s="30"/>
    </row>
    <row r="185" spans="1:4" ht="20.25" x14ac:dyDescent="0.25">
      <c r="A185" s="78"/>
      <c r="B185" s="20"/>
      <c r="C185" s="30"/>
      <c r="D185" s="30"/>
    </row>
    <row r="186" spans="1:4" ht="20.25" x14ac:dyDescent="0.25">
      <c r="A186" s="78"/>
      <c r="B186" s="20"/>
      <c r="C186" s="30"/>
      <c r="D186" s="30"/>
    </row>
    <row r="187" spans="1:4" ht="20.25" x14ac:dyDescent="0.25">
      <c r="A187" s="78"/>
      <c r="B187" s="20"/>
      <c r="C187" s="30"/>
      <c r="D187" s="30"/>
    </row>
    <row r="188" spans="1:4" ht="20.25" x14ac:dyDescent="0.25">
      <c r="A188" s="78"/>
      <c r="B188" s="20"/>
      <c r="C188" s="30"/>
      <c r="D188" s="30"/>
    </row>
    <row r="189" spans="1:4" ht="20.25" x14ac:dyDescent="0.25">
      <c r="A189" s="78"/>
      <c r="B189" s="20"/>
      <c r="C189" s="30"/>
      <c r="D189" s="30"/>
    </row>
    <row r="190" spans="1:4" ht="20.25" x14ac:dyDescent="0.25">
      <c r="A190" s="78"/>
      <c r="B190" s="20"/>
      <c r="C190" s="30"/>
      <c r="D190" s="30"/>
    </row>
    <row r="191" spans="1:4" ht="20.25" x14ac:dyDescent="0.25">
      <c r="A191" s="78"/>
      <c r="B191" s="20"/>
      <c r="C191" s="30"/>
      <c r="D191" s="30"/>
    </row>
    <row r="192" spans="1:4" ht="20.25" x14ac:dyDescent="0.25">
      <c r="A192" s="78"/>
      <c r="B192" s="20"/>
      <c r="C192" s="30"/>
      <c r="D192" s="30"/>
    </row>
    <row r="193" spans="1:4" ht="20.25" x14ac:dyDescent="0.25">
      <c r="A193" s="78"/>
      <c r="B193" s="20"/>
      <c r="C193" s="30"/>
      <c r="D193" s="30"/>
    </row>
    <row r="194" spans="1:4" ht="20.25" x14ac:dyDescent="0.25">
      <c r="A194" s="78"/>
      <c r="B194" s="20"/>
      <c r="C194" s="30"/>
      <c r="D194" s="30"/>
    </row>
    <row r="195" spans="1:4" ht="20.25" x14ac:dyDescent="0.25">
      <c r="A195" s="78"/>
      <c r="B195" s="20"/>
      <c r="C195" s="30"/>
      <c r="D195" s="30"/>
    </row>
    <row r="196" spans="1:4" ht="20.25" x14ac:dyDescent="0.25">
      <c r="A196" s="78"/>
      <c r="B196" s="20"/>
      <c r="C196" s="30"/>
      <c r="D196" s="30"/>
    </row>
    <row r="197" spans="1:4" ht="20.25" x14ac:dyDescent="0.25">
      <c r="A197" s="78"/>
      <c r="B197" s="20"/>
      <c r="C197" s="30"/>
      <c r="D197" s="30"/>
    </row>
    <row r="198" spans="1:4" ht="20.25" x14ac:dyDescent="0.25">
      <c r="A198" s="78"/>
      <c r="B198" s="20"/>
      <c r="C198" s="30"/>
      <c r="D198" s="30"/>
    </row>
    <row r="199" spans="1:4" ht="20.25" x14ac:dyDescent="0.25">
      <c r="A199" s="78"/>
      <c r="B199" s="20"/>
      <c r="C199" s="30"/>
      <c r="D199" s="30"/>
    </row>
    <row r="200" spans="1:4" ht="20.25" x14ac:dyDescent="0.25">
      <c r="A200" s="78"/>
      <c r="B200" s="20"/>
      <c r="C200" s="30"/>
      <c r="D200" s="30"/>
    </row>
    <row r="201" spans="1:4" ht="20.25" x14ac:dyDescent="0.25">
      <c r="A201" s="78"/>
      <c r="B201" s="20"/>
      <c r="C201" s="30"/>
      <c r="D201" s="30"/>
    </row>
    <row r="202" spans="1:4" ht="20.25" x14ac:dyDescent="0.25">
      <c r="A202" s="78"/>
      <c r="B202" s="20"/>
      <c r="C202" s="30"/>
      <c r="D202" s="30"/>
    </row>
    <row r="203" spans="1:4" ht="20.25" x14ac:dyDescent="0.25">
      <c r="A203" s="78"/>
      <c r="B203" s="20"/>
      <c r="C203" s="30"/>
      <c r="D203" s="30"/>
    </row>
    <row r="204" spans="1:4" ht="20.25" x14ac:dyDescent="0.25">
      <c r="A204" s="78"/>
      <c r="B204" s="20"/>
      <c r="C204" s="30"/>
      <c r="D204" s="30"/>
    </row>
    <row r="205" spans="1:4" ht="20.25" x14ac:dyDescent="0.25">
      <c r="A205" s="78"/>
      <c r="B205" s="20"/>
      <c r="C205" s="30"/>
      <c r="D205" s="30"/>
    </row>
    <row r="206" spans="1:4" ht="20.25" x14ac:dyDescent="0.25">
      <c r="A206" s="78"/>
      <c r="B206" s="20"/>
      <c r="C206" s="30"/>
      <c r="D206" s="30"/>
    </row>
    <row r="207" spans="1:4" ht="20.25" x14ac:dyDescent="0.25">
      <c r="A207" s="78"/>
      <c r="B207" s="20"/>
      <c r="C207" s="30"/>
      <c r="D207" s="30"/>
    </row>
    <row r="208" spans="1:4" x14ac:dyDescent="0.25">
      <c r="A208" s="58"/>
      <c r="B208" s="20"/>
      <c r="C208" s="20"/>
      <c r="D208" s="20"/>
    </row>
    <row r="209" spans="1:8" ht="20.25" x14ac:dyDescent="0.25">
      <c r="A209" s="58"/>
      <c r="B209" s="26" t="s">
        <v>81</v>
      </c>
      <c r="C209" s="26" t="s">
        <v>129</v>
      </c>
      <c r="D209" s="29" t="s">
        <v>81</v>
      </c>
      <c r="E209" s="29" t="s">
        <v>129</v>
      </c>
    </row>
    <row r="210" spans="1:8" ht="21" x14ac:dyDescent="0.35">
      <c r="A210" s="58"/>
      <c r="B210" s="27" t="s">
        <v>83</v>
      </c>
      <c r="C210" s="27" t="s">
        <v>52</v>
      </c>
      <c r="D210" t="s">
        <v>83</v>
      </c>
      <c r="F210" t="str">
        <f t="shared" ref="F210:F221" si="0">IF(NOT(ISBLANK(D210)),D210,IF(NOT(ISBLANK(E210))," "&amp;E210,FALSE))</f>
        <v>Afectación Económica o presupuestal</v>
      </c>
      <c r="G210" t="s">
        <v>83</v>
      </c>
      <c r="H210" t="str">
        <f>IF(NOT(ISERROR(MATCH(G210,_xlfn.ANCHORARRAY(B221),0))),F223&amp;"Por favor no seleccionar los criterios de impacto",G210)</f>
        <v>❌Por favor no seleccionar los criterios de impacto</v>
      </c>
    </row>
    <row r="211" spans="1:8" ht="21" x14ac:dyDescent="0.35">
      <c r="A211" s="58"/>
      <c r="B211" s="27" t="s">
        <v>83</v>
      </c>
      <c r="C211" s="27" t="s">
        <v>86</v>
      </c>
      <c r="E211" t="s">
        <v>52</v>
      </c>
      <c r="F211" t="str">
        <f t="shared" si="0"/>
        <v xml:space="preserve"> Afectación menor a 10 SMLMV .</v>
      </c>
    </row>
    <row r="212" spans="1:8" ht="21" x14ac:dyDescent="0.35">
      <c r="A212" s="58"/>
      <c r="B212" s="27" t="s">
        <v>83</v>
      </c>
      <c r="C212" s="27" t="s">
        <v>87</v>
      </c>
      <c r="E212" t="s">
        <v>86</v>
      </c>
      <c r="F212" t="str">
        <f t="shared" si="0"/>
        <v xml:space="preserve"> Entre 10 y 50 SMLMV </v>
      </c>
    </row>
    <row r="213" spans="1:8" ht="21" x14ac:dyDescent="0.35">
      <c r="A213" s="58"/>
      <c r="B213" s="27" t="s">
        <v>83</v>
      </c>
      <c r="C213" s="27" t="s">
        <v>88</v>
      </c>
      <c r="E213" t="s">
        <v>87</v>
      </c>
      <c r="F213" t="str">
        <f t="shared" si="0"/>
        <v xml:space="preserve"> Entre 50 y 100 SMLMV </v>
      </c>
    </row>
    <row r="214" spans="1:8" ht="21" x14ac:dyDescent="0.35">
      <c r="A214" s="58"/>
      <c r="B214" s="27" t="s">
        <v>83</v>
      </c>
      <c r="C214" s="27" t="s">
        <v>89</v>
      </c>
      <c r="E214" t="s">
        <v>88</v>
      </c>
      <c r="F214" t="str">
        <f t="shared" si="0"/>
        <v xml:space="preserve"> Entre 100 y 500 SMLMV </v>
      </c>
    </row>
    <row r="215" spans="1:8" ht="21" x14ac:dyDescent="0.35">
      <c r="A215" s="58"/>
      <c r="B215" s="27" t="s">
        <v>51</v>
      </c>
      <c r="C215" s="27" t="s">
        <v>90</v>
      </c>
      <c r="E215" t="s">
        <v>89</v>
      </c>
      <c r="F215" t="str">
        <f t="shared" si="0"/>
        <v xml:space="preserve"> Mayor a 500 SMLMV </v>
      </c>
    </row>
    <row r="216" spans="1:8" ht="21" x14ac:dyDescent="0.35">
      <c r="A216" s="58"/>
      <c r="B216" s="27" t="s">
        <v>51</v>
      </c>
      <c r="C216" s="27" t="s">
        <v>568</v>
      </c>
      <c r="D216" t="s">
        <v>51</v>
      </c>
      <c r="F216" t="str">
        <f t="shared" si="0"/>
        <v>Pérdida Reputacional</v>
      </c>
    </row>
    <row r="217" spans="1:8" ht="21" x14ac:dyDescent="0.35">
      <c r="A217" s="58"/>
      <c r="B217" s="27" t="s">
        <v>51</v>
      </c>
      <c r="C217" s="27" t="s">
        <v>91</v>
      </c>
      <c r="E217" t="s">
        <v>90</v>
      </c>
      <c r="F217" t="str">
        <f t="shared" si="0"/>
        <v xml:space="preserve"> El riesgo afecta la imagen de alguna área de la organización</v>
      </c>
    </row>
    <row r="218" spans="1:8" ht="21" x14ac:dyDescent="0.35">
      <c r="A218" s="58"/>
      <c r="B218" s="27" t="s">
        <v>51</v>
      </c>
      <c r="C218" s="27" t="s">
        <v>570</v>
      </c>
      <c r="E218" t="s">
        <v>568</v>
      </c>
      <c r="F218" t="str">
        <f t="shared" si="0"/>
        <v xml:space="preserve"> El riesgo afecta la imagen de la entidad internamente, de conocimiento general, nivel interno, de junta directiva y accionistas y/o de proveedores</v>
      </c>
    </row>
    <row r="219" spans="1:8" ht="21" x14ac:dyDescent="0.35">
      <c r="A219" s="58"/>
      <c r="B219" s="27" t="s">
        <v>51</v>
      </c>
      <c r="C219" s="27" t="s">
        <v>109</v>
      </c>
      <c r="E219" t="s">
        <v>91</v>
      </c>
      <c r="F219" t="str">
        <f t="shared" si="0"/>
        <v xml:space="preserve"> El riesgo afecta la imagen de la entidad con algunos usuarios de relevancia frente al logro de los objetivos</v>
      </c>
    </row>
    <row r="220" spans="1:8" x14ac:dyDescent="0.25">
      <c r="A220" s="58"/>
      <c r="B220" s="28"/>
      <c r="C220" s="28"/>
      <c r="E220" t="s">
        <v>570</v>
      </c>
      <c r="F220" t="str">
        <f t="shared" si="0"/>
        <v xml:space="preserve"> El riesgo afecta la imagen de la entidad con efecto publicitario sostenido a nivel de sector administrativo, nivel departamental o municipal</v>
      </c>
    </row>
    <row r="221" spans="1:8" x14ac:dyDescent="0.25">
      <c r="A221" s="58"/>
      <c r="B221" s="28" t="str" cm="1">
        <f t="array" ref="B221:B223">_xlfn.UNIQUE(Tabla1[[#All],[Criterios]])</f>
        <v>Criterios</v>
      </c>
      <c r="C221" s="28"/>
      <c r="E221" t="s">
        <v>109</v>
      </c>
      <c r="F221" t="str">
        <f t="shared" si="0"/>
        <v xml:space="preserve"> El riesgo afecta la imagen de la entidad a nivel nacional, con efecto publicitarios sostenible a nivel país</v>
      </c>
    </row>
    <row r="222" spans="1:8" x14ac:dyDescent="0.25">
      <c r="A222" s="58"/>
      <c r="B222" s="28" t="str">
        <v>Afectación Económica o presupuestal</v>
      </c>
      <c r="C222" s="28"/>
    </row>
    <row r="223" spans="1:8" x14ac:dyDescent="0.25">
      <c r="B223" s="28" t="str">
        <v>Pérdida Reputacional</v>
      </c>
      <c r="C223" s="28"/>
      <c r="F223" s="31" t="s">
        <v>130</v>
      </c>
    </row>
    <row r="224" spans="1:8" x14ac:dyDescent="0.25">
      <c r="B224" s="19"/>
      <c r="C224" s="19"/>
      <c r="F224" s="31" t="s">
        <v>131</v>
      </c>
    </row>
    <row r="225" spans="2:4" x14ac:dyDescent="0.25">
      <c r="B225" s="19"/>
      <c r="C225" s="19"/>
    </row>
    <row r="226" spans="2:4" x14ac:dyDescent="0.25">
      <c r="B226" s="19"/>
      <c r="C226" s="19"/>
    </row>
    <row r="227" spans="2:4" x14ac:dyDescent="0.25">
      <c r="B227" s="19"/>
      <c r="C227" s="19"/>
      <c r="D227" s="19"/>
    </row>
    <row r="228" spans="2:4" x14ac:dyDescent="0.25">
      <c r="B228" s="19"/>
      <c r="C228" s="19"/>
      <c r="D228" s="19"/>
    </row>
    <row r="229" spans="2:4" x14ac:dyDescent="0.25">
      <c r="B229" s="19"/>
      <c r="C229" s="19"/>
      <c r="D229" s="19"/>
    </row>
    <row r="230" spans="2:4" x14ac:dyDescent="0.25">
      <c r="B230" s="19"/>
      <c r="C230" s="19"/>
      <c r="D230" s="19"/>
    </row>
    <row r="231" spans="2:4" x14ac:dyDescent="0.25">
      <c r="B231" s="19"/>
      <c r="C231" s="19"/>
      <c r="D231" s="19"/>
    </row>
    <row r="232" spans="2:4" x14ac:dyDescent="0.25">
      <c r="B232" s="19"/>
      <c r="C232" s="19"/>
      <c r="D232" s="19"/>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4" workbookViewId="0">
      <selection activeCell="C7" sqref="C7:C8"/>
    </sheetView>
  </sheetViews>
  <sheetFormatPr baseColWidth="10" defaultColWidth="14.28515625" defaultRowHeight="12.75" x14ac:dyDescent="0.2"/>
  <cols>
    <col min="1" max="2" width="14.28515625" style="63"/>
    <col min="3" max="3" width="17" style="63" customWidth="1"/>
    <col min="4" max="4" width="14.28515625" style="63"/>
    <col min="5" max="5" width="46" style="63" customWidth="1"/>
    <col min="6" max="16384" width="14.28515625" style="63"/>
  </cols>
  <sheetData>
    <row r="1" spans="2:6" ht="24" customHeight="1" thickBot="1" x14ac:dyDescent="0.25">
      <c r="B1" s="479" t="s">
        <v>72</v>
      </c>
      <c r="C1" s="480"/>
      <c r="D1" s="480"/>
      <c r="E1" s="480"/>
      <c r="F1" s="481"/>
    </row>
    <row r="2" spans="2:6" ht="16.5" thickBot="1" x14ac:dyDescent="0.3">
      <c r="B2" s="64"/>
      <c r="C2" s="64"/>
      <c r="D2" s="64"/>
      <c r="E2" s="64"/>
      <c r="F2" s="64"/>
    </row>
    <row r="3" spans="2:6" ht="16.5" thickBot="1" x14ac:dyDescent="0.25">
      <c r="B3" s="483" t="s">
        <v>58</v>
      </c>
      <c r="C3" s="484"/>
      <c r="D3" s="484"/>
      <c r="E3" s="76" t="s">
        <v>59</v>
      </c>
      <c r="F3" s="77" t="s">
        <v>60</v>
      </c>
    </row>
    <row r="4" spans="2:6" ht="31.5" x14ac:dyDescent="0.2">
      <c r="B4" s="485" t="s">
        <v>61</v>
      </c>
      <c r="C4" s="487" t="s">
        <v>13</v>
      </c>
      <c r="D4" s="65" t="s">
        <v>14</v>
      </c>
      <c r="E4" s="66" t="s">
        <v>62</v>
      </c>
      <c r="F4" s="67">
        <v>0.25</v>
      </c>
    </row>
    <row r="5" spans="2:6" ht="47.25" x14ac:dyDescent="0.2">
      <c r="B5" s="486"/>
      <c r="C5" s="488"/>
      <c r="D5" s="68" t="s">
        <v>15</v>
      </c>
      <c r="E5" s="69" t="s">
        <v>63</v>
      </c>
      <c r="F5" s="70">
        <v>0.15</v>
      </c>
    </row>
    <row r="6" spans="2:6" ht="47.25" x14ac:dyDescent="0.2">
      <c r="B6" s="486"/>
      <c r="C6" s="488"/>
      <c r="D6" s="68" t="s">
        <v>16</v>
      </c>
      <c r="E6" s="69" t="s">
        <v>64</v>
      </c>
      <c r="F6" s="70">
        <v>0.1</v>
      </c>
    </row>
    <row r="7" spans="2:6" ht="63" x14ac:dyDescent="0.2">
      <c r="B7" s="486"/>
      <c r="C7" s="488" t="s">
        <v>17</v>
      </c>
      <c r="D7" s="68" t="s">
        <v>10</v>
      </c>
      <c r="E7" s="69" t="s">
        <v>65</v>
      </c>
      <c r="F7" s="70">
        <v>0.25</v>
      </c>
    </row>
    <row r="8" spans="2:6" ht="31.5" x14ac:dyDescent="0.2">
      <c r="B8" s="486"/>
      <c r="C8" s="488"/>
      <c r="D8" s="68" t="s">
        <v>9</v>
      </c>
      <c r="E8" s="69" t="s">
        <v>66</v>
      </c>
      <c r="F8" s="70">
        <v>0.15</v>
      </c>
    </row>
    <row r="9" spans="2:6" ht="47.25" x14ac:dyDescent="0.2">
      <c r="B9" s="486" t="s">
        <v>136</v>
      </c>
      <c r="C9" s="488" t="s">
        <v>18</v>
      </c>
      <c r="D9" s="68" t="s">
        <v>19</v>
      </c>
      <c r="E9" s="69" t="s">
        <v>67</v>
      </c>
      <c r="F9" s="71" t="s">
        <v>68</v>
      </c>
    </row>
    <row r="10" spans="2:6" ht="63" x14ac:dyDescent="0.2">
      <c r="B10" s="486"/>
      <c r="C10" s="488"/>
      <c r="D10" s="68" t="s">
        <v>20</v>
      </c>
      <c r="E10" s="69" t="s">
        <v>69</v>
      </c>
      <c r="F10" s="71" t="s">
        <v>68</v>
      </c>
    </row>
    <row r="11" spans="2:6" ht="47.25" x14ac:dyDescent="0.2">
      <c r="B11" s="486"/>
      <c r="C11" s="488" t="s">
        <v>21</v>
      </c>
      <c r="D11" s="68" t="s">
        <v>22</v>
      </c>
      <c r="E11" s="69" t="s">
        <v>70</v>
      </c>
      <c r="F11" s="71" t="s">
        <v>68</v>
      </c>
    </row>
    <row r="12" spans="2:6" ht="47.25" x14ac:dyDescent="0.2">
      <c r="B12" s="486"/>
      <c r="C12" s="488"/>
      <c r="D12" s="68" t="s">
        <v>23</v>
      </c>
      <c r="E12" s="69" t="s">
        <v>71</v>
      </c>
      <c r="F12" s="71" t="s">
        <v>68</v>
      </c>
    </row>
    <row r="13" spans="2:6" ht="31.5" x14ac:dyDescent="0.2">
      <c r="B13" s="486"/>
      <c r="C13" s="488" t="s">
        <v>24</v>
      </c>
      <c r="D13" s="68" t="s">
        <v>110</v>
      </c>
      <c r="E13" s="69" t="s">
        <v>113</v>
      </c>
      <c r="F13" s="71" t="s">
        <v>68</v>
      </c>
    </row>
    <row r="14" spans="2:6" ht="32.25" thickBot="1" x14ac:dyDescent="0.25">
      <c r="B14" s="489"/>
      <c r="C14" s="490"/>
      <c r="D14" s="72" t="s">
        <v>111</v>
      </c>
      <c r="E14" s="73" t="s">
        <v>112</v>
      </c>
      <c r="F14" s="74" t="s">
        <v>68</v>
      </c>
    </row>
    <row r="15" spans="2:6" ht="49.5" customHeight="1" x14ac:dyDescent="0.2">
      <c r="B15" s="482" t="s">
        <v>133</v>
      </c>
      <c r="C15" s="482"/>
      <c r="D15" s="482"/>
      <c r="E15" s="482"/>
      <c r="F15" s="482"/>
    </row>
    <row r="16" spans="2:6" ht="27" customHeight="1" x14ac:dyDescent="0.25">
      <c r="B16" s="75"/>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3" sqref="E3"/>
    </sheetView>
  </sheetViews>
  <sheetFormatPr baseColWidth="10" defaultRowHeight="15" x14ac:dyDescent="0.25"/>
  <sheetData>
    <row r="2" spans="2:5" x14ac:dyDescent="0.25">
      <c r="B2" t="s">
        <v>31</v>
      </c>
      <c r="E2" t="s">
        <v>119</v>
      </c>
    </row>
    <row r="3" spans="2:5" x14ac:dyDescent="0.25">
      <c r="B3" t="s">
        <v>32</v>
      </c>
      <c r="E3" t="s">
        <v>118</v>
      </c>
    </row>
    <row r="4" spans="2:5" x14ac:dyDescent="0.25">
      <c r="B4" t="s">
        <v>123</v>
      </c>
      <c r="E4" t="s">
        <v>120</v>
      </c>
    </row>
    <row r="5" spans="2:5" x14ac:dyDescent="0.25">
      <c r="B5" t="s">
        <v>122</v>
      </c>
    </row>
    <row r="8" spans="2:5" x14ac:dyDescent="0.25">
      <c r="B8" t="s">
        <v>572</v>
      </c>
    </row>
    <row r="9" spans="2:5" x14ac:dyDescent="0.25">
      <c r="B9" t="s">
        <v>36</v>
      </c>
    </row>
    <row r="10" spans="2:5" x14ac:dyDescent="0.25">
      <c r="B10" t="s">
        <v>37</v>
      </c>
    </row>
    <row r="13" spans="2:5" x14ac:dyDescent="0.25">
      <c r="B13" t="s">
        <v>351</v>
      </c>
    </row>
    <row r="14" spans="2:5" x14ac:dyDescent="0.25">
      <c r="B14" t="s">
        <v>349</v>
      </c>
    </row>
    <row r="15" spans="2:5" x14ac:dyDescent="0.25">
      <c r="B15" t="s">
        <v>360</v>
      </c>
    </row>
    <row r="16" spans="2:5" x14ac:dyDescent="0.25">
      <c r="B16" t="s">
        <v>114</v>
      </c>
    </row>
    <row r="17" spans="2:2" x14ac:dyDescent="0.25">
      <c r="B17" t="s">
        <v>115</v>
      </c>
    </row>
    <row r="18" spans="2:2" x14ac:dyDescent="0.25">
      <c r="B18" t="s">
        <v>116</v>
      </c>
    </row>
    <row r="19" spans="2:2" x14ac:dyDescent="0.25">
      <c r="B19" t="s">
        <v>117</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4" sqref="A4"/>
    </sheetView>
  </sheetViews>
  <sheetFormatPr baseColWidth="10" defaultColWidth="11.42578125" defaultRowHeight="12.75" x14ac:dyDescent="0.2"/>
  <cols>
    <col min="1" max="1" width="32.85546875" style="6" customWidth="1"/>
    <col min="2" max="16384" width="11.42578125" style="6"/>
  </cols>
  <sheetData>
    <row r="3" spans="1:1" x14ac:dyDescent="0.2">
      <c r="A3" s="7" t="s">
        <v>14</v>
      </c>
    </row>
    <row r="4" spans="1:1" x14ac:dyDescent="0.2">
      <c r="A4" s="7" t="s">
        <v>15</v>
      </c>
    </row>
    <row r="5" spans="1:1" x14ac:dyDescent="0.2">
      <c r="A5" s="7" t="s">
        <v>16</v>
      </c>
    </row>
    <row r="6" spans="1:1" x14ac:dyDescent="0.2">
      <c r="A6" s="7" t="s">
        <v>10</v>
      </c>
    </row>
    <row r="7" spans="1:1" x14ac:dyDescent="0.2">
      <c r="A7" s="7" t="s">
        <v>9</v>
      </c>
    </row>
    <row r="8" spans="1:1" x14ac:dyDescent="0.2">
      <c r="A8" s="7" t="s">
        <v>19</v>
      </c>
    </row>
    <row r="9" spans="1:1" x14ac:dyDescent="0.2">
      <c r="A9" s="7" t="s">
        <v>20</v>
      </c>
    </row>
    <row r="10" spans="1:1" x14ac:dyDescent="0.2">
      <c r="A10" s="7" t="s">
        <v>22</v>
      </c>
    </row>
    <row r="11" spans="1:1" x14ac:dyDescent="0.2">
      <c r="A11" s="7" t="s">
        <v>23</v>
      </c>
    </row>
    <row r="12" spans="1:1" x14ac:dyDescent="0.2">
      <c r="A12" s="7" t="s">
        <v>25</v>
      </c>
    </row>
    <row r="13" spans="1:1" x14ac:dyDescent="0.2">
      <c r="A13" s="7" t="s">
        <v>26</v>
      </c>
    </row>
    <row r="14" spans="1:1" x14ac:dyDescent="0.2">
      <c r="A14" s="7" t="s">
        <v>27</v>
      </c>
    </row>
    <row r="16" spans="1:1" x14ac:dyDescent="0.2">
      <c r="A16" s="7" t="s">
        <v>30</v>
      </c>
    </row>
    <row r="17" spans="1:1" x14ac:dyDescent="0.2">
      <c r="A17" s="7" t="s">
        <v>31</v>
      </c>
    </row>
    <row r="18" spans="1:1" x14ac:dyDescent="0.2">
      <c r="A18" s="7" t="s">
        <v>32</v>
      </c>
    </row>
    <row r="20" spans="1:1" x14ac:dyDescent="0.2">
      <c r="A20" s="7" t="s">
        <v>36</v>
      </c>
    </row>
    <row r="21" spans="1:1" x14ac:dyDescent="0.2">
      <c r="A21" s="7"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user</cp:lastModifiedBy>
  <cp:lastPrinted>2021-10-13T03:54:14Z</cp:lastPrinted>
  <dcterms:created xsi:type="dcterms:W3CDTF">2020-03-24T23:12:47Z</dcterms:created>
  <dcterms:modified xsi:type="dcterms:W3CDTF">2022-06-03T23:33:54Z</dcterms:modified>
</cp:coreProperties>
</file>