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8_{DD38DE15-6C50-4208-8CAA-A85D3B26CDBB}"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final'!$A$6:$CO$151</definedName>
  </definedNames>
  <calcPr calcId="191029"/>
  <pivotCaches>
    <pivotCache cacheId="0" r:id="rId11"/>
  </pivotCaches>
</workbook>
</file>

<file path=xl/calcChain.xml><?xml version="1.0" encoding="utf-8"?>
<calcChain xmlns="http://schemas.openxmlformats.org/spreadsheetml/2006/main">
  <c r="T91" i="1" l="1"/>
  <c r="T92" i="1"/>
  <c r="W91" i="1"/>
  <c r="W92" i="1"/>
  <c r="AD92" i="1"/>
  <c r="AR151" i="1"/>
  <c r="AO151" i="1"/>
  <c r="W89" i="1" l="1"/>
  <c r="T89"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9" i="1"/>
  <c r="T136" i="1"/>
  <c r="AA89" i="1" l="1"/>
  <c r="K67" i="1"/>
  <c r="W67" i="1"/>
  <c r="T67" i="1"/>
  <c r="L67" i="1" l="1"/>
  <c r="AA67" i="1" s="1"/>
  <c r="K136" i="1"/>
  <c r="W136" i="1"/>
  <c r="T137" i="1"/>
  <c r="AA137" i="1" s="1"/>
  <c r="W137" i="1"/>
  <c r="T138" i="1"/>
  <c r="AA138" i="1" s="1"/>
  <c r="W138" i="1"/>
  <c r="K139" i="1"/>
  <c r="W139" i="1"/>
  <c r="T140" i="1"/>
  <c r="AA140" i="1" s="1"/>
  <c r="W140" i="1"/>
  <c r="T141" i="1"/>
  <c r="AA141" i="1" s="1"/>
  <c r="AC141" i="1" s="1"/>
  <c r="W141" i="1"/>
  <c r="K142" i="1"/>
  <c r="T142" i="1"/>
  <c r="W142" i="1"/>
  <c r="T143" i="1"/>
  <c r="AA143" i="1" s="1"/>
  <c r="W143" i="1"/>
  <c r="T144" i="1"/>
  <c r="AA144" i="1" s="1"/>
  <c r="W144" i="1"/>
  <c r="K145" i="1"/>
  <c r="T145" i="1"/>
  <c r="W145" i="1"/>
  <c r="T146" i="1"/>
  <c r="AA146" i="1" s="1"/>
  <c r="W146" i="1"/>
  <c r="T147" i="1"/>
  <c r="AA147" i="1" s="1"/>
  <c r="W147" i="1"/>
  <c r="K148" i="1"/>
  <c r="T148" i="1"/>
  <c r="AA148" i="1" s="1"/>
  <c r="W148" i="1"/>
  <c r="T149" i="1"/>
  <c r="AA149" i="1" s="1"/>
  <c r="W149" i="1"/>
  <c r="T150" i="1"/>
  <c r="AA150" i="1" s="1"/>
  <c r="W150" i="1"/>
  <c r="W97" i="1"/>
  <c r="T97" i="1"/>
  <c r="N97" i="1"/>
  <c r="O97" i="1" s="1"/>
  <c r="P97" i="1" s="1"/>
  <c r="K9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5" i="1"/>
  <c r="AA145" i="1" s="1"/>
  <c r="AC145" i="1" s="1"/>
  <c r="AE146" i="1"/>
  <c r="AD146" i="1" s="1"/>
  <c r="AE141" i="1"/>
  <c r="AD141" i="1" s="1"/>
  <c r="AB141" i="1"/>
  <c r="AE140" i="1"/>
  <c r="AD140" i="1" s="1"/>
  <c r="AC67" i="1"/>
  <c r="AB67" i="1"/>
  <c r="AC146" i="1"/>
  <c r="AB146" i="1"/>
  <c r="AC140" i="1"/>
  <c r="AB140" i="1"/>
  <c r="AC147" i="1"/>
  <c r="AB147" i="1"/>
  <c r="L136" i="1"/>
  <c r="AA136" i="1" s="1"/>
  <c r="AE147" i="1"/>
  <c r="AD147" i="1" s="1"/>
  <c r="L142" i="1"/>
  <c r="AA142" i="1" s="1"/>
  <c r="L148" i="1"/>
  <c r="L139" i="1"/>
  <c r="AA139" i="1" s="1"/>
  <c r="AB149" i="1"/>
  <c r="AC149" i="1"/>
  <c r="AB138" i="1"/>
  <c r="AC138" i="1"/>
  <c r="AB144" i="1"/>
  <c r="AC144" i="1"/>
  <c r="AB150" i="1"/>
  <c r="AC150" i="1"/>
  <c r="AB148" i="1"/>
  <c r="AC148" i="1"/>
  <c r="AB137" i="1"/>
  <c r="AC137" i="1"/>
  <c r="AB143" i="1"/>
  <c r="AC143" i="1"/>
  <c r="AE150" i="1"/>
  <c r="AD150" i="1" s="1"/>
  <c r="AE149" i="1"/>
  <c r="AD149" i="1" s="1"/>
  <c r="AE148" i="1"/>
  <c r="AD148" i="1" s="1"/>
  <c r="AE144" i="1"/>
  <c r="AD144" i="1" s="1"/>
  <c r="AE143" i="1"/>
  <c r="AD143" i="1" s="1"/>
  <c r="AE138" i="1"/>
  <c r="AD138" i="1" s="1"/>
  <c r="AE137" i="1"/>
  <c r="AD137" i="1" s="1"/>
  <c r="Q97" i="1"/>
  <c r="AE97" i="1"/>
  <c r="AD97" i="1" s="1"/>
  <c r="L97" i="1"/>
  <c r="AA97" i="1" s="1"/>
  <c r="AB142" i="1" l="1"/>
  <c r="AC142"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9" i="1"/>
  <c r="AC139" i="1"/>
  <c r="AB136" i="1"/>
  <c r="AC136" i="1"/>
  <c r="AB145" i="1"/>
  <c r="AF141" i="1"/>
  <c r="AF147" i="1"/>
  <c r="AF143" i="1"/>
  <c r="AF137" i="1"/>
  <c r="AF150" i="1"/>
  <c r="AF140" i="1"/>
  <c r="AF146" i="1"/>
  <c r="AF144" i="1"/>
  <c r="AF148" i="1"/>
  <c r="AF138" i="1"/>
  <c r="AF149" i="1"/>
  <c r="AB97" i="1"/>
  <c r="AC97" i="1"/>
  <c r="AF9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T90" i="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AA93" i="1" l="1"/>
  <c r="AC93" i="1" s="1"/>
  <c r="AA91" i="1"/>
  <c r="N246" i="19"/>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B90" i="1"/>
  <c r="AC90"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AB91" i="1" l="1"/>
  <c r="AC91" i="1"/>
  <c r="AA92" i="1"/>
  <c r="K213" i="19"/>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80" i="1"/>
  <c r="AB80" i="1"/>
  <c r="AC81" i="1"/>
  <c r="AF26" i="1"/>
  <c r="AF90" i="1"/>
  <c r="AF110" i="1"/>
  <c r="AF23" i="1"/>
  <c r="AF35" i="1"/>
  <c r="AF44" i="1"/>
  <c r="AF74"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C92" i="1" l="1"/>
  <c r="AB92" i="1"/>
  <c r="AA105" i="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K7" i="1"/>
  <c r="AF92" i="1" l="1"/>
  <c r="N234" i="19"/>
  <c r="T134" i="19"/>
  <c r="Q184" i="19"/>
  <c r="W134" i="19"/>
  <c r="W84" i="19"/>
  <c r="K84" i="19"/>
  <c r="K34" i="19"/>
  <c r="K234" i="19"/>
  <c r="T184" i="19"/>
  <c r="N134" i="19"/>
  <c r="Q84" i="19"/>
  <c r="T84" i="19"/>
  <c r="Q34" i="19"/>
  <c r="T234" i="19"/>
  <c r="W234" i="19"/>
  <c r="N184" i="19"/>
  <c r="Q134" i="19"/>
  <c r="N84" i="19"/>
  <c r="W34" i="19"/>
  <c r="W184" i="19"/>
  <c r="Q234" i="19"/>
  <c r="K184" i="19"/>
  <c r="K134" i="19"/>
  <c r="T34" i="19"/>
  <c r="N34" i="19"/>
  <c r="N223" i="19"/>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7" i="1"/>
  <c r="AB54" i="1"/>
  <c r="AC54" i="1"/>
  <c r="AF78" i="1"/>
  <c r="AF17" i="1"/>
  <c r="AF87" i="1"/>
  <c r="AF48" i="1"/>
  <c r="AB18" i="1"/>
  <c r="AC18" i="1"/>
  <c r="AA21" i="1"/>
  <c r="AC20" i="1"/>
  <c r="AB20" i="1"/>
  <c r="AF60" i="1"/>
  <c r="AF53" i="1"/>
  <c r="AF105"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21" i="1"/>
  <c r="AC21" i="1"/>
  <c r="AF18" i="1"/>
  <c r="AF54" i="1"/>
  <c r="AF20"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21" i="1"/>
  <c r="AE15" i="1" l="1"/>
  <c r="AD15" i="1" s="1"/>
  <c r="AE14" i="1"/>
  <c r="AD14" i="1" s="1"/>
  <c r="AE12" i="1"/>
  <c r="AD12" i="1" s="1"/>
  <c r="AE11" i="1"/>
  <c r="AD11" i="1" s="1"/>
  <c r="W10" i="1"/>
  <c r="AA10" i="1" s="1"/>
  <c r="AA11" i="1" s="1"/>
  <c r="W13" i="1"/>
  <c r="AA13" i="1" s="1"/>
  <c r="AA14" i="1" s="1"/>
  <c r="AA15" i="1" l="1"/>
  <c r="AC14" i="1"/>
  <c r="AB14" i="1"/>
  <c r="AA12" i="1"/>
  <c r="AB11" i="1"/>
  <c r="AC11" i="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4" i="1"/>
  <c r="AF11" i="1"/>
  <c r="AC15" i="1"/>
  <c r="AB15" i="1"/>
  <c r="AB12" i="1"/>
  <c r="AC12"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AC10" i="1" l="1"/>
  <c r="AB13" i="1" s="1"/>
  <c r="AC13" i="1" l="1"/>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N16" i="1" l="1"/>
  <c r="O16" i="1" s="1"/>
  <c r="N112" i="1"/>
  <c r="O112" i="1" s="1"/>
  <c r="N64" i="1"/>
  <c r="O64" i="1" s="1"/>
  <c r="N121" i="1"/>
  <c r="O121" i="1" s="1"/>
  <c r="N106" i="1"/>
  <c r="O106" i="1" s="1"/>
  <c r="N10" i="1"/>
  <c r="O10" i="1" s="1"/>
  <c r="N109" i="1"/>
  <c r="O109" i="1" s="1"/>
  <c r="N103" i="1"/>
  <c r="O103" i="1" s="1"/>
  <c r="N13" i="1"/>
  <c r="O13" i="1" s="1"/>
  <c r="N67" i="1"/>
  <c r="O67" i="1" s="1"/>
  <c r="N130" i="1"/>
  <c r="O130" i="1" s="1"/>
  <c r="N100" i="1"/>
  <c r="O100" i="1" s="1"/>
  <c r="N85" i="1"/>
  <c r="O85" i="1" s="1"/>
  <c r="N40" i="1"/>
  <c r="O40" i="1" s="1"/>
  <c r="N127" i="1"/>
  <c r="O127" i="1" s="1"/>
  <c r="N88" i="1"/>
  <c r="O88" i="1" s="1"/>
  <c r="N79" i="1"/>
  <c r="O79" i="1" s="1"/>
  <c r="N94" i="1"/>
  <c r="O94" i="1" s="1"/>
  <c r="N28" i="1"/>
  <c r="O28" i="1" s="1"/>
  <c r="N136" i="1"/>
  <c r="O136" i="1" s="1"/>
  <c r="N70" i="1"/>
  <c r="O70" i="1" s="1"/>
  <c r="N145" i="1"/>
  <c r="O145" i="1" s="1"/>
  <c r="N124" i="1"/>
  <c r="O124" i="1" s="1"/>
  <c r="N73" i="1"/>
  <c r="O73" i="1" s="1"/>
  <c r="N55" i="1"/>
  <c r="O55" i="1" s="1"/>
  <c r="N19" i="1"/>
  <c r="O19" i="1" s="1"/>
  <c r="N139" i="1"/>
  <c r="O139" i="1" s="1"/>
  <c r="N133" i="1"/>
  <c r="O133" i="1" s="1"/>
  <c r="N58" i="1"/>
  <c r="O58" i="1" s="1"/>
  <c r="N43" i="1"/>
  <c r="O43" i="1" s="1"/>
  <c r="N34" i="1"/>
  <c r="O34" i="1" s="1"/>
  <c r="N22" i="1"/>
  <c r="O22" i="1" s="1"/>
  <c r="N148" i="1"/>
  <c r="O148" i="1" s="1"/>
  <c r="N91" i="1"/>
  <c r="O91" i="1" s="1"/>
  <c r="N46" i="1"/>
  <c r="O46" i="1" s="1"/>
  <c r="N142" i="1"/>
  <c r="O142" i="1" s="1"/>
  <c r="N76" i="1"/>
  <c r="O76" i="1" s="1"/>
  <c r="N37" i="1"/>
  <c r="O37" i="1" s="1"/>
  <c r="N82" i="1"/>
  <c r="O82" i="1" s="1"/>
  <c r="N61" i="1"/>
  <c r="O61" i="1" s="1"/>
  <c r="N25" i="1"/>
  <c r="O25" i="1" s="1"/>
  <c r="N52" i="1"/>
  <c r="O52" i="1" s="1"/>
  <c r="N118" i="1"/>
  <c r="O118" i="1" s="1"/>
  <c r="N115" i="1"/>
  <c r="O115" i="1" s="1"/>
  <c r="N49" i="1"/>
  <c r="O49" i="1" s="1"/>
  <c r="N31" i="1"/>
  <c r="O31"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73" i="1"/>
  <c r="AE73" i="1" s="1"/>
  <c r="AD73" i="1" s="1"/>
  <c r="BB54" i="18"/>
  <c r="Q7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100" i="1"/>
  <c r="AE100" i="1" s="1"/>
  <c r="AD100" i="1" s="1"/>
  <c r="Q100"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46" i="1"/>
  <c r="AE46" i="1" s="1"/>
  <c r="AD46" i="1" s="1"/>
  <c r="AT90" i="18"/>
  <c r="Z70" i="18"/>
  <c r="Q46"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124" i="1"/>
  <c r="AE124" i="1" s="1"/>
  <c r="AD124" i="1" s="1"/>
  <c r="AV20" i="18"/>
  <c r="Q12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130" i="1"/>
  <c r="AF102" i="18"/>
  <c r="AP62" i="18"/>
  <c r="V42" i="18"/>
  <c r="L22" i="18"/>
  <c r="V62" i="18"/>
  <c r="AZ102" i="18"/>
  <c r="P130" i="1"/>
  <c r="AE130" i="1" s="1"/>
  <c r="AD130" i="1" s="1"/>
  <c r="P88" i="18"/>
  <c r="AT88" i="18"/>
  <c r="AT68" i="18"/>
  <c r="P48" i="18"/>
  <c r="Z28" i="18"/>
  <c r="Z88" i="18"/>
  <c r="Q31" i="1"/>
  <c r="AJ68" i="18"/>
  <c r="AJ28" i="18"/>
  <c r="P31" i="1"/>
  <c r="AE31" i="1" s="1"/>
  <c r="AD31" i="1" s="1"/>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91" i="1"/>
  <c r="AE91" i="1" s="1"/>
  <c r="AD91" i="1" s="1"/>
  <c r="AF91" i="1" s="1"/>
  <c r="Q91"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45" i="1"/>
  <c r="AE145" i="1" s="1"/>
  <c r="AD145" i="1" s="1"/>
  <c r="Q145" i="1"/>
  <c r="AN74" i="18"/>
  <c r="J14" i="18"/>
  <c r="J34" i="18"/>
  <c r="AD54" i="18"/>
  <c r="AX94" i="18"/>
  <c r="AD94" i="18"/>
  <c r="T14" i="18"/>
  <c r="AX74" i="18"/>
  <c r="T74" i="18"/>
  <c r="AN34" i="18"/>
  <c r="AX14" i="18"/>
  <c r="T34" i="18"/>
  <c r="AN14" i="18"/>
  <c r="J94" i="18"/>
  <c r="AD14" i="18"/>
  <c r="AD74" i="18"/>
  <c r="J54" i="18"/>
  <c r="T94" i="18"/>
  <c r="AN54" i="18"/>
  <c r="T54" i="18"/>
  <c r="AD34" i="18"/>
  <c r="P67" i="1"/>
  <c r="AE67" i="1" s="1"/>
  <c r="AD67" i="1" s="1"/>
  <c r="AX54" i="18"/>
  <c r="AX34" i="18"/>
  <c r="AN94" i="18"/>
  <c r="J74" i="18"/>
  <c r="Q67"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142" i="1"/>
  <c r="AE142" i="1" s="1"/>
  <c r="AD142" i="1" s="1"/>
  <c r="Q142"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49" i="1"/>
  <c r="P49" i="1"/>
  <c r="AE49" i="1" s="1"/>
  <c r="AD49"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48" i="1"/>
  <c r="P148"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70" i="1"/>
  <c r="AE70" i="1" s="1"/>
  <c r="AD70" i="1" s="1"/>
  <c r="V34" i="18"/>
  <c r="Q70" i="1"/>
  <c r="AP54" i="18"/>
  <c r="AR26" i="18"/>
  <c r="N46" i="18"/>
  <c r="X6" i="18"/>
  <c r="BB6" i="18"/>
  <c r="AH46" i="18"/>
  <c r="AH86" i="18"/>
  <c r="BB26" i="18"/>
  <c r="X46" i="18"/>
  <c r="BB86" i="18"/>
  <c r="BB66" i="18"/>
  <c r="X86" i="18"/>
  <c r="X66" i="18"/>
  <c r="AH66" i="18"/>
  <c r="AH6" i="18"/>
  <c r="AR66" i="18"/>
  <c r="N86" i="18"/>
  <c r="X26" i="18"/>
  <c r="AR46" i="18"/>
  <c r="BB46" i="18"/>
  <c r="AR86" i="18"/>
  <c r="AR6" i="18"/>
  <c r="N6" i="18"/>
  <c r="Q13" i="1"/>
  <c r="AH26" i="18"/>
  <c r="N26" i="18"/>
  <c r="N66" i="18"/>
  <c r="P13" i="1"/>
  <c r="AE13" i="1" s="1"/>
  <c r="AD13"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136" i="1"/>
  <c r="AE136" i="1" s="1"/>
  <c r="AD136" i="1" s="1"/>
  <c r="BD82" i="18"/>
  <c r="Q136" i="1"/>
  <c r="X58" i="18"/>
  <c r="N18" i="18"/>
  <c r="BB18" i="18"/>
  <c r="AH38" i="18"/>
  <c r="AR38" i="18"/>
  <c r="N78" i="18"/>
  <c r="N58" i="18"/>
  <c r="AR98" i="18"/>
  <c r="AH58" i="18"/>
  <c r="X78" i="18"/>
  <c r="AH98" i="18"/>
  <c r="BB38" i="18"/>
  <c r="N98" i="18"/>
  <c r="BB98" i="18"/>
  <c r="AH18" i="18"/>
  <c r="X98" i="18"/>
  <c r="AH78" i="18"/>
  <c r="AR18" i="18"/>
  <c r="BB78" i="18"/>
  <c r="X38" i="18"/>
  <c r="AR78" i="18"/>
  <c r="X18" i="18"/>
  <c r="BB58" i="18"/>
  <c r="P103" i="1"/>
  <c r="AE103" i="1" s="1"/>
  <c r="AD103" i="1" s="1"/>
  <c r="N38" i="18"/>
  <c r="AR58" i="18"/>
  <c r="Q103"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22" i="1"/>
  <c r="AE22" i="1" s="1"/>
  <c r="AD22" i="1" s="1"/>
  <c r="Q22" i="1"/>
  <c r="AH40" i="18"/>
  <c r="X40" i="18"/>
  <c r="AR100" i="18"/>
  <c r="N60" i="18"/>
  <c r="AR20" i="18"/>
  <c r="BB60" i="18"/>
  <c r="X80" i="18"/>
  <c r="N80" i="18"/>
  <c r="X20" i="18"/>
  <c r="N20" i="18"/>
  <c r="BB80" i="18"/>
  <c r="AH100" i="18"/>
  <c r="X60" i="18"/>
  <c r="BB100" i="18"/>
  <c r="N40" i="18"/>
  <c r="AH60" i="18"/>
  <c r="N100" i="18"/>
  <c r="BB20" i="18"/>
  <c r="AR40" i="18"/>
  <c r="X100" i="18"/>
  <c r="AR80" i="18"/>
  <c r="Q118" i="1"/>
  <c r="P118" i="1"/>
  <c r="AE118" i="1" s="1"/>
  <c r="AD118"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34" i="1"/>
  <c r="P34" i="1"/>
  <c r="AE34" i="1" s="1"/>
  <c r="AD34"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28" i="1"/>
  <c r="AE28" i="1" s="1"/>
  <c r="AD28" i="1" s="1"/>
  <c r="Q28"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109" i="1"/>
  <c r="AB78" i="18"/>
  <c r="R78" i="18"/>
  <c r="P109" i="1"/>
  <c r="AE109" i="1" s="1"/>
  <c r="AD109" i="1" s="1"/>
  <c r="AX32" i="18"/>
  <c r="AD12" i="18"/>
  <c r="AN92" i="18"/>
  <c r="AD52" i="18"/>
  <c r="J32" i="18"/>
  <c r="AD92" i="18"/>
  <c r="AX92" i="18"/>
  <c r="J52" i="18"/>
  <c r="AN72" i="18"/>
  <c r="T72" i="18"/>
  <c r="AX52" i="18"/>
  <c r="T32" i="18"/>
  <c r="AN32" i="18"/>
  <c r="AD32" i="18"/>
  <c r="AX72" i="18"/>
  <c r="AX12" i="18"/>
  <c r="J92" i="18"/>
  <c r="AN12" i="18"/>
  <c r="AN52" i="18"/>
  <c r="J72" i="18"/>
  <c r="AD72" i="18"/>
  <c r="T52" i="18"/>
  <c r="J12" i="18"/>
  <c r="Q52" i="1"/>
  <c r="P52" i="1"/>
  <c r="AE52" i="1" s="1"/>
  <c r="AD52"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43" i="1"/>
  <c r="AE43" i="1" s="1"/>
  <c r="AD43" i="1" s="1"/>
  <c r="Q43"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94" i="1"/>
  <c r="AE94" i="1" s="1"/>
  <c r="AD94" i="1" s="1"/>
  <c r="Q94" i="1"/>
  <c r="AF46" i="18"/>
  <c r="L26" i="18"/>
  <c r="L86" i="18"/>
  <c r="AP26" i="18"/>
  <c r="AP46" i="18"/>
  <c r="AZ66" i="18"/>
  <c r="AF66" i="18"/>
  <c r="AZ46" i="18"/>
  <c r="AF26" i="18"/>
  <c r="AP6" i="18"/>
  <c r="V66" i="18"/>
  <c r="L46" i="18"/>
  <c r="AZ6" i="18"/>
  <c r="V26" i="18"/>
  <c r="AF86" i="18"/>
  <c r="AP66" i="18"/>
  <c r="AZ26" i="18"/>
  <c r="AF6" i="18"/>
  <c r="V6" i="18"/>
  <c r="V86" i="18"/>
  <c r="AZ86" i="18"/>
  <c r="V46" i="18"/>
  <c r="L6" i="18"/>
  <c r="Q10" i="1"/>
  <c r="AP86" i="18"/>
  <c r="L66" i="18"/>
  <c r="P10" i="1"/>
  <c r="AE10" i="1" s="1"/>
  <c r="AD10" i="1" s="1"/>
  <c r="AX16" i="18"/>
  <c r="AD56" i="18"/>
  <c r="J36" i="18"/>
  <c r="T16" i="18"/>
  <c r="T76" i="18"/>
  <c r="J16" i="18"/>
  <c r="J96" i="18"/>
  <c r="AX96" i="18"/>
  <c r="AN56" i="18"/>
  <c r="AD96" i="18"/>
  <c r="AN76" i="18"/>
  <c r="AX56" i="18"/>
  <c r="AX76" i="18"/>
  <c r="AN36" i="18"/>
  <c r="AD16" i="18"/>
  <c r="J76" i="18"/>
  <c r="J56" i="18"/>
  <c r="AN16" i="18"/>
  <c r="T36" i="18"/>
  <c r="T96" i="18"/>
  <c r="AD76" i="18"/>
  <c r="AD36" i="18"/>
  <c r="T56" i="18"/>
  <c r="P82" i="1"/>
  <c r="AE82" i="1" s="1"/>
  <c r="AD82" i="1" s="1"/>
  <c r="Q82"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25" i="1"/>
  <c r="AE25" i="1" s="1"/>
  <c r="AD25" i="1" s="1"/>
  <c r="AF68" i="18"/>
  <c r="Q25" i="1"/>
  <c r="AF48" i="18"/>
  <c r="L28" i="18"/>
  <c r="X32" i="18"/>
  <c r="N32" i="18"/>
  <c r="X72" i="18"/>
  <c r="X52" i="18"/>
  <c r="BB52" i="18"/>
  <c r="AH72" i="18"/>
  <c r="AR32" i="18"/>
  <c r="N52" i="18"/>
  <c r="AH92" i="18"/>
  <c r="X92" i="18"/>
  <c r="AH32" i="18"/>
  <c r="Q58" i="1"/>
  <c r="AH52" i="18"/>
  <c r="N12" i="18"/>
  <c r="P58" i="1"/>
  <c r="AE58" i="1" s="1"/>
  <c r="AD5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79" i="1"/>
  <c r="P79" i="1"/>
  <c r="BD18" i="18"/>
  <c r="AJ38" i="18"/>
  <c r="BD58" i="18"/>
  <c r="AT78" i="18"/>
  <c r="P58" i="18"/>
  <c r="AT18" i="18"/>
  <c r="AT98" i="18"/>
  <c r="Z38" i="18"/>
  <c r="Z78" i="18"/>
  <c r="AJ18" i="18"/>
  <c r="AJ58" i="18"/>
  <c r="P78" i="18"/>
  <c r="P18" i="18"/>
  <c r="Z58" i="18"/>
  <c r="AT38" i="18"/>
  <c r="P38" i="18"/>
  <c r="AJ98" i="18"/>
  <c r="Z18" i="18"/>
  <c r="BD98" i="18"/>
  <c r="P98" i="18"/>
  <c r="BD78" i="18"/>
  <c r="BD38" i="18"/>
  <c r="AT58" i="18"/>
  <c r="P106" i="1"/>
  <c r="AE106" i="1" s="1"/>
  <c r="AD106" i="1" s="1"/>
  <c r="Q106" i="1"/>
  <c r="Z98" i="18"/>
  <c r="AJ78" i="18"/>
  <c r="AF40" i="18"/>
  <c r="V100" i="18"/>
  <c r="AF60" i="18"/>
  <c r="AP100" i="18"/>
  <c r="AZ80" i="18"/>
  <c r="V40" i="18"/>
  <c r="AP20" i="18"/>
  <c r="AF80" i="18"/>
  <c r="V80" i="18"/>
  <c r="AP40" i="18"/>
  <c r="AZ60" i="18"/>
  <c r="AZ40" i="18"/>
  <c r="AZ100" i="18"/>
  <c r="V20" i="18"/>
  <c r="L80" i="18"/>
  <c r="L40" i="18"/>
  <c r="L100" i="18"/>
  <c r="AZ20" i="18"/>
  <c r="AP60" i="18"/>
  <c r="AF20" i="18"/>
  <c r="P115" i="1"/>
  <c r="AE115" i="1" s="1"/>
  <c r="AD115" i="1" s="1"/>
  <c r="Q115"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61" i="1"/>
  <c r="AE61" i="1" s="1"/>
  <c r="AD61" i="1" s="1"/>
  <c r="P32" i="18"/>
  <c r="Q61" i="1"/>
  <c r="Z12" i="18"/>
  <c r="AR22" i="18"/>
  <c r="X102" i="18"/>
  <c r="AR82" i="18"/>
  <c r="AH22" i="18"/>
  <c r="X82" i="18"/>
  <c r="X62" i="18"/>
  <c r="AR62" i="18"/>
  <c r="BB22" i="18"/>
  <c r="AH102" i="18"/>
  <c r="BB62" i="18"/>
  <c r="BB102" i="18"/>
  <c r="AH42" i="18"/>
  <c r="AH62" i="18"/>
  <c r="N22" i="18"/>
  <c r="N102" i="18"/>
  <c r="N62" i="18"/>
  <c r="N82" i="18"/>
  <c r="AR42" i="18"/>
  <c r="AR102" i="18"/>
  <c r="AH82" i="18"/>
  <c r="BB82" i="18"/>
  <c r="P133" i="1"/>
  <c r="AE133" i="1" s="1"/>
  <c r="AD133" i="1" s="1"/>
  <c r="X22" i="18"/>
  <c r="X42" i="18"/>
  <c r="Q133"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88" i="1"/>
  <c r="AE88" i="1" s="1"/>
  <c r="AD88" i="1" s="1"/>
  <c r="Q88" i="1"/>
  <c r="BD100" i="18"/>
  <c r="AT80" i="18"/>
  <c r="Z40" i="18"/>
  <c r="P100" i="18"/>
  <c r="AJ80" i="18"/>
  <c r="AT100" i="18"/>
  <c r="P80" i="18"/>
  <c r="AT20" i="18"/>
  <c r="AT40" i="18"/>
  <c r="P40" i="18"/>
  <c r="BD60" i="18"/>
  <c r="AT60" i="18"/>
  <c r="BD20" i="18"/>
  <c r="AJ40" i="18"/>
  <c r="BD40" i="18"/>
  <c r="Z20" i="18"/>
  <c r="P20" i="18"/>
  <c r="AJ100" i="18"/>
  <c r="Z100" i="18"/>
  <c r="BD80" i="18"/>
  <c r="AJ60" i="18"/>
  <c r="P121" i="1"/>
  <c r="AE121" i="1" s="1"/>
  <c r="AD121" i="1" s="1"/>
  <c r="Z80" i="18"/>
  <c r="Q121"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139" i="1"/>
  <c r="AE139" i="1" s="1"/>
  <c r="AD139" i="1" s="1"/>
  <c r="Q139" i="1"/>
  <c r="AN62" i="18"/>
  <c r="J42" i="18"/>
  <c r="AD42" i="18"/>
  <c r="T62" i="18"/>
  <c r="AN102" i="18"/>
  <c r="J62" i="18"/>
  <c r="T42" i="18"/>
  <c r="AN42" i="18"/>
  <c r="T82" i="18"/>
  <c r="AX82" i="18"/>
  <c r="AD102" i="18"/>
  <c r="AD82" i="18"/>
  <c r="J82" i="18"/>
  <c r="AX62" i="18"/>
  <c r="P127" i="1"/>
  <c r="AE127" i="1" s="1"/>
  <c r="AD127" i="1" s="1"/>
  <c r="AD62" i="18"/>
  <c r="J102" i="18"/>
  <c r="Q127"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64" i="1"/>
  <c r="BF12" i="18"/>
  <c r="BF32" i="18"/>
  <c r="AL12" i="18"/>
  <c r="R72" i="18"/>
  <c r="AV52" i="18"/>
  <c r="R92" i="18"/>
  <c r="AB52" i="18"/>
  <c r="AL32" i="18"/>
  <c r="AB92" i="18"/>
  <c r="R12" i="18"/>
  <c r="P64" i="1"/>
  <c r="AE64" i="1" s="1"/>
  <c r="AD64" i="1" s="1"/>
  <c r="AX30" i="18"/>
  <c r="AX90" i="18"/>
  <c r="T90" i="18"/>
  <c r="AN30" i="18"/>
  <c r="AD30" i="18"/>
  <c r="AX50" i="18"/>
  <c r="AN10" i="18"/>
  <c r="AD90" i="18"/>
  <c r="AD10" i="18"/>
  <c r="T10" i="18"/>
  <c r="AX70" i="18"/>
  <c r="AN50" i="18"/>
  <c r="T50" i="18"/>
  <c r="T30" i="18"/>
  <c r="J30" i="18"/>
  <c r="J50" i="18"/>
  <c r="AN70" i="18"/>
  <c r="AD70" i="18"/>
  <c r="J70" i="18"/>
  <c r="AX10" i="18"/>
  <c r="J90" i="18"/>
  <c r="P37" i="1"/>
  <c r="AE37" i="1" s="1"/>
  <c r="AD37" i="1" s="1"/>
  <c r="T70" i="18"/>
  <c r="AN90" i="18"/>
  <c r="Q37"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9" i="1"/>
  <c r="AE19" i="1" s="1"/>
  <c r="AD19" i="1" s="1"/>
  <c r="Q19"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40" i="1"/>
  <c r="AE40" i="1" s="1"/>
  <c r="AD40" i="1" s="1"/>
  <c r="Q4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112" i="1"/>
  <c r="P112" i="1"/>
  <c r="AE112" i="1" s="1"/>
  <c r="AD112"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76" i="1"/>
  <c r="AE76" i="1" s="1"/>
  <c r="AD76" i="1" s="1"/>
  <c r="Q76"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55" i="1"/>
  <c r="AE55" i="1" s="1"/>
  <c r="AD55" i="1" s="1"/>
  <c r="AF92" i="18"/>
  <c r="Q55"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85" i="1"/>
  <c r="AE85" i="1" s="1"/>
  <c r="AD85" i="1" s="1"/>
  <c r="Q85" i="1"/>
  <c r="BD46" i="18"/>
  <c r="AJ26" i="18"/>
  <c r="AJ46" i="18"/>
  <c r="Z66" i="18"/>
  <c r="P46" i="18"/>
  <c r="BD6" i="18"/>
  <c r="BD26" i="18"/>
  <c r="AT46" i="18"/>
  <c r="AT26" i="18"/>
  <c r="AJ6" i="18"/>
  <c r="AT66" i="18"/>
  <c r="AJ86" i="18"/>
  <c r="AJ66" i="18"/>
  <c r="AT6" i="18"/>
  <c r="Z86" i="18"/>
  <c r="P6" i="18"/>
  <c r="Z6" i="18"/>
  <c r="Z46" i="18"/>
  <c r="BD86" i="18"/>
  <c r="Z26" i="18"/>
  <c r="BD66" i="18"/>
  <c r="AT86" i="18"/>
  <c r="P26" i="18"/>
  <c r="P16" i="1"/>
  <c r="AE16" i="1" s="1"/>
  <c r="AD16" i="1" s="1"/>
  <c r="P66" i="18"/>
  <c r="Q16"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112"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85" i="1"/>
  <c r="P72" i="19"/>
  <c r="S122" i="19"/>
  <c r="P122" i="19"/>
  <c r="S222" i="19"/>
  <c r="J72" i="19"/>
  <c r="M72" i="19"/>
  <c r="AF55"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9"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61" i="1"/>
  <c r="V13" i="19"/>
  <c r="P213" i="19"/>
  <c r="M63" i="19"/>
  <c r="S113" i="19"/>
  <c r="J13" i="19"/>
  <c r="P113" i="19"/>
  <c r="J63" i="19"/>
  <c r="V213" i="19"/>
  <c r="S163" i="19"/>
  <c r="V63" i="19"/>
  <c r="J163" i="19"/>
  <c r="S213" i="19"/>
  <c r="M113" i="19"/>
  <c r="M163" i="19"/>
  <c r="S63" i="19"/>
  <c r="M13" i="19"/>
  <c r="P63" i="19"/>
  <c r="M213" i="19"/>
  <c r="J213" i="19"/>
  <c r="P163" i="19"/>
  <c r="J113" i="19"/>
  <c r="S13" i="19"/>
  <c r="P13" i="19"/>
  <c r="AF28" i="1"/>
  <c r="V163" i="19"/>
  <c r="V113" i="19"/>
  <c r="S138" i="19"/>
  <c r="S238" i="19"/>
  <c r="M88" i="19"/>
  <c r="J138" i="19"/>
  <c r="V138" i="19"/>
  <c r="J88" i="19"/>
  <c r="V88" i="19"/>
  <c r="V188" i="19"/>
  <c r="AF103"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49"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136"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64"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43" i="1"/>
  <c r="M118" i="19"/>
  <c r="V208" i="19"/>
  <c r="P8" i="19"/>
  <c r="J8" i="19"/>
  <c r="P108" i="19"/>
  <c r="AF13"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76"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88" i="1"/>
  <c r="M83" i="19"/>
  <c r="V62" i="19"/>
  <c r="S12" i="19"/>
  <c r="J112" i="19"/>
  <c r="S112" i="19"/>
  <c r="V12" i="19"/>
  <c r="P112" i="19"/>
  <c r="P162" i="19"/>
  <c r="AF25"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34" i="1"/>
  <c r="S184" i="19"/>
  <c r="P134" i="19"/>
  <c r="J234" i="19"/>
  <c r="J84" i="19"/>
  <c r="P34" i="19"/>
  <c r="P184" i="19"/>
  <c r="V234" i="19"/>
  <c r="V34" i="19"/>
  <c r="V134" i="19"/>
  <c r="V84" i="19"/>
  <c r="J184" i="19"/>
  <c r="P234" i="19"/>
  <c r="S134" i="19"/>
  <c r="M234" i="19"/>
  <c r="S234" i="19"/>
  <c r="P84" i="19"/>
  <c r="S84" i="19"/>
  <c r="M84" i="19"/>
  <c r="S34" i="19"/>
  <c r="J34" i="19"/>
  <c r="M184" i="19"/>
  <c r="M134" i="19"/>
  <c r="V184" i="19"/>
  <c r="J134" i="19"/>
  <c r="M34" i="19"/>
  <c r="V116" i="19"/>
  <c r="M116" i="19"/>
  <c r="J216" i="19"/>
  <c r="M66" i="19"/>
  <c r="AF37"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121" i="1"/>
  <c r="S144" i="19"/>
  <c r="M144" i="19"/>
  <c r="S44" i="19"/>
  <c r="M244" i="19"/>
  <c r="M44" i="19"/>
  <c r="J144" i="19"/>
  <c r="V21" i="19"/>
  <c r="J221" i="19"/>
  <c r="M71" i="19"/>
  <c r="M171" i="19"/>
  <c r="M121" i="19"/>
  <c r="V121" i="19"/>
  <c r="P121" i="19"/>
  <c r="S171" i="19"/>
  <c r="V171" i="19"/>
  <c r="J171" i="19"/>
  <c r="S21" i="19"/>
  <c r="P221" i="19"/>
  <c r="J21" i="19"/>
  <c r="P71" i="19"/>
  <c r="V221" i="19"/>
  <c r="AF52" i="1"/>
  <c r="S71" i="19"/>
  <c r="V71" i="19"/>
  <c r="S121" i="19"/>
  <c r="M221" i="19"/>
  <c r="P21" i="19"/>
  <c r="J121" i="19"/>
  <c r="P171" i="19"/>
  <c r="J71" i="19"/>
  <c r="S221" i="19"/>
  <c r="M21" i="19"/>
  <c r="J151" i="19"/>
  <c r="V101" i="19"/>
  <c r="M201" i="19"/>
  <c r="M51" i="19"/>
  <c r="S251" i="19"/>
  <c r="S151" i="19"/>
  <c r="J51" i="19"/>
  <c r="AF142"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127"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115" i="1"/>
  <c r="P92" i="19"/>
  <c r="P42" i="19"/>
  <c r="V139" i="19"/>
  <c r="M89" i="19"/>
  <c r="P139" i="19"/>
  <c r="M189" i="19"/>
  <c r="AF106" i="1"/>
  <c r="M139" i="19"/>
  <c r="P39" i="19"/>
  <c r="S189" i="19"/>
  <c r="J189" i="19"/>
  <c r="S89" i="19"/>
  <c r="J89" i="19"/>
  <c r="S239" i="19"/>
  <c r="V239" i="19"/>
  <c r="V39" i="19"/>
  <c r="M39" i="19"/>
  <c r="P239" i="19"/>
  <c r="V189" i="19"/>
  <c r="P89" i="19"/>
  <c r="S39" i="19"/>
  <c r="M239" i="19"/>
  <c r="S139" i="19"/>
  <c r="J139" i="19"/>
  <c r="J39" i="19"/>
  <c r="P189" i="19"/>
  <c r="J239" i="19"/>
  <c r="V89" i="19"/>
  <c r="AE81" i="1"/>
  <c r="AD81" i="1" s="1"/>
  <c r="AE79" i="1"/>
  <c r="J131" i="19"/>
  <c r="J31" i="19"/>
  <c r="S181" i="19"/>
  <c r="V131" i="19"/>
  <c r="P81" i="19"/>
  <c r="S131" i="19"/>
  <c r="P131" i="19"/>
  <c r="J181" i="19"/>
  <c r="M31" i="19"/>
  <c r="V31" i="19"/>
  <c r="S31" i="19"/>
  <c r="S231" i="19"/>
  <c r="AF82" i="1"/>
  <c r="J231" i="19"/>
  <c r="M181" i="19"/>
  <c r="S81" i="19"/>
  <c r="P181" i="19"/>
  <c r="V181" i="19"/>
  <c r="J81" i="19"/>
  <c r="M231" i="19"/>
  <c r="V231" i="19"/>
  <c r="P231" i="19"/>
  <c r="M131" i="19"/>
  <c r="M81" i="19"/>
  <c r="P31" i="19"/>
  <c r="V81" i="19"/>
  <c r="J207" i="19"/>
  <c r="V7" i="19"/>
  <c r="J7" i="19"/>
  <c r="P107" i="19"/>
  <c r="AF10"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109"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130"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40" i="1"/>
  <c r="V17" i="19"/>
  <c r="P167" i="19"/>
  <c r="V93" i="19"/>
  <c r="M143" i="19"/>
  <c r="M193" i="19"/>
  <c r="S143" i="19"/>
  <c r="P43" i="19"/>
  <c r="J43" i="19"/>
  <c r="S243" i="19"/>
  <c r="AF118"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2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124" i="1"/>
  <c r="M245" i="19"/>
  <c r="J37" i="19"/>
  <c r="M187" i="19"/>
  <c r="S187" i="19"/>
  <c r="S237" i="19"/>
  <c r="J87" i="19"/>
  <c r="S37" i="19"/>
  <c r="AF100" i="1"/>
  <c r="P187" i="19"/>
  <c r="P237" i="19"/>
  <c r="P37" i="19"/>
  <c r="M37" i="19"/>
  <c r="J237" i="19"/>
  <c r="V237" i="19"/>
  <c r="J187" i="19"/>
  <c r="M137" i="19"/>
  <c r="V87" i="19"/>
  <c r="M87" i="19"/>
  <c r="J137" i="19"/>
  <c r="V137" i="19"/>
  <c r="S87" i="19"/>
  <c r="V37" i="19"/>
  <c r="V187" i="19"/>
  <c r="S137" i="19"/>
  <c r="M237" i="19"/>
  <c r="P137" i="19"/>
  <c r="P87" i="19"/>
  <c r="V14" i="19"/>
  <c r="V164" i="19"/>
  <c r="J14" i="19"/>
  <c r="J114" i="19"/>
  <c r="AF31" i="1"/>
  <c r="J214" i="19"/>
  <c r="J64" i="19"/>
  <c r="V64" i="19"/>
  <c r="S114" i="19"/>
  <c r="M164" i="19"/>
  <c r="S164" i="19"/>
  <c r="S64" i="19"/>
  <c r="P114" i="19"/>
  <c r="S14" i="19"/>
  <c r="J164" i="19"/>
  <c r="P164" i="19"/>
  <c r="S214" i="19"/>
  <c r="V114" i="19"/>
  <c r="M214" i="19"/>
  <c r="M64" i="19"/>
  <c r="V214" i="19"/>
  <c r="P64" i="19"/>
  <c r="P14" i="19"/>
  <c r="M114" i="19"/>
  <c r="P214" i="19"/>
  <c r="M14" i="19"/>
  <c r="V223" i="19"/>
  <c r="M173" i="19"/>
  <c r="AF5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70" i="1"/>
  <c r="M177" i="19"/>
  <c r="J177" i="19"/>
  <c r="P109" i="19"/>
  <c r="V159" i="19"/>
  <c r="M109" i="19"/>
  <c r="J9" i="19"/>
  <c r="S59" i="19"/>
  <c r="V209" i="19"/>
  <c r="P9" i="19"/>
  <c r="J209" i="19"/>
  <c r="P159" i="19"/>
  <c r="M59" i="19"/>
  <c r="P209" i="19"/>
  <c r="V9" i="19"/>
  <c r="P59" i="19"/>
  <c r="J159" i="19"/>
  <c r="S209" i="19"/>
  <c r="S159" i="19"/>
  <c r="M9" i="19"/>
  <c r="J109" i="19"/>
  <c r="V59" i="19"/>
  <c r="M209" i="19"/>
  <c r="S9" i="19"/>
  <c r="AF16" i="1"/>
  <c r="S109" i="19"/>
  <c r="J59" i="19"/>
  <c r="M159" i="19"/>
  <c r="V109" i="19"/>
  <c r="P150" i="19"/>
  <c r="M200" i="19"/>
  <c r="M50" i="19"/>
  <c r="J250" i="19"/>
  <c r="S50" i="19"/>
  <c r="M150" i="19"/>
  <c r="AF139"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94"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4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133"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67"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46"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73" i="1"/>
  <c r="V28" i="19"/>
  <c r="J28" i="19"/>
  <c r="V178" i="19"/>
  <c r="AD79" i="1" l="1"/>
  <c r="AE80" i="1"/>
  <c r="AD80" i="1" s="1"/>
  <c r="U230" i="19"/>
  <c r="L180" i="19"/>
  <c r="U30" i="19"/>
  <c r="R30" i="19"/>
  <c r="R230" i="19"/>
  <c r="X130" i="19"/>
  <c r="R130" i="19"/>
  <c r="R180" i="19"/>
  <c r="L30" i="19"/>
  <c r="O80" i="19"/>
  <c r="U130" i="19"/>
  <c r="L80" i="19"/>
  <c r="R80" i="19"/>
  <c r="O130" i="19"/>
  <c r="L130" i="19"/>
  <c r="L230" i="19"/>
  <c r="O230" i="19"/>
  <c r="O180" i="19"/>
  <c r="X80" i="19"/>
  <c r="AF81"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80" i="1"/>
  <c r="K80" i="19"/>
  <c r="M30" i="19"/>
  <c r="V230" i="19"/>
  <c r="S230" i="19"/>
  <c r="J30" i="19"/>
  <c r="S180" i="19"/>
  <c r="V30" i="19"/>
  <c r="S80" i="19"/>
  <c r="S30" i="19"/>
  <c r="J130" i="19"/>
  <c r="P130" i="19"/>
  <c r="V130" i="19"/>
  <c r="S130" i="19"/>
  <c r="J230" i="19"/>
  <c r="P80" i="19"/>
  <c r="P230" i="19"/>
  <c r="M130" i="19"/>
  <c r="AF79" i="1"/>
  <c r="V80" i="19"/>
  <c r="M180" i="19"/>
  <c r="V180" i="19"/>
  <c r="M230" i="19"/>
  <c r="M80" i="19"/>
  <c r="J180" i="19"/>
  <c r="P30" i="19"/>
  <c r="J80" i="19"/>
  <c r="P18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<sst xmlns="http://schemas.openxmlformats.org/spreadsheetml/2006/main" count="2392" uniqueCount="887">
  <si>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</si>
  <si>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</si>
  <si>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</si>
  <si>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</si>
  <si>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</si>
  <si>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</si>
  <si>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</si>
  <si>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</si>
  <si>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</si>
  <si>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</si>
  <si>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</si>
  <si>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</si>
  <si>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</si>
  <si>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</si>
  <si>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</si>
  <si>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</si>
  <si>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</si>
  <si>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</si>
  <si>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</si>
  <si>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</si>
  <si>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</si>
  <si>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</si>
  <si>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</si>
  <si>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</si>
  <si>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</si>
  <si>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</si>
  <si>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</si>
  <si>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</si>
  <si>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</si>
  <si>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</si>
  <si>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</si>
  <si>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</si>
  <si>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</si>
  <si>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</si>
  <si>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</si>
  <si>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</si>
  <si>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</si>
  <si>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</si>
  <si>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</si>
  <si>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</si>
  <si>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</si>
  <si>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</si>
  <si>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</si>
  <si>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</si>
  <si>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</si>
  <si>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</si>
  <si>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</si>
  <si>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</si>
  <si>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</si>
  <si>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</si>
  <si>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</si>
  <si>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</si>
  <si>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</si>
  <si>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</si>
  <si>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</si>
  <si>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</si>
  <si>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</si>
  <si>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</si>
  <si>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</si>
  <si>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</si>
  <si>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</si>
  <si>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</si>
  <si>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</si>
  <si>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</si>
  <si>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</si>
  <si>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</si>
  <si>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</si>
  <si>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</si>
  <si>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</si>
  <si>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</si>
  <si>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</si>
  <si>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</si>
  <si>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</si>
  <si>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</si>
  <si>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</si>
  <si>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</si>
  <si>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</si>
  <si>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</si>
  <si>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</si>
  <si>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</si>
  <si>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</si>
  <si>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</si>
  <si>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</si>
  <si>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</si>
  <si>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</si>
  <si>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</si>
  <si>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</si>
  <si>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</si>
  <si>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</si>
  <si>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</si>
  <si>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</si>
  <si>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</si>
  <si>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</si>
  <si>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</si>
  <si>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</si>
  <si>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</si>
  <si>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</si>
  <si>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</si>
  <si>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</si>
  <si>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</si>
  <si>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</si>
  <si>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</si>
  <si>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</si>
  <si>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</si>
  <si>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</si>
  <si>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</si>
  <si>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</si>
  <si>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</si>
  <si>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</si>
  <si>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</si>
  <si>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</si>
  <si>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</si>
  <si>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</si>
  <si>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</si>
  <si>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</si>
  <si>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</si>
  <si>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</si>
  <si>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</si>
  <si>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</si>
  <si>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</si>
  <si>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</si>
  <si>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</si>
  <si>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</si>
  <si>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</si>
  <si>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</si>
  <si>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</si>
  <si>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</si>
  <si>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</si>
  <si>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</si>
  <si>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</si>
  <si>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</si>
  <si>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</si>
  <si>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</si>
  <si>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</si>
  <si>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</si>
  <si>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</si>
  <si>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</si>
  <si>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</si>
  <si>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</si>
  <si>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</si>
  <si>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</si>
  <si>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</si>
  <si>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</si>
  <si>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</si>
  <si>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</si>
  <si>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</si>
  <si>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</si>
  <si>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</si>
  <si>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</si>
  <si>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</si>
  <si>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</si>
  <si>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</si>
  <si>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</si>
  <si>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</si>
  <si>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</si>
  <si>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</si>
  <si>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</si>
  <si>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</si>
  <si>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</si>
  <si>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</si>
  <si>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</si>
  <si>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</si>
  <si>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</si>
  <si>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</si>
  <si>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</si>
  <si>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</si>
  <si>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</si>
  <si>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</si>
  <si>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</si>
  <si>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</si>
  <si>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</si>
  <si>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</si>
  <si>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</si>
  <si>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</si>
  <si>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</si>
  <si>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</si>
  <si>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</si>
  <si>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</si>
  <si>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</si>
  <si>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</si>
  <si>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</si>
  <si>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</si>
  <si>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</si>
  <si>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</si>
  <si>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</si>
  <si>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</si>
  <si>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</si>
  <si>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</si>
  <si>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</si>
  <si>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</si>
  <si>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</si>
  <si>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</si>
  <si>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</si>
  <si>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</si>
  <si>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</si>
  <si>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</si>
  <si>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</si>
  <si>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</si>
  <si>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</si>
  <si>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</si>
  <si>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</si>
  <si>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</si>
  <si>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</si>
  <si>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</si>
  <si>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</si>
  <si>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</si>
  <si>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</si>
  <si>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</si>
  <si>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</si>
  <si>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</si>
  <si>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</si>
  <si>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</si>
  <si>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</si>
  <si>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</si>
  <si>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</si>
  <si>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</si>
  <si>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</si>
  <si>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</si>
  <si>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</si>
  <si>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</si>
  <si>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</si>
  <si>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</si>
  <si>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</si>
  <si>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</si>
  <si>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</si>
  <si>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</si>
  <si>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</si>
  <si>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</si>
  <si>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</si>
  <si>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</si>
  <si>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</si>
  <si>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</si>
  <si>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</si>
  <si>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</si>
  <si>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</si>
  <si>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</si>
  <si>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</si>
  <si>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</si>
  <si>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</si>
  <si>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</si>
  <si>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</si>
  <si>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</si>
  <si>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</si>
  <si>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</si>
  <si>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</si>
  <si>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</si>
  <si>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</si>
  <si>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</si>
  <si>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</si>
  <si>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</si>
  <si>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</si>
  <si>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</si>
  <si>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</si>
  <si>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</si>
  <si>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</si>
  <si>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</si>
  <si>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</si>
  <si>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</si>
  <si>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</si>
  <si>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</si>
  <si>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</si>
  <si>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</si>
  <si>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</si>
  <si>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</si>
  <si>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</si>
  <si>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</si>
  <si>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</si>
  <si>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</si>
  <si>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</si>
  <si>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</si>
  <si>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</si>
  <si>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</si>
  <si>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</si>
  <si>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</si>
  <si>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</si>
  <si>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</si>
  <si>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</si>
  <si>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</si>
  <si>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</si>
  <si>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</si>
  <si>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</si>
  <si>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</si>
  <si>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</si>
  <si>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</si>
  <si>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</si>
  <si>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</si>
  <si>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</si>
  <si>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</si>
  <si>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</si>
  <si>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</si>
  <si>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</si>
  <si>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</si>
  <si>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</si>
  <si>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</si>
  <si>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</si>
  <si>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</si>
  <si>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</si>
  <si>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</si>
  <si>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</si>
  <si>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</si>
  <si>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</si>
  <si>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</si>
  <si>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</si>
  <si>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</si>
  <si>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</si>
  <si>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</si>
  <si>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</si>
  <si>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</si>
  <si>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</si>
  <si>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</si>
  <si>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</si>
  <si>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</si>
  <si>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</si>
  <si>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</si>
  <si>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</si>
  <si>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</si>
  <si>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</si>
  <si>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</si>
  <si>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</si>
  <si>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</si>
  <si>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</si>
  <si>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</si>
  <si>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</si>
  <si>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</si>
  <si>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</si>
  <si>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</si>
  <si>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</si>
  <si>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</si>
  <si>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</si>
  <si>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</si>
  <si>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</si>
  <si>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</si>
  <si>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</si>
  <si>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</si>
  <si>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</si>
  <si>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</si>
  <si>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</si>
  <si>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</si>
  <si>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</si>
  <si>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</si>
  <si>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</si>
  <si>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</si>
  <si>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</si>
  <si>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</si>
  <si>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</si>
  <si>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</si>
  <si>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</si>
  <si>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</si>
  <si>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</si>
  <si>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</si>
  <si>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</si>
  <si>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</si>
  <si>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</si>
  <si>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</si>
  <si>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</si>
  <si>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</si>
  <si>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</si>
  <si>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</si>
  <si>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</si>
  <si>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</si>
  <si>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</si>
  <si>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</si>
  <si>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</si>
  <si>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</si>
  <si>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</si>
  <si>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</si>
  <si>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</si>
  <si>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</si>
  <si>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</si>
  <si>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</si>
  <si>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</si>
  <si>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</si>
  <si>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</si>
  <si>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</si>
  <si>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</si>
  <si>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</si>
  <si>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</si>
  <si>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</si>
  <si>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</si>
  <si>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</si>
  <si>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</si>
  <si>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</si>
  <si>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</si>
  <si>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</si>
  <si>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</si>
  <si>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</si>
  <si>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</si>
  <si>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</si>
  <si>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</si>
  <si>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</si>
  <si>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</si>
  <si>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</si>
  <si>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</si>
  <si>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</si>
  <si>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</si>
  <si>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</si>
  <si>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</si>
  <si>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</si>
  <si>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</si>
  <si>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</si>
  <si>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</si>
  <si>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</si>
  <si>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</si>
  <si>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</si>
  <si>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</si>
  <si>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</si>
  <si>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</si>
  <si>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</si>
  <si>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</si>
  <si>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</si>
  <si>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</si>
  <si>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</si>
  <si>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</si>
  <si>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</si>
  <si>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</si>
  <si>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</si>
  <si>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</si>
  <si>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</si>
  <si>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</si>
  <si>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</si>
  <si>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</si>
  <si>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</si>
  <si>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</si>
  <si>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</si>
  <si>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</si>
  <si>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</si>
  <si>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</si>
  <si>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</si>
  <si>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</si>
  <si>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</si>
  <si>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</si>
  <si>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</si>
  <si>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</si>
  <si>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</si>
  <si>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</si>
  <si>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</si>
  <si>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</si>
  <si>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</si>
  <si>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</si>
  <si>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</si>
  <si>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</si>
  <si>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</si>
  <si>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</si>
  <si>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</si>
  <si>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</si>
  <si>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</si>
  <si>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</si>
  <si>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</si>
  <si>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</si>
  <si>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</si>
  <si>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</si>
  <si>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</si>
  <si>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</si>
  <si>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</si>
  <si>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</si>
  <si>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</si>
  <si>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</si>
  <si>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</si>
  <si>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</si>
  <si>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</si>
  <si>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</si>
  <si>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</si>
  <si>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</si>
  <si>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</si>
  <si>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</si>
  <si>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</si>
  <si>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</si>
  <si>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</si>
  <si>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</si>
  <si>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</si>
  <si>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</si>
  <si>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</si>
  <si>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</si>
  <si>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</si>
  <si>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</si>
  <si>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</si>
  <si>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</si>
  <si>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</si>
  <si>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</si>
  <si>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</si>
  <si>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</si>
  <si>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</si>
  <si>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</si>
  <si>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</si>
  <si>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</si>
  <si>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</si>
  <si>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</si>
  <si>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</si>
  <si>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</si>
  <si>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</si>
  <si>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</si>
  <si>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</si>
  <si>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</si>
  <si>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</si>
  <si>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</si>
  <si>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</si>
  <si>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</si>
  <si>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</si>
  <si>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</si>
  <si>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</si>
  <si>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</si>
  <si>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</si>
  <si>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</si>
  <si>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</si>
  <si>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</si>
  <si>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</si>
  <si>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</si>
  <si>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</si>
  <si>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</si>
  <si>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</si>
  <si>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</si>
  <si>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</si>
  <si>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</si>
  <si>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</si>
  <si>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</si>
  <si>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</si>
  <si>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</si>
  <si>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</si>
  <si>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</si>
  <si>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</si>
  <si>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</si>
  <si>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</si>
  <si>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</si>
  <si>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</si>
  <si>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</si>
  <si>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</si>
  <si>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</si>
  <si>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</si>
  <si>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</si>
  <si>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</si>
  <si>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</si>
  <si>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</si>
  <si>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</si>
  <si>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</si>
  <si>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</si>
  <si>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</si>
  <si>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</si>
  <si>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</si>
  <si>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</si>
  <si>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</si>
  <si>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</si>
  <si>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</si>
  <si>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</si>
  <si>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</si>
  <si>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</si>
  <si>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</si>
  <si>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</si>
  <si>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</si>
  <si>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</si>
  <si>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</si>
  <si>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</si>
  <si>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</si>
  <si>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</si>
  <si>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</si>
  <si>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</si>
  <si>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</si>
  <si>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</si>
  <si>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</si>
  <si>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</si>
  <si>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</si>
  <si>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</si>
  <si>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</si>
  <si>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</si>
  <si>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</si>
  <si>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</si>
  <si>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</si>
  <si>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</si>
  <si>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</si>
  <si>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</si>
  <si>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</si>
  <si>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</si>
  <si>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</si>
  <si>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</si>
  <si>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</si>
  <si>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</si>
  <si>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</si>
  <si>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</si>
  <si>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</si>
  <si>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</si>
  <si>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</si>
  <si>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</si>
  <si>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</si>
  <si>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</si>
  <si>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</si>
  <si>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</si>
  <si>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</si>
  <si>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</si>
  <si>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</si>
  <si>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</si>
  <si>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</si>
  <si>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</si>
  <si>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</si>
  <si>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</si>
  <si>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</si>
  <si>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</si>
  <si>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</si>
  <si>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</si>
  <si>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 xml:space="preserve">- Acta de comité de autoevaluación </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</si>
  <si>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2023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los cronogramas de actividades e hitos para la formulación, radicación y adopción de los planes parciales, sobre los cuales se realiza seguimiento al cumplimiento de actividades.</t>
  </si>
  <si>
    <t>- Cronogramas actualizados de los proyectos</t>
  </si>
  <si>
    <t>La SGU actualizó la documentación del proceso durante la vigencia del segundo cuatrimestre de 2023</t>
  </si>
  <si>
    <t>- Caracterización proceso Formulación de instrumentos actualizada</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</si>
  <si>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</si>
  <si>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</si>
  <si>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xml:space="preserve">Durante el segundo cuatrimestre de 2023 se actualizó la base de datos de consultores con alto grado de experticia para la elaboración de estudios técnicos. </t>
  </si>
  <si>
    <t>- Bases de datos de experticia de consultores</t>
  </si>
  <si>
    <t>- Seguimiento FUSS</t>
  </si>
  <si>
    <t>X</t>
  </si>
  <si>
    <t>En el segundo cuatrimestre de 2023 no se adelantaron procesos de comercialización</t>
  </si>
  <si>
    <t>N/A</t>
  </si>
  <si>
    <t xml:space="preserve">
Respecto a la acción de socialización de los procedimientos asociados a la comercialización, es importante mencionar que con ocasión de la implementación del nuevo Sistema Misional UNIFIER,  en el que se incluirá el proceso de negocio " BP28_Movilización de activos", será necesario revisar y/o ajustar el procedimiento de Venta de inmuebles (PD- 88).  Se programaran las revisiones respectivas una vez entre en producción la herramienta UNIFIER .</t>
  </si>
  <si>
    <t xml:space="preserve">
N/A
Durante el  segundo cuatrimestre 2023 no se han asignado nuevos predios para comercialización</t>
  </si>
  <si>
    <t>Todos las solicitudes radicadas en la DGC se tramitan a través de la plataforma transaccional SECOP II y se constata su recomendación previa de trámite, a través de las actas de las respectivas sesiones del comité de contratación.</t>
  </si>
  <si>
    <t>En el segundo cuatrimestre de 2023 se ha consolidado una base de necesidades de contratación en donde se hace seguimiento a todos los rubros con el fin de definir cronogramas de actividades y generar alertas tempranas a las áreas generadoras de la necesidad</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</si>
  <si>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</si>
  <si>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</si>
  <si>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En el presente periodo se han actualizado los formatos relacionados a continuación, los cuales se han socializado con la Empresa a través de correo electrónico y reunión a través de MEET para aclarar dudas al respecto de su uso.</t>
  </si>
  <si>
    <t>Socialización de los formatos actualizados en la presente vigencia a través de correo electrónico y lista de asistencia a reunión de socialización.</t>
  </si>
  <si>
    <t>Socialización de los formatos actualizados en la presente vigencia a través de correo electrónico.</t>
  </si>
  <si>
    <t xml:space="preserve">El 16 de mayo de 2023 se realizó reunión entre la Jefe de disciplinarios y la profesional del área donde se verificó el procesos No. 007 de 2023, y se revisaron los documentos allegados para preparar la diligencia de ampliación de denuncia, Acta No. 005- 2023.                                                                                                                                                                         El 6 de junio de 2023 se realizó la reunión entre la Jefe de disciplinarios y la profesional del área donde se verificó el proceso disciplinario No. 001 de 2023 y se revisaron las pruebas allegadas por las diferentes dependencias dentro de la indagación previa, Acta No. 6- 2023.                                                                                                                                                                                                                                                                                                                                                                                                                                                                                                                                             El 27 de julio de 2023 se realizó la reunión entre la Jefe de disciplinarios y la profesional del área donde se revisaron las pruebas remitidas por las diferentes dependencias dentro de la indagación previa del expediente disciplinario No. 002- 2023, Acta No. 7.                                                                                                                                      El 31 de agosto de 2023 se realizó la reunión entre la Jefe de disciplinarios y la profesional del área donde se acordaron las pruebas que se deben solicitar mediante auto de indagación previa dentro del proceso disciplinarios No. 011-  2023, Acta No. 8- 2023. </t>
  </si>
  <si>
    <t>Acta de reunión No. 5 de fecha 16 de mayo de 2023.                                                                                                                                                                                                                                                                                                                                                                                                                                                    Acta de reunión No. 6 de fecha 6 de junio de 2023.                                                                                                                                                                                                                                                                                                                                                                                                                                                           Acta de reunión No. 7 de fecha 27 de julio de 2023.                                                                                                                                                                                                                                                                                                                                                                                                                                                Acta de reunión No. 8 de fecha 31 de mayo de 2023                                                                                                                                                                                                                                                                                                                                                                                                                                                       Es importante informar qué estos proceso cuentan con reserva de la parte de instrucción, por lo tanto, no se puede aportar las actas ya que contienen las pruebas que se solicitaron dentro de los proceso y las decisiones tomadas por la Oficina de Control Disciplinario Interno, lo anterior de acuerdo al artículo 115 de la ley 1952 de 2019.</t>
  </si>
  <si>
    <t xml:space="preserve">Reuniones en las que se  revisaron expedientes donde se verificaron las pruebas remitidas por diferentes dependencias para poder llegar a una decisión dentro de la etapa de indagación previa, las mismas se adoptarán dentro de los procesos mencionados:                                                                                                                                                      Reunión No. 05 de fecha 16 de mayo de 2023.                                                                                                                                                                                                                                                                                                                                                                                                                                                    Reunión No. 06 de fecha 6 de junio de 2023                                                                                                                                                                                                                                                                                                                                                                                                                                                           Reunión No. 07 de fecha 27 de julio de 2023.                                                                                                                                                                                                                                                                                                                                                                                                                                                        Reunión No. 08 de fecha 31 de agosto de 2023                                                                                                                                                                                                                                                                                                                                                                                                                                                         Seguimiento disponible en Drive revisión de las pruebas remitidas por las diferentes dependencias para poder llegar a la verdad de los hechos y así tomar las decisiones respecto de la apertura de investigación disciplinaria, o auto de terminación y archivo definitivo. Estos procesos cuentan con reserva, por este motivo no se anexan las actas en la cuales se revisaron las pruebas solicitadas ni las decisiones tomadas.                                                               </t>
  </si>
  <si>
    <t xml:space="preserve">Seguimiento disponible en Drive denominado seguimiento de los procesos disciplinarios, compartido con la profesional y jefe de la oficina de Control Disciplinario Interno y Actas de reunión:                                                                                                                                                                                                                    No. 5 de fecha 16 de mayo de 2023.                                                                                                                                                                                                                                                                                                                                                                                                                                                                                 No. 6  de fecha 6 de junio de 2023.                                                                                                                                                                                                                                                                                                                                                                                                                                                                                                                                                                                                                                                                                                                                                                                                                                                                                                                                                                            No. 7 de fecha 27 de julio de 2023.                                                                                                                                                                                                                                                                                                                                                                                                                                                                                   No. 8 de fecha 31 de agosto de 2023                                                                                                                                                                                                                                                                                                                                                                                                                                                                                  Se Anexa cuadro con el total de procesos que tiene actualmente la Oficina de Control Disciplinario Interno.                                                                                                                                                                                                                                                                                                                                                                                                                                                                                      </t>
  </si>
  <si>
    <t>El proceso disciplinario informa que cuenta con las actas, pero que estas no se anexan a los soportes porque contienen información relacionada con los procesos disciplinarios y estos cuentan con reserva en la etapa instructiva del proceso, de acuerdo con el artículo 115 de la ley 1952 de 2019.</t>
  </si>
  <si>
    <t>Seguimiento disponible en Drive compartido con la profesional y jefe de la oficina y Actas de reunión:                                                                                                                                                                                                                                                                                                                                                Acta No. 5 de fecha 31 de mayo de 2023.                                                                                                                                                                                                                                                                                                                                                                                                                                                                            Acta No. 6 de fecha 8 de junio de 2023                                                                                                                                                                                                                                                                                                                                                                                                                                                                           Acta No. 7 de fecha 27 de julio de 2023.                                                                                                                                                                                                                                                                                                                                                                                                                                                                          Acta No. 8 de fecha 30 de agosto de 2023, Actualmente contamos con 33 proceso disciplinarios activos, se incluye cuadro del total de procesos y la etapa en que están.</t>
  </si>
  <si>
    <t>Para el seguimiento se trabaja con una herramienta diseñada para llevar el control de los pagos</t>
  </si>
  <si>
    <t>Revisión del proceso de oferta de compra, notificaciones de las ofertas de compra, resoluciones de expropiación, notificaciones de las resoluciones de expropiación y ejecutorias</t>
  </si>
  <si>
    <t>Registros de asistencia                                                                      \\192.168.10.203\Institucional\OGS\0 OFICINA DE GESTIÓN SOCIAL 2023\ATENCION AL CIUDADANO\CUALIFICACIONES</t>
  </si>
  <si>
    <t>Registros de asistencia                  \\192.168.10.203\Institucional\OGS\0 OFICINA DE GESTIÓN SOCIAL 2023\ATENCION AL CIUDADANO\CAPACITACIONES</t>
  </si>
  <si>
    <t>\\192.168.10.203\Institucional\OGS\0 OFICINA DE GESTIÓN SOCIAL 2023\ATENCION AL CIUDADANO\CAPACITACIONES\Capacitaciones funcionales</t>
  </si>
  <si>
    <t xml:space="preserve">Se realizó retroalimentación con cada uno de los usuarios del sistema de las dependencias Dirección Comercial y Gestión Social </t>
  </si>
  <si>
    <t>registros de asistencia  \\192.168.10.203\Institucional\OGS\0 OFICINA DE GESTIÓN SOCIAL 2023\ATENCION AL CIUDADANO\Retroalimentación Incumplimiento criterio de oportunidad</t>
  </si>
  <si>
    <r>
      <t xml:space="preserve">Como acción complementaria al control, de manera mensual, y de acuerdo con los avances reportados por los responsables en el Sistema Administrativo y Contable, se consolida y publica el seguimiento al Plan de Acción Institucional a través de la herramienta PowerBI, la cual muestra de manera dinámica y gráfica los avances de manera cuantitativa.
De igual manera, se publicó el seguimiento al Plan en la sección de </t>
    </r>
    <r>
      <rPr>
        <i/>
        <sz val="10"/>
        <rFont val="Arial Narrow"/>
        <family val="2"/>
      </rPr>
      <t xml:space="preserve">Transparencia &gt;&gt; Planeación, presupuesto e informes &gt;&gt; Plan de acción </t>
    </r>
    <r>
      <rPr>
        <sz val="10"/>
        <rFont val="Arial Narrow"/>
        <family val="2"/>
      </rPr>
      <t>en la página web.</t>
    </r>
  </si>
  <si>
    <t>- Seguimiento al Plan de Acción Institucional 2023 publicado en: https://renobo.com.co/es/transparencia/planeacion-presupuesto-e-informes/plan-de-accion?title=&amp;field_subcategoria_planeacion_value=10
- Seguimiento al Plan de Acción Institucional 2023 en la herramienta PowerBI en http://186.154.195.124/seguimiento-plan-de-accion</t>
  </si>
  <si>
    <t>No aplica</t>
  </si>
  <si>
    <t>En cumplimiento con lo establecido en la “Guía para la construcción y actualización de mapas de conocimiento", la Subgerencia de Planeación y Administración de Proyectos continúa con las mesas de trabajo de acompañamiento para la recolección de información sobre el conocimiento tácito de la empresa en los procesos: Gestión de Grupos de Interés, Planeación y Seguimiento Integral de Proyectos, Formulación de Instrumentos, Ejecución de Proyectos, Comercialización, Gestión Jurídica, Gestión Financiera, Gestión de Talento Humano, Gestión Ambiental, Gestión de Servicios Logísticos, Gestión Documental, Gestión de TIC, Atención al Ciudadano, Evaluación y Seguimiento y Control Disciplinario Interno, y como resultado de ello, se cuenta con la herramienta "Mapa de conocimiento" actualizado a la fecha con la información validada por los Líderes de proceso. De igual manera, se encuentra en perfeccionamiento de información los procesos de Gestión Financiera, Gestión de TIC y Gestión Predial y Social.
De otra parte, y dado que la empresa está en proceso de actualización de la herramienta “Mapa de conocimiento”, y se está realizando la consolidación de resultados a través del índice de actualización, la Subgerencia de Planeación y Administración de Proyectos realizó una socialización de los controles establecidos en la Guía a los Líderes Operativos en mesa de trabajo realizada el 25 de agosto, con el fin de generar conciencia en esta labor y así evitar y mitigar la fuga de conocimiento y se compartió mediante correo electrónico a todos los colaboradores una pieza para invitar a la consulta y uso de la herramienta. Una vez se cuente con la validación del índice de actualización se socializará en el Comité Institucional de Gestión y Desempeño.
Por lo anterior, se puede concluir que ha sido efectivo el control, pues una vez aplicado, no se ha materializado el riesgo.</t>
  </si>
  <si>
    <t>Mapas de conocimiento de los diferentes procesos, publicado en la intranet:
http://186.154.195.124/mipg-sig/gestion-del-conocimiento
Presentación y Listado de asistencia a la mesa de trabajo con Líderes Operativos.
Pieza de socialización</t>
  </si>
  <si>
    <t>Para el periodo evaluado, y desde el 12 de mayo se envía a los Líderes de proceso y Líderes Operativo el correo de socialización de la documentación actualizada, indicando que, si el documento actualizado impacta los activos de conocimiento, se deberá realizar la respectiva actualización de la información en el Mapa de Conocimiento a través de los instrumentos definidos y con el acompañamiento de la Subgerencia. 
A la fecha de corte, se han enviado 30 correos.</t>
  </si>
  <si>
    <t>30 correos disponibles en el correo institucional.</t>
  </si>
  <si>
    <t>No aplica.</t>
  </si>
  <si>
    <t>1. Quincenalmente se realiza el reporte de los avances de los proyectos. Dicho reporte es liderado por las subgerencias responsables de cada uno de los proyectos. Se llevaron a cabo 8 reportes.
2. Mensualmente se llevó a Comité de Proyectos el seguimiento de lo proyectos en desarrollo priorizando las alertas y aspectos estratégicos para gestión de las diferentes instancias. Se llevaron a cabo 4 sesiones de seguimiento.
Por lo anterior, se puede concluir que ha sido efectivo el control, pues una vez aplicado, no se ha materializado el riesgo.</t>
  </si>
  <si>
    <r>
      <t xml:space="preserve">1. Bases diligenciadas y correo con solicitud de actualización.
2. Actas de Comité de Proyectos donde se avanza con el seguimiento.
</t>
    </r>
    <r>
      <rPr>
        <b/>
        <sz val="10"/>
        <color theme="1"/>
        <rFont val="Arial Narrow"/>
        <family val="2"/>
      </rPr>
      <t>NOTA</t>
    </r>
    <r>
      <rPr>
        <sz val="10"/>
        <color theme="1"/>
        <rFont val="Arial Narrow"/>
        <family val="2"/>
      </rPr>
      <t>. Las actas de comité 13 y 15 se encuentran en proceso de firma.</t>
    </r>
  </si>
  <si>
    <r>
      <t xml:space="preserve">1. Actas de Comité de Proyectos donde se avanza con el seguimiento.
</t>
    </r>
    <r>
      <rPr>
        <b/>
        <sz val="10"/>
        <color theme="1"/>
        <rFont val="Arial Narrow"/>
        <family val="2"/>
      </rPr>
      <t>NOTA</t>
    </r>
    <r>
      <rPr>
        <sz val="10"/>
        <color theme="1"/>
        <rFont val="Arial Narrow"/>
        <family val="2"/>
      </rPr>
      <t>. Las actas de comité 13 y 15 se encuentran en proceso de firma.</t>
    </r>
  </si>
  <si>
    <t xml:space="preserve">Acta_Comite_Autoevaluacion
Formatos de Seguimiento 
</t>
  </si>
  <si>
    <r>
      <t xml:space="preserve">En cumplimiento a lo establecido en los controles, el equipo de estudios previos de la SGDP, desarrollo las siguientes actividades:
*Se estructuraron 09 procesos de selección
*Se realizarón 3 Comité de Contratación
*Se realizaron 5 Comités Fiduciarios
*Se revisaron y radicaron 9 solicitudes de procesos de selección y contratación.
</t>
    </r>
    <r>
      <rPr>
        <b/>
        <sz val="10"/>
        <rFont val="Arial Narrow"/>
        <family val="2"/>
      </rPr>
      <t>NOTA: Para el próximo cuatrimestre, este riesgo cambiará de responsable, dado que el equipo de estructuración de procesos, paso a la Dirección de Gestión Contractual, como Equipo de Abastecimiento Estratégico.</t>
    </r>
  </si>
  <si>
    <r>
      <t xml:space="preserve">Se adelantaron los siguientes procesos selección y contratación (se adjuntan radicados):
*Proceso malla vial integrador, radicado I2023001385 de fecha 16 de mayo de 2023.
*Proceso obra primeros auxilios BIC San Bernardo, radicado I2023001427 de fecha 19 de mayo de 2023.
*Proceso interventoría demoliciones CASC, radicado I2023001559 de fecha 5 de junio de 2023.
*Proceso Plan Eléctrico, radicado I2023001476 de fecha 26 de mayo de 2023
*Consultoría Estudios &amp; Diseños Ancianato CHSJD, radicado I2023001560 de fecha 5 de junio de 2023.
*Proceso interventoría malla vial – Voto Nacional con radicado I2023001566 de fecha 5 de junio de 2023.
*Proceso Geotecnia y amenazas PP tres quebradas, radicado I2023001663 de fecha 14 de junio de 2023.
*Proceso  Obras avenida Usminia, radicado I2023002304 de fecha 09 de agosto de 2023.
* Proceso remoción en masa UG -2, radicado I2023002358 de fecha 14 de agosto de 2023.
</t>
    </r>
    <r>
      <rPr>
        <b/>
        <sz val="10"/>
        <color theme="1"/>
        <rFont val="Arial Narrow"/>
        <family val="2"/>
      </rPr>
      <t>Comités de Contratación:</t>
    </r>
    <r>
      <rPr>
        <sz val="10"/>
        <color theme="1"/>
        <rFont val="Arial Narrow"/>
        <family val="2"/>
      </rPr>
      <t xml:space="preserve">
Comité de Contratación No.12 de fecha 23 de mayo de 2023.
Comité de Contratación No.14 de fecha 9 de junio de 2023
Comité de Contratación No.16 de fecha 7 de julio de 2023</t>
    </r>
  </si>
  <si>
    <t>Durante el cuatrimestre se realizaron tres reuniones de coordinación en las cuales se socializó el procedimiento PD-95 Estructuración del proceso de selección de contratista para los proyectos que adelanta a empresa V2 (Plan estratégico – Acción de tratamiento riesgo 1). En estas reuniones se enfatizó en los controles del procedimiento.</t>
  </si>
  <si>
    <t>2023 06 05  _Acta No. 6
2023 06 05_ Asistencia Acta No. 6
2023 06 26 _Acta No._7
2023 06 26_ Asistencia Acta No. 7
2023 07 31 _Acta No. 9
2023 07 31_ Asistencia Acta No. 9</t>
  </si>
  <si>
    <t>Durante el período, se realizaron las siguientes actividades:
*Actas de recibo parcial de obra siete 7)</t>
  </si>
  <si>
    <r>
      <t xml:space="preserve">
</t>
    </r>
    <r>
      <rPr>
        <b/>
        <u/>
        <sz val="10"/>
        <rFont val="Arial Narrow"/>
        <family val="2"/>
      </rPr>
      <t>Proyecto Alcaldía de Mártires:</t>
    </r>
    <r>
      <rPr>
        <sz val="10"/>
        <rFont val="Arial Narrow"/>
        <family val="2"/>
      </rPr>
      <t xml:space="preserve">
*ACTA PARCIAL DE OBRA No. 14 CTO 003 DE 2021 - (ALM)
*ACTA PARCIAL DE OBRA No. 15 CTO 003 DE 2021 - (ALM)
*ACTA PARCIAL DE OBRA No. 16 CTO 003 DE 2021 - (ALM)
*ACTA PARCIAL DE OBRA No. 17 CTO 003 DE 2021 - (ALM)
</t>
    </r>
    <r>
      <rPr>
        <sz val="10"/>
        <color rgb="FFFF0000"/>
        <rFont val="Arial Narrow"/>
        <family val="2"/>
      </rPr>
      <t xml:space="preserve">
</t>
    </r>
    <r>
      <rPr>
        <b/>
        <u/>
        <sz val="10"/>
        <rFont val="Arial Narrow"/>
        <family val="2"/>
      </rPr>
      <t>Proyecto Centro de Talento Creativo</t>
    </r>
    <r>
      <rPr>
        <sz val="10"/>
        <color rgb="FFFF0000"/>
        <rFont val="Arial Narrow"/>
        <family val="2"/>
      </rPr>
      <t xml:space="preserve">
</t>
    </r>
    <r>
      <rPr>
        <sz val="10"/>
        <rFont val="Arial Narrow"/>
        <family val="2"/>
      </rPr>
      <t>*ACTA PARCIAL No. 7 CTO 001-2020 (CTC)
*ACTA PARCIAL No. 8 CTO 001-2020 (CTC)
*ACTA PARCIAL No.9 CTO 001-2020 (CTC)</t>
    </r>
    <r>
      <rPr>
        <sz val="10"/>
        <color rgb="FFFF0000"/>
        <rFont val="Arial Narrow"/>
        <family val="2"/>
      </rPr>
      <t xml:space="preserve">
</t>
    </r>
  </si>
  <si>
    <t>Durante el primer cuatrimestre se realizaron los siguientes comités de seguimiento:
Proyecto Alcaldía Local de Mártires: 15 Actas 
Proyecto Centro de Talento Creativo: 5 Actas</t>
  </si>
  <si>
    <t>Proyecto Alcaldía Local de Mártires: 
Actas: No. 59 a la 73.
Proyecto Centro de Talento Creativo: 
Actas de la No.26 a la No.30</t>
  </si>
  <si>
    <t>En la reunión de coordinación No.8 de fecha 12 de julio de 2023, en el punto No.3 se realizó la Socialización de los requisitos exigidos por las Entidades Competentes, de acuerdo con lo establecido en el Procedimiento PD-90 Recibo y entrega de obras y áreas de cesiones públicas. (Francisco Gámez).</t>
  </si>
  <si>
    <t>2023 07 12 _Acta No. 8
2023 07 12_ Asistencia Acta No. 8</t>
  </si>
  <si>
    <t>Para el presente periodo no se realizó acción de tratamiento, por cuanto en el mes de septiembre se tiene planificado hacer la toma anual del inventario de la Empresa.</t>
  </si>
  <si>
    <t xml:space="preserve">Durante 2do. cuatrimestre se realizaron las siguientes actividades: 
* Seguimiento y Registro de las condiciones ambientales en el deposito de Archivo de la Empresa. 
**  Tramite para el proceso de contratación del " Servicio de mantenimiento preventivo y correctivo de equipos para el monitoreo y control de las condiciones ambientales de Archivo"
* Seguimiento a condiciones de infraestructura y almacenamiento. 
* Elaboración y presentación del Plan de Emergencias Documentales </t>
  </si>
  <si>
    <t xml:space="preserve">Desde la Ventanilla Única de Correspondencia realizó la recepción y entrega formal en el FT -33  aquellos documentos en soporte físico recibidos en el cuatrimestre al Centro de Administración Documental- CAD para su posterior inserción a los expedientes. </t>
  </si>
  <si>
    <t xml:space="preserve">Los colaboradores del proceso de Gestión Documental realizaron la inserción de los documentos recibidos en los expedientes correspondientes. </t>
  </si>
  <si>
    <t>Revisión de la plataforma de monitoreo de infraestructura de TI</t>
  </si>
  <si>
    <t>Gestión del contrato de mantenimiento de equipos</t>
  </si>
  <si>
    <t>Anexo 2.1 Ordenes de servicio de mantenimiento correctivo</t>
  </si>
  <si>
    <t>Se registran 53 solicitudes de acceso lógico por parte de los supervisores de contratos en el sistema JSP7</t>
  </si>
  <si>
    <t>Se entregan usuarios y se registran usuarios de Fiducias.</t>
  </si>
  <si>
    <t>Seguimiento a la contratación de las necesidades de infraestructura de TI</t>
  </si>
  <si>
    <t>Proceso de adquisición de licencias de software necesarias para la oficina asesora de comunicaciones.</t>
  </si>
  <si>
    <t>Se da continuidad al cronograma establecido de mantenimiento correctivo.</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</si>
  <si>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</si>
  <si>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Se realizó la presentación de las obligaciones tributarias de la Empresa, con la correspondiente validación y revisión de la Revisoría fiscal y Asesor Tributario, como evidencia se remiten las hojas de ruta del proceso</t>
  </si>
  <si>
    <t xml:space="preserve">Se realizaron las respectivas validaciones y verificaciones de los procesos de pago </t>
  </si>
  <si>
    <t>Se realizó la revisión del protocolo de seguridad por parte del contratista Daniel Verú, quien realizó observaciones sobre la oportunidad de algunas actividades frente al alcance de las pólizas de seguro de la Empresa y otras disposiciones.</t>
  </si>
  <si>
    <t>El plan de SST fue aprobado como parte del PETH 2023 en el Comité Institucional de Gestión y Desempeño celebrado el 25 de enero del 2023 y adoptado mediante la resolución No. 019 del 31 de enero del 2023. De acuerdo con el seguimiento, al 31 de agosto del 2023,  el Plan de SST tiene un avance del 75%. De 44 actividades programadas para el 2023, se han ejecutado 33.
Para verificar el avance, se realiza seguimiento al cronograma a través del Café de Equipo de Talento Humano y la reunión mensual de seguimiento a las actividades de Talento Humano.</t>
  </si>
  <si>
    <t>Para verificar el avance, se realiza seguimiento al cronograma a través de la reunión mensual de seguimiento a las actividades de Talento Humano y en el Café de Equipo de Talento Humano</t>
  </si>
  <si>
    <t>Se realizó la actualización de la matriz legal de SST</t>
  </si>
  <si>
    <t>Para verificar el avance, se realiza seguimiento al cronograma a través de la reunión mensual de seguimiento a las actividades de Talento Humano.</t>
  </si>
  <si>
    <r>
      <t>Se realizó la "Encuesta de necesidades y expectativas de talento humano - Plan Estratégico de Talento Humano 2023" en la que participaron 224 personas. La encuesta se diligenció entre el 21 de diciembre del 2022 y el 6 de enero del 2023. De igual forma, se envió un formato de necesidades de capacitación a todos los directivos para identificar las falencias de las áreas en la materia. Al corte del 31 de agosto del 2023,  el avance de Bienestar fue del</t>
    </r>
    <r>
      <rPr>
        <sz val="10"/>
        <color rgb="FFFF0000"/>
        <rFont val="Arial Narrow"/>
        <family val="2"/>
      </rPr>
      <t xml:space="preserve"> </t>
    </r>
    <r>
      <rPr>
        <sz val="10"/>
        <rFont val="Arial Narrow"/>
        <family val="2"/>
      </rPr>
      <t xml:space="preserve">79% </t>
    </r>
    <r>
      <rPr>
        <sz val="10"/>
        <color theme="1"/>
        <rFont val="Arial Narrow"/>
        <family val="2"/>
      </rPr>
      <t>y el de capacitación fue de 79%.</t>
    </r>
  </si>
  <si>
    <t>Para verificar el avance, se realiza seguimiento al cronograma a través del Café de Equipo de Talento Humano y la reunión mensual de seguimiento a las actividades de Talento Humano.</t>
  </si>
  <si>
    <t>Se realizó el seguimiento a los acuerdos de gestión correspondientes al primer semestre del 2023</t>
  </si>
  <si>
    <t xml:space="preserve">Se realizó seguimiento a través de correo electrónicos a los directivos de los acuerdos de gestión suscritos en febrero del 2023 </t>
  </si>
  <si>
    <t>Recepción de correos. Evaluación de la información. Envío a fiduciarias con observaciones. Reunión para aclarar observaciones.</t>
  </si>
  <si>
    <t>Correos electrónicos. Reuniones en calendario</t>
  </si>
  <si>
    <t>Manuales operativos de Alianza y Colpatria</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</si>
  <si>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</si>
  <si>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</si>
  <si>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Actividad finalizada en la vigencia anterior con el nuevo proceso de instrucciones con Scotiabank Colpatria</t>
  </si>
  <si>
    <t>Calendario G-Meet - Información sobre la atención virtual realizada.</t>
  </si>
  <si>
    <t>Se reportó de manera mensual la información a actualizar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</si>
  <si>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</si>
  <si>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Tablero de control Proyectos</t>
  </si>
  <si>
    <t>Procedimiento PD-75 Actualizado versión 2</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</si>
  <si>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</si>
  <si>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Matriz de seguimiento Herramienta de gestión Gerencia de Vivienda y Plan de Acción</t>
  </si>
  <si>
    <t>Se expidió la Resolución 940 del 23 de diciembre de 2022 entre la ERU y la SDHT “Por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</si>
  <si>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Resolución 940 de 2022</t>
  </si>
  <si>
    <t xml:space="preserve">Matriz de seguimiento a los procesos de defensa judicial </t>
  </si>
  <si>
    <t xml:space="preserve">Las evidencias se encuentran en el SIPROJ WEB </t>
  </si>
  <si>
    <t xml:space="preserve">SIPROJ WEB </t>
  </si>
  <si>
    <t xml:space="preserve">Las evidencias se encuentran en la matriz de seguimiento de los procesos judiciales </t>
  </si>
  <si>
    <t xml:space="preserve">Calendario </t>
  </si>
  <si>
    <t>El comité financiero de la empresa sesionó el 18 de agosto de 2023, con el fin de realizar seguimiento a la ejecución presupuestal a julio de 2023, análisis de la proyección del escenario de cierre presupuestal a diciembre de 2023 y análisis y viabilidad del Plan Financiero Plurianual 2024-2033.</t>
  </si>
  <si>
    <t>Se realizó la conciliación de información confrontando  la información registrada frente a la ejecutada de los recursos financieros de la Empresa, con el propósito de asegurar el seguimiento a los recursos financiero de la empresa.</t>
  </si>
  <si>
    <t>Acción de tratamiento finalizada</t>
  </si>
  <si>
    <t xml:space="preserve">FT-216 Acuerdo de confidencialidad, declaración de impedimentos, inhabilidades y conflictos de intereses V2,  suscrito por todos los auditores de cada una de las auditorias 	</t>
  </si>
  <si>
    <t>Acta de Comité CICCI  No.2 del 3 de mayo de 2023</t>
  </si>
  <si>
    <t xml:space="preserve">Informe Final Auditorias:
1. Direccionamiento Estratégico y Gobierno Corporativo
2. Centro de Formación para el trabajo (SENA)  - Avance Obra - Cumplimiento cronogramas y ejecución presupuestal
Informe Preliminar Auditoria Bronx Distrito Creativo  - Avance Obra - Cumplimiento cronogramas y ejecución presupuestal
</t>
  </si>
  <si>
    <t>Planes de Trabajo Auditorias:
Auditoria Gestión Suelo 
Contratación transversal (Incluye San Victorino y Optimización Nuevo Manual de Contratación)
Alcaldía los Mártires - Avance Obra - Cumplimiento cronogramas y ejecución presupuestal</t>
  </si>
  <si>
    <t>Reuniones de Apertura:
Auditoria Gestión Suelo 
Contratación transversal (Incluye San Victorino y Optimización Nuevo Manual de Contratación)
Alcaldía los Mártires - Avance Obra - Cumplimiento cronogramas y ejecución presupuestal</t>
  </si>
  <si>
    <t>1. FT-116 Evaluación del desempeño del Auditor V3 de julio de 2023
2. Seguimiento semestral Indicador denominado "Efectividad de las Acciones Formuladas en los Planes de Mejoramiento por Procesos."</t>
  </si>
  <si>
    <t>1. FT-116 Evaluación del desempeño del Auditor V3 de julio de 2023
2. http://186.154.195.124/mipg-sig?title=&amp;field_proceso_target_id=160
Indicadores Evaluación y Seguimiento Diciembre 2022 y marzo 2023</t>
  </si>
  <si>
    <t xml:space="preserve"> FT-116 Evaluación del desempeño del Auditor V3 de julio de 2023</t>
  </si>
  <si>
    <t>FT-116 Evaluación del desempeño del Auditor V3 de julio de 2023</t>
  </si>
  <si>
    <r>
      <t>Para el periodo evaluado, la Subgerencia de Planeación y Administración de Proyectos solicitó mensualmente el seguimiento al Plan de Acción Institucional,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t>
    </r>
    <r>
      <rPr>
        <sz val="10"/>
        <rFont val="Arial Narrow"/>
        <family val="2"/>
      </rPr>
      <t xml:space="preserve">da la información, se presentó ante el Comité Institucional de Gestión y Desempeño en sesiones del 3 de mayo, 17 de mayo, 28 de junio y 12 julio de 2023.
</t>
    </r>
    <r>
      <rPr>
        <sz val="10"/>
        <color theme="1"/>
        <rFont val="Arial Narrow"/>
        <family val="2"/>
      </rPr>
      <t xml:space="preserve">
Como resultado del seguimiento, y en el marco del Comité, se realizaron ajustes al plan generando así las siguientes versiones: versión 4 del 28 de junio, versión 5 el 12 de julio y versión 6 del 26 de julio, las cuales se publicaron en la página web de la empresa.
Por lo anterior, se puede concluir que ha sido efectivo el control, pues una vez aplicado, no se ha materializado el riesgo.</t>
    </r>
  </si>
  <si>
    <t>- Correo solicitando seguimiento.
- Actas Comité Institucional de Gestión y Desempeño 9 del 3 de mayo de 2023, 10 del 17 de mayo de 2023, 12 del 28 de junio de 2023 y 13 del 12 julio de 2023.
- Versiones 4, 5 y 6 del Plan de Acción Institucional publicadas en: https://renobo.com.co/es/transparencia/planeacion-presupuesto-e-informes/plan-de-accion?title=&amp;field_subcategoria_planeacion_value=7</t>
  </si>
  <si>
    <t>Durante los meses de mayo, junio, julio, se realizaron reuniones de seguimiento, y las observaciones que se presentaron fueron enviadas a los enlaces y responsables para su revisión y ajustes correspondientes. 
La versión final de dichos seguimientos se presentaron  ante el Comité Institucional de Gestión y Desempeño en sesiones del 3 de mayo, 17 de mayo, 28 de junio y 12 julio de 2023 y se publicó a través de la herramienta PowerBI, la cual muestra de manera dinámica y gráfica los avances de manera cuantitativa, y en la sección de Transparencia &gt;&gt; Planeación, presupuesto e informes &gt;&gt; Plan de acción en la página web.</t>
  </si>
  <si>
    <t>- Correos con observaciones a los seguimientos al plan de acción 2023.
- Actas Comité Institucional de Gestión y Desempeño 9 del 3 de mayo de 2023, 10 del 17 de mayo de 2023, 12 del 28 de junio de 2023 y 13 del 12 julio de 2023.
- Versiones 4, 5 y 6 del Plan de Acción Institucional publicadas en: https://renobo.com.co/es/transparencia/planeacion-presupuesto-e-informes/plan-de-accion?title=&amp;field_subcategoria_planeacion_value=7
'- Seguimiento al Plan de Acción Institucional 2023 publicado en: https://renobo.com.co/es/transparencia/planeacion-presupuesto-e-informes/plan-de-accion?title=&amp;field_subcategoria_planeacion_value=10
- Seguimiento al Plan de Acción Institucional 2023 en la herramienta PowerBI en http://186.154.195.124/seguimiento-plan-de-accion</t>
  </si>
  <si>
    <t xml:space="preserve">Documentos del proceso de Negocio - Movilización de Activos BP 28 , que se implementara en el nuevo sistema misional : </t>
  </si>
  <si>
    <t>La SGU ha establecido una acción de tratamiento que se tiene programada ejecutar durante la última semana de septiembre de 2023, a través de una capacitación de directrices y adecuado tratamiento de datos e información confidencial de manera virtual al interior de la Subgerencia. Por lo tanto, no tenemos evidencia de su ejecución hasta tanto se desarrolle la actividad.</t>
  </si>
  <si>
    <r>
      <rPr>
        <b/>
        <u/>
        <sz val="10"/>
        <rFont val="Arial Narrow"/>
        <family val="2"/>
      </rPr>
      <t>PORVENIR ETAPA VIIIB:</t>
    </r>
    <r>
      <rPr>
        <sz val="10"/>
        <rFont val="Arial Narrow"/>
        <family val="2"/>
      </rPr>
      <t xml:space="preserve">
FT-193 Reporte Porvenir 8B
Correo eru - Entrega zonas de cesión porvenir Etapa VII -B (Visita
Correo eru - Recibo zonas de cesión Porvenir etapa 8B
</t>
    </r>
    <r>
      <rPr>
        <b/>
        <u/>
        <sz val="10"/>
        <rFont val="Arial Narrow"/>
        <family val="2"/>
      </rPr>
      <t>PORVENIR ETAPA VIIC:</t>
    </r>
    <r>
      <rPr>
        <sz val="10"/>
        <rFont val="Arial Narrow"/>
        <family val="2"/>
      </rPr>
      <t xml:space="preserve">
FT-193 Reporte Porvenir 7C
Porvenir etapa VII-C ACTA URBANIZACIÓN
</t>
    </r>
    <r>
      <rPr>
        <b/>
        <u/>
        <sz val="10"/>
        <rFont val="Arial Narrow"/>
        <family val="2"/>
      </rPr>
      <t>PORVENIR ETAPA VIIC:</t>
    </r>
    <r>
      <rPr>
        <sz val="10"/>
        <rFont val="Arial Narrow"/>
        <family val="2"/>
      </rPr>
      <t xml:space="preserve">
FT-193 Reporte Porvenir 7B
- Porvenir. DADEP. Entrega Etapa VIIB (7B) Certificado 4530-1
- Porvenir. DADEP. Entrega Etapa VIIB (7B) Certificado 4530-2
- Porvenir. DADEP. Entrega Etapa VIIB (7B) Certificado 4530-3
- Porvenir. DADEP. Entrega Etapa VIIB (7B) Certificado 4530-4
- Porvenir. DADEP. Entrega Etapa VIIB (7B) Certificado 4530-5
</t>
    </r>
  </si>
  <si>
    <t>Los acuerdos de niveles de servicios se encuentran incluidos en los Manuales Operativos y que fueron actualizados en el mes de agosto de 2023</t>
  </si>
  <si>
    <t>En lo corrido del los meses de mayo a agosto de 2023, se realizó una (1) asesoría virtual para obtener información acerca del trámite  "Cumplimiento de la obligación VIS-VIP a través de compensación económica",  se informa que  no tiene ningún costo y se deja registro en G-Meet.</t>
  </si>
  <si>
    <t>Contratos de prestación de servicios</t>
  </si>
  <si>
    <t>Los profesionales que integran el proceso de servicios logísticos en coordinación con la Subgerente de Gestión Corporativa, mensualmente realiza seguimiento a la ejecución del plan de contratación del proceso, lo cual ha permitido tener los servicios contratados conforme a lo programado, es importante tener presente que usualmente los servicios contratados son necesidades recurrentes y transversales para la gestión de la Empresa.
En este contexto tanto al inicio como durante el tiempo de ejecución de los contratos, en cumplimiento de los roles de supervisión para los contratos de servicios, se desarrollan actividades para hacer el  seguimiento administrativo, técnico y financiero a cada  contrato, lo cual se refleja en los informes de supervisión y actas de liquidación y cierre de estos.</t>
  </si>
  <si>
    <t>Durante 2do, cuatrimestre los colaboradores de gestión documental, verificaron el contenido, estado de los expedientes solicitados en préstamo mediante correo electrónico. 
Se diligencio el formato FT -  111,  se realizó seguimiento y solicitud de devolución y/o renovación del mismo. 
Una vez se realizó la devolución se verificaron los expedientes. 
Capacitación sobre manejo del inventario documental.</t>
  </si>
  <si>
    <t xml:space="preserve">Los técnicos del proceso realizaron capacitación sobre manejo y diligenciamiento del Inventario Documental como herramienta fundamental que permite controlar la documentación que se encuentra bajo custodia del proceso de Gestión Documental la cual es objeto de consulta y préstamo. </t>
  </si>
  <si>
    <t>Los profesionales del proceso socializaron el Sistema Integrado de Conservación Documental, (Plan de Conservación Documental y Plan de Preservación Digital a Largo Plazo) ante los colaboradores de Gestión Documental, el (09-08-2023)</t>
  </si>
  <si>
    <t xml:space="preserve">Durante 2do, cuatrimestre se realizaron las siguientes actividades: 
Se realizó el seguimiento correspondiente a los programas y proyectos del "Plan Instruccional de Archivos - PINAR-". </t>
  </si>
  <si>
    <t xml:space="preserve">Durante 2do, cuatrimestre se realizaron las siguientes actividades: 
Presentación del Instrumento (Tablas de Retención Documental) ante el Comité Institucional de Gestión y Desempeño el 9 de agosto de 2023, junto con los anexos de la TRD, lo anterior con el propósito de radicar ante el Archivo de Bogotá D.C,  para proceso de convalidación. 
Actualización y presentación de la Política de Gestión Documental ante el ante el Comité Institucional de Gestión y Desempeño el 9 de agosto de 2023. 
</t>
  </si>
  <si>
    <t>Los colaboradores del proceso recibieron y gestionaron las solicitudes de creación de expedientes electrónicos que cumplieran con las características establecidas en Manual de Gestión Documental MN-10</t>
  </si>
  <si>
    <t xml:space="preserve">Se crearon los expedientes electrónicos en el SGDEA- TAMPUS, de acuerdo con las solicitudes recibidas mediante correo electrónico. </t>
  </si>
  <si>
    <t xml:space="preserve">Los nuevos procesos judiciales que han llegado, han sido designados a los apoderados de acuerdo a la experiencia y experticia en procesos judiciales similares  </t>
  </si>
  <si>
    <t xml:space="preserve">Se sostuvo reunión con los funcionarios del SIPROJ WEB, donde se revisaron cada uno de los procesos judiciales en cabeza de la empresa para verificar su respectiva actualización </t>
  </si>
  <si>
    <t>Matriz creada a través de Google Drive para revisión permanente 
 https://docs.google.com/spreadsheets/d/1PZTMXwKgbHKifOoBKfE4bekBM7cZgXX6/edit?rtpof=true#gid=961944946</t>
  </si>
  <si>
    <t>En el presente periodo se han actualizado los formatos en relación con el cambio de marca institucional, los cuales se han socializado con la Empresa a través de correo electrónico</t>
  </si>
  <si>
    <t xml:space="preserve">Conforme a lo establecido en el control en el reporte anterior se envió el cronograma para la vigencia 2023, en cumplimiento del mismo durante el cuatrimestre se realizaron las cinco (5) cualificaciones programadas. </t>
  </si>
  <si>
    <t>Se realizo refuerzo y sensibilización frente a la gestión de peticiones ciudadanas  con la Subgerencia de Gestión Inmobiliaria y  Dirección comercial , la Oficina de Gestión Social y  el grupo de radicación.</t>
  </si>
  <si>
    <t>Se realizó el seguimiento a quejas y reclamos y se dio alcance mediante memorando a las áreas que presentaron incumplimiento frente a los criterios de evaluación de respuestas</t>
  </si>
  <si>
    <t xml:space="preserve">Se realizaron cuatro jornadas de capacitación funcional </t>
  </si>
  <si>
    <t>Con el propósito de generar un control que permitan mantener la seguridad de la información, se realiza el acompañamiento técnico a las áreas en la adquisición de productos y/o servicios de tecnología, se mantiene el proceso de generación de copia de seguridad almacenada en los repositorios.
Se acompaña en la revisión de anexo técnico para a contratación de un desarrollador de bases de datos para el proyecto de unificación de información geográfica con el liderazgo de la Subgerencia de Gestión Urbana. Los proveedores de JSP7 y TAMPUS son los encargados de realizar el seguimiento y control de la protección de la información y reportan a la supervisión de los contratos.</t>
  </si>
  <si>
    <t>Verificación de la información reportada por el operador del contrato quien mantiene un seguimiento constante del Back up y si es necesario la restauración de información.
Mesas técnicas con el proveedor de ArcGis y tecnológico con el fin de determinar los requerimientos para el ambiente de unificación de información en Georeferenciación de la Empresa</t>
  </si>
  <si>
    <t>A través de la orden de servicio generada por el contratista que tiene a cargo el mantenimiento preventivo y con el acompañamiento del técnico quien realiza la verificación del proceso realizado.
Desde el área de TIC, el profesional a cargo realiza el seguimiento de los servicios de mantenimiento preventivo y correctivo del hardware y software para la Empresa.</t>
  </si>
  <si>
    <t>Con propósito de evitar fallas en el servicio de TI, desde el área se realiza un seguimiento diario y un reporte mensual al contrato que soporta los servicios de TI, de igual manera se realiza capación al personal del proceso de Gestión de TIC de acuerdo con la necesidad.</t>
  </si>
  <si>
    <t>Para mantener el control del servicio se realiza una verificación de los Acuerdos de Nivel del Servicio contratados.</t>
  </si>
  <si>
    <t>Seguimiento de la revisión y verificación de la información tributaria por parte de la revisoría fiscal y asesor tributario</t>
  </si>
  <si>
    <t>En agosto de 2023 se realizó la construcción del Plan Financiero Plurianual 2024-2033, el cual fue aprobado por el Comité Financiero de Junta Directiva el 23 de agosto, presentado a junta Directiva el 24 de agosto y radicado ante la Secretaría de Hacienda Distrital y CONFIS el 25 de agosto de 2023</t>
  </si>
  <si>
    <t>Drive Computador Jefe Oficina de Control Interno Auditorias</t>
  </si>
  <si>
    <t xml:space="preserve">Acta de reunión No. 05 de fecha 31 de mayo de 2023. Acta de reunión No. 06 de fecha 8 de junio de 2023. Acta de reunión No. 07 de fecha 27 de julio de 2023. Acta de reunión No. 08 de fecha 30 de agosto de 2023, (Nota: Las actas fueron incluidas en el link de seguimiento de disciplinarios. </t>
  </si>
  <si>
    <t xml:space="preserve">Reuniones en las que se verificaron los términos de prescripción de procesos, a saber:                                                                                                                                                                                                                                                                                                                                                                            Reunión No 1 de fecha 31 de mayo de 2023, acta No. 5.                                                                                                                                                                                                                                                                                                                                                                                                                                                    Reunión No. 2 de fecha 8 de junio de 2023, acta No. 6                                                                                                                                                                                                                                                                                                                                                                                                                                                           Reunión No. 3 de fecha 27 de julio de 2023, acta No. 7                                                                                                                                                                                                                                                                                                                                                                                                                                   Reunión No. 4 de fecha 30 de agosto de 2023.                                                                                                                                                                                                                                                                                                                                                                                                                                                                 Actualización del archivo de seguimiento disponible en Drive con las actuaciones realizadas en el mes, en el momento contamos con 33 procesos disciplinarios.                                                                                                                                                       </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</si>
  <si>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acompañamiento de la Subgerencia.</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</si>
  <si>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áreas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</si>
  <si>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1. Mensualmente se llevaron a cabo 4 comités de proyectos de seguimiento donde se reportaron alertas y aspectos relevantes en el desarrollo de los proyectos actuales de la empresa. Por su parte, en el avance de las sesiones de comité se van revisando y sugiriendo mejoras en los reportes hacia las subgerencias por parte de la SPAP.</t>
  </si>
  <si>
    <t>Dos respuestas se subieron de manera extemporánea al sistema Bogotá Te Escucha</t>
  </si>
  <si>
    <t>Correo electrónico de aprobación</t>
  </si>
  <si>
    <t>Se anexará soporte del envío de campaña en próximo cuatrimestre</t>
  </si>
  <si>
    <t>Se encuentra en estructuración para el 2023 una campaña de comunicación interna, a través de la cual se divulgará el procedimiento para las solicitudes de comunicaciones, con el cambio de identidad de marca en mayo se retaso el envío de esta campaña, sin embargo se socializará en el mes de octubre</t>
  </si>
  <si>
    <t>No Aplica</t>
  </si>
  <si>
    <t>Durante el período se revisaron y verificaron los requisitos mínimos para entrega de obra, para los siguientes proyectos:
*Porvenir Etapa VIIIB: Un (1) formato
*Porvenir Etapa VIIC: Un (1) formato
*Porvenir Etapa VIIB: Un (1) formato</t>
  </si>
  <si>
    <t>Se adjunta el formato de inventario de tres usuarios retirados, debidamente firmados.
Correo actualizando inventarios
Acta de comité 02-2023 - Baja de Bienes</t>
  </si>
  <si>
    <t>Se remite post informando que si se  requiere algún tipo de movimiento o cambio del inventario se debe informar vía correo electrónico al personal encargado.</t>
  </si>
  <si>
    <t>Cuadro de contratación del proceso - seguimiento agosto-23.
Reunión seguimiento contratos: 356-22 y 170-22.
Reunión Comité Autoevaluación Ss. Logísticos</t>
  </si>
  <si>
    <t>* Servicios esenciales contratados para la gestión transversal de la Empresa.
* Acta de reunión  seguimiento ejecución ctos. 356-22 y 170-22.
* Acta de reunión Seguimiento del Proceso de Gestión de Servicios Logísticos.</t>
  </si>
  <si>
    <t xml:space="preserve">
Acta inicio contrató 331-23 Arrendamiento Sede.
 Adición y prórroga Cto. 166-22 - Higienización Baterías sanitarias.
 Acta firmada Comité de Seguimiento Ss. Logísticos.</t>
  </si>
  <si>
    <t>Se aportan correos electrónico+AQ46:AQ70s a través de los cuales se solicita e informa sobre la actualización  del trámite "Cumplimiento de la obligación VIS-VIP a través de compensación económica" en la Guía de Trámites y Servicios y en el Sistema Único de Información y Trámites - SUIT.</t>
  </si>
  <si>
    <t>La contracción de los servicios se ha realizado conforme a los lineamientos contractuales y  de abastecimiento - servicios no técnicos, y el uso de las plataformas tecnológicas estipuladas para este fin, como tienda virtual y Secop.
De otra parte la Subgerencia de Gestión Corporativa - Talento Humano realzó socialización de los valores - integridad en el mes de mayo-23.</t>
  </si>
  <si>
    <t>* Servicios tramitados y contratados a través de la plataforma Secop, conforme a los lineamientos del Manual de contratación del la Empresa.
De otra parte la Subgerencia de Gestión Corporativa - Talento Humano realzó socialización de los valores - integridad en el mes de mayo-23.</t>
  </si>
  <si>
    <t>Contratos  celebrados: Orden de compra No.107358 UT Outsourcing GIAF- 
Se adjunta pantallazo socialización  capacitación masiva: Correo Institucional - tema: Cultura de integridad, realizada el 2 de mayo de 2023,</t>
  </si>
  <si>
    <t xml:space="preserve">Anexo 7.1 Expedientes contratos sistema SGDEA- Tampus:
* No. 166-22 - Prórroga y Adición 
* No. 331-23 Contrato de arrendamiento sede.
Se adjunta pantallazo socialización  capacitación masiva: Correo Institucional - tema: Cultura de integridad, realizada el 2 de mayo de 2023,
</t>
  </si>
  <si>
    <t xml:space="preserve">Correos electrónicos - Solicitud de Prestamos Documentales. 
Formato FT - 111 ( 1 primer cuatrimestre) prestamos Archivo Central. 
Formato FT - 111 ( 1 primer cuatrimestre) prestamos CAD.
Correos  electrónicos - Solicitud devolución Prestamos documentales 
Anexo ver Anexo 4.1. Listado de Asistencia </t>
  </si>
  <si>
    <t xml:space="preserve">Listado de Asistencia 
Evaluación.
Material de Apoyo. </t>
  </si>
  <si>
    <t>Registro de Condiciones ambientales  FT 09
Radicado I2023002509
Planilla de Manteniendo FT - 182
Documentos (Plan de Emergencias Documentales. 
Presentación Comité Copasst.</t>
  </si>
  <si>
    <t xml:space="preserve">Listado de asistencia 
Material de Apoyo </t>
  </si>
  <si>
    <t xml:space="preserve">Matriz - PINAR - </t>
  </si>
  <si>
    <t xml:space="preserve">Presentación Comité de Gestión y Desempeño. </t>
  </si>
  <si>
    <t xml:space="preserve">FT - 33 Formato Único de Inventario Documental - Traslado. </t>
  </si>
  <si>
    <t xml:space="preserve">Hoja de control evidenciando la inserción documental </t>
  </si>
  <si>
    <t>Correo electrónicos solicitud creación de expedientes.</t>
  </si>
  <si>
    <t xml:space="preserve">Pantallazo TAMPUS </t>
  </si>
  <si>
    <t>En el  segundo cuatrimestre de 2023 se han  adelantado 11  comités  de contratación, sus correspondientes actas  se encuentran alojadas en el TAMPUS:
Actas del Comité de Contratación</t>
  </si>
  <si>
    <t>Soportes de campañas implementadas - Listados de participación</t>
  </si>
  <si>
    <t>Documento anexo técnico DBA.</t>
  </si>
  <si>
    <t>Reporte del operador para seguimiento del Back up
Especificaciones técnicas para la infraestructura necesaria.</t>
  </si>
  <si>
    <t>Informes Entuity meses mayo a agosto de 2023</t>
  </si>
  <si>
    <t>Formatos descargados</t>
  </si>
  <si>
    <t>Matriz entrega de usuarios nuevos y registro de usuarios Fiducias.</t>
  </si>
  <si>
    <t>Cuadro de control</t>
  </si>
  <si>
    <t>Proceso de compra completado</t>
  </si>
  <si>
    <t>Reporte de acompañamiento Orden de servicio.
Seguimiento de mantenimiento preventivo y correctivo</t>
  </si>
  <si>
    <t>Cronograma de Mantenimiento</t>
  </si>
  <si>
    <t>Reporte Mensual de los Servicios TI</t>
  </si>
  <si>
    <t>Informe proveedor de servicios TI</t>
  </si>
  <si>
    <t xml:space="preserve">Hoja de los indicadores </t>
  </si>
  <si>
    <t>Hoja de vida indicador: Oportunidad en la entrega de informes del proceso a entidades administrativas de control
Hoja de vida indicador: Oportunidad en la presentación y pago de las Obligaciones Tributarias</t>
  </si>
  <si>
    <t>Hojas de ruta del proceso de verificación y validación de los formularios de declaración de impuestos realizadas.</t>
  </si>
  <si>
    <t>Agenda y presentación del Comité Financiero y de Inversiones</t>
  </si>
  <si>
    <t>Agenda de Comité Financiero de Junta Directiva.
Agenda Junta Directiva
Radicados Plan Financiero Plurianual 2024-2033</t>
  </si>
  <si>
    <t>Conciliaciones procesos Formatos de conciliación de información financiera ejecutada</t>
  </si>
  <si>
    <t>Correos electrónicos de evidencia de verificación del proceso de pagos</t>
  </si>
  <si>
    <t>Correos electrónicos de remisión de observaciones</t>
  </si>
  <si>
    <t>PETH 2023
Cronograma PETH 2023</t>
  </si>
  <si>
    <t>Agendamiento reunión mensual de seguimiento de talento humano.
Agendamiento Café de Equipo de Talento Humano.</t>
  </si>
  <si>
    <t>Matriz legal de SST actualizada</t>
  </si>
  <si>
    <t xml:space="preserve">Agendamiento reunión mensual de seguimiento de talento humano.
</t>
  </si>
  <si>
    <t>Resultados de la encuesta plasmados en el capítulo 5 del PETH 2023</t>
  </si>
  <si>
    <t xml:space="preserve">
Acuerdos de gestión suscritos en el primer semestre del 2023.</t>
  </si>
  <si>
    <t xml:space="preserve">Resultados de la encuesta plasmados en el capítulo 5 del PETH 2023
</t>
  </si>
  <si>
    <t xml:space="preserve">
Correo con seguimiento al cumplimiento de los acuerdos de gestión correspondientes al primer semestre del 2023</t>
  </si>
  <si>
    <t>Acta No. 1 Comité CICCI
Reporte Indicadores  http://186.154.195.124/mipg-sig?title=&amp;field_proceso_target_id=160</t>
  </si>
  <si>
    <t>Para el cuatrimestre, se realizaron las siguientes validaciones:
En el componente audiovisual se produjeron 13 videos externos que se han compartido y han requerido verificación por las diferentes áreas que son generadoras de la información.
•	29-06--2023 Video Manzana La Gloria y Altamira
•	29-06--2023 Reel página web Universidad Distrital
•	04-07-2023 - Reel cable Aéreo San Cristóbal - RenoBo
•	11-07-2023 Reel Centro de Atención al Adulto Mayor
•	12-07-2023 Reel Colegio San francisco de Asís
•	12-07-2023 Reel Colegio Teresa Martines de Varela
•	13-07-2023 Video reel Parque 5
•	13-07-2023 Video Reel Usme Tres Quebradas UG1
•	02-08-2023 Reel calle 26 para página web
•	04-08-2023 Reel Plan Parcial calle 24 página web
•	04-08-2023 Reel San Victorino página web
•	08-08-2023 Reel Plan Parcial calle 72 página web
•	08-08-2023 Reel Plan Parcial Usme tres quebradas página web</t>
  </si>
  <si>
    <t>Acción de tratamiento finalizada en el primer cuatrimestre del año 
https://www.renobo.com.co/es/node/3703</t>
  </si>
  <si>
    <t>Avance Procentual Cutrimestre</t>
  </si>
  <si>
    <t xml:space="preserve">Campañas implementadas:
* Movilidad sostenible 
* Elementos plásticos de un solo uso.
*Codigo de colores de puntos ecológicos
*Cero Papel- uso responsable de papel.
*Movilidad sostenible, al trabajo en bici.
</t>
  </si>
  <si>
    <t xml:space="preserve">Oficio no. S2023003292 y Correo
Registro reunión
</t>
  </si>
  <si>
    <t xml:space="preserve">Documento word PACA 2023-2024  y documento Excel soporte ajuste PACA.
Certificado de cargue a la herramienta y  Correos.
Informe reporte del seguimiento del primer semestre de la vigencia 2023 en la Herramienta STORM de la Secretaría Distrital de Ambiente 
</t>
  </si>
  <si>
    <t>Seguimiento Segundo Cuatrimestre 2023</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</si>
  <si>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</si>
  <si>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</si>
  <si>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r>
      <t>Para el periodo evaluado, la Subgerencia de Planeación y Administración de Proyectos solicitó mensualmente el seguimiento al Plan de Acción Institucional,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t>
    </r>
    <r>
      <rPr>
        <sz val="10"/>
        <rFont val="Arial Narrow"/>
        <family val="2"/>
      </rPr>
      <t xml:space="preserve">da la información, se presentó ante el Comité Institucional de Gestión y Desempeño en sesiones del 3 de mayo, 17 de mayo, 28 de junio y 12 julio de 2023.
</t>
    </r>
    <r>
      <rPr>
        <sz val="10"/>
        <color theme="1"/>
        <rFont val="Arial Narrow"/>
        <family val="2"/>
      </rPr>
      <t xml:space="preserve">
Como resultado del seguimiento, y en el marco del Comité, se realizaron ajustes al plan, generando así las siguientes versiones: versión 4 del 28 de junio, versión 5 el 12 de julio y versión 6 del 26 de julio, las cuales se publicaron en la página web de la empresa.
Por lo anterior, se puede concluir que ha sido efectivo el control, pues una vez aplicado, no se ha materializado el riesgo.</t>
    </r>
  </si>
  <si>
    <t xml:space="preserve">
El Supervisor del contrato, en la revisión de informes de actividades mensuales, verificó el cumplimiento de las cláusulas del contrato, sin embargo, no encontró inconsistencias, por lo tanto, no se reportaron alertas.
Durante el segundo cuatrimestre de 2023, los líderes SIG y el Jefe del Área se reunieron para realizar el Comité de Autoevaluación, en el cual se revisó temas de manejo adecuado de la información, sin embargo, no encontró inconsistencias, en consecuencia no se reportaron alertas.</t>
  </si>
  <si>
    <t>Generar la reprogramación y actualización de los cronogramas y metas de la vigencia, así mismo informar a la Subgerencia de Planeación y Administración de Proyectos.</t>
  </si>
  <si>
    <t xml:space="preserve">Mediante el FUSS (formato único de seguimiento sectorial), ciclo de estructuración de proyectos,  plan de acción e indicadores de gestión se realiza seguimiento al cumplimiento de las actividades de la formulación de proyectos. </t>
  </si>
  <si>
    <t>Los acuerdos de niveles de servicios se encuentran incluidos en los Manuales Operativos, que fueron actualizados en el mes de agosto de 2023</t>
  </si>
  <si>
    <t>Presentación realizada a la Gerencia de la empresa</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</si>
  <si>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trámite de instrucciones fiduciarias, y en caso de detectar retrasos, generar las alertas a los responsables.</t>
  </si>
  <si>
    <t>En la vigencia anterior se realizó la actualización del procedimiento de Modelaciones Financieras de Proyectos PD-75 Versión 2</t>
  </si>
  <si>
    <t>Los supervisores realizan, de mantera trimestral, los informes de seguimiento de acuerdo con lo establecido en las obligaciones de cada convenio, identificando las posibles alertas que se puedan generar en el adecuado desarrollo de los mismos.</t>
  </si>
  <si>
    <t>Presentar a la Gerencia General, de manera semanal, un reporte sobre el seguimiento a las actividades de ejecución de los proyectos de vivienda supervisados por la Gerencia de Vivienda.</t>
  </si>
  <si>
    <t>El proceso cuenta con herramienta de seguimiento en donde se evidencia los números de resoluciones de las ofertas de compraventa, resoluciones, expropiación y sus respectivas notificaciones</t>
  </si>
  <si>
    <t>Dentro del segundo cuatrimestre, la Dirección de predios, en conjunto con el equipo de trabajo, viene adelantando la gestión predial de los proyectos Triángulo de Fenicia y Proscenio, en donde se ha venido realizando un seguimiento a los 9 predios sujetos de adquisición</t>
  </si>
  <si>
    <t>Los contratos suscritos en la vigencia para la Oficina de Gestión Social, cuentan con la obligación,  "Guardar estricta reserva sobre toda la información y documentos que tenga acceso, maneje en desarrollo de su actividad o que llegue a conocer en desarrollo del contrato y que no tenga carácter de pública. En consecuencia, se obliga a no divulgar por ningún medio dicha información o documentos a terceros, sin la previa autorización escrita de la EMPRESA."; se ponen como evidencia los 24 contratos suscritos: 160-2023, 211-2023,212-2023, 214-2023, 226-2023, 229-2023, 231-2023. 233-2023, 234-2023, 236-2023, 237-2023, 242-2023, 243-2023, 244-2023, 246-2023, 254-2023, 255-2023, 258-2023, 259-2023, 260-2023, 261-2023, 262-2023, 266-2023 y 271-2023</t>
  </si>
  <si>
    <t>Durante el segundo cuatrimestre de 2023 se realizó un comité de autoevaluación, donde se contextualizó al equipo sobre la importancia del uso debido de la información y se reiteró la relevancia de la permanente revisión y aplicación del código de integridad de la Empresa, se instó a la incorporación permanente de acciones enmarcadas en la ética profesional y por ende evitar la materialización de riesgos de corrupción. En ese sentido, de acuerdo a lo actuado y a los seguimientos realizados, se concluye que no se ha presentado reporte de la materialización de los riesgos definidos; Se reiteró la relevancia de la participación del equipo a las sesiones de socialización de las actividades programadas por la Subgerencia de Gestión Corporativa, en el marco del código de integridad y la cultura de integridad en cuanto a valores, prácticas y acuerdos de comportamiento.
Se diligenciaron los formatos de seguimiento para la ejecución del plan de gestión de los proyectos San Bernardo, Tercer Milenio, Fenicia, Calle 26, Manzana 7 y Proscenio, los cuales se encuentran ubicados en las carpetas de los respectivos proyectos</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</si>
  <si>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</si>
  <si>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Acción Tratamiento: Se continúa con el avance del primer cuatrimestre</t>
  </si>
  <si>
    <t>Se actualizó el inventario al ingreso y la salida del personal.
Se reportó cambios de inventario por parte de Jefes, supervisores  y Tics. El procedimiento PD-59, Administración de Inventarios, está programado para el segundo semestre del 2023.
Se realizó comité de baja para la salida del inventario de dos equipos de cómputo y dos licencias.</t>
  </si>
  <si>
    <t>La Subgerencia de Gestión Corporativa envía comunicados a través del correo institucional, recordando los lineamientos establecidos para un adecuado uso de los elementos asignados, mínimo dos veces al año.</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</si>
  <si>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</si>
  <si>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Las evidencias se encuentran en la matriz de seguimiento y en las actas de seguimiento a los procesos judiciales que lleva a cabo el equipo de defensa judicial </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</si>
  <si>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 análisis que sirve para fortalecer la evaluación realizada. Las decisiones tomadas quedan registradas en las actas de seguimiento a los procesos judiciales donde se plasma la estrategia del abogado y las demás recomendaciones de sus compañeros.</t>
  </si>
  <si>
    <t xml:space="preserve">El dependiente judicial realiza una verificación de todos los estados de los procesos judiciales tres veces por semana o más si es necesario, en este cuadrimestre llegaron 4 tutelas y se terminó el corte a 31 de agosto con 106 procesos judiciales </t>
  </si>
  <si>
    <t xml:space="preserve">Cada abogado que ha presentado algún proceso judicial ante el comité, ha realizado su respectiva ficha y se encuentra cargada en el SIPROJ WEB </t>
  </si>
  <si>
    <t xml:space="preserve">De conformidad con las directrices impartidas, se han realizado dos comités mensuales en este cuatrimestre con los temas de relevancia con la finalidad de evitar un daño antijurídico para la empresa </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</si>
  <si>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</si>
  <si>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 xml:space="preserve">El dependiente judicial realiza una verificación de todos los estados de los procesos judiciales tres veces por semana o más si es necesario </t>
  </si>
  <si>
    <t xml:space="preserve">Se han realizado reuniones con el equipo de defensa judicial donde cada uno de los abogados expone cada uno de sus procesos </t>
  </si>
  <si>
    <t xml:space="preserve">El dependiente judicial y los apoderados han realizado un seguimiento constante a sus procesos judiciales y las actuaciones se han incorporado en la matriz de seguimiento de los procesos judiciales </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</si>
  <si>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</si>
  <si>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Plan de Acción, reporte PIGA 
Presentación  de capacitaciones y campañas.
Informe de Reencauche 2022 según solicitud ajustes Secretaria de Ambiente</t>
  </si>
  <si>
    <t>Desde gestión ambiental se realizó la ejecución de las actividades programadas de manera mensual sobre la  ejecución del PIGA, el cual se realiza reporte mensual en el Plan de Acción.
Se realizó procesos de divulgación, capacitación y campañas del PIGA para los colaboradores, dando cumplimiento a la política ambiental.
Se presenta Informe de Reencauche del 2022.</t>
  </si>
  <si>
    <t>Se solicitó por oficio a la SDA apertura de la herramienta para cargar los ajustes realizados al PACA correspondientes a la vigencia 2023 y 2024, se realizó reunión con la subgerencia Urbana para revisar la modificación del reporte presupuestal del proyecto 7508</t>
  </si>
  <si>
    <t>De acuerdo al incremento de los valores por el IPC, se realizó ajuste al presupuesto reportado para la vigencia 2023 y 2024 del proyecto de inversión 7507.
Debido a las modificaciones que ha presentado la contratación de los estudios del Plan Parcial Tres quebradas, se realizó un ajuste presupuestal del proyecto de inversión 7508.
Se realizó reporte del seguimiento del primer semestre de la vigencia 2023 en la Herramienta STORM de la Secretaría Distrital de Ambiente</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</si>
  <si>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</si>
  <si>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 xml:space="preserve">Matriz de Quejas y reclamos, memorandos de alcance a las dependencias que incumplieron los criterios \\192.168.10.203\Institucional\OGS\0 OFICINA DE GESTIÓN SOCIAL 2023\ATENCION AL CIUDADANO\MATRIZ DE QUEJAS Y RECLAMOS  \\192.168.10.203\Institucional\OGS\0 OFICINA DE GESTIÓN SOCIAL 2023\ATENCION AL CIUDADANO\Informes calidad de las respuestas                </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</si>
  <si>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</si>
  <si>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Para realizar el control del cumplimiento a la entrega de reportes a entes internos y externos de vigilancia y control,  se realiza el seguimiento de los entregables a través del monitoreo y medición de los indicadores de entrega de informes y presentación, obligaciones tributarias; en este indicador se tiene establecido la periodicidad en la cual se debe realizar el reporte y en la fecha que se reportó, evidenciando el control y el acompañamiento que se realiza.</t>
  </si>
  <si>
    <t>Documento en cuál se evidencia el cruce de auxiliares versus la declaración a presentar.
Documento conciliaciones (Se revisaron los movimientos contables conforme a libros auxiliares, suministrados de acuerdo a muestra seleccionada.)
Hoja de ruta en la cual se valida la auto renta declarada tanto en base como en porcentaje aplicado.
Hoja de ruta donde se evalúa la oportunidad de pago del periodo del mes anterior
Hoja de ruta en la cual se valida la fecha límite de presentación del impuesto a presentar</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</si>
  <si>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</si>
  <si>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cada vez que se recepción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trámite de pago cumple con todos los requisitos establecidos, continua el tramite de pago, en caso de presentarse inconsistencia se devuelve al tercero, ( a través del sistema de información y se informa a través de correo electrónico).</t>
  </si>
  <si>
    <t>Los auditores líderes prepararon los planes de trabajo de auditoría, los cuales fueron revisados y/o complementados por los auditores acompañantes y por la Jefe de la Oficina de Control Interno para asegurar que se contara con toda la información necesaria para su ejecución.  Los Planes de Trabajo de Auditoría aprobados fueron remitidos a los líderes del proceso y se solicitó la información necesaria para la preparación de las pruebas de auditoria de las siguientes Auditorias:
Auditoria Gestión Suelo 
Contratación transversal (Incluye San Victorino y Optimización Nuevo Manual de Contratación)
Alcaldía los Mártires - Avance Obra - Cumplimiento, cronogramas y ejecución presupuestal</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</si>
  <si>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</si>
  <si>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 xml:space="preserve">El Estatuto y Código de Ética se actualizó y se aprobó en el comité CICCI no. 2 de 2023,  una vez se Ffrme la resolución, se procederá a su socialización a los Auditores de la OCI y al grupo de Auditores de Calidad. </t>
  </si>
  <si>
    <t>Reunión de Apertura y presentación del Plan de Trabajo de las siguientes Auditorias: 
Contratación transversal (Incluye San Victorino y Optimización Nuevo Manual de Contratación)
Alcaldía los Mártires - Avance Obra - Cumplimiento, cronogramas y ejecución presupuestal</t>
  </si>
  <si>
    <t>Comunicar al proceso auditado la declaración del trabajo de auditoría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</si>
  <si>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de Asistencia Reunión de Apertura) </t>
  </si>
  <si>
    <t xml:space="preserve">El Estatuto y Código de Ética se actualizó y se aprobó en el comité CICCI no. 2 de 2023,  una vez se firme la resolución, se procederá a su socialización a los Auditores de la OCI y al grupo de Auditores de Calidad. </t>
  </si>
  <si>
    <t>Realizar socialización del Estatuto y Código de Ética de Auditoria a los Auditores, mínimo una vez año.</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</si>
  <si>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</si>
  <si>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1. Establecer el ranking de auditores para valorar el desempeño del auditor.
2. Realizar el análisis semestral del estado de adopción y efectividad de las recomendaciones surtidas en los informes legales, de seguimiento o de auditoría.</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</si>
  <si>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</si>
  <si>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1. http://www.eru.gov.co/es/transparencia/planeacion-presupuesto-e-informes/plan-de-accion?title=Plan+anual&amp;field_subcategoria_planeacion_value=All
2.Plan de Trabajo Auditorías:
Auditoría Gestión de Suelo 
Contratación transversal (Incluye San Victorino y Optimización Nuevo Manual de Contratación)
Alcaldía los Mártires - Avance Obra - Cumplimiento cronogramas y ejecución presupuestal</t>
  </si>
  <si>
    <t>1. Plan Anual de Auditoría Vigencia 2023, V1 aprobado el 26 de enero de 2023
2. Plan de Trabajo Auditorías:
Auditoria Gestión de Suelo 
Contratación transversal (Incluye San Victorino y Optimización Nuevo Manual de Contratación)
Alcaldía los Mártires - Avance Obra - Cumplimiento cronogramas y ejecución presupuestal</t>
  </si>
  <si>
    <t xml:space="preserve">Cada vez que se inicia un ejercicio de auditoría, el auditor líder prepara el plan específico de auditoría, el cual se somete a la revisión y aprobación de la Jefe de la Oficina de Control Interno y se remite al área objeto de auditoria a través de comunicación oficial con suficiente antelación junto con la descripción de la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</si>
  <si>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Informe Final Auditorías:
1. Direccionamiento Estratégico y Gobierno Corporativo
2. Centro de Formación para el trabajo (SENA)  - Avance Obra - Cumplimiento cronogramas y ejecución presupuestal
Informe Preliminar Auditoría Bronx Distrito Creativo  - Avance Obra - Cumplimiento cronogramas y ejecución presupuestal</t>
  </si>
  <si>
    <t>Informe Final Auditorias:
1. Direccionamiento Estratégico y Gobierno Corporativo
2. Centro de Formación para el trabajo (SENA)  - Avance Obra - Cumplimiento cronogramas y ejecución presupuestal
Informe Preliminar Auditoría Bronx Distrito Creativo  - Avance Obra - Cumplimiento cronogramas y ejecución presupuestal</t>
  </si>
  <si>
    <t>Seguimiento Plan de Mejoramiento por procesos publicado en la Página Web</t>
  </si>
  <si>
    <t>Producto de esta auditoria y de la auditoria de precertificación, el proceso cuenta con 22 Acciones de mejora en Plan de Mejoramiento, de las cuales 21 se cerraron en la vigencia 2022 y queda pendiente una (1) acción para cumplir en la vigencia 2023.</t>
  </si>
  <si>
    <t>Carpetas de  Auditorías archivadas en el Drive de la Oficina de Control Interno:
1. Direccionamiento Estratégico y Gobierno Corporativo
2. Centro de Formación para el trabajo (SENA)  - Avance Obra - Cumplimiento cronogramas y ejecución presupuestal</t>
  </si>
  <si>
    <t>Carpetas de  Auditorías:
1. Direccionamiento Estratégico y Gobierno Corporativo
2. Centro de Formación para el trabajo (SENA)  - Avance Obra - Cumplimiento cronogramas y ejecución presupuestal</t>
  </si>
  <si>
    <t>1. Gestionar el plan de mejoramiento producto de los resultados de la auditoría externa de pares realizada en la vigencia 2021, con el objeto de evaluar el estado de desempeño del proceso de Evaluación y Seguimiento de la Empresa.</t>
  </si>
  <si>
    <t xml:space="preserve">Cada vez que se ejecuta un trabajo de auditoría,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respectivo. </t>
  </si>
  <si>
    <t xml:space="preserve">El 31 de mayo de 2023 se realizó reunión entre la Jefe de disciplinarios y la profesional del área,  donde se verificaron los términos de prescripción del proceso No. 011- 2019, acta No. 5- 2023.                                                                                                                                                                                              El 8 de junio de 2023 se realizó la reunión entre la Jefe de disciplinarios y la profesional del área,  donde se verificaron los términos de prescripción del proceso disciplinario No. 074 2023, Acta No. 6- 2023.                                                                                                                                     El 27 de julio de 2023 se realizó la reunión entre la Jefe de disciplinarios y la profesional del área, donde se verificaron los términos de prescripción del proceso No. 075-2018, Acta No. 7.                                                                                                                                                                     El 30 de agosto de 2023 se realizó la reunión entre la Jefe de disciplinarios y la profesional del área donde se verificaron los términos de prescripción de la nueva queja remitida por competencia de la Procuraduría Segunda Distrital de Instrucción de Bogotá, proceso que se identificó con el proceso disciplinario No. 011- 2023, Acta No. 8 de 2023. </t>
  </si>
  <si>
    <r>
      <t>Plan Anual de Auditorías aprob</t>
    </r>
    <r>
      <rPr>
        <sz val="10"/>
        <rFont val="Arial Narrow"/>
        <family val="2"/>
      </rPr>
      <t>ado el 26 de Enero de 2023</t>
    </r>
    <r>
      <rPr>
        <sz val="10"/>
        <color theme="1"/>
        <rFont val="Arial Narrow"/>
        <family val="2"/>
      </rPr>
      <t xml:space="preserve"> Acta No. 1 Comité CICCI, Este plan cuenta con todas las hojas donde se realizó el análisis y se determinó el universo de auditorias para la Empresa.</t>
    </r>
  </si>
  <si>
    <t>Como No Aplico avance en el control se continúa con el porcentaje alcanzado en el primer cuatrimestre equivalente al 33% (ver seguimiento Enero - Abril 2023)</t>
  </si>
  <si>
    <r>
      <t xml:space="preserve">RIESGO MATERIALIZADO:
</t>
    </r>
    <r>
      <rPr>
        <b/>
        <sz val="10"/>
        <color theme="1"/>
        <rFont val="Arial Narrow"/>
        <family val="2"/>
      </rPr>
      <t xml:space="preserve">Acción de Contingencia: </t>
    </r>
    <r>
      <rPr>
        <sz val="10"/>
        <color theme="1"/>
        <rFont val="Arial Narrow"/>
        <family val="2"/>
      </rPr>
      <t>Es importante realizar seguimiento Bimestral y remitirlo a la SPAP y a la OCI para realizar seguimiento a la acción, además revisar los controles y las acciones de tratamiento para crear nuevos puntos de control que eviten que se reitere la materialización del riesgo.</t>
    </r>
  </si>
  <si>
    <t>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</si>
  <si>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Control: Es importante reportar:  "En caso de presentarse retrasos en la formulación de los instrumentos de planeamiento, se generan alertas tanto en los instrumentos como en las reuniones de seguimiento".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</si>
  <si>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Acción Tratamiento: Es importante verificar y establecer una acción de tratamiento para la vigencia 2023, ya que la que se encuentra establecida, se ejecuto y cumplio en la vigencia 2022.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</si>
  <si>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Acción Tratamiento: Es importante verificar y establecer una acción de tratamiento para la vigencia 2023, ya que la que se encuentra establecida, se ejecuto y cumplio en la vigencia 2022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</si>
  <si>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Acción de Tratamiento: No se evidencia la presentación a la Gerencia General de manera semanal, de un reporte sobre el seguimiento a las actividades de ejecución de los proyectos de vivienda supervisados por la Gerencia de Vivienda.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</si>
  <si>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Control: El proceso no adjunta evidencia que soporte la asistencia a la Secretaria Distrital de Hábitat, a los comités que está realiza cada 2 meses, los comités operativos de los convenios suscritos para el desarrollo de los proyectos de vivienda, con el propósito de identificar los posibles retrasos que se puedan presentar en la ejecución de los mismos.
Acción Tratamiento: El proceso no adjunta evidencia que soporte que se esté presentando a la Gerencia General de manera semanal, un reporte sobre el seguimiento a las actividades de ejecución de los proyectos de vivienda supervisados por la Gerencia de Vivienda.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</si>
  <si>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Es importante revisar la inclusión de una nueva acción de tratamiento, dado que la acción de cumplimiento propuesta se ha cumplido en el primer cuatrimestre de la vigencia 2023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</si>
</sst>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
      <i/>
      <sz val="10"/>
      <name val="Arial Narrow"/>
      <family val="2"/>
    </font>
    <font>
      <b/>
      <u/>
      <sz val="10"/>
      <name val="Arial Narrow"/>
      <family val="2"/>
    </font>
    <font>
      <sz val="9"/>
      <color theme="1"/>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49" xfId="2" applyFont="1" applyFill="1" applyBorder="1"/>
    <xf numFmtId="0" fontId="48" fillId="3" borderId="50" xfId="2" applyFont="1" applyFill="1" applyBorder="1"/>
    <xf numFmtId="0" fontId="48" fillId="3" borderId="51"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9" fontId="36" fillId="3" borderId="41" xfId="0" applyNumberFormat="1"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36" xfId="0" applyNumberFormat="1"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7" fillId="3" borderId="38" xfId="0" applyFont="1" applyFill="1" applyBorder="1" applyAlignment="1">
      <alignment horizontal="justify" vertical="center" wrapText="1" readingOrder="1"/>
    </xf>
    <xf numFmtId="0" fontId="37" fillId="3" borderId="39" xfId="0" applyFont="1" applyFill="1" applyBorder="1" applyAlignment="1">
      <alignment horizontal="center" vertical="center" wrapText="1" readingOrder="1"/>
    </xf>
    <xf numFmtId="0" fontId="45" fillId="3" borderId="0" xfId="0" applyFont="1" applyFill="1"/>
    <xf numFmtId="0" fontId="36" fillId="15" borderId="43" xfId="0" applyFont="1" applyFill="1" applyBorder="1" applyAlignment="1">
      <alignment horizontal="center" vertical="center" wrapText="1" readingOrder="1"/>
    </xf>
    <xf numFmtId="0" fontId="36" fillId="15" borderId="44"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79"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79"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0" xfId="0" applyFont="1" applyFill="1" applyBorder="1" applyAlignment="1" applyProtection="1">
      <alignment horizontal="justify" vertical="center" wrapText="1"/>
      <protection locked="0"/>
    </xf>
    <xf numFmtId="0" fontId="3" fillId="3" borderId="80" xfId="0" applyFont="1" applyFill="1" applyBorder="1" applyAlignment="1" applyProtection="1">
      <alignment horizontal="center" vertical="center"/>
      <protection locked="0"/>
    </xf>
    <xf numFmtId="14" fontId="3" fillId="3" borderId="80"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0" xfId="0" applyFont="1" applyFill="1" applyBorder="1" applyAlignment="1" applyProtection="1">
      <alignment horizontal="justify" vertical="center" wrapText="1"/>
      <protection locked="0"/>
    </xf>
    <xf numFmtId="0" fontId="6" fillId="3" borderId="79" xfId="0" applyFont="1" applyFill="1" applyBorder="1" applyAlignment="1">
      <alignment horizontal="justify" vertical="center" wrapText="1"/>
    </xf>
    <xf numFmtId="0" fontId="3" fillId="3" borderId="79" xfId="0" applyFont="1" applyFill="1" applyBorder="1" applyAlignment="1">
      <alignment horizontal="center" vertical="center" wrapText="1"/>
    </xf>
    <xf numFmtId="0" fontId="3" fillId="3" borderId="79" xfId="0" applyFont="1" applyFill="1" applyBorder="1" applyAlignment="1">
      <alignment horizontal="justify" vertical="center" wrapText="1"/>
    </xf>
    <xf numFmtId="0" fontId="3" fillId="3" borderId="79" xfId="0" applyFont="1" applyFill="1" applyBorder="1" applyAlignment="1">
      <alignment horizontal="center" vertical="center"/>
    </xf>
    <xf numFmtId="0" fontId="48" fillId="3" borderId="79"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79"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4" fillId="2" borderId="2" xfId="0" applyFont="1" applyFill="1" applyBorder="1" applyAlignment="1">
      <alignment horizontal="center"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48" fillId="0" borderId="0" xfId="0" applyFont="1" applyAlignment="1">
      <alignment vertical="center" wrapText="1"/>
    </xf>
    <xf numFmtId="0" fontId="48" fillId="0" borderId="0" xfId="0" applyFont="1" applyAlignment="1">
      <alignment horizontal="center" vertical="center"/>
    </xf>
    <xf numFmtId="14" fontId="59" fillId="0" borderId="2" xfId="0" applyNumberFormat="1" applyFont="1" applyBorder="1" applyAlignment="1" applyProtection="1">
      <alignment horizontal="justify" vertical="center" wrapText="1"/>
      <protection locked="0"/>
    </xf>
    <xf numFmtId="14" fontId="6" fillId="0" borderId="2" xfId="0" applyNumberFormat="1" applyFont="1" applyBorder="1" applyAlignment="1" applyProtection="1">
      <alignment vertical="top" wrapText="1"/>
      <protection locked="0"/>
    </xf>
    <xf numFmtId="9" fontId="6" fillId="0" borderId="2" xfId="1" applyFont="1" applyBorder="1" applyAlignment="1" applyProtection="1">
      <alignment horizontal="center" vertical="center" wrapText="1"/>
      <protection locked="0"/>
    </xf>
    <xf numFmtId="14" fontId="48" fillId="0" borderId="2" xfId="0" applyNumberFormat="1" applyFont="1" applyBorder="1" applyAlignment="1" applyProtection="1">
      <alignment horizontal="justify" vertical="center" wrapText="1"/>
      <protection locked="0"/>
    </xf>
    <xf numFmtId="0" fontId="6" fillId="0" borderId="2" xfId="0" applyFont="1" applyBorder="1" applyAlignment="1" applyProtection="1">
      <alignment horizontal="left" vertical="center" wrapText="1"/>
      <protection locked="0"/>
    </xf>
    <xf numFmtId="14" fontId="57" fillId="0" borderId="2" xfId="0" applyNumberFormat="1" applyFont="1" applyBorder="1" applyAlignment="1" applyProtection="1">
      <alignment horizontal="center" vertical="center" wrapText="1"/>
      <protection locked="0"/>
    </xf>
    <xf numFmtId="14" fontId="63" fillId="0" borderId="2" xfId="0" applyNumberFormat="1" applyFont="1" applyBorder="1" applyAlignment="1" applyProtection="1">
      <alignment horizontal="justify" vertical="center" wrapText="1"/>
      <protection locked="0"/>
    </xf>
    <xf numFmtId="9" fontId="57" fillId="0" borderId="2" xfId="0" applyNumberFormat="1" applyFont="1" applyBorder="1" applyAlignment="1" applyProtection="1">
      <alignment horizontal="center" vertical="center" wrapText="1"/>
      <protection locked="0"/>
    </xf>
    <xf numFmtId="14" fontId="57" fillId="0" borderId="2" xfId="0" applyNumberFormat="1" applyFont="1" applyBorder="1" applyAlignment="1" applyProtection="1">
      <alignment horizontal="right" vertical="center" wrapText="1"/>
      <protection locked="0"/>
    </xf>
    <xf numFmtId="14" fontId="6" fillId="0" borderId="2" xfId="0" applyNumberFormat="1" applyFont="1" applyBorder="1" applyAlignment="1" applyProtection="1">
      <alignment horizontal="left" vertical="center" wrapText="1"/>
      <protection locked="0"/>
    </xf>
    <xf numFmtId="0" fontId="54" fillId="3" borderId="62" xfId="2" applyFont="1" applyFill="1" applyBorder="1" applyAlignment="1">
      <alignment horizontal="justify" vertical="center" wrapText="1"/>
    </xf>
    <xf numFmtId="0" fontId="54" fillId="3" borderId="63" xfId="2" applyFont="1" applyFill="1" applyBorder="1" applyAlignment="1">
      <alignment horizontal="justify" vertical="center" wrapText="1"/>
    </xf>
    <xf numFmtId="0" fontId="53" fillId="3" borderId="69" xfId="0" applyFont="1" applyFill="1" applyBorder="1" applyAlignment="1">
      <alignment horizontal="left" vertical="center" wrapText="1"/>
    </xf>
    <xf numFmtId="0" fontId="53" fillId="3" borderId="70" xfId="0" applyFont="1" applyFill="1" applyBorder="1" applyAlignment="1">
      <alignment horizontal="left" vertical="center" wrapText="1"/>
    </xf>
    <xf numFmtId="0" fontId="53" fillId="3" borderId="56" xfId="3" applyFont="1" applyFill="1" applyBorder="1" applyAlignment="1">
      <alignment horizontal="left" vertical="top" wrapText="1" readingOrder="1"/>
    </xf>
    <xf numFmtId="0" fontId="53" fillId="3" borderId="57" xfId="3" applyFont="1" applyFill="1" applyBorder="1" applyAlignment="1">
      <alignment horizontal="left" vertical="top" wrapText="1" readingOrder="1"/>
    </xf>
    <xf numFmtId="0" fontId="54" fillId="3" borderId="58" xfId="2" applyFont="1" applyFill="1" applyBorder="1" applyAlignment="1">
      <alignment horizontal="justify" vertical="center" wrapText="1"/>
    </xf>
    <xf numFmtId="0" fontId="54" fillId="3" borderId="59"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4" fillId="3" borderId="64" xfId="0" applyFont="1" applyFill="1" applyBorder="1" applyAlignment="1">
      <alignment horizontal="justify" vertical="center" wrapText="1"/>
    </xf>
    <xf numFmtId="0" fontId="54" fillId="3" borderId="65" xfId="0" applyFont="1" applyFill="1" applyBorder="1" applyAlignment="1">
      <alignment horizontal="justify" vertical="center" wrapText="1"/>
    </xf>
    <xf numFmtId="0" fontId="49" fillId="14" borderId="46" xfId="2" applyFont="1" applyFill="1" applyBorder="1" applyAlignment="1">
      <alignment horizontal="center" vertical="center" wrapText="1"/>
    </xf>
    <xf numFmtId="0" fontId="49" fillId="14" borderId="47" xfId="2" applyFont="1" applyFill="1" applyBorder="1" applyAlignment="1">
      <alignment horizontal="center" vertical="center" wrapText="1"/>
    </xf>
    <xf numFmtId="0" fontId="49" fillId="14" borderId="48"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50"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51" fillId="3" borderId="51"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2" xfId="3" applyFont="1" applyFill="1" applyBorder="1" applyAlignment="1">
      <alignment horizontal="center" vertical="center" wrapText="1"/>
    </xf>
    <xf numFmtId="0" fontId="53" fillId="14" borderId="53" xfId="3" applyFont="1" applyFill="1" applyBorder="1" applyAlignment="1">
      <alignment horizontal="center" vertical="center" wrapText="1"/>
    </xf>
    <xf numFmtId="0" fontId="53" fillId="14" borderId="54" xfId="2" applyFont="1" applyFill="1" applyBorder="1" applyAlignment="1">
      <alignment horizontal="center" vertical="center"/>
    </xf>
    <xf numFmtId="0" fontId="53"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3" xfId="0" applyFont="1" applyBorder="1" applyAlignment="1">
      <alignment horizontal="center" vertical="center" wrapText="1"/>
    </xf>
    <xf numFmtId="0" fontId="42" fillId="0" borderId="73"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2" fillId="0" borderId="77" xfId="0" applyFont="1" applyBorder="1" applyAlignment="1">
      <alignment horizontal="center" vertical="center"/>
    </xf>
    <xf numFmtId="0" fontId="42" fillId="0" borderId="0" xfId="0" applyFont="1" applyAlignment="1">
      <alignment horizontal="center" vertical="center" wrapText="1"/>
    </xf>
    <xf numFmtId="0" fontId="42" fillId="0" borderId="74" xfId="0" applyFont="1" applyBorder="1" applyAlignment="1">
      <alignment horizontal="center" vertical="center"/>
    </xf>
    <xf numFmtId="0" fontId="42" fillId="0" borderId="78" xfId="0" applyFont="1" applyBorder="1" applyAlignment="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4" fillId="2" borderId="3"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2" fillId="3" borderId="4"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8" xfId="0" applyFont="1" applyBorder="1" applyAlignment="1">
      <alignment horizontal="justify"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0" fillId="12"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3" xfId="0" applyFont="1" applyFill="1" applyBorder="1" applyAlignment="1">
      <alignment horizontal="center" vertical="center" wrapText="1" readingOrder="1"/>
    </xf>
    <xf numFmtId="0" fontId="39" fillId="15" borderId="34" xfId="0" applyFont="1" applyFill="1" applyBorder="1" applyAlignment="1">
      <alignment horizontal="center" vertical="center" wrapText="1" readingOrder="1"/>
    </xf>
    <xf numFmtId="0" fontId="39" fillId="15" borderId="45"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6" fillId="3" borderId="35"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6" fillId="16" borderId="4"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48" fillId="0" borderId="0" xfId="0" applyFont="1" applyFill="1" applyAlignment="1">
      <alignment vertical="center"/>
    </xf>
    <xf numFmtId="0" fontId="59" fillId="0" borderId="0" xfId="0" applyFont="1" applyFill="1" applyAlignment="1">
      <alignmen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92">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42</xdr:col>
      <xdr:colOff>104385</xdr:colOff>
      <xdr:row>15</xdr:row>
      <xdr:rowOff>486851</xdr:rowOff>
    </xdr:from>
    <xdr:to>
      <xdr:col>42</xdr:col>
      <xdr:colOff>4038600</xdr:colOff>
      <xdr:row>15</xdr:row>
      <xdr:rowOff>2659896</xdr:rowOff>
    </xdr:to>
    <xdr:pic>
      <xdr:nvPicPr>
        <xdr:cNvPr id="2" name="Imagen 1">
          <a:extLst>
            <a:ext uri="{FF2B5EF4-FFF2-40B4-BE49-F238E27FC236}">
              <a16:creationId xmlns:a16="http://schemas.microsoft.com/office/drawing/2014/main" id="{3D0320C4-258A-4050-B042-F5A080E9AAF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72000"/>
                  </a14:imgEffect>
                  <a14:imgEffect>
                    <a14:brightnessContrast bright="41000" contrast="35000"/>
                  </a14:imgEffect>
                </a14:imgLayer>
              </a14:imgProps>
            </a:ext>
          </a:extLst>
        </a:blip>
        <a:stretch>
          <a:fillRect/>
        </a:stretch>
      </xdr:blipFill>
      <xdr:spPr>
        <a:xfrm>
          <a:off x="48167535" y="3172901"/>
          <a:ext cx="3934215" cy="21782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Impac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691" dataDxfId="690">
  <autoFilter ref="B209:C219" xr:uid="{00000000-0009-0000-0100-000001000000}"/>
  <tableColumns count="2">
    <tableColumn id="1" xr3:uid="{00000000-0010-0000-0000-000001000000}" name="Criterios" dataDxfId="689"/>
    <tableColumn id="2" xr3:uid="{00000000-0010-0000-0000-000002000000}" name="Subcriterios" dataDxfId="68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file:///\\192.168.10.203\Institucional\OGS\0%20OFICINA%20DE%20GESTI&#211;N%20SOCIAL%202023\ATENCION%20AL%20CIUDADANO\CAPACITACIONES\Capacitaciones%20funcional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45" t="s">
        <v>140</v>
      </c>
      <c r="C2" s="246"/>
      <c r="D2" s="246"/>
      <c r="E2" s="246"/>
      <c r="F2" s="246"/>
      <c r="G2" s="246"/>
      <c r="H2" s="247"/>
    </row>
    <row r="3" spans="2:8" x14ac:dyDescent="0.25">
      <c r="B3" s="42"/>
      <c r="C3" s="43"/>
      <c r="D3" s="43"/>
      <c r="E3" s="43"/>
      <c r="F3" s="43"/>
      <c r="G3" s="43"/>
      <c r="H3" s="44"/>
    </row>
    <row r="4" spans="2:8" ht="63" customHeight="1" x14ac:dyDescent="0.25">
      <c r="B4" s="248" t="s">
        <v>183</v>
      </c>
      <c r="C4" s="249"/>
      <c r="D4" s="249"/>
      <c r="E4" s="249"/>
      <c r="F4" s="249"/>
      <c r="G4" s="249"/>
      <c r="H4" s="250"/>
    </row>
    <row r="5" spans="2:8" ht="63" customHeight="1" x14ac:dyDescent="0.25">
      <c r="B5" s="251"/>
      <c r="C5" s="252"/>
      <c r="D5" s="252"/>
      <c r="E5" s="252"/>
      <c r="F5" s="252"/>
      <c r="G5" s="252"/>
      <c r="H5" s="253"/>
    </row>
    <row r="6" spans="2:8" ht="16.5" x14ac:dyDescent="0.25">
      <c r="B6" s="254" t="s">
        <v>138</v>
      </c>
      <c r="C6" s="255"/>
      <c r="D6" s="255"/>
      <c r="E6" s="255"/>
      <c r="F6" s="255"/>
      <c r="G6" s="255"/>
      <c r="H6" s="256"/>
    </row>
    <row r="7" spans="2:8" ht="95.25" customHeight="1" x14ac:dyDescent="0.25">
      <c r="B7" s="264" t="s">
        <v>143</v>
      </c>
      <c r="C7" s="265"/>
      <c r="D7" s="265"/>
      <c r="E7" s="265"/>
      <c r="F7" s="265"/>
      <c r="G7" s="265"/>
      <c r="H7" s="266"/>
    </row>
    <row r="8" spans="2:8" ht="16.5" x14ac:dyDescent="0.25">
      <c r="B8" s="78"/>
      <c r="C8" s="79"/>
      <c r="D8" s="79"/>
      <c r="E8" s="79"/>
      <c r="F8" s="79"/>
      <c r="G8" s="79"/>
      <c r="H8" s="80"/>
    </row>
    <row r="9" spans="2:8" ht="16.5" customHeight="1" x14ac:dyDescent="0.25">
      <c r="B9" s="257" t="s">
        <v>176</v>
      </c>
      <c r="C9" s="258"/>
      <c r="D9" s="258"/>
      <c r="E9" s="258"/>
      <c r="F9" s="258"/>
      <c r="G9" s="258"/>
      <c r="H9" s="259"/>
    </row>
    <row r="10" spans="2:8" ht="44.25" customHeight="1" x14ac:dyDescent="0.25">
      <c r="B10" s="257"/>
      <c r="C10" s="258"/>
      <c r="D10" s="258"/>
      <c r="E10" s="258"/>
      <c r="F10" s="258"/>
      <c r="G10" s="258"/>
      <c r="H10" s="259"/>
    </row>
    <row r="11" spans="2:8" ht="15.75" thickBot="1" x14ac:dyDescent="0.3">
      <c r="B11" s="67"/>
      <c r="C11" s="70"/>
      <c r="D11" s="75"/>
      <c r="E11" s="76"/>
      <c r="F11" s="76"/>
      <c r="G11" s="77"/>
      <c r="H11" s="71"/>
    </row>
    <row r="12" spans="2:8" ht="15.75" thickTop="1" x14ac:dyDescent="0.25">
      <c r="B12" s="67"/>
      <c r="C12" s="260" t="s">
        <v>139</v>
      </c>
      <c r="D12" s="261"/>
      <c r="E12" s="262" t="s">
        <v>177</v>
      </c>
      <c r="F12" s="263"/>
      <c r="G12" s="70"/>
      <c r="H12" s="71"/>
    </row>
    <row r="13" spans="2:8" ht="35.25" customHeight="1" x14ac:dyDescent="0.25">
      <c r="B13" s="67"/>
      <c r="C13" s="232" t="s">
        <v>170</v>
      </c>
      <c r="D13" s="233"/>
      <c r="E13" s="234" t="s">
        <v>175</v>
      </c>
      <c r="F13" s="235"/>
      <c r="G13" s="70"/>
      <c r="H13" s="71"/>
    </row>
    <row r="14" spans="2:8" ht="17.25" customHeight="1" x14ac:dyDescent="0.25">
      <c r="B14" s="67"/>
      <c r="C14" s="232" t="s">
        <v>171</v>
      </c>
      <c r="D14" s="233"/>
      <c r="E14" s="234" t="s">
        <v>173</v>
      </c>
      <c r="F14" s="235"/>
      <c r="G14" s="70"/>
      <c r="H14" s="71"/>
    </row>
    <row r="15" spans="2:8" ht="19.5" customHeight="1" x14ac:dyDescent="0.25">
      <c r="B15" s="67"/>
      <c r="C15" s="232" t="s">
        <v>172</v>
      </c>
      <c r="D15" s="233"/>
      <c r="E15" s="234" t="s">
        <v>174</v>
      </c>
      <c r="F15" s="235"/>
      <c r="G15" s="70"/>
      <c r="H15" s="71"/>
    </row>
    <row r="16" spans="2:8" ht="69.75" customHeight="1" x14ac:dyDescent="0.25">
      <c r="B16" s="67"/>
      <c r="C16" s="232" t="s">
        <v>141</v>
      </c>
      <c r="D16" s="233"/>
      <c r="E16" s="234" t="s">
        <v>142</v>
      </c>
      <c r="F16" s="235"/>
      <c r="G16" s="70"/>
      <c r="H16" s="71"/>
    </row>
    <row r="17" spans="2:8" ht="34.5" customHeight="1" x14ac:dyDescent="0.25">
      <c r="B17" s="67"/>
      <c r="C17" s="236" t="s">
        <v>2</v>
      </c>
      <c r="D17" s="237"/>
      <c r="E17" s="228" t="s">
        <v>184</v>
      </c>
      <c r="F17" s="229"/>
      <c r="G17" s="70"/>
      <c r="H17" s="71"/>
    </row>
    <row r="18" spans="2:8" ht="27.75" customHeight="1" x14ac:dyDescent="0.25">
      <c r="B18" s="67"/>
      <c r="C18" s="236" t="s">
        <v>3</v>
      </c>
      <c r="D18" s="237"/>
      <c r="E18" s="228" t="s">
        <v>185</v>
      </c>
      <c r="F18" s="229"/>
      <c r="G18" s="70"/>
      <c r="H18" s="71"/>
    </row>
    <row r="19" spans="2:8" ht="28.5" customHeight="1" x14ac:dyDescent="0.25">
      <c r="B19" s="67"/>
      <c r="C19" s="236" t="s">
        <v>38</v>
      </c>
      <c r="D19" s="237"/>
      <c r="E19" s="228" t="s">
        <v>186</v>
      </c>
      <c r="F19" s="229"/>
      <c r="G19" s="70"/>
      <c r="H19" s="71"/>
    </row>
    <row r="20" spans="2:8" ht="72.75" customHeight="1" x14ac:dyDescent="0.25">
      <c r="B20" s="67"/>
      <c r="C20" s="236" t="s">
        <v>1</v>
      </c>
      <c r="D20" s="237"/>
      <c r="E20" s="228" t="s">
        <v>187</v>
      </c>
      <c r="F20" s="229"/>
      <c r="G20" s="70"/>
      <c r="H20" s="71"/>
    </row>
    <row r="21" spans="2:8" ht="64.5" customHeight="1" x14ac:dyDescent="0.25">
      <c r="B21" s="67"/>
      <c r="C21" s="236" t="s">
        <v>44</v>
      </c>
      <c r="D21" s="237"/>
      <c r="E21" s="228" t="s">
        <v>145</v>
      </c>
      <c r="F21" s="229"/>
      <c r="G21" s="70"/>
      <c r="H21" s="71"/>
    </row>
    <row r="22" spans="2:8" ht="71.25" customHeight="1" x14ac:dyDescent="0.25">
      <c r="B22" s="67"/>
      <c r="C22" s="236" t="s">
        <v>144</v>
      </c>
      <c r="D22" s="237"/>
      <c r="E22" s="228" t="s">
        <v>146</v>
      </c>
      <c r="F22" s="229"/>
      <c r="G22" s="70"/>
      <c r="H22" s="71"/>
    </row>
    <row r="23" spans="2:8" ht="55.5" customHeight="1" x14ac:dyDescent="0.25">
      <c r="B23" s="67"/>
      <c r="C23" s="230" t="s">
        <v>147</v>
      </c>
      <c r="D23" s="231"/>
      <c r="E23" s="228" t="s">
        <v>148</v>
      </c>
      <c r="F23" s="229"/>
      <c r="G23" s="70"/>
      <c r="H23" s="71"/>
    </row>
    <row r="24" spans="2:8" ht="42" customHeight="1" x14ac:dyDescent="0.25">
      <c r="B24" s="67"/>
      <c r="C24" s="230" t="s">
        <v>42</v>
      </c>
      <c r="D24" s="231"/>
      <c r="E24" s="228" t="s">
        <v>149</v>
      </c>
      <c r="F24" s="229"/>
      <c r="G24" s="70"/>
      <c r="H24" s="71"/>
    </row>
    <row r="25" spans="2:8" ht="59.25" customHeight="1" x14ac:dyDescent="0.25">
      <c r="B25" s="67"/>
      <c r="C25" s="230" t="s">
        <v>137</v>
      </c>
      <c r="D25" s="231"/>
      <c r="E25" s="228" t="s">
        <v>150</v>
      </c>
      <c r="F25" s="229"/>
      <c r="G25" s="70"/>
      <c r="H25" s="71"/>
    </row>
    <row r="26" spans="2:8" ht="23.25" customHeight="1" x14ac:dyDescent="0.25">
      <c r="B26" s="67"/>
      <c r="C26" s="230" t="s">
        <v>12</v>
      </c>
      <c r="D26" s="231"/>
      <c r="E26" s="228" t="s">
        <v>151</v>
      </c>
      <c r="F26" s="229"/>
      <c r="G26" s="70"/>
      <c r="H26" s="71"/>
    </row>
    <row r="27" spans="2:8" ht="30.75" customHeight="1" x14ac:dyDescent="0.25">
      <c r="B27" s="67"/>
      <c r="C27" s="230" t="s">
        <v>155</v>
      </c>
      <c r="D27" s="231"/>
      <c r="E27" s="228" t="s">
        <v>152</v>
      </c>
      <c r="F27" s="229"/>
      <c r="G27" s="70"/>
      <c r="H27" s="71"/>
    </row>
    <row r="28" spans="2:8" ht="35.25" customHeight="1" x14ac:dyDescent="0.25">
      <c r="B28" s="67"/>
      <c r="C28" s="230" t="s">
        <v>156</v>
      </c>
      <c r="D28" s="231"/>
      <c r="E28" s="228" t="s">
        <v>153</v>
      </c>
      <c r="F28" s="229"/>
      <c r="G28" s="70"/>
      <c r="H28" s="71"/>
    </row>
    <row r="29" spans="2:8" ht="33" customHeight="1" x14ac:dyDescent="0.25">
      <c r="B29" s="67"/>
      <c r="C29" s="230" t="s">
        <v>156</v>
      </c>
      <c r="D29" s="231"/>
      <c r="E29" s="228" t="s">
        <v>153</v>
      </c>
      <c r="F29" s="229"/>
      <c r="G29" s="70"/>
      <c r="H29" s="71"/>
    </row>
    <row r="30" spans="2:8" ht="30" customHeight="1" x14ac:dyDescent="0.25">
      <c r="B30" s="67"/>
      <c r="C30" s="230" t="s">
        <v>157</v>
      </c>
      <c r="D30" s="231"/>
      <c r="E30" s="228" t="s">
        <v>154</v>
      </c>
      <c r="F30" s="229"/>
      <c r="G30" s="70"/>
      <c r="H30" s="71"/>
    </row>
    <row r="31" spans="2:8" ht="35.25" customHeight="1" x14ac:dyDescent="0.25">
      <c r="B31" s="67"/>
      <c r="C31" s="230" t="s">
        <v>158</v>
      </c>
      <c r="D31" s="231"/>
      <c r="E31" s="228" t="s">
        <v>159</v>
      </c>
      <c r="F31" s="229"/>
      <c r="G31" s="70"/>
      <c r="H31" s="71"/>
    </row>
    <row r="32" spans="2:8" ht="31.5" customHeight="1" x14ac:dyDescent="0.25">
      <c r="B32" s="67"/>
      <c r="C32" s="230" t="s">
        <v>160</v>
      </c>
      <c r="D32" s="231"/>
      <c r="E32" s="228" t="s">
        <v>161</v>
      </c>
      <c r="F32" s="229"/>
      <c r="G32" s="70"/>
      <c r="H32" s="71"/>
    </row>
    <row r="33" spans="2:8" ht="35.25" customHeight="1" x14ac:dyDescent="0.25">
      <c r="B33" s="67"/>
      <c r="C33" s="230" t="s">
        <v>162</v>
      </c>
      <c r="D33" s="231"/>
      <c r="E33" s="228" t="s">
        <v>163</v>
      </c>
      <c r="F33" s="229"/>
      <c r="G33" s="70"/>
      <c r="H33" s="71"/>
    </row>
    <row r="34" spans="2:8" ht="59.25" customHeight="1" x14ac:dyDescent="0.25">
      <c r="B34" s="67"/>
      <c r="C34" s="230" t="s">
        <v>164</v>
      </c>
      <c r="D34" s="231"/>
      <c r="E34" s="228" t="s">
        <v>165</v>
      </c>
      <c r="F34" s="229"/>
      <c r="G34" s="70"/>
      <c r="H34" s="71"/>
    </row>
    <row r="35" spans="2:8" ht="29.25" customHeight="1" x14ac:dyDescent="0.25">
      <c r="B35" s="67"/>
      <c r="C35" s="230" t="s">
        <v>29</v>
      </c>
      <c r="D35" s="231"/>
      <c r="E35" s="228" t="s">
        <v>166</v>
      </c>
      <c r="F35" s="229"/>
      <c r="G35" s="70"/>
      <c r="H35" s="71"/>
    </row>
    <row r="36" spans="2:8" ht="82.5" customHeight="1" x14ac:dyDescent="0.25">
      <c r="B36" s="67"/>
      <c r="C36" s="230" t="s">
        <v>168</v>
      </c>
      <c r="D36" s="231"/>
      <c r="E36" s="228" t="s">
        <v>167</v>
      </c>
      <c r="F36" s="229"/>
      <c r="G36" s="70"/>
      <c r="H36" s="71"/>
    </row>
    <row r="37" spans="2:8" ht="46.5" customHeight="1" x14ac:dyDescent="0.25">
      <c r="B37" s="67"/>
      <c r="C37" s="230" t="s">
        <v>35</v>
      </c>
      <c r="D37" s="231"/>
      <c r="E37" s="228" t="s">
        <v>169</v>
      </c>
      <c r="F37" s="229"/>
      <c r="G37" s="70"/>
      <c r="H37" s="71"/>
    </row>
    <row r="38" spans="2:8" ht="6.75" customHeight="1" thickBot="1" x14ac:dyDescent="0.3">
      <c r="B38" s="67"/>
      <c r="C38" s="241"/>
      <c r="D38" s="242"/>
      <c r="E38" s="243"/>
      <c r="F38" s="244"/>
      <c r="G38" s="70"/>
      <c r="H38" s="71"/>
    </row>
    <row r="39" spans="2:8" ht="15.75" thickTop="1" x14ac:dyDescent="0.25">
      <c r="B39" s="67"/>
      <c r="C39" s="68"/>
      <c r="D39" s="68"/>
      <c r="E39" s="69"/>
      <c r="F39" s="69"/>
      <c r="G39" s="70"/>
      <c r="H39" s="71"/>
    </row>
    <row r="40" spans="2:8" ht="21" customHeight="1" x14ac:dyDescent="0.25">
      <c r="B40" s="238" t="s">
        <v>178</v>
      </c>
      <c r="C40" s="239"/>
      <c r="D40" s="239"/>
      <c r="E40" s="239"/>
      <c r="F40" s="239"/>
      <c r="G40" s="239"/>
      <c r="H40" s="240"/>
    </row>
    <row r="41" spans="2:8" ht="20.25" customHeight="1" x14ac:dyDescent="0.25">
      <c r="B41" s="238" t="s">
        <v>179</v>
      </c>
      <c r="C41" s="239"/>
      <c r="D41" s="239"/>
      <c r="E41" s="239"/>
      <c r="F41" s="239"/>
      <c r="G41" s="239"/>
      <c r="H41" s="240"/>
    </row>
    <row r="42" spans="2:8" ht="20.25" customHeight="1" x14ac:dyDescent="0.25">
      <c r="B42" s="238" t="s">
        <v>180</v>
      </c>
      <c r="C42" s="239"/>
      <c r="D42" s="239"/>
      <c r="E42" s="239"/>
      <c r="F42" s="239"/>
      <c r="G42" s="239"/>
      <c r="H42" s="240"/>
    </row>
    <row r="43" spans="2:8" ht="20.25" customHeight="1" x14ac:dyDescent="0.25">
      <c r="B43" s="238" t="s">
        <v>181</v>
      </c>
      <c r="C43" s="239"/>
      <c r="D43" s="239"/>
      <c r="E43" s="239"/>
      <c r="F43" s="239"/>
      <c r="G43" s="239"/>
      <c r="H43" s="240"/>
    </row>
    <row r="44" spans="2:8" x14ac:dyDescent="0.25">
      <c r="B44" s="238" t="s">
        <v>182</v>
      </c>
      <c r="C44" s="239"/>
      <c r="D44" s="239"/>
      <c r="E44" s="239"/>
      <c r="F44" s="239"/>
      <c r="G44" s="239"/>
      <c r="H44" s="240"/>
    </row>
    <row r="45" spans="2:8" ht="15.75" thickBot="1" x14ac:dyDescent="0.3">
      <c r="B45" s="72"/>
      <c r="C45" s="73"/>
      <c r="D45" s="73"/>
      <c r="E45" s="73"/>
      <c r="F45" s="73"/>
      <c r="G45" s="73"/>
      <c r="H45" s="74"/>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42578125" bestFit="1" customWidth="1"/>
    <col min="11" max="12" width="11" bestFit="1" customWidth="1"/>
    <col min="13" max="13" width="10.42578125" bestFit="1" customWidth="1"/>
    <col min="14" max="15" width="11" bestFit="1" customWidth="1"/>
    <col min="16" max="16" width="10.85546875" customWidth="1"/>
    <col min="17" max="17" width="11" bestFit="1" customWidth="1"/>
    <col min="18" max="18" width="11" customWidth="1"/>
    <col min="19" max="19" width="10.42578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284" t="s">
        <v>134</v>
      </c>
      <c r="C2" s="285"/>
      <c r="D2" s="285"/>
      <c r="E2" s="285"/>
      <c r="F2" s="285"/>
      <c r="G2" s="285"/>
      <c r="H2" s="285"/>
      <c r="I2" s="285"/>
      <c r="J2" s="286" t="s">
        <v>2</v>
      </c>
      <c r="K2" s="286"/>
      <c r="L2" s="286"/>
      <c r="M2" s="286"/>
      <c r="N2" s="286"/>
      <c r="O2" s="286"/>
      <c r="P2" s="286"/>
      <c r="Q2" s="286"/>
      <c r="R2" s="286"/>
      <c r="S2" s="286"/>
      <c r="T2" s="286"/>
      <c r="U2" s="286"/>
      <c r="V2" s="286"/>
      <c r="W2" s="286"/>
      <c r="X2" s="286"/>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285"/>
      <c r="C3" s="285"/>
      <c r="D3" s="285"/>
      <c r="E3" s="285"/>
      <c r="F3" s="285"/>
      <c r="G3" s="285"/>
      <c r="H3" s="285"/>
      <c r="I3" s="285"/>
      <c r="J3" s="286"/>
      <c r="K3" s="286"/>
      <c r="L3" s="286"/>
      <c r="M3" s="286"/>
      <c r="N3" s="286"/>
      <c r="O3" s="286"/>
      <c r="P3" s="286"/>
      <c r="Q3" s="286"/>
      <c r="R3" s="286"/>
      <c r="S3" s="286"/>
      <c r="T3" s="286"/>
      <c r="U3" s="286"/>
      <c r="V3" s="286"/>
      <c r="W3" s="286"/>
      <c r="X3" s="286"/>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285"/>
      <c r="C4" s="285"/>
      <c r="D4" s="285"/>
      <c r="E4" s="285"/>
      <c r="F4" s="285"/>
      <c r="G4" s="285"/>
      <c r="H4" s="285"/>
      <c r="I4" s="285"/>
      <c r="J4" s="286"/>
      <c r="K4" s="286"/>
      <c r="L4" s="286"/>
      <c r="M4" s="286"/>
      <c r="N4" s="286"/>
      <c r="O4" s="286"/>
      <c r="P4" s="286"/>
      <c r="Q4" s="286"/>
      <c r="R4" s="286"/>
      <c r="S4" s="286"/>
      <c r="T4" s="286"/>
      <c r="U4" s="286"/>
      <c r="V4" s="286"/>
      <c r="W4" s="286"/>
      <c r="X4" s="286"/>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287" t="s">
        <v>4</v>
      </c>
      <c r="C6" s="288"/>
      <c r="D6" s="289"/>
      <c r="E6" s="273" t="s">
        <v>107</v>
      </c>
      <c r="F6" s="274"/>
      <c r="G6" s="274"/>
      <c r="H6" s="274"/>
      <c r="I6" s="274"/>
      <c r="J6" s="83" t="str">
        <f>IF(AND('Mapa final'!$AB$7="Muy Alta",'Mapa final'!$AD$7="Leve"),CONCATENATE("R1C",'Mapa final'!$R$7),"")</f>
        <v/>
      </c>
      <c r="K6" s="84" t="str">
        <f>IF(AND('Mapa final'!$AB$8="Muy Alta",'Mapa final'!$AD$8="Leve"),CONCATENATE("R1C",'Mapa final'!$R$8),"")</f>
        <v/>
      </c>
      <c r="L6" s="85" t="str">
        <f>IF(AND('Mapa final'!$AB$9="Muy Alta",'Mapa final'!$AD$9="Leve"),CONCATENATE("R1C",'Mapa final'!$R$9),"")</f>
        <v/>
      </c>
      <c r="M6" s="83" t="str">
        <f>IF(AND('Mapa final'!$AB$7="Muy Alta",'Mapa final'!$AD$7="Menor"),CONCATENATE("R1C",'Mapa final'!$R$7),"")</f>
        <v/>
      </c>
      <c r="N6" s="84" t="str">
        <f>IF(AND('Mapa final'!$AB$8="Muy Alta",'Mapa final'!$AD$8="Menor"),CONCATENATE("R1C",'Mapa final'!$R$8),"")</f>
        <v/>
      </c>
      <c r="O6" s="85" t="str">
        <f>IF(AND('Mapa final'!$AB$9="Muy Alta",'Mapa final'!$AD$9="Menor"),CONCATENATE("R1C",'Mapa final'!$R$9),"")</f>
        <v/>
      </c>
      <c r="P6" s="83" t="str">
        <f>IF(AND('Mapa final'!$AB$7="Muy Alta",'Mapa final'!$AD$7="Moderado"),CONCATENATE("R1C",'Mapa final'!$R$7),"")</f>
        <v/>
      </c>
      <c r="Q6" s="84" t="str">
        <f>IF(AND('Mapa final'!$AB$8="Muy Alta",'Mapa final'!$AD$8="Moderado"),CONCATENATE("R1C",'Mapa final'!$R$8),"")</f>
        <v/>
      </c>
      <c r="R6" s="85" t="str">
        <f>IF(AND('Mapa final'!$AB$9="Muy Alta",'Mapa final'!$AD$9="Moderado"),CONCATENATE("R1C",'Mapa final'!$R$9),"")</f>
        <v/>
      </c>
      <c r="S6" s="83" t="str">
        <f>IF(AND('Mapa final'!$AB$7="Muy Alta",'Mapa final'!$AD$7="Mayor"),CONCATENATE("R1C",'Mapa final'!$R$7),"")</f>
        <v/>
      </c>
      <c r="T6" s="84" t="str">
        <f>IF(AND('Mapa final'!$AB$8="Muy Alta",'Mapa final'!$AD$8="Mayor"),CONCATENATE("R1C",'Mapa final'!$R$8),"")</f>
        <v/>
      </c>
      <c r="U6" s="85" t="str">
        <f>IF(AND('Mapa final'!$AB$9="Muy Alta",'Mapa final'!$AD$9="Mayor"),CONCATENATE("R1C",'Mapa final'!$R$9),"")</f>
        <v/>
      </c>
      <c r="V6" s="186" t="str">
        <f>IF(AND('Mapa final'!$AB$7="Muy Alta",'Mapa final'!$AD$7="Catastrófico"),CONCATENATE("R1C",'Mapa final'!$R$7),"")</f>
        <v/>
      </c>
      <c r="W6" s="187" t="str">
        <f>IF(AND('Mapa final'!$AB$8="Muy Alta",'Mapa final'!$AD$8="Catastrófico"),CONCATENATE("R1C",'Mapa final'!$R$8),"")</f>
        <v/>
      </c>
      <c r="X6" s="188" t="str">
        <f>IF(AND('Mapa final'!$AB$9="Muy Alta",'Mapa final'!$AD$9="Catastrófico"),CONCATENATE("R1C",'Mapa final'!$R$9),"")</f>
        <v/>
      </c>
      <c r="Y6" s="41"/>
      <c r="Z6" s="278" t="s">
        <v>73</v>
      </c>
      <c r="AA6" s="279"/>
      <c r="AB6" s="279"/>
      <c r="AC6" s="279"/>
      <c r="AD6" s="279"/>
      <c r="AE6" s="280"/>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290"/>
      <c r="C7" s="291"/>
      <c r="D7" s="292"/>
      <c r="E7" s="277"/>
      <c r="F7" s="276"/>
      <c r="G7" s="276"/>
      <c r="H7" s="276"/>
      <c r="I7" s="276"/>
      <c r="J7" s="86" t="str">
        <f>IF(AND('Mapa final'!$AB$10="Muy Alta",'Mapa final'!$AD$10="Leve"),CONCATENATE("R2C",'Mapa final'!$R$10),"")</f>
        <v/>
      </c>
      <c r="K7" s="40" t="str">
        <f>IF(AND('Mapa final'!$AB$11="Muy Alta",'Mapa final'!$AD$11="Leve"),CONCATENATE("R2C",'Mapa final'!$R$11),"")</f>
        <v/>
      </c>
      <c r="L7" s="87" t="str">
        <f>IF(AND('Mapa final'!$AB$12="Muy Alta",'Mapa final'!$AD$12="Leve"),CONCATENATE("R2C",'Mapa final'!$R$12),"")</f>
        <v/>
      </c>
      <c r="M7" s="86" t="str">
        <f>IF(AND('Mapa final'!$AB$10="Muy Alta",'Mapa final'!$AD$10="Menor"),CONCATENATE("R2C",'Mapa final'!$R$10),"")</f>
        <v/>
      </c>
      <c r="N7" s="40" t="str">
        <f>IF(AND('Mapa final'!$AB$11="Muy Alta",'Mapa final'!$AD$11="Menor"),CONCATENATE("R2C",'Mapa final'!$R$11),"")</f>
        <v/>
      </c>
      <c r="O7" s="87" t="str">
        <f>IF(AND('Mapa final'!$AB$12="Muy Alta",'Mapa final'!$AD$12="Menor"),CONCATENATE("R2C",'Mapa final'!$R$12),"")</f>
        <v/>
      </c>
      <c r="P7" s="86" t="str">
        <f>IF(AND('Mapa final'!$AB$10="Muy Alta",'Mapa final'!$AD$10="Moderado"),CONCATENATE("R2C",'Mapa final'!$R$10),"")</f>
        <v/>
      </c>
      <c r="Q7" s="40" t="str">
        <f>IF(AND('Mapa final'!$AB$11="Muy Alta",'Mapa final'!$AD$11="Moderado"),CONCATENATE("R2C",'Mapa final'!$R$11),"")</f>
        <v/>
      </c>
      <c r="R7" s="87" t="str">
        <f>IF(AND('Mapa final'!$AB$12="Muy Alta",'Mapa final'!$AD$12="Moderado"),CONCATENATE("R2C",'Mapa final'!$R$12),"")</f>
        <v/>
      </c>
      <c r="S7" s="86" t="str">
        <f>IF(AND('Mapa final'!$AB$10="Muy Alta",'Mapa final'!$AD$10="Mayor"),CONCATENATE("R2C",'Mapa final'!$R$10),"")</f>
        <v/>
      </c>
      <c r="T7" s="40" t="str">
        <f>IF(AND('Mapa final'!$AB$11="Muy Alta",'Mapa final'!$AD$11="Mayor"),CONCATENATE("R2C",'Mapa final'!$R$11),"")</f>
        <v/>
      </c>
      <c r="U7" s="87" t="str">
        <f>IF(AND('Mapa final'!$AB$12="Muy Alta",'Mapa final'!$AD$12="Mayor"),CONCATENATE("R2C",'Mapa final'!$R$12),"")</f>
        <v/>
      </c>
      <c r="V7" s="189" t="str">
        <f>IF(AND('Mapa final'!$AB$10="Muy Alta",'Mapa final'!$AD$10="Catastrófico"),CONCATENATE("R2C",'Mapa final'!$R$10),"")</f>
        <v/>
      </c>
      <c r="W7" s="190" t="str">
        <f>IF(AND('Mapa final'!$AB$11="Muy Alta",'Mapa final'!$AD$11="Catastrófico"),CONCATENATE("R2C",'Mapa final'!$R$11),"")</f>
        <v/>
      </c>
      <c r="X7" s="191" t="str">
        <f>IF(AND('Mapa final'!$AB$12="Muy Alta",'Mapa final'!$AD$12="Catastrófico"),CONCATENATE("R2C",'Mapa final'!$R$12),"")</f>
        <v/>
      </c>
      <c r="Y7" s="41"/>
      <c r="Z7" s="281"/>
      <c r="AA7" s="282"/>
      <c r="AB7" s="282"/>
      <c r="AC7" s="282"/>
      <c r="AD7" s="282"/>
      <c r="AE7" s="283"/>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290"/>
      <c r="C8" s="291"/>
      <c r="D8" s="292"/>
      <c r="E8" s="277"/>
      <c r="F8" s="276"/>
      <c r="G8" s="276"/>
      <c r="H8" s="276"/>
      <c r="I8" s="276"/>
      <c r="J8" s="86" t="str">
        <f>IF(AND('Mapa final'!$AB$13="Muy Alta",'Mapa final'!$AD$13="Leve"),CONCATENATE("R3C",'Mapa final'!$R$13),"")</f>
        <v/>
      </c>
      <c r="K8" s="40" t="str">
        <f>IF(AND('Mapa final'!$AB$14="Muy Alta",'Mapa final'!$AD$14="Leve"),CONCATENATE("R3C",'Mapa final'!$R$14),"")</f>
        <v/>
      </c>
      <c r="L8" s="87" t="str">
        <f>IF(AND('Mapa final'!$AB$15="Muy Alta",'Mapa final'!$AD$15="Leve"),CONCATENATE("R3C",'Mapa final'!$R$15),"")</f>
        <v/>
      </c>
      <c r="M8" s="86" t="str">
        <f>IF(AND('Mapa final'!$AB$13="Muy Alta",'Mapa final'!$AD$13="Menor"),CONCATENATE("R3C",'Mapa final'!$R$13),"")</f>
        <v/>
      </c>
      <c r="N8" s="40" t="str">
        <f>IF(AND('Mapa final'!$AB$14="Muy Alta",'Mapa final'!$AD$14="Menor"),CONCATENATE("R3C",'Mapa final'!$R$14),"")</f>
        <v/>
      </c>
      <c r="O8" s="87" t="str">
        <f>IF(AND('Mapa final'!$AB$15="Muy Alta",'Mapa final'!$AD$15="Menor"),CONCATENATE("R3C",'Mapa final'!$R$15),"")</f>
        <v/>
      </c>
      <c r="P8" s="86" t="str">
        <f>IF(AND('Mapa final'!$AB$13="Muy Alta",'Mapa final'!$AD$13="Moderado"),CONCATENATE("R3C",'Mapa final'!$R$13),"")</f>
        <v/>
      </c>
      <c r="Q8" s="40" t="str">
        <f>IF(AND('Mapa final'!$AB$14="Muy Alta",'Mapa final'!$AD$14="Moderado"),CONCATENATE("R3C",'Mapa final'!$R$14),"")</f>
        <v/>
      </c>
      <c r="R8" s="87" t="str">
        <f>IF(AND('Mapa final'!$AB$15="Muy Alta",'Mapa final'!$AD$15="Moderado"),CONCATENATE("R3C",'Mapa final'!$R$15),"")</f>
        <v/>
      </c>
      <c r="S8" s="86" t="str">
        <f>IF(AND('Mapa final'!$AB$13="Muy Alta",'Mapa final'!$AD$13="Mayor"),CONCATENATE("R3C",'Mapa final'!$R$13),"")</f>
        <v/>
      </c>
      <c r="T8" s="40" t="str">
        <f>IF(AND('Mapa final'!$AB$14="Muy Alta",'Mapa final'!$AD$14="Mayor"),CONCATENATE("R3C",'Mapa final'!$R$14),"")</f>
        <v/>
      </c>
      <c r="U8" s="87" t="str">
        <f>IF(AND('Mapa final'!$AB$15="Muy Alta",'Mapa final'!$AD$15="Mayor"),CONCATENATE("R3C",'Mapa final'!$R$15),"")</f>
        <v/>
      </c>
      <c r="V8" s="189" t="str">
        <f>IF(AND('Mapa final'!$AB$13="Muy Alta",'Mapa final'!$AD$13="Catastrófico"),CONCATENATE("R3C",'Mapa final'!$R$13),"")</f>
        <v/>
      </c>
      <c r="W8" s="190" t="str">
        <f>IF(AND('Mapa final'!$AB$14="Muy Alta",'Mapa final'!$AD$14="Catastrófico"),CONCATENATE("R3C",'Mapa final'!$R$14),"")</f>
        <v/>
      </c>
      <c r="X8" s="191" t="str">
        <f>IF(AND('Mapa final'!$AB$15="Muy Alta",'Mapa final'!$AD$15="Catastrófico"),CONCATENATE("R3C",'Mapa final'!$R$15),"")</f>
        <v/>
      </c>
      <c r="Y8" s="41"/>
      <c r="Z8" s="281"/>
      <c r="AA8" s="282"/>
      <c r="AB8" s="282"/>
      <c r="AC8" s="282"/>
      <c r="AD8" s="282"/>
      <c r="AE8" s="283"/>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290"/>
      <c r="C9" s="291"/>
      <c r="D9" s="292"/>
      <c r="E9" s="277"/>
      <c r="F9" s="276"/>
      <c r="G9" s="276"/>
      <c r="H9" s="276"/>
      <c r="I9" s="276"/>
      <c r="J9" s="86" t="str">
        <f>IF(AND('Mapa final'!$AB$16="Muy Alta",'Mapa final'!$AD$16="Leve"),CONCATENATE("R4C",'Mapa final'!$R$16),"")</f>
        <v/>
      </c>
      <c r="K9" s="40" t="str">
        <f>IF(AND('Mapa final'!$AB$17="Muy Alta",'Mapa final'!$AD$17="Leve"),CONCATENATE("R4C",'Mapa final'!$R$17),"")</f>
        <v/>
      </c>
      <c r="L9" s="87" t="str">
        <f>IF(AND('Mapa final'!$AB$18="Muy Alta",'Mapa final'!$AD$18="Leve"),CONCATENATE("R4C",'Mapa final'!$R$18),"")</f>
        <v/>
      </c>
      <c r="M9" s="86" t="str">
        <f>IF(AND('Mapa final'!$AB$16="Muy Alta",'Mapa final'!$AD$16="Menor"),CONCATENATE("R4C",'Mapa final'!$R$16),"")</f>
        <v/>
      </c>
      <c r="N9" s="40" t="str">
        <f>IF(AND('Mapa final'!$AB$17="Muy Alta",'Mapa final'!$AD$17="Menor"),CONCATENATE("R4C",'Mapa final'!$R$17),"")</f>
        <v/>
      </c>
      <c r="O9" s="87" t="str">
        <f>IF(AND('Mapa final'!$AB$18="Muy Alta",'Mapa final'!$AD$18="Menor"),CONCATENATE("R4C",'Mapa final'!$R$18),"")</f>
        <v/>
      </c>
      <c r="P9" s="86" t="str">
        <f>IF(AND('Mapa final'!$AB$16="Muy Alta",'Mapa final'!$AD$16="Moderado"),CONCATENATE("R4C",'Mapa final'!$R$16),"")</f>
        <v/>
      </c>
      <c r="Q9" s="40" t="str">
        <f>IF(AND('Mapa final'!$AB$17="Muy Alta",'Mapa final'!$AD$17="Moderado"),CONCATENATE("R4C",'Mapa final'!$R$17),"")</f>
        <v/>
      </c>
      <c r="R9" s="87" t="str">
        <f>IF(AND('Mapa final'!$AB$18="Muy Alta",'Mapa final'!$AD$18="Moderado"),CONCATENATE("R4C",'Mapa final'!$R$18),"")</f>
        <v/>
      </c>
      <c r="S9" s="86" t="str">
        <f>IF(AND('Mapa final'!$AB$16="Muy Alta",'Mapa final'!$AD$16="Mayor"),CONCATENATE("R4C",'Mapa final'!$R$16),"")</f>
        <v/>
      </c>
      <c r="T9" s="40" t="str">
        <f>IF(AND('Mapa final'!$AB$17="Muy Alta",'Mapa final'!$AD$17="Mayor"),CONCATENATE("R4C",'Mapa final'!$R$17),"")</f>
        <v/>
      </c>
      <c r="U9" s="87" t="str">
        <f>IF(AND('Mapa final'!$AB$18="Muy Alta",'Mapa final'!$AD$18="Mayor"),CONCATENATE("R4C",'Mapa final'!$R$18),"")</f>
        <v/>
      </c>
      <c r="V9" s="189" t="str">
        <f>IF(AND('Mapa final'!$AB$16="Muy Alta",'Mapa final'!$AD$16="Catastrófico"),CONCATENATE("R4C",'Mapa final'!$R$16),"")</f>
        <v/>
      </c>
      <c r="W9" s="190" t="str">
        <f>IF(AND('Mapa final'!$AB$17="Muy Alta",'Mapa final'!$AD$17="Catastrófico"),CONCATENATE("R4C",'Mapa final'!$R$17),"")</f>
        <v/>
      </c>
      <c r="X9" s="191" t="str">
        <f>IF(AND('Mapa final'!$AB$18="Muy Alta",'Mapa final'!$AD$18="Catastrófico"),CONCATENATE("R4C",'Mapa final'!$R$18),"")</f>
        <v/>
      </c>
      <c r="Y9" s="41"/>
      <c r="Z9" s="281"/>
      <c r="AA9" s="282"/>
      <c r="AB9" s="282"/>
      <c r="AC9" s="282"/>
      <c r="AD9" s="282"/>
      <c r="AE9" s="283"/>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290"/>
      <c r="C10" s="291"/>
      <c r="D10" s="292"/>
      <c r="E10" s="277"/>
      <c r="F10" s="276"/>
      <c r="G10" s="276"/>
      <c r="H10" s="276"/>
      <c r="I10" s="276"/>
      <c r="J10" s="86" t="str">
        <f>IF(AND('Mapa final'!$AB$19="Muy Alta",'Mapa final'!$AD$19="Leve"),CONCATENATE("R5C",'Mapa final'!$R$19),"")</f>
        <v/>
      </c>
      <c r="K10" s="40" t="str">
        <f>IF(AND('Mapa final'!$AB$20="Muy Alta",'Mapa final'!$AD$20="Leve"),CONCATENATE("R5C",'Mapa final'!$R$20),"")</f>
        <v/>
      </c>
      <c r="L10" s="87" t="str">
        <f>IF(AND('Mapa final'!$AB$21="Muy Alta",'Mapa final'!$AD$21="Leve"),CONCATENATE("R5C",'Mapa final'!$R$21),"")</f>
        <v/>
      </c>
      <c r="M10" s="86" t="str">
        <f>IF(AND('Mapa final'!$AB$19="Muy Alta",'Mapa final'!$AD$19="Menor"),CONCATENATE("R5C",'Mapa final'!$R$19),"")</f>
        <v/>
      </c>
      <c r="N10" s="40" t="str">
        <f>IF(AND('Mapa final'!$AB$20="Muy Alta",'Mapa final'!$AD$20="Menor"),CONCATENATE("R5C",'Mapa final'!$R$20),"")</f>
        <v/>
      </c>
      <c r="O10" s="87" t="str">
        <f>IF(AND('Mapa final'!$AB$21="Muy Alta",'Mapa final'!$AD$21="Menor"),CONCATENATE("R5C",'Mapa final'!$R$21),"")</f>
        <v/>
      </c>
      <c r="P10" s="86" t="str">
        <f>IF(AND('Mapa final'!$AB$19="Muy Alta",'Mapa final'!$AD$19="Moderado"),CONCATENATE("R5C",'Mapa final'!$R$19),"")</f>
        <v/>
      </c>
      <c r="Q10" s="40" t="str">
        <f>IF(AND('Mapa final'!$AB$20="Muy Alta",'Mapa final'!$AD$20="Moderado"),CONCATENATE("R5C",'Mapa final'!$R$20),"")</f>
        <v/>
      </c>
      <c r="R10" s="87" t="str">
        <f>IF(AND('Mapa final'!$AB$21="Muy Alta",'Mapa final'!$AD$21="Moderado"),CONCATENATE("R5C",'Mapa final'!$R$21),"")</f>
        <v/>
      </c>
      <c r="S10" s="86" t="str">
        <f>IF(AND('Mapa final'!$AB$19="Muy Alta",'Mapa final'!$AD$19="Mayor"),CONCATENATE("R5C",'Mapa final'!$R$19),"")</f>
        <v/>
      </c>
      <c r="T10" s="40" t="str">
        <f>IF(AND('Mapa final'!$AB$20="Muy Alta",'Mapa final'!$AD$20="Mayor"),CONCATENATE("R5C",'Mapa final'!$R$20),"")</f>
        <v/>
      </c>
      <c r="U10" s="87" t="str">
        <f>IF(AND('Mapa final'!$AB$21="Muy Alta",'Mapa final'!$AD$21="Mayor"),CONCATENATE("R5C",'Mapa final'!$R$21),"")</f>
        <v/>
      </c>
      <c r="V10" s="189" t="str">
        <f>IF(AND('Mapa final'!$AB$19="Muy Alta",'Mapa final'!$AD$19="Catastrófico"),CONCATENATE("R5C",'Mapa final'!$R$19),"")</f>
        <v/>
      </c>
      <c r="W10" s="190" t="str">
        <f>IF(AND('Mapa final'!$AB$20="Muy Alta",'Mapa final'!$AD$20="Catastrófico"),CONCATENATE("R5C",'Mapa final'!$R$20),"")</f>
        <v/>
      </c>
      <c r="X10" s="191" t="str">
        <f>IF(AND('Mapa final'!$AB$21="Muy Alta",'Mapa final'!$AD$21="Catastrófico"),CONCATENATE("R5C",'Mapa final'!$R$21),"")</f>
        <v/>
      </c>
      <c r="Y10" s="41"/>
      <c r="Z10" s="281"/>
      <c r="AA10" s="282"/>
      <c r="AB10" s="282"/>
      <c r="AC10" s="282"/>
      <c r="AD10" s="282"/>
      <c r="AE10" s="283"/>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290"/>
      <c r="C11" s="291"/>
      <c r="D11" s="292"/>
      <c r="E11" s="277"/>
      <c r="F11" s="276"/>
      <c r="G11" s="276"/>
      <c r="H11" s="276"/>
      <c r="I11" s="276"/>
      <c r="J11" s="86" t="str">
        <f>IF(AND('Mapa final'!$AB$22="Muy Alta",'Mapa final'!$AD$22="Leve"),CONCATENATE("R6C",'Mapa final'!$R$22),"")</f>
        <v/>
      </c>
      <c r="K11" s="40" t="str">
        <f>IF(AND('Mapa final'!$AB$23="Muy Alta",'Mapa final'!$AD$23="Leve"),CONCATENATE("R6C",'Mapa final'!$R$23),"")</f>
        <v/>
      </c>
      <c r="L11" s="87" t="str">
        <f>IF(AND('Mapa final'!$AB$24="Muy Alta",'Mapa final'!$AD$24="Leve"),CONCATENATE("R6C",'Mapa final'!$R$24),"")</f>
        <v/>
      </c>
      <c r="M11" s="86" t="str">
        <f>IF(AND('Mapa final'!$AB$22="Muy Alta",'Mapa final'!$AD$22="Menor"),CONCATENATE("R6C",'Mapa final'!$R$22),"")</f>
        <v/>
      </c>
      <c r="N11" s="40" t="str">
        <f>IF(AND('Mapa final'!$AB$23="Muy Alta",'Mapa final'!$AD$23="Menor"),CONCATENATE("R6C",'Mapa final'!$R$23),"")</f>
        <v/>
      </c>
      <c r="O11" s="87" t="str">
        <f>IF(AND('Mapa final'!$AB$24="Muy Alta",'Mapa final'!$AD$24="Menor"),CONCATENATE("R6C",'Mapa final'!$R$24),"")</f>
        <v/>
      </c>
      <c r="P11" s="86" t="str">
        <f>IF(AND('Mapa final'!$AB$22="Muy Alta",'Mapa final'!$AD$22="Moderado"),CONCATENATE("R6C",'Mapa final'!$R$22),"")</f>
        <v/>
      </c>
      <c r="Q11" s="40" t="str">
        <f>IF(AND('Mapa final'!$AB$23="Muy Alta",'Mapa final'!$AD$23="Moderado"),CONCATENATE("R6C",'Mapa final'!$R$23),"")</f>
        <v/>
      </c>
      <c r="R11" s="87" t="str">
        <f>IF(AND('Mapa final'!$AB$24="Muy Alta",'Mapa final'!$AD$24="Moderado"),CONCATENATE("R6C",'Mapa final'!$R$24),"")</f>
        <v/>
      </c>
      <c r="S11" s="86" t="str">
        <f>IF(AND('Mapa final'!$AB$22="Muy Alta",'Mapa final'!$AD$22="Mayor"),CONCATENATE("R6C",'Mapa final'!$R$22),"")</f>
        <v/>
      </c>
      <c r="T11" s="40" t="str">
        <f>IF(AND('Mapa final'!$AB$23="Muy Alta",'Mapa final'!$AD$23="Mayor"),CONCATENATE("R6C",'Mapa final'!$R$23),"")</f>
        <v/>
      </c>
      <c r="U11" s="87" t="str">
        <f>IF(AND('Mapa final'!$AB$24="Muy Alta",'Mapa final'!$AD$24="Mayor"),CONCATENATE("R6C",'Mapa final'!$R$24),"")</f>
        <v/>
      </c>
      <c r="V11" s="189" t="str">
        <f>IF(AND('Mapa final'!$AB$22="Muy Alta",'Mapa final'!$AD$22="Catastrófico"),CONCATENATE("R6C",'Mapa final'!$R$22),"")</f>
        <v/>
      </c>
      <c r="W11" s="190" t="str">
        <f>IF(AND('Mapa final'!$AB$23="Muy Alta",'Mapa final'!$AD$23="Catastrófico"),CONCATENATE("R6C",'Mapa final'!$R$23),"")</f>
        <v/>
      </c>
      <c r="X11" s="191" t="str">
        <f>IF(AND('Mapa final'!$AB$24="Muy Alta",'Mapa final'!$AD$24="Catastrófico"),CONCATENATE("R6C",'Mapa final'!$R$24),"")</f>
        <v/>
      </c>
      <c r="Y11" s="41"/>
      <c r="Z11" s="281"/>
      <c r="AA11" s="282"/>
      <c r="AB11" s="282"/>
      <c r="AC11" s="282"/>
      <c r="AD11" s="282"/>
      <c r="AE11" s="283"/>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290"/>
      <c r="C12" s="291"/>
      <c r="D12" s="292"/>
      <c r="E12" s="277"/>
      <c r="F12" s="276"/>
      <c r="G12" s="276"/>
      <c r="H12" s="276"/>
      <c r="I12" s="276"/>
      <c r="J12" s="86" t="str">
        <f>IF(AND('Mapa final'!$AB$25="Muy Alta",'Mapa final'!$AD$25="Leve"),CONCATENATE("R7C",'Mapa final'!$R$25),"")</f>
        <v/>
      </c>
      <c r="K12" s="40" t="str">
        <f>IF(AND('Mapa final'!$AB$26="Muy Alta",'Mapa final'!$AD$26="Leve"),CONCATENATE("R7C",'Mapa final'!$R$26),"")</f>
        <v/>
      </c>
      <c r="L12" s="87" t="str">
        <f>IF(AND('Mapa final'!$AB$27="Muy Alta",'Mapa final'!$AD$27="Leve"),CONCATENATE("R7C",'Mapa final'!$R$27),"")</f>
        <v/>
      </c>
      <c r="M12" s="86" t="str">
        <f>IF(AND('Mapa final'!$AB$25="Muy Alta",'Mapa final'!$AD$25="Menor"),CONCATENATE("R7C",'Mapa final'!$R$25),"")</f>
        <v/>
      </c>
      <c r="N12" s="40" t="str">
        <f>IF(AND('Mapa final'!$AB$26="Muy Alta",'Mapa final'!$AD$26="Menor"),CONCATENATE("R7C",'Mapa final'!$R$26),"")</f>
        <v/>
      </c>
      <c r="O12" s="87" t="str">
        <f>IF(AND('Mapa final'!$AB$27="Muy Alta",'Mapa final'!$AD$27="Menor"),CONCATENATE("R7C",'Mapa final'!$R$27),"")</f>
        <v/>
      </c>
      <c r="P12" s="86" t="str">
        <f>IF(AND('Mapa final'!$AB$25="Muy Alta",'Mapa final'!$AD$25="Moderado"),CONCATENATE("R7C",'Mapa final'!$R$25),"")</f>
        <v/>
      </c>
      <c r="Q12" s="40" t="str">
        <f>IF(AND('Mapa final'!$AB$26="Muy Alta",'Mapa final'!$AD$26="Moderado"),CONCATENATE("R7C",'Mapa final'!$R$26),"")</f>
        <v/>
      </c>
      <c r="R12" s="87" t="str">
        <f>IF(AND('Mapa final'!$AB$27="Muy Alta",'Mapa final'!$AD$27="Moderado"),CONCATENATE("R7C",'Mapa final'!$R$27),"")</f>
        <v/>
      </c>
      <c r="S12" s="86" t="str">
        <f>IF(AND('Mapa final'!$AB$25="Muy Alta",'Mapa final'!$AD$25="Mayor"),CONCATENATE("R7C",'Mapa final'!$R$25),"")</f>
        <v/>
      </c>
      <c r="T12" s="40" t="str">
        <f>IF(AND('Mapa final'!$AB$26="Muy Alta",'Mapa final'!$AD$26="Mayor"),CONCATENATE("R7C",'Mapa final'!$R$26),"")</f>
        <v/>
      </c>
      <c r="U12" s="87" t="str">
        <f>IF(AND('Mapa final'!$AB$27="Muy Alta",'Mapa final'!$AD$27="Mayor"),CONCATENATE("R7C",'Mapa final'!$R$27),"")</f>
        <v/>
      </c>
      <c r="V12" s="189" t="str">
        <f>IF(AND('Mapa final'!$AB$25="Muy Alta",'Mapa final'!$AD$25="Catastrófico"),CONCATENATE("R7C",'Mapa final'!$R$25),"")</f>
        <v/>
      </c>
      <c r="W12" s="190" t="str">
        <f>IF(AND('Mapa final'!$AB$26="Muy Alta",'Mapa final'!$AD$26="Catastrófico"),CONCATENATE("R7C",'Mapa final'!$R$26),"")</f>
        <v/>
      </c>
      <c r="X12" s="191" t="str">
        <f>IF(AND('Mapa final'!$AB$27="Muy Alta",'Mapa final'!$AD$27="Catastrófico"),CONCATENATE("R7C",'Mapa final'!$R$27),"")</f>
        <v/>
      </c>
      <c r="Y12" s="41"/>
      <c r="Z12" s="281"/>
      <c r="AA12" s="282"/>
      <c r="AB12" s="282"/>
      <c r="AC12" s="282"/>
      <c r="AD12" s="282"/>
      <c r="AE12" s="283"/>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290"/>
      <c r="C13" s="291"/>
      <c r="D13" s="292"/>
      <c r="E13" s="277"/>
      <c r="F13" s="276"/>
      <c r="G13" s="276"/>
      <c r="H13" s="276"/>
      <c r="I13" s="276"/>
      <c r="J13" s="86" t="str">
        <f>IF(AND('Mapa final'!$AB$28="Muy Alta",'Mapa final'!$AD$28="Leve"),CONCATENATE("R8C",'Mapa final'!$R$28),"")</f>
        <v/>
      </c>
      <c r="K13" s="40" t="str">
        <f>IF(AND('Mapa final'!$AB$29="Muy Alta",'Mapa final'!$AD$29="Leve"),CONCATENATE("R8C",'Mapa final'!$R$29),"")</f>
        <v/>
      </c>
      <c r="L13" s="87" t="str">
        <f>IF(AND('Mapa final'!$AB$30="Muy Alta",'Mapa final'!$AD$30="Leve"),CONCATENATE("R8C",'Mapa final'!$R$30),"")</f>
        <v/>
      </c>
      <c r="M13" s="86" t="str">
        <f>IF(AND('Mapa final'!$AB$28="Muy Alta",'Mapa final'!$AD$28="Menor"),CONCATENATE("R8C",'Mapa final'!$R$28),"")</f>
        <v/>
      </c>
      <c r="N13" s="40" t="str">
        <f>IF(AND('Mapa final'!$AB$29="Muy Alta",'Mapa final'!$AD$29="Menor"),CONCATENATE("R8C",'Mapa final'!$R$29),"")</f>
        <v/>
      </c>
      <c r="O13" s="87" t="str">
        <f>IF(AND('Mapa final'!$AB$30="Muy Alta",'Mapa final'!$AD$30="Menor"),CONCATENATE("R8C",'Mapa final'!$R$30),"")</f>
        <v/>
      </c>
      <c r="P13" s="86" t="str">
        <f>IF(AND('Mapa final'!$AB$28="Muy Alta",'Mapa final'!$AD$28="Moderado"),CONCATENATE("R8C",'Mapa final'!$R$28),"")</f>
        <v/>
      </c>
      <c r="Q13" s="40" t="str">
        <f>IF(AND('Mapa final'!$AB$29="Muy Alta",'Mapa final'!$AD$29="Moderado"),CONCATENATE("R8C",'Mapa final'!$R$29),"")</f>
        <v/>
      </c>
      <c r="R13" s="87" t="str">
        <f>IF(AND('Mapa final'!$AB$30="Muy Alta",'Mapa final'!$AD$30="Moderado"),CONCATENATE("R8C",'Mapa final'!$R$30),"")</f>
        <v/>
      </c>
      <c r="S13" s="86" t="str">
        <f>IF(AND('Mapa final'!$AB$28="Muy Alta",'Mapa final'!$AD$28="Mayor"),CONCATENATE("R8C",'Mapa final'!$R$28),"")</f>
        <v/>
      </c>
      <c r="T13" s="40" t="str">
        <f>IF(AND('Mapa final'!$AB$29="Muy Alta",'Mapa final'!$AD$29="Mayor"),CONCATENATE("R8C",'Mapa final'!$R$29),"")</f>
        <v/>
      </c>
      <c r="U13" s="87" t="str">
        <f>IF(AND('Mapa final'!$AB$30="Muy Alta",'Mapa final'!$AD$30="Mayor"),CONCATENATE("R8C",'Mapa final'!$R$30),"")</f>
        <v/>
      </c>
      <c r="V13" s="189" t="str">
        <f>IF(AND('Mapa final'!$AB$28="Muy Alta",'Mapa final'!$AD$28="Catastrófico"),CONCATENATE("R8C",'Mapa final'!$R$28),"")</f>
        <v/>
      </c>
      <c r="W13" s="190" t="str">
        <f>IF(AND('Mapa final'!$AB$29="Muy Alta",'Mapa final'!$AD$29="Catastrófico"),CONCATENATE("R8C",'Mapa final'!$R$29),"")</f>
        <v/>
      </c>
      <c r="X13" s="191" t="str">
        <f>IF(AND('Mapa final'!$AB$30="Muy Alta",'Mapa final'!$AD$30="Catastrófico"),CONCATENATE("R8C",'Mapa final'!$R$30),"")</f>
        <v/>
      </c>
      <c r="Y13" s="41"/>
      <c r="Z13" s="281"/>
      <c r="AA13" s="282"/>
      <c r="AB13" s="282"/>
      <c r="AC13" s="282"/>
      <c r="AD13" s="282"/>
      <c r="AE13" s="283"/>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290"/>
      <c r="C14" s="291"/>
      <c r="D14" s="292"/>
      <c r="E14" s="277"/>
      <c r="F14" s="276"/>
      <c r="G14" s="276"/>
      <c r="H14" s="276"/>
      <c r="I14" s="276"/>
      <c r="J14" s="86" t="str">
        <f>IF(AND('Mapa final'!$AB$31="Muy Alta",'Mapa final'!$AD$31="Leve"),CONCATENATE("R9C",'Mapa final'!$R$31),"")</f>
        <v/>
      </c>
      <c r="K14" s="40" t="str">
        <f>IF(AND('Mapa final'!$AB$32="Muy Alta",'Mapa final'!$AD$32="Leve"),CONCATENATE("R9C",'Mapa final'!$R$32),"")</f>
        <v/>
      </c>
      <c r="L14" s="87" t="str">
        <f>IF(AND('Mapa final'!$AB$33="Muy Alta",'Mapa final'!$AD$33="Leve"),CONCATENATE("R9C",'Mapa final'!$R$33),"")</f>
        <v/>
      </c>
      <c r="M14" s="86" t="str">
        <f>IF(AND('Mapa final'!$AB$31="Muy Alta",'Mapa final'!$AD$31="Menor"),CONCATENATE("R9C",'Mapa final'!$R$31),"")</f>
        <v/>
      </c>
      <c r="N14" s="40" t="str">
        <f>IF(AND('Mapa final'!$AB$32="Muy Alta",'Mapa final'!$AD$32="Menor"),CONCATENATE("R9C",'Mapa final'!$R$32),"")</f>
        <v/>
      </c>
      <c r="O14" s="87" t="str">
        <f>IF(AND('Mapa final'!$AB$33="Muy Alta",'Mapa final'!$AD$33="Menor"),CONCATENATE("R9C",'Mapa final'!$R$33),"")</f>
        <v/>
      </c>
      <c r="P14" s="86" t="str">
        <f>IF(AND('Mapa final'!$AB$31="Muy Alta",'Mapa final'!$AD$31="Moderado"),CONCATENATE("R9C",'Mapa final'!$R$31),"")</f>
        <v/>
      </c>
      <c r="Q14" s="40" t="str">
        <f>IF(AND('Mapa final'!$AB$32="Muy Alta",'Mapa final'!$AD$32="Moderado"),CONCATENATE("R9C",'Mapa final'!$R$32),"")</f>
        <v/>
      </c>
      <c r="R14" s="87" t="str">
        <f>IF(AND('Mapa final'!$AB$33="Muy Alta",'Mapa final'!$AD$33="Moderado"),CONCATENATE("R9C",'Mapa final'!$R$33),"")</f>
        <v/>
      </c>
      <c r="S14" s="86" t="str">
        <f>IF(AND('Mapa final'!$AB$31="Muy Alta",'Mapa final'!$AD$31="Mayor"),CONCATENATE("R9C",'Mapa final'!$R$31),"")</f>
        <v/>
      </c>
      <c r="T14" s="40" t="str">
        <f>IF(AND('Mapa final'!$AB$32="Muy Alta",'Mapa final'!$AD$32="Mayor"),CONCATENATE("R9C",'Mapa final'!$R$32),"")</f>
        <v/>
      </c>
      <c r="U14" s="87" t="str">
        <f>IF(AND('Mapa final'!$AB$33="Muy Alta",'Mapa final'!$AD$33="Mayor"),CONCATENATE("R9C",'Mapa final'!$R$33),"")</f>
        <v/>
      </c>
      <c r="V14" s="189" t="str">
        <f>IF(AND('Mapa final'!$AB$31="Muy Alta",'Mapa final'!$AD$31="Catastrófico"),CONCATENATE("R9C",'Mapa final'!$R$31),"")</f>
        <v/>
      </c>
      <c r="W14" s="190" t="str">
        <f>IF(AND('Mapa final'!$AB$32="Muy Alta",'Mapa final'!$AD$32="Catastrófico"),CONCATENATE("R9C",'Mapa final'!$R$32),"")</f>
        <v/>
      </c>
      <c r="X14" s="191" t="str">
        <f>IF(AND('Mapa final'!$AB$33="Muy Alta",'Mapa final'!$AD$33="Catastrófico"),CONCATENATE("R9C",'Mapa final'!$R$33),"")</f>
        <v/>
      </c>
      <c r="Y14" s="41"/>
      <c r="Z14" s="281"/>
      <c r="AA14" s="282"/>
      <c r="AB14" s="282"/>
      <c r="AC14" s="282"/>
      <c r="AD14" s="282"/>
      <c r="AE14" s="283"/>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290"/>
      <c r="C15" s="291"/>
      <c r="D15" s="292"/>
      <c r="E15" s="277"/>
      <c r="F15" s="276"/>
      <c r="G15" s="276"/>
      <c r="H15" s="276"/>
      <c r="I15" s="276"/>
      <c r="J15" s="86" t="str">
        <f>IF(AND('Mapa final'!$AB$34="Muy Alta",'Mapa final'!$AD$34="Leve"),CONCATENATE("R10C",'Mapa final'!$R$34),"")</f>
        <v/>
      </c>
      <c r="K15" s="40" t="str">
        <f>IF(AND('Mapa final'!$AB$35="Muy Alta",'Mapa final'!$AD$35="Leve"),CONCATENATE("R10C",'Mapa final'!$R$35),"")</f>
        <v/>
      </c>
      <c r="L15" s="87" t="str">
        <f>IF(AND('Mapa final'!$AB$36="Muy Alta",'Mapa final'!$AD$36="Leve"),CONCATENATE("R10C",'Mapa final'!$R$36),"")</f>
        <v/>
      </c>
      <c r="M15" s="86" t="str">
        <f>IF(AND('Mapa final'!$AB$34="Muy Alta",'Mapa final'!$AD$34="Menor"),CONCATENATE("R10C",'Mapa final'!$R$34),"")</f>
        <v/>
      </c>
      <c r="N15" s="40" t="str">
        <f>IF(AND('Mapa final'!$AB$35="Muy Alta",'Mapa final'!$AD$35="Menor"),CONCATENATE("R10C",'Mapa final'!$R$35),"")</f>
        <v/>
      </c>
      <c r="O15" s="87" t="str">
        <f>IF(AND('Mapa final'!$AB$36="Muy Alta",'Mapa final'!$AD$36="Menor"),CONCATENATE("R10C",'Mapa final'!$R$36),"")</f>
        <v/>
      </c>
      <c r="P15" s="86" t="str">
        <f>IF(AND('Mapa final'!$AB$34="Muy Alta",'Mapa final'!$AD$34="Moderado"),CONCATENATE("R10C",'Mapa final'!$R$34),"")</f>
        <v/>
      </c>
      <c r="Q15" s="40" t="str">
        <f>IF(AND('Mapa final'!$AB$35="Muy Alta",'Mapa final'!$AD$35="Moderado"),CONCATENATE("R10C",'Mapa final'!$R$35),"")</f>
        <v/>
      </c>
      <c r="R15" s="87" t="str">
        <f>IF(AND('Mapa final'!$AB$36="Muy Alta",'Mapa final'!$AD$36="Moderado"),CONCATENATE("R10C",'Mapa final'!$R$36),"")</f>
        <v/>
      </c>
      <c r="S15" s="86" t="str">
        <f>IF(AND('Mapa final'!$AB$34="Muy Alta",'Mapa final'!$AD$34="Mayor"),CONCATENATE("R10C",'Mapa final'!$R$34),"")</f>
        <v/>
      </c>
      <c r="T15" s="40" t="str">
        <f>IF(AND('Mapa final'!$AB$35="Muy Alta",'Mapa final'!$AD$35="Mayor"),CONCATENATE("R10C",'Mapa final'!$R$35),"")</f>
        <v/>
      </c>
      <c r="U15" s="87" t="str">
        <f>IF(AND('Mapa final'!$AB$36="Muy Alta",'Mapa final'!$AD$36="Mayor"),CONCATENATE("R10C",'Mapa final'!$R$36),"")</f>
        <v/>
      </c>
      <c r="V15" s="189" t="str">
        <f>IF(AND('Mapa final'!$AB$34="Muy Alta",'Mapa final'!$AD$34="Catastrófico"),CONCATENATE("R10C",'Mapa final'!$R$34),"")</f>
        <v/>
      </c>
      <c r="W15" s="190" t="str">
        <f>IF(AND('Mapa final'!$AB$35="Muy Alta",'Mapa final'!$AD$35="Catastrófico"),CONCATENATE("R10C",'Mapa final'!$R$35),"")</f>
        <v/>
      </c>
      <c r="X15" s="191" t="str">
        <f>IF(AND('Mapa final'!$AB$36="Muy Alta",'Mapa final'!$AD$36="Catastrófico"),CONCATENATE("R10C",'Mapa final'!$R$36),"")</f>
        <v/>
      </c>
      <c r="Y15" s="41"/>
      <c r="Z15" s="281"/>
      <c r="AA15" s="282"/>
      <c r="AB15" s="282"/>
      <c r="AC15" s="282"/>
      <c r="AD15" s="282"/>
      <c r="AE15" s="283"/>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290"/>
      <c r="C16" s="291"/>
      <c r="D16" s="292"/>
      <c r="E16" s="277"/>
      <c r="F16" s="276"/>
      <c r="G16" s="276"/>
      <c r="H16" s="276"/>
      <c r="I16" s="276"/>
      <c r="J16" s="86" t="str">
        <f>IF(AND('Mapa final'!$AB$37="Muy Alta",'Mapa final'!$AD$37="Leve"),CONCATENATE("R11C",'Mapa final'!$R$37),"")</f>
        <v/>
      </c>
      <c r="K16" s="40" t="str">
        <f>IF(AND('Mapa final'!$AB$38="Muy Alta",'Mapa final'!$AD$38="Leve"),CONCATENATE("R11C",'Mapa final'!$R$38),"")</f>
        <v/>
      </c>
      <c r="L16" s="87" t="str">
        <f>IF(AND('Mapa final'!$AB$39="Muy Alta",'Mapa final'!$AD$39="Leve"),CONCATENATE("R11C",'Mapa final'!$R$39),"")</f>
        <v/>
      </c>
      <c r="M16" s="86" t="str">
        <f>IF(AND('Mapa final'!$AB$37="Muy Alta",'Mapa final'!$AD$37="Menor"),CONCATENATE("R11C",'Mapa final'!$R$37),"")</f>
        <v/>
      </c>
      <c r="N16" s="40" t="str">
        <f>IF(AND('Mapa final'!$AB$38="Muy Alta",'Mapa final'!$AD$38="Menor"),CONCATENATE("R11C",'Mapa final'!$R$38),"")</f>
        <v/>
      </c>
      <c r="O16" s="87" t="str">
        <f>IF(AND('Mapa final'!$AB$39="Muy Alta",'Mapa final'!$AD$39="Menor"),CONCATENATE("R11C",'Mapa final'!$R$39),"")</f>
        <v/>
      </c>
      <c r="P16" s="86" t="str">
        <f>IF(AND('Mapa final'!$AB$37="Muy Alta",'Mapa final'!$AD$37="Moderado"),CONCATENATE("R11C",'Mapa final'!$R$37),"")</f>
        <v/>
      </c>
      <c r="Q16" s="40" t="str">
        <f>IF(AND('Mapa final'!$AB$38="Muy Alta",'Mapa final'!$AD$38="Moderado"),CONCATENATE("R11C",'Mapa final'!$R$38),"")</f>
        <v/>
      </c>
      <c r="R16" s="87" t="str">
        <f>IF(AND('Mapa final'!$AB$39="Muy Alta",'Mapa final'!$AD$39="Moderado"),CONCATENATE("R11C",'Mapa final'!$R$39),"")</f>
        <v/>
      </c>
      <c r="S16" s="86" t="str">
        <f>IF(AND('Mapa final'!$AB$37="Muy Alta",'Mapa final'!$AD$37="Mayor"),CONCATENATE("R11C",'Mapa final'!$R$37),"")</f>
        <v/>
      </c>
      <c r="T16" s="40" t="str">
        <f>IF(AND('Mapa final'!$AB$38="Muy Alta",'Mapa final'!$AD$38="Mayor"),CONCATENATE("R11C",'Mapa final'!$R$38),"")</f>
        <v/>
      </c>
      <c r="U16" s="87" t="str">
        <f>IF(AND('Mapa final'!$AB$39="Muy Alta",'Mapa final'!$AD$39="Mayor"),CONCATENATE("R11C",'Mapa final'!$R$39),"")</f>
        <v/>
      </c>
      <c r="V16" s="189" t="str">
        <f>IF(AND('Mapa final'!$AB$37="Muy Alta",'Mapa final'!$AD$37="Catastrófico"),CONCATENATE("R11C",'Mapa final'!$R$37),"")</f>
        <v/>
      </c>
      <c r="W16" s="190" t="str">
        <f>IF(AND('Mapa final'!$AB$38="Muy Alta",'Mapa final'!$AD$38="Catastrófico"),CONCATENATE("R11C",'Mapa final'!$R$38),"")</f>
        <v/>
      </c>
      <c r="X16" s="191" t="str">
        <f>IF(AND('Mapa final'!$AB$39="Muy Alta",'Mapa final'!$AD$39="Catastrófico"),CONCATENATE("R11C",'Mapa final'!$R$39),"")</f>
        <v/>
      </c>
      <c r="Y16" s="41"/>
      <c r="Z16" s="281"/>
      <c r="AA16" s="282"/>
      <c r="AB16" s="282"/>
      <c r="AC16" s="282"/>
      <c r="AD16" s="282"/>
      <c r="AE16" s="283"/>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290"/>
      <c r="C17" s="291"/>
      <c r="D17" s="292"/>
      <c r="E17" s="277"/>
      <c r="F17" s="276"/>
      <c r="G17" s="276"/>
      <c r="H17" s="276"/>
      <c r="I17" s="276"/>
      <c r="J17" s="86" t="str">
        <f>IF(AND('Mapa final'!$AB$40="Muy Alta",'Mapa final'!$AD$40="Leve"),CONCATENATE("R12C",'Mapa final'!$R$40),"")</f>
        <v/>
      </c>
      <c r="K17" s="40" t="str">
        <f>IF(AND('Mapa final'!$AB$41="Muy Alta",'Mapa final'!$AD$41="Leve"),CONCATENATE("R12C",'Mapa final'!$R$41),"")</f>
        <v/>
      </c>
      <c r="L17" s="87" t="str">
        <f>IF(AND('Mapa final'!$AB$42="Muy Alta",'Mapa final'!$AD$42="Leve"),CONCATENATE("R12C",'Mapa final'!$R$42),"")</f>
        <v/>
      </c>
      <c r="M17" s="86" t="str">
        <f>IF(AND('Mapa final'!$AB$40="Muy Alta",'Mapa final'!$AD$40="Menor"),CONCATENATE("R12C",'Mapa final'!$R$40),"")</f>
        <v/>
      </c>
      <c r="N17" s="40" t="str">
        <f>IF(AND('Mapa final'!$AB$41="Muy Alta",'Mapa final'!$AD$41="Menor"),CONCATENATE("R12C",'Mapa final'!$R$41),"")</f>
        <v/>
      </c>
      <c r="O17" s="87" t="str">
        <f>IF(AND('Mapa final'!$AB$42="Muy Alta",'Mapa final'!$AD$42="Menor"),CONCATENATE("R12C",'Mapa final'!$R$42),"")</f>
        <v/>
      </c>
      <c r="P17" s="86" t="str">
        <f>IF(AND('Mapa final'!$AB$40="Muy Alta",'Mapa final'!$AD$40="Moderado"),CONCATENATE("R12C",'Mapa final'!$R$40),"")</f>
        <v/>
      </c>
      <c r="Q17" s="40" t="str">
        <f>IF(AND('Mapa final'!$AB$41="Muy Alta",'Mapa final'!$AD$41="Moderado"),CONCATENATE("R12C",'Mapa final'!$R$41),"")</f>
        <v/>
      </c>
      <c r="R17" s="87" t="str">
        <f>IF(AND('Mapa final'!$AB$42="Muy Alta",'Mapa final'!$AD$42="Moderado"),CONCATENATE("R12C",'Mapa final'!$R$42),"")</f>
        <v/>
      </c>
      <c r="S17" s="86" t="str">
        <f>IF(AND('Mapa final'!$AB$40="Muy Alta",'Mapa final'!$AD$40="Mayor"),CONCATENATE("R12C",'Mapa final'!$R$40),"")</f>
        <v/>
      </c>
      <c r="T17" s="40" t="str">
        <f>IF(AND('Mapa final'!$AB$41="Muy Alta",'Mapa final'!$AD$41="Mayor"),CONCATENATE("R12C",'Mapa final'!$R$41),"")</f>
        <v/>
      </c>
      <c r="U17" s="87" t="str">
        <f>IF(AND('Mapa final'!$AB$42="Muy Alta",'Mapa final'!$AD$42="Mayor"),CONCATENATE("R12C",'Mapa final'!$R$42),"")</f>
        <v/>
      </c>
      <c r="V17" s="189" t="str">
        <f>IF(AND('Mapa final'!$AB$40="Muy Alta",'Mapa final'!$AD$40="Catastrófico"),CONCATENATE("R12C",'Mapa final'!$R$40),"")</f>
        <v/>
      </c>
      <c r="W17" s="190" t="str">
        <f>IF(AND('Mapa final'!$AB$41="Muy Alta",'Mapa final'!$AD$41="Catastrófico"),CONCATENATE("R12C",'Mapa final'!$R$41),"")</f>
        <v/>
      </c>
      <c r="X17" s="191" t="str">
        <f>IF(AND('Mapa final'!$AB$42="Muy Alta",'Mapa final'!$AD$42="Catastrófico"),CONCATENATE("R12C",'Mapa final'!$R$42),"")</f>
        <v/>
      </c>
      <c r="Y17" s="41"/>
      <c r="Z17" s="281"/>
      <c r="AA17" s="282"/>
      <c r="AB17" s="282"/>
      <c r="AC17" s="282"/>
      <c r="AD17" s="282"/>
      <c r="AE17" s="283"/>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290"/>
      <c r="C18" s="291"/>
      <c r="D18" s="292"/>
      <c r="E18" s="277"/>
      <c r="F18" s="276"/>
      <c r="G18" s="276"/>
      <c r="H18" s="276"/>
      <c r="I18" s="276"/>
      <c r="J18" s="86" t="str">
        <f>IF(AND('Mapa final'!$AB$43="Muy Alta",'Mapa final'!$AD$43="Leve"),CONCATENATE("R13C",'Mapa final'!$R$43),"")</f>
        <v/>
      </c>
      <c r="K18" s="40" t="str">
        <f>IF(AND('Mapa final'!$AB$44="Muy Alta",'Mapa final'!$AD$44="Leve"),CONCATENATE("R13C",'Mapa final'!$R$44),"")</f>
        <v/>
      </c>
      <c r="L18" s="87" t="str">
        <f>IF(AND('Mapa final'!$AB$45="Muy Alta",'Mapa final'!$AD$45="Leve"),CONCATENATE("R13C",'Mapa final'!$R$45),"")</f>
        <v/>
      </c>
      <c r="M18" s="86" t="str">
        <f>IF(AND('Mapa final'!$AB$43="Muy Alta",'Mapa final'!$AD$43="Menor"),CONCATENATE("R13C",'Mapa final'!$R$43),"")</f>
        <v/>
      </c>
      <c r="N18" s="40" t="str">
        <f>IF(AND('Mapa final'!$AB$44="Muy Alta",'Mapa final'!$AD$44="Menor"),CONCATENATE("R13C",'Mapa final'!$R$44),"")</f>
        <v/>
      </c>
      <c r="O18" s="87" t="str">
        <f>IF(AND('Mapa final'!$AB$45="Muy Alta",'Mapa final'!$AD$45="Menor"),CONCATENATE("R13C",'Mapa final'!$R$45),"")</f>
        <v/>
      </c>
      <c r="P18" s="86" t="str">
        <f>IF(AND('Mapa final'!$AB$43="Muy Alta",'Mapa final'!$AD$43="Moderado"),CONCATENATE("R13C",'Mapa final'!$R$43),"")</f>
        <v/>
      </c>
      <c r="Q18" s="40" t="str">
        <f>IF(AND('Mapa final'!$AB$44="Muy Alta",'Mapa final'!$AD$44="Moderado"),CONCATENATE("R13C",'Mapa final'!$R$44),"")</f>
        <v/>
      </c>
      <c r="R18" s="87" t="str">
        <f>IF(AND('Mapa final'!$AB$45="Muy Alta",'Mapa final'!$AD$45="Moderado"),CONCATENATE("R13C",'Mapa final'!$R$45),"")</f>
        <v/>
      </c>
      <c r="S18" s="86" t="str">
        <f>IF(AND('Mapa final'!$AB$43="Muy Alta",'Mapa final'!$AD$43="Mayor"),CONCATENATE("R13C",'Mapa final'!$R$43),"")</f>
        <v/>
      </c>
      <c r="T18" s="40" t="str">
        <f>IF(AND('Mapa final'!$AB$44="Muy Alta",'Mapa final'!$AD$44="Mayor"),CONCATENATE("R13C",'Mapa final'!$R$44),"")</f>
        <v/>
      </c>
      <c r="U18" s="87" t="str">
        <f>IF(AND('Mapa final'!$AB$45="Muy Alta",'Mapa final'!$AD$45="Mayor"),CONCATENATE("R13C",'Mapa final'!$R$45),"")</f>
        <v/>
      </c>
      <c r="V18" s="189" t="str">
        <f>IF(AND('Mapa final'!$AB$43="Muy Alta",'Mapa final'!$AD$43="Catastrófico"),CONCATENATE("R13C",'Mapa final'!$R$43),"")</f>
        <v/>
      </c>
      <c r="W18" s="190" t="str">
        <f>IF(AND('Mapa final'!$AB$44="Muy Alta",'Mapa final'!$AD$44="Catastrófico"),CONCATENATE("R13C",'Mapa final'!$R$44),"")</f>
        <v/>
      </c>
      <c r="X18" s="191" t="str">
        <f>IF(AND('Mapa final'!$AB$45="Muy Alta",'Mapa final'!$AD$45="Catastrófico"),CONCATENATE("R13C",'Mapa final'!$R$45),"")</f>
        <v/>
      </c>
      <c r="Y18" s="41"/>
      <c r="Z18" s="281"/>
      <c r="AA18" s="282"/>
      <c r="AB18" s="282"/>
      <c r="AC18" s="282"/>
      <c r="AD18" s="282"/>
      <c r="AE18" s="283"/>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290"/>
      <c r="C19" s="291"/>
      <c r="D19" s="292"/>
      <c r="E19" s="277"/>
      <c r="F19" s="276"/>
      <c r="G19" s="276"/>
      <c r="H19" s="276"/>
      <c r="I19" s="276"/>
      <c r="J19" s="86" t="str">
        <f>IF(AND('Mapa final'!$AB$46="Muy Alta",'Mapa final'!$AD$46="Leve"),CONCATENATE("R14C",'Mapa final'!$R$46),"")</f>
        <v/>
      </c>
      <c r="K19" s="40" t="str">
        <f>IF(AND('Mapa final'!$AB$47="Muy Alta",'Mapa final'!$AD$47="Leve"),CONCATENATE("R14C",'Mapa final'!$R$47),"")</f>
        <v/>
      </c>
      <c r="L19" s="87" t="str">
        <f>IF(AND('Mapa final'!$AB$48="Muy Alta",'Mapa final'!$AD$48="Leve"),CONCATENATE("R14C",'Mapa final'!$R$48),"")</f>
        <v/>
      </c>
      <c r="M19" s="86" t="str">
        <f>IF(AND('Mapa final'!$AB$46="Muy Alta",'Mapa final'!$AD$46="Menor"),CONCATENATE("R14C",'Mapa final'!$R$46),"")</f>
        <v/>
      </c>
      <c r="N19" s="40" t="str">
        <f>IF(AND('Mapa final'!$AB$47="Muy Alta",'Mapa final'!$AD$47="Menor"),CONCATENATE("R14C",'Mapa final'!$R$47),"")</f>
        <v/>
      </c>
      <c r="O19" s="87" t="str">
        <f>IF(AND('Mapa final'!$AB$48="Muy Alta",'Mapa final'!$AD$48="Menor"),CONCATENATE("R14C",'Mapa final'!$R$48),"")</f>
        <v/>
      </c>
      <c r="P19" s="86" t="str">
        <f>IF(AND('Mapa final'!$AB$46="Muy Alta",'Mapa final'!$AD$46="Moderado"),CONCATENATE("R14C",'Mapa final'!$R$46),"")</f>
        <v/>
      </c>
      <c r="Q19" s="40" t="str">
        <f>IF(AND('Mapa final'!$AB$47="Muy Alta",'Mapa final'!$AD$47="Moderado"),CONCATENATE("R14C",'Mapa final'!$R$47),"")</f>
        <v/>
      </c>
      <c r="R19" s="87" t="str">
        <f>IF(AND('Mapa final'!$AB$48="Muy Alta",'Mapa final'!$AD$48="Moderado"),CONCATENATE("R14C",'Mapa final'!$R$48),"")</f>
        <v/>
      </c>
      <c r="S19" s="86" t="str">
        <f>IF(AND('Mapa final'!$AB$46="Muy Alta",'Mapa final'!$AD$46="Mayor"),CONCATENATE("R14C",'Mapa final'!$R$46),"")</f>
        <v/>
      </c>
      <c r="T19" s="40" t="str">
        <f>IF(AND('Mapa final'!$AB$47="Muy Alta",'Mapa final'!$AD$47="Mayor"),CONCATENATE("R14C",'Mapa final'!$R$47),"")</f>
        <v/>
      </c>
      <c r="U19" s="87" t="str">
        <f>IF(AND('Mapa final'!$AB$48="Muy Alta",'Mapa final'!$AD$48="Mayor"),CONCATENATE("R14C",'Mapa final'!$R$48),"")</f>
        <v/>
      </c>
      <c r="V19" s="189" t="str">
        <f>IF(AND('Mapa final'!$AB$46="Muy Alta",'Mapa final'!$AD$46="Catastrófico"),CONCATENATE("R14C",'Mapa final'!$R$46),"")</f>
        <v/>
      </c>
      <c r="W19" s="190" t="str">
        <f>IF(AND('Mapa final'!$AB$47="Muy Alta",'Mapa final'!$AD$47="Catastrófico"),CONCATENATE("R14C",'Mapa final'!$R$47),"")</f>
        <v/>
      </c>
      <c r="X19" s="191" t="str">
        <f>IF(AND('Mapa final'!$AB$48="Muy Alta",'Mapa final'!$AD$48="Catastrófico"),CONCATENATE("R14C",'Mapa final'!$R$48),"")</f>
        <v/>
      </c>
      <c r="Y19" s="41"/>
      <c r="Z19" s="281"/>
      <c r="AA19" s="282"/>
      <c r="AB19" s="282"/>
      <c r="AC19" s="282"/>
      <c r="AD19" s="282"/>
      <c r="AE19" s="283"/>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290"/>
      <c r="C20" s="291"/>
      <c r="D20" s="292"/>
      <c r="E20" s="277"/>
      <c r="F20" s="276"/>
      <c r="G20" s="276"/>
      <c r="H20" s="276"/>
      <c r="I20" s="276"/>
      <c r="J20" s="86" t="str">
        <f>IF(AND('Mapa final'!$AB$49="Muy Alta",'Mapa final'!$AD$49="Leve"),CONCATENATE("R15C",'Mapa final'!$R$49),"")</f>
        <v/>
      </c>
      <c r="K20" s="40" t="str">
        <f>IF(AND('Mapa final'!$AB$50="Muy Alta",'Mapa final'!$AD$50="Leve"),CONCATENATE("R15C",'Mapa final'!$R$50),"")</f>
        <v/>
      </c>
      <c r="L20" s="87" t="str">
        <f>IF(AND('Mapa final'!$AB$51="Muy Alta",'Mapa final'!$AD$51="Leve"),CONCATENATE("R15C",'Mapa final'!$R$51),"")</f>
        <v/>
      </c>
      <c r="M20" s="86" t="str">
        <f>IF(AND('Mapa final'!$AB$49="Muy Alta",'Mapa final'!$AD$49="Menor"),CONCATENATE("R15C",'Mapa final'!$R$49),"")</f>
        <v/>
      </c>
      <c r="N20" s="40" t="str">
        <f>IF(AND('Mapa final'!$AB$50="Muy Alta",'Mapa final'!$AD$50="Menor"),CONCATENATE("R15C",'Mapa final'!$R$50),"")</f>
        <v/>
      </c>
      <c r="O20" s="87" t="str">
        <f>IF(AND('Mapa final'!$AB$51="Muy Alta",'Mapa final'!$AD$51="Menor"),CONCATENATE("R15C",'Mapa final'!$R$51),"")</f>
        <v/>
      </c>
      <c r="P20" s="86" t="str">
        <f>IF(AND('Mapa final'!$AB$49="Muy Alta",'Mapa final'!$AD$49="Moderado"),CONCATENATE("R15C",'Mapa final'!$R$49),"")</f>
        <v/>
      </c>
      <c r="Q20" s="40" t="str">
        <f>IF(AND('Mapa final'!$AB$50="Muy Alta",'Mapa final'!$AD$50="Moderado"),CONCATENATE("R15C",'Mapa final'!$R$50),"")</f>
        <v/>
      </c>
      <c r="R20" s="87" t="str">
        <f>IF(AND('Mapa final'!$AB$51="Muy Alta",'Mapa final'!$AD$51="Moderado"),CONCATENATE("R15C",'Mapa final'!$R$51),"")</f>
        <v/>
      </c>
      <c r="S20" s="86" t="str">
        <f>IF(AND('Mapa final'!$AB$49="Muy Alta",'Mapa final'!$AD$49="Mayor"),CONCATENATE("R15C",'Mapa final'!$R$49),"")</f>
        <v/>
      </c>
      <c r="T20" s="40" t="str">
        <f>IF(AND('Mapa final'!$AB$50="Muy Alta",'Mapa final'!$AD$50="Mayor"),CONCATENATE("R15C",'Mapa final'!$R$50),"")</f>
        <v/>
      </c>
      <c r="U20" s="87" t="str">
        <f>IF(AND('Mapa final'!$AB$51="Muy Alta",'Mapa final'!$AD$51="Mayor"),CONCATENATE("R15C",'Mapa final'!$R$51),"")</f>
        <v/>
      </c>
      <c r="V20" s="189" t="str">
        <f>IF(AND('Mapa final'!$AB$49="Muy Alta",'Mapa final'!$AD$49="Catastrófico"),CONCATENATE("R15C",'Mapa final'!$R$49),"")</f>
        <v/>
      </c>
      <c r="W20" s="190" t="str">
        <f>IF(AND('Mapa final'!$AB$50="Muy Alta",'Mapa final'!$AD$50="Catastrófico"),CONCATENATE("R15C",'Mapa final'!$R$50),"")</f>
        <v/>
      </c>
      <c r="X20" s="191" t="str">
        <f>IF(AND('Mapa final'!$AB$51="Muy Alta",'Mapa final'!$AD$51="Catastrófico"),CONCATENATE("R15C",'Mapa final'!$R$51),"")</f>
        <v/>
      </c>
      <c r="Y20" s="41"/>
      <c r="Z20" s="281"/>
      <c r="AA20" s="282"/>
      <c r="AB20" s="282"/>
      <c r="AC20" s="282"/>
      <c r="AD20" s="282"/>
      <c r="AE20" s="283"/>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290"/>
      <c r="C21" s="291"/>
      <c r="D21" s="292"/>
      <c r="E21" s="277"/>
      <c r="F21" s="276"/>
      <c r="G21" s="276"/>
      <c r="H21" s="276"/>
      <c r="I21" s="276"/>
      <c r="J21" s="86" t="str">
        <f>IF(AND('Mapa final'!$AB$52="Muy Alta",'Mapa final'!$AD$52="Leve"),CONCATENATE("R16C",'Mapa final'!$R$52),"")</f>
        <v/>
      </c>
      <c r="K21" s="40" t="str">
        <f>IF(AND('Mapa final'!$AB$53="Muy Alta",'Mapa final'!$AD$53="Leve"),CONCATENATE("R16C",'Mapa final'!$R$53),"")</f>
        <v/>
      </c>
      <c r="L21" s="87" t="str">
        <f>IF(AND('Mapa final'!$AB$54="Muy Alta",'Mapa final'!$AD$54="Leve"),CONCATENATE("R16C",'Mapa final'!$R$54),"")</f>
        <v/>
      </c>
      <c r="M21" s="86" t="str">
        <f>IF(AND('Mapa final'!$AB$52="Muy Alta",'Mapa final'!$AD$52="Menor"),CONCATENATE("R16C",'Mapa final'!$R$52),"")</f>
        <v/>
      </c>
      <c r="N21" s="40" t="str">
        <f>IF(AND('Mapa final'!$AB$53="Muy Alta",'Mapa final'!$AD$53="Menor"),CONCATENATE("R16C",'Mapa final'!$R$53),"")</f>
        <v/>
      </c>
      <c r="O21" s="87" t="str">
        <f>IF(AND('Mapa final'!$AB$54="Muy Alta",'Mapa final'!$AD$54="Menor"),CONCATENATE("R16C",'Mapa final'!$R$54),"")</f>
        <v/>
      </c>
      <c r="P21" s="86" t="str">
        <f>IF(AND('Mapa final'!$AB$52="Muy Alta",'Mapa final'!$AD$52="Moderado"),CONCATENATE("R16C",'Mapa final'!$R$52),"")</f>
        <v/>
      </c>
      <c r="Q21" s="40" t="str">
        <f>IF(AND('Mapa final'!$AB$53="Muy Alta",'Mapa final'!$AD$53="Moderado"),CONCATENATE("R16C",'Mapa final'!$R$53),"")</f>
        <v/>
      </c>
      <c r="R21" s="87" t="str">
        <f>IF(AND('Mapa final'!$AB$54="Muy Alta",'Mapa final'!$AD$54="Moderado"),CONCATENATE("R16C",'Mapa final'!$R$54),"")</f>
        <v/>
      </c>
      <c r="S21" s="86" t="str">
        <f>IF(AND('Mapa final'!$AB$52="Muy Alta",'Mapa final'!$AD$52="Mayor"),CONCATENATE("R16C",'Mapa final'!$R$52),"")</f>
        <v/>
      </c>
      <c r="T21" s="40" t="str">
        <f>IF(AND('Mapa final'!$AB$53="Muy Alta",'Mapa final'!$AD$53="Mayor"),CONCATENATE("R16C",'Mapa final'!$R$53),"")</f>
        <v/>
      </c>
      <c r="U21" s="87" t="str">
        <f>IF(AND('Mapa final'!$AB$54="Muy Alta",'Mapa final'!$AD$54="Mayor"),CONCATENATE("R16C",'Mapa final'!$R$54),"")</f>
        <v/>
      </c>
      <c r="V21" s="189" t="str">
        <f>IF(AND('Mapa final'!$AB$52="Muy Alta",'Mapa final'!$AD$52="Catastrófico"),CONCATENATE("R16C",'Mapa final'!$R$52),"")</f>
        <v/>
      </c>
      <c r="W21" s="190" t="str">
        <f>IF(AND('Mapa final'!$AB$53="Muy Alta",'Mapa final'!$AD$53="Catastrófico"),CONCATENATE("R16C",'Mapa final'!$R$53),"")</f>
        <v/>
      </c>
      <c r="X21" s="191" t="str">
        <f>IF(AND('Mapa final'!$AB$54="Muy Alta",'Mapa final'!$AD$54="Catastrófico"),CONCATENATE("R16C",'Mapa final'!$R$54),"")</f>
        <v/>
      </c>
      <c r="Y21" s="41"/>
      <c r="Z21" s="281"/>
      <c r="AA21" s="282"/>
      <c r="AB21" s="282"/>
      <c r="AC21" s="282"/>
      <c r="AD21" s="282"/>
      <c r="AE21" s="283"/>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290"/>
      <c r="C22" s="291"/>
      <c r="D22" s="292"/>
      <c r="E22" s="277"/>
      <c r="F22" s="276"/>
      <c r="G22" s="276"/>
      <c r="H22" s="276"/>
      <c r="I22" s="276"/>
      <c r="J22" s="86" t="str">
        <f>IF(AND('Mapa final'!$AB$55="Muy Alta",'Mapa final'!$AD$55="Leve"),CONCATENATE("R17",'Mapa final'!$R$55),"")</f>
        <v/>
      </c>
      <c r="K22" s="40" t="str">
        <f>IF(AND('Mapa final'!$AB$56="Muy Alta",'Mapa final'!$AD$56="Leve"),CONCATENATE("R17C",'Mapa final'!$R$56),"")</f>
        <v/>
      </c>
      <c r="L22" s="87" t="str">
        <f>IF(AND('Mapa final'!$AB$57="Muy Alta",'Mapa final'!$AD$57="Leve"),CONCATENATE("R17C",'Mapa final'!$R$57),"")</f>
        <v/>
      </c>
      <c r="M22" s="86" t="str">
        <f>IF(AND('Mapa final'!$AB$55="Muy Alta",'Mapa final'!$AD$55="Menor"),CONCATENATE("R17",'Mapa final'!$R$55),"")</f>
        <v/>
      </c>
      <c r="N22" s="40" t="str">
        <f>IF(AND('Mapa final'!$AB$56="Muy Alta",'Mapa final'!$AD$56="Menor"),CONCATENATE("R17C",'Mapa final'!$R$56),"")</f>
        <v/>
      </c>
      <c r="O22" s="87" t="str">
        <f>IF(AND('Mapa final'!$AB$57="Muy Alta",'Mapa final'!$AD$57="Menor"),CONCATENATE("R17C",'Mapa final'!$R$57),"")</f>
        <v/>
      </c>
      <c r="P22" s="86" t="str">
        <f>IF(AND('Mapa final'!$AB$55="Muy Alta",'Mapa final'!$AD$55="Moderado"),CONCATENATE("R17",'Mapa final'!$R$55),"")</f>
        <v/>
      </c>
      <c r="Q22" s="40" t="str">
        <f>IF(AND('Mapa final'!$AB$56="Muy Alta",'Mapa final'!$AD$56="Moderado"),CONCATENATE("R17C",'Mapa final'!$R$56),"")</f>
        <v/>
      </c>
      <c r="R22" s="87" t="str">
        <f>IF(AND('Mapa final'!$AB$57="Muy Alta",'Mapa final'!$AD$57="Moderado"),CONCATENATE("R17C",'Mapa final'!$R$57),"")</f>
        <v/>
      </c>
      <c r="S22" s="86" t="str">
        <f>IF(AND('Mapa final'!$AB$55="Muy Alta",'Mapa final'!$AD$55="Mayor"),CONCATENATE("R17",'Mapa final'!$R$55),"")</f>
        <v/>
      </c>
      <c r="T22" s="40" t="str">
        <f>IF(AND('Mapa final'!$AB$56="Muy Alta",'Mapa final'!$AD$56="Mayor"),CONCATENATE("R17C",'Mapa final'!$R$56),"")</f>
        <v/>
      </c>
      <c r="U22" s="87" t="str">
        <f>IF(AND('Mapa final'!$AB$57="Muy Alta",'Mapa final'!$AD$57="Mayor"),CONCATENATE("R17C",'Mapa final'!$R$57),"")</f>
        <v/>
      </c>
      <c r="V22" s="189" t="str">
        <f>IF(AND('Mapa final'!$AB$55="Muy Alta",'Mapa final'!$AD$55="Catastrófico"),CONCATENATE("R17",'Mapa final'!$R$55),"")</f>
        <v/>
      </c>
      <c r="W22" s="190" t="str">
        <f>IF(AND('Mapa final'!$AB$56="Muy Alta",'Mapa final'!$AD$56="Catastrófico"),CONCATENATE("R17C",'Mapa final'!$R$56),"")</f>
        <v/>
      </c>
      <c r="X22" s="191" t="str">
        <f>IF(AND('Mapa final'!$AB$57="Muy Alta",'Mapa final'!$AD$57="Catastrófico"),CONCATENATE("R17C",'Mapa final'!$R$57),"")</f>
        <v/>
      </c>
      <c r="Y22" s="41"/>
      <c r="Z22" s="281"/>
      <c r="AA22" s="282"/>
      <c r="AB22" s="282"/>
      <c r="AC22" s="282"/>
      <c r="AD22" s="282"/>
      <c r="AE22" s="283"/>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290"/>
      <c r="C23" s="291"/>
      <c r="D23" s="292"/>
      <c r="E23" s="277"/>
      <c r="F23" s="276"/>
      <c r="G23" s="276"/>
      <c r="H23" s="276"/>
      <c r="I23" s="276"/>
      <c r="J23" s="86" t="str">
        <f>IF(AND('Mapa final'!$AB$58="Muy Alta",'Mapa final'!$AD$58="Leve"),CONCATENATE("R18C",'Mapa final'!$R$58),"")</f>
        <v/>
      </c>
      <c r="K23" s="40" t="str">
        <f>IF(AND('Mapa final'!$AB$59="Muy Alta",'Mapa final'!$AD$59="Leve"),CONCATENATE("R18C",'Mapa final'!$R$59),"")</f>
        <v/>
      </c>
      <c r="L23" s="87" t="str">
        <f>IF(AND('Mapa final'!$AB$60="Muy Alta",'Mapa final'!$AD$60="Leve"),CONCATENATE("R18C",'Mapa final'!$R$60),"")</f>
        <v/>
      </c>
      <c r="M23" s="86" t="str">
        <f>IF(AND('Mapa final'!$AB$58="Muy Alta",'Mapa final'!$AD$58="Menor"),CONCATENATE("R18C",'Mapa final'!$R$58),"")</f>
        <v/>
      </c>
      <c r="N23" s="40" t="str">
        <f>IF(AND('Mapa final'!$AB$59="Muy Alta",'Mapa final'!$AD$59="Menor"),CONCATENATE("R18C",'Mapa final'!$R$59),"")</f>
        <v/>
      </c>
      <c r="O23" s="87" t="str">
        <f>IF(AND('Mapa final'!$AB$60="Muy Alta",'Mapa final'!$AD$60="Menor"),CONCATENATE("R18C",'Mapa final'!$R$60),"")</f>
        <v/>
      </c>
      <c r="P23" s="86" t="str">
        <f>IF(AND('Mapa final'!$AB$58="Muy Alta",'Mapa final'!$AD$58="Moderado"),CONCATENATE("R18C",'Mapa final'!$R$58),"")</f>
        <v/>
      </c>
      <c r="Q23" s="40" t="str">
        <f>IF(AND('Mapa final'!$AB$59="Muy Alta",'Mapa final'!$AD$59="Moderado"),CONCATENATE("R18C",'Mapa final'!$R$59),"")</f>
        <v/>
      </c>
      <c r="R23" s="87" t="str">
        <f>IF(AND('Mapa final'!$AB$60="Muy Alta",'Mapa final'!$AD$60="Moderado"),CONCATENATE("R18C",'Mapa final'!$R$60),"")</f>
        <v/>
      </c>
      <c r="S23" s="86" t="str">
        <f>IF(AND('Mapa final'!$AB$58="Muy Alta",'Mapa final'!$AD$58="Mayor"),CONCATENATE("R18C",'Mapa final'!$R$58),"")</f>
        <v/>
      </c>
      <c r="T23" s="40" t="str">
        <f>IF(AND('Mapa final'!$AB$59="Muy Alta",'Mapa final'!$AD$59="Mayor"),CONCATENATE("R18C",'Mapa final'!$R$59),"")</f>
        <v/>
      </c>
      <c r="U23" s="87" t="str">
        <f>IF(AND('Mapa final'!$AB$60="Muy Alta",'Mapa final'!$AD$60="Mayor"),CONCATENATE("R18C",'Mapa final'!$R$60),"")</f>
        <v/>
      </c>
      <c r="V23" s="189" t="str">
        <f>IF(AND('Mapa final'!$AB$58="Muy Alta",'Mapa final'!$AD$58="Catastrófico"),CONCATENATE("R18C",'Mapa final'!$R$58),"")</f>
        <v/>
      </c>
      <c r="W23" s="190" t="str">
        <f>IF(AND('Mapa final'!$AB$59="Muy Alta",'Mapa final'!$AD$59="Catastrófico"),CONCATENATE("R18C",'Mapa final'!$R$59),"")</f>
        <v/>
      </c>
      <c r="X23" s="191" t="str">
        <f>IF(AND('Mapa final'!$AB$60="Muy Alta",'Mapa final'!$AD$60="Catastrófico"),CONCATENATE("R18C",'Mapa final'!$R$60),"")</f>
        <v/>
      </c>
      <c r="Y23" s="41"/>
      <c r="Z23" s="281"/>
      <c r="AA23" s="282"/>
      <c r="AB23" s="282"/>
      <c r="AC23" s="282"/>
      <c r="AD23" s="282"/>
      <c r="AE23" s="283"/>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290"/>
      <c r="C24" s="291"/>
      <c r="D24" s="292"/>
      <c r="E24" s="277"/>
      <c r="F24" s="276"/>
      <c r="G24" s="276"/>
      <c r="H24" s="276"/>
      <c r="I24" s="276"/>
      <c r="J24" s="86" t="str">
        <f>IF(AND('Mapa final'!$AB$61="Muy Alta",'Mapa final'!$AD$61="Leve"),CONCATENATE("R19C",'Mapa final'!$R$61),"")</f>
        <v/>
      </c>
      <c r="K24" s="40" t="str">
        <f>IF(AND('Mapa final'!$AB$62="Muy Alta",'Mapa final'!$AD$62="Leve"),CONCATENATE("R19C",'Mapa final'!$R$62),"")</f>
        <v/>
      </c>
      <c r="L24" s="87" t="str">
        <f>IF(AND('Mapa final'!$AB$63="Muy Alta",'Mapa final'!$AD$63="Leve"),CONCATENATE("R19C",'Mapa final'!$R$63),"")</f>
        <v/>
      </c>
      <c r="M24" s="86" t="str">
        <f>IF(AND('Mapa final'!$AB$61="Muy Alta",'Mapa final'!$AD$61="Menor"),CONCATENATE("R19C",'Mapa final'!$R$61),"")</f>
        <v/>
      </c>
      <c r="N24" s="40" t="str">
        <f>IF(AND('Mapa final'!$AB$62="Muy Alta",'Mapa final'!$AD$62="Menor"),CONCATENATE("R19C",'Mapa final'!$R$62),"")</f>
        <v/>
      </c>
      <c r="O24" s="87" t="str">
        <f>IF(AND('Mapa final'!$AB$63="Muy Alta",'Mapa final'!$AD$63="Menor"),CONCATENATE("R19C",'Mapa final'!$R$63),"")</f>
        <v/>
      </c>
      <c r="P24" s="86" t="str">
        <f>IF(AND('Mapa final'!$AB$61="Muy Alta",'Mapa final'!$AD$61="Moderado"),CONCATENATE("R19C",'Mapa final'!$R$61),"")</f>
        <v/>
      </c>
      <c r="Q24" s="40" t="str">
        <f>IF(AND('Mapa final'!$AB$62="Muy Alta",'Mapa final'!$AD$62="Moderado"),CONCATENATE("R19C",'Mapa final'!$R$62),"")</f>
        <v/>
      </c>
      <c r="R24" s="87" t="str">
        <f>IF(AND('Mapa final'!$AB$63="Muy Alta",'Mapa final'!$AD$63="Moderado"),CONCATENATE("R19C",'Mapa final'!$R$63),"")</f>
        <v/>
      </c>
      <c r="S24" s="86" t="str">
        <f>IF(AND('Mapa final'!$AB$61="Muy Alta",'Mapa final'!$AD$61="Mayor"),CONCATENATE("R19C",'Mapa final'!$R$61),"")</f>
        <v/>
      </c>
      <c r="T24" s="40" t="str">
        <f>IF(AND('Mapa final'!$AB$62="Muy Alta",'Mapa final'!$AD$62="Mayor"),CONCATENATE("R19C",'Mapa final'!$R$62),"")</f>
        <v/>
      </c>
      <c r="U24" s="87" t="str">
        <f>IF(AND('Mapa final'!$AB$63="Muy Alta",'Mapa final'!$AD$63="Mayor"),CONCATENATE("R19C",'Mapa final'!$R$63),"")</f>
        <v/>
      </c>
      <c r="V24" s="189" t="str">
        <f>IF(AND('Mapa final'!$AB$61="Muy Alta",'Mapa final'!$AD$61="Catastrófico"),CONCATENATE("R19C",'Mapa final'!$R$61),"")</f>
        <v/>
      </c>
      <c r="W24" s="190" t="str">
        <f>IF(AND('Mapa final'!$AB$62="Muy Alta",'Mapa final'!$AD$62="Catastrófico"),CONCATENATE("R19C",'Mapa final'!$R$62),"")</f>
        <v/>
      </c>
      <c r="X24" s="191" t="str">
        <f>IF(AND('Mapa final'!$AB$63="Muy Alta",'Mapa final'!$AD$63="Catastrófico"),CONCATENATE("R19C",'Mapa final'!$R$63),"")</f>
        <v/>
      </c>
      <c r="Y24" s="41"/>
      <c r="Z24" s="281"/>
      <c r="AA24" s="282"/>
      <c r="AB24" s="282"/>
      <c r="AC24" s="282"/>
      <c r="AD24" s="282"/>
      <c r="AE24" s="283"/>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290"/>
      <c r="C25" s="291"/>
      <c r="D25" s="292"/>
      <c r="E25" s="277"/>
      <c r="F25" s="276"/>
      <c r="G25" s="276"/>
      <c r="H25" s="276"/>
      <c r="I25" s="276"/>
      <c r="J25" s="86" t="str">
        <f>IF(AND('Mapa final'!$AB$64="Muy Alta",'Mapa final'!$AD$64="Leve"),CONCATENATE("R20C",'Mapa final'!$R$64),"")</f>
        <v/>
      </c>
      <c r="K25" s="40" t="str">
        <f>IF(AND('Mapa final'!$AB$65="Muy Alta",'Mapa final'!$AD$65="Leve"),CONCATENATE("R20C",'Mapa final'!$R$65),"")</f>
        <v/>
      </c>
      <c r="L25" s="87" t="str">
        <f>IF(AND('Mapa final'!$AB$66="Muy Alta",'Mapa final'!$AD$66="Leve"),CONCATENATE("R20C",'Mapa final'!$R$66),"")</f>
        <v/>
      </c>
      <c r="M25" s="86" t="str">
        <f>IF(AND('Mapa final'!$AB$64="Muy Alta",'Mapa final'!$AD$64="Menor"),CONCATENATE("R20C",'Mapa final'!$R$64),"")</f>
        <v/>
      </c>
      <c r="N25" s="40" t="str">
        <f>IF(AND('Mapa final'!$AB$65="Muy Alta",'Mapa final'!$AD$65="Menor"),CONCATENATE("R20C",'Mapa final'!$R$65),"")</f>
        <v/>
      </c>
      <c r="O25" s="87" t="str">
        <f>IF(AND('Mapa final'!$AB$66="Muy Alta",'Mapa final'!$AD$66="Menor"),CONCATENATE("R20C",'Mapa final'!$R$66),"")</f>
        <v/>
      </c>
      <c r="P25" s="86" t="str">
        <f>IF(AND('Mapa final'!$AB$64="Muy Alta",'Mapa final'!$AD$64="Moderado"),CONCATENATE("R20C",'Mapa final'!$R$64),"")</f>
        <v/>
      </c>
      <c r="Q25" s="40" t="str">
        <f>IF(AND('Mapa final'!$AB$65="Muy Alta",'Mapa final'!$AD$65="Moderado"),CONCATENATE("R20C",'Mapa final'!$R$65),"")</f>
        <v/>
      </c>
      <c r="R25" s="87" t="str">
        <f>IF(AND('Mapa final'!$AB$66="Muy Alta",'Mapa final'!$AD$66="Moderado"),CONCATENATE("R20C",'Mapa final'!$R$66),"")</f>
        <v/>
      </c>
      <c r="S25" s="86" t="str">
        <f>IF(AND('Mapa final'!$AB$64="Muy Alta",'Mapa final'!$AD$64="Mayor"),CONCATENATE("R20C",'Mapa final'!$R$64),"")</f>
        <v/>
      </c>
      <c r="T25" s="40" t="str">
        <f>IF(AND('Mapa final'!$AB$65="Muy Alta",'Mapa final'!$AD$65="Mayor"),CONCATENATE("R20C",'Mapa final'!$R$65),"")</f>
        <v/>
      </c>
      <c r="U25" s="87" t="str">
        <f>IF(AND('Mapa final'!$AB$66="Muy Alta",'Mapa final'!$AD$66="Mayor"),CONCATENATE("R20C",'Mapa final'!$R$66),"")</f>
        <v/>
      </c>
      <c r="V25" s="189" t="str">
        <f>IF(AND('Mapa final'!$AB$64="Muy Alta",'Mapa final'!$AD$64="Catastrófico"),CONCATENATE("R20C",'Mapa final'!$R$64),"")</f>
        <v/>
      </c>
      <c r="W25" s="190" t="str">
        <f>IF(AND('Mapa final'!$AB$65="Muy Alta",'Mapa final'!$AD$65="Catastrófico"),CONCATENATE("R20C",'Mapa final'!$R$65),"")</f>
        <v/>
      </c>
      <c r="X25" s="191" t="str">
        <f>IF(AND('Mapa final'!$AB$66="Muy Alta",'Mapa final'!$AD$66="Catastrófico"),CONCATENATE("R20C",'Mapa final'!$R$66),"")</f>
        <v/>
      </c>
      <c r="Y25" s="41"/>
      <c r="Z25" s="281"/>
      <c r="AA25" s="282"/>
      <c r="AB25" s="282"/>
      <c r="AC25" s="282"/>
      <c r="AD25" s="282"/>
      <c r="AE25" s="283"/>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290"/>
      <c r="C26" s="291"/>
      <c r="D26" s="292"/>
      <c r="E26" s="277"/>
      <c r="F26" s="276"/>
      <c r="G26" s="276"/>
      <c r="H26" s="276"/>
      <c r="I26" s="276"/>
      <c r="J26" s="86" t="str">
        <f>IF(AND('Mapa final'!$AB$67="Muy Alta",'Mapa final'!$AD$67="Leve"),CONCATENATE("R21C",'Mapa final'!$R$67),"")</f>
        <v/>
      </c>
      <c r="K26" s="40" t="str">
        <f>IF(AND('Mapa final'!$AB$68="Muy Alta",'Mapa final'!$AD$68="Leve"),CONCATENATE("R21C",'Mapa final'!$R$68),"")</f>
        <v/>
      </c>
      <c r="L26" s="87" t="str">
        <f>IF(AND('Mapa final'!$AB$69="Muy Alta",'Mapa final'!$AD$69="Leve"),CONCATENATE("R21C",'Mapa final'!$R$69),"")</f>
        <v/>
      </c>
      <c r="M26" s="86" t="str">
        <f>IF(AND('Mapa final'!$AB$67="Muy Alta",'Mapa final'!$AD$67="Menor"),CONCATENATE("R21C",'Mapa final'!$R$67),"")</f>
        <v/>
      </c>
      <c r="N26" s="40" t="str">
        <f>IF(AND('Mapa final'!$AB$68="Muy Alta",'Mapa final'!$AD$68="Menor"),CONCATENATE("R21C",'Mapa final'!$R$68),"")</f>
        <v/>
      </c>
      <c r="O26" s="87" t="str">
        <f>IF(AND('Mapa final'!$AB$69="Muy Alta",'Mapa final'!$AD$69="Menor"),CONCATENATE("R21C",'Mapa final'!$R$69),"")</f>
        <v/>
      </c>
      <c r="P26" s="86" t="str">
        <f>IF(AND('Mapa final'!$AB$67="Muy Alta",'Mapa final'!$AD$67="Moderado"),CONCATENATE("R21C",'Mapa final'!$R$67),"")</f>
        <v/>
      </c>
      <c r="Q26" s="40" t="str">
        <f>IF(AND('Mapa final'!$AB$68="Muy Alta",'Mapa final'!$AD$68="Moderado"),CONCATENATE("R21C",'Mapa final'!$R$68),"")</f>
        <v/>
      </c>
      <c r="R26" s="87" t="str">
        <f>IF(AND('Mapa final'!$AB$69="Muy Alta",'Mapa final'!$AD$69="Moderado"),CONCATENATE("R21C",'Mapa final'!$R$69),"")</f>
        <v/>
      </c>
      <c r="S26" s="86" t="str">
        <f>IF(AND('Mapa final'!$AB$67="Muy Alta",'Mapa final'!$AD$67="Mayor"),CONCATENATE("R21C",'Mapa final'!$R$67),"")</f>
        <v/>
      </c>
      <c r="T26" s="40" t="str">
        <f>IF(AND('Mapa final'!$AB$68="Muy Alta",'Mapa final'!$AD$68="Mayor"),CONCATENATE("R21C",'Mapa final'!$R$68),"")</f>
        <v/>
      </c>
      <c r="U26" s="87" t="str">
        <f>IF(AND('Mapa final'!$AB$69="Muy Alta",'Mapa final'!$AD$69="Mayor"),CONCATENATE("R21C",'Mapa final'!$R$69),"")</f>
        <v/>
      </c>
      <c r="V26" s="189" t="str">
        <f>IF(AND('Mapa final'!$AB$67="Muy Alta",'Mapa final'!$AD$67="Catastrófico"),CONCATENATE("R21C",'Mapa final'!$R$67),"")</f>
        <v/>
      </c>
      <c r="W26" s="190" t="str">
        <f>IF(AND('Mapa final'!$AB$68="Muy Alta",'Mapa final'!$AD$68="Catastrófico"),CONCATENATE("R21C",'Mapa final'!$R$68),"")</f>
        <v/>
      </c>
      <c r="X26" s="191" t="str">
        <f>IF(AND('Mapa final'!$AB$69="Muy Alta",'Mapa final'!$AD$69="Catastrófico"),CONCATENATE("R21C",'Mapa final'!$R$69),"")</f>
        <v/>
      </c>
      <c r="Y26" s="41"/>
      <c r="Z26" s="281"/>
      <c r="AA26" s="282"/>
      <c r="AB26" s="282"/>
      <c r="AC26" s="282"/>
      <c r="AD26" s="282"/>
      <c r="AE26" s="283"/>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290"/>
      <c r="C27" s="291"/>
      <c r="D27" s="292"/>
      <c r="E27" s="277"/>
      <c r="F27" s="276"/>
      <c r="G27" s="276"/>
      <c r="H27" s="276"/>
      <c r="I27" s="276"/>
      <c r="J27" s="86" t="str">
        <f>IF(AND('Mapa final'!$AB$70="Muy Alta",'Mapa final'!$AD$70="Leve"),CONCATENATE("R22C",'Mapa final'!$R$70),"")</f>
        <v/>
      </c>
      <c r="K27" s="40" t="str">
        <f>IF(AND('Mapa final'!$AB$71="Muy Alta",'Mapa final'!$AD$71="Leve"),CONCATENATE("R22C",'Mapa final'!$R$71),"")</f>
        <v/>
      </c>
      <c r="L27" s="87" t="str">
        <f>IF(AND('Mapa final'!$AB$72="Muy Alta",'Mapa final'!$AD$72="Leve"),CONCATENATE("R22C",'Mapa final'!$R$72),"")</f>
        <v/>
      </c>
      <c r="M27" s="86" t="str">
        <f>IF(AND('Mapa final'!$AB$70="Muy Alta",'Mapa final'!$AD$70="Menor"),CONCATENATE("R22C",'Mapa final'!$R$70),"")</f>
        <v/>
      </c>
      <c r="N27" s="40" t="str">
        <f>IF(AND('Mapa final'!$AB$71="Muy Alta",'Mapa final'!$AD$71="Menor"),CONCATENATE("R22C",'Mapa final'!$R$71),"")</f>
        <v/>
      </c>
      <c r="O27" s="87" t="str">
        <f>IF(AND('Mapa final'!$AB$72="Muy Alta",'Mapa final'!$AD$72="Menor"),CONCATENATE("R22C",'Mapa final'!$R$72),"")</f>
        <v/>
      </c>
      <c r="P27" s="86" t="str">
        <f>IF(AND('Mapa final'!$AB$70="Muy Alta",'Mapa final'!$AD$70="Moderado"),CONCATENATE("R22C",'Mapa final'!$R$70),"")</f>
        <v/>
      </c>
      <c r="Q27" s="40" t="str">
        <f>IF(AND('Mapa final'!$AB$71="Muy Alta",'Mapa final'!$AD$71="Moderado"),CONCATENATE("R22C",'Mapa final'!$R$71),"")</f>
        <v/>
      </c>
      <c r="R27" s="87" t="str">
        <f>IF(AND('Mapa final'!$AB$72="Muy Alta",'Mapa final'!$AD$72="Moderado"),CONCATENATE("R22C",'Mapa final'!$R$72),"")</f>
        <v/>
      </c>
      <c r="S27" s="86" t="str">
        <f>IF(AND('Mapa final'!$AB$70="Muy Alta",'Mapa final'!$AD$70="Mayor"),CONCATENATE("R22C",'Mapa final'!$R$70),"")</f>
        <v/>
      </c>
      <c r="T27" s="40" t="str">
        <f>IF(AND('Mapa final'!$AB$71="Muy Alta",'Mapa final'!$AD$71="Mayor"),CONCATENATE("R22C",'Mapa final'!$R$71),"")</f>
        <v/>
      </c>
      <c r="U27" s="87" t="str">
        <f>IF(AND('Mapa final'!$AB$72="Muy Alta",'Mapa final'!$AD$72="Mayor"),CONCATENATE("R22C",'Mapa final'!$R$72),"")</f>
        <v/>
      </c>
      <c r="V27" s="189" t="str">
        <f>IF(AND('Mapa final'!$AB$70="Muy Alta",'Mapa final'!$AD$70="Catastrófico"),CONCATENATE("R22C",'Mapa final'!$R$70),"")</f>
        <v/>
      </c>
      <c r="W27" s="190" t="str">
        <f>IF(AND('Mapa final'!$AB$71="Muy Alta",'Mapa final'!$AD$71="Catastrófico"),CONCATENATE("R22C",'Mapa final'!$R$71),"")</f>
        <v/>
      </c>
      <c r="X27" s="191" t="str">
        <f>IF(AND('Mapa final'!$AB$72="Muy Alta",'Mapa final'!$AD$72="Catastrófico"),CONCATENATE("R22C",'Mapa final'!$R$72),"")</f>
        <v/>
      </c>
      <c r="Y27" s="41"/>
      <c r="Z27" s="281"/>
      <c r="AA27" s="282"/>
      <c r="AB27" s="282"/>
      <c r="AC27" s="282"/>
      <c r="AD27" s="282"/>
      <c r="AE27" s="283"/>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290"/>
      <c r="C28" s="291"/>
      <c r="D28" s="292"/>
      <c r="E28" s="277"/>
      <c r="F28" s="276"/>
      <c r="G28" s="276"/>
      <c r="H28" s="276"/>
      <c r="I28" s="276"/>
      <c r="J28" s="86" t="str">
        <f>IF(AND('Mapa final'!$AB$73="Muy Alta",'Mapa final'!$AD$73="Leve"),CONCATENATE("R23C",'Mapa final'!$R$73),"")</f>
        <v/>
      </c>
      <c r="K28" s="40" t="str">
        <f>IF(AND('Mapa final'!$AB$74="Muy Alta",'Mapa final'!$AD$74="Leve"),CONCATENATE("R23C",'Mapa final'!$R$74),"")</f>
        <v/>
      </c>
      <c r="L28" s="87" t="str">
        <f>IF(AND('Mapa final'!$AB$75="Muy Alta",'Mapa final'!$AD$75="Leve"),CONCATENATE("R23C",'Mapa final'!$R$75),"")</f>
        <v/>
      </c>
      <c r="M28" s="86" t="str">
        <f>IF(AND('Mapa final'!$AB$73="Muy Alta",'Mapa final'!$AD$73="Menor"),CONCATENATE("R23C",'Mapa final'!$R$73),"")</f>
        <v/>
      </c>
      <c r="N28" s="40" t="str">
        <f>IF(AND('Mapa final'!$AB$74="Muy Alta",'Mapa final'!$AD$74="Menor"),CONCATENATE("R23C",'Mapa final'!$R$74),"")</f>
        <v/>
      </c>
      <c r="O28" s="87" t="str">
        <f>IF(AND('Mapa final'!$AB$75="Muy Alta",'Mapa final'!$AD$75="Menor"),CONCATENATE("R23C",'Mapa final'!$R$75),"")</f>
        <v/>
      </c>
      <c r="P28" s="86" t="str">
        <f>IF(AND('Mapa final'!$AB$73="Muy Alta",'Mapa final'!$AD$73="Moderado"),CONCATENATE("R23C",'Mapa final'!$R$73),"")</f>
        <v/>
      </c>
      <c r="Q28" s="40" t="str">
        <f>IF(AND('Mapa final'!$AB$74="Muy Alta",'Mapa final'!$AD$74="Moderado"),CONCATENATE("R23C",'Mapa final'!$R$74),"")</f>
        <v/>
      </c>
      <c r="R28" s="87" t="str">
        <f>IF(AND('Mapa final'!$AB$75="Muy Alta",'Mapa final'!$AD$75="Moderado"),CONCATENATE("R23C",'Mapa final'!$R$75),"")</f>
        <v/>
      </c>
      <c r="S28" s="86" t="str">
        <f>IF(AND('Mapa final'!$AB$73="Muy Alta",'Mapa final'!$AD$73="Mayor"),CONCATENATE("R23C",'Mapa final'!$R$73),"")</f>
        <v/>
      </c>
      <c r="T28" s="40" t="str">
        <f>IF(AND('Mapa final'!$AB$74="Muy Alta",'Mapa final'!$AD$74="Mayor"),CONCATENATE("R23C",'Mapa final'!$R$74),"")</f>
        <v/>
      </c>
      <c r="U28" s="87" t="str">
        <f>IF(AND('Mapa final'!$AB$75="Muy Alta",'Mapa final'!$AD$75="Mayor"),CONCATENATE("R23C",'Mapa final'!$R$75),"")</f>
        <v/>
      </c>
      <c r="V28" s="189" t="str">
        <f>IF(AND('Mapa final'!$AB$73="Muy Alta",'Mapa final'!$AD$73="Catastrófico"),CONCATENATE("R23C",'Mapa final'!$R$73),"")</f>
        <v/>
      </c>
      <c r="W28" s="190" t="str">
        <f>IF(AND('Mapa final'!$AB$74="Muy Alta",'Mapa final'!$AD$74="Catastrófico"),CONCATENATE("R23C",'Mapa final'!$R$74),"")</f>
        <v/>
      </c>
      <c r="X28" s="191" t="str">
        <f>IF(AND('Mapa final'!$AB$75="Muy Alta",'Mapa final'!$AD$75="Catastrófico"),CONCATENATE("R23C",'Mapa final'!$R$75),"")</f>
        <v/>
      </c>
      <c r="Y28" s="41"/>
      <c r="Z28" s="281"/>
      <c r="AA28" s="282"/>
      <c r="AB28" s="282"/>
      <c r="AC28" s="282"/>
      <c r="AD28" s="282"/>
      <c r="AE28" s="283"/>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290"/>
      <c r="C29" s="291"/>
      <c r="D29" s="292"/>
      <c r="E29" s="277"/>
      <c r="F29" s="276"/>
      <c r="G29" s="276"/>
      <c r="H29" s="276"/>
      <c r="I29" s="276"/>
      <c r="J29" s="86" t="str">
        <f>IF(AND('Mapa final'!$AB$76="Muy Alta",'Mapa final'!$AD$76="Leve"),CONCATENATE("R24C",'Mapa final'!$R$76),"")</f>
        <v/>
      </c>
      <c r="K29" s="40" t="str">
        <f>IF(AND('Mapa final'!$AB$77="Muy Alta",'Mapa final'!$AD$77="Leve"),CONCATENATE("R24C",'Mapa final'!$R$77),"")</f>
        <v/>
      </c>
      <c r="L29" s="87" t="str">
        <f>IF(AND('Mapa final'!$AB$78="Muy Alta",'Mapa final'!$AD$78="Leve"),CONCATENATE("R24C",'Mapa final'!$R$78),"")</f>
        <v/>
      </c>
      <c r="M29" s="86" t="str">
        <f>IF(AND('Mapa final'!$AB$76="Muy Alta",'Mapa final'!$AD$76="Menor"),CONCATENATE("R24C",'Mapa final'!$R$76),"")</f>
        <v/>
      </c>
      <c r="N29" s="40" t="str">
        <f>IF(AND('Mapa final'!$AB$77="Muy Alta",'Mapa final'!$AD$77="Menor"),CONCATENATE("R24C",'Mapa final'!$R$77),"")</f>
        <v/>
      </c>
      <c r="O29" s="87" t="str">
        <f>IF(AND('Mapa final'!$AB$78="Muy Alta",'Mapa final'!$AD$78="Menor"),CONCATENATE("R24C",'Mapa final'!$R$78),"")</f>
        <v/>
      </c>
      <c r="P29" s="86" t="str">
        <f>IF(AND('Mapa final'!$AB$76="Muy Alta",'Mapa final'!$AD$76="Moderado"),CONCATENATE("R24C",'Mapa final'!$R$76),"")</f>
        <v/>
      </c>
      <c r="Q29" s="40" t="str">
        <f>IF(AND('Mapa final'!$AB$77="Muy Alta",'Mapa final'!$AD$77="Moderado"),CONCATENATE("R24C",'Mapa final'!$R$77),"")</f>
        <v/>
      </c>
      <c r="R29" s="87" t="str">
        <f>IF(AND('Mapa final'!$AB$78="Muy Alta",'Mapa final'!$AD$78="Moderado"),CONCATENATE("R24C",'Mapa final'!$R$78),"")</f>
        <v/>
      </c>
      <c r="S29" s="86" t="str">
        <f>IF(AND('Mapa final'!$AB$76="Muy Alta",'Mapa final'!$AD$76="Mayor"),CONCATENATE("R24C",'Mapa final'!$R$76),"")</f>
        <v/>
      </c>
      <c r="T29" s="40" t="str">
        <f>IF(AND('Mapa final'!$AB$77="Muy Alta",'Mapa final'!$AD$77="Mayor"),CONCATENATE("R24C",'Mapa final'!$R$77),"")</f>
        <v/>
      </c>
      <c r="U29" s="87" t="str">
        <f>IF(AND('Mapa final'!$AB$78="Muy Alta",'Mapa final'!$AD$78="Mayor"),CONCATENATE("R24C",'Mapa final'!$R$78),"")</f>
        <v/>
      </c>
      <c r="V29" s="189" t="str">
        <f>IF(AND('Mapa final'!$AB$76="Muy Alta",'Mapa final'!$AD$76="Catastrófico"),CONCATENATE("R24C",'Mapa final'!$R$76),"")</f>
        <v/>
      </c>
      <c r="W29" s="190" t="str">
        <f>IF(AND('Mapa final'!$AB$77="Muy Alta",'Mapa final'!$AD$77="Catastrófico"),CONCATENATE("R24C",'Mapa final'!$R$77),"")</f>
        <v/>
      </c>
      <c r="X29" s="191" t="str">
        <f>IF(AND('Mapa final'!$AB$78="Muy Alta",'Mapa final'!$AD$78="Catastrófico"),CONCATENATE("R24C",'Mapa final'!$R$78),"")</f>
        <v/>
      </c>
      <c r="Y29" s="41"/>
      <c r="Z29" s="281"/>
      <c r="AA29" s="282"/>
      <c r="AB29" s="282"/>
      <c r="AC29" s="282"/>
      <c r="AD29" s="282"/>
      <c r="AE29" s="283"/>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290"/>
      <c r="C30" s="291"/>
      <c r="D30" s="292"/>
      <c r="E30" s="277"/>
      <c r="F30" s="276"/>
      <c r="G30" s="276"/>
      <c r="H30" s="276"/>
      <c r="I30" s="276"/>
      <c r="J30" s="86" t="str">
        <f>IF(AND('Mapa final'!$AB$79="Muy Alta",'Mapa final'!$AD$79="Leve"),CONCATENATE("R25C",'Mapa final'!$R$79),"")</f>
        <v/>
      </c>
      <c r="K30" s="40" t="str">
        <f>IF(AND('Mapa final'!$AB$80="Muy Alta",'Mapa final'!$AD$80="Leve"),CONCATENATE("R25C",'Mapa final'!$R$80),"")</f>
        <v/>
      </c>
      <c r="L30" s="87" t="str">
        <f>IF(AND('Mapa final'!$AB$81="Muy Alta",'Mapa final'!$AD$81="Leve"),CONCATENATE("R25C",'Mapa final'!$R$81),"")</f>
        <v/>
      </c>
      <c r="M30" s="86" t="str">
        <f>IF(AND('Mapa final'!$AB$79="Muy Alta",'Mapa final'!$AD$79="Menor"),CONCATENATE("R25C",'Mapa final'!$R$79),"")</f>
        <v/>
      </c>
      <c r="N30" s="40" t="str">
        <f>IF(AND('Mapa final'!$AB$80="Muy Alta",'Mapa final'!$AD$80="Menor"),CONCATENATE("R25C",'Mapa final'!$R$80),"")</f>
        <v/>
      </c>
      <c r="O30" s="87" t="str">
        <f>IF(AND('Mapa final'!$AB$81="Muy Alta",'Mapa final'!$AD$81="Menor"),CONCATENATE("R25C",'Mapa final'!$R$81),"")</f>
        <v/>
      </c>
      <c r="P30" s="86" t="str">
        <f>IF(AND('Mapa final'!$AB$79="Muy Alta",'Mapa final'!$AD$79="Moderado"),CONCATENATE("R25C",'Mapa final'!$R$79),"")</f>
        <v/>
      </c>
      <c r="Q30" s="40" t="str">
        <f>IF(AND('Mapa final'!$AB$80="Muy Alta",'Mapa final'!$AD$80="Moderado"),CONCATENATE("R25C",'Mapa final'!$R$80),"")</f>
        <v/>
      </c>
      <c r="R30" s="87" t="str">
        <f>IF(AND('Mapa final'!$AB$81="Muy Alta",'Mapa final'!$AD$81="Moderado"),CONCATENATE("R25C",'Mapa final'!$R$81),"")</f>
        <v/>
      </c>
      <c r="S30" s="86" t="str">
        <f>IF(AND('Mapa final'!$AB$79="Muy Alta",'Mapa final'!$AD$79="Mayor"),CONCATENATE("R25C",'Mapa final'!$R$79),"")</f>
        <v/>
      </c>
      <c r="T30" s="40" t="str">
        <f>IF(AND('Mapa final'!$AB$80="Muy Alta",'Mapa final'!$AD$80="Mayor"),CONCATENATE("R25C",'Mapa final'!$R$80),"")</f>
        <v/>
      </c>
      <c r="U30" s="87" t="str">
        <f>IF(AND('Mapa final'!$AB$81="Muy Alta",'Mapa final'!$AD$81="Mayor"),CONCATENATE("R25C",'Mapa final'!$R$81),"")</f>
        <v/>
      </c>
      <c r="V30" s="189" t="str">
        <f>IF(AND('Mapa final'!$AB$79="Muy Alta",'Mapa final'!$AD$79="Catastrófico"),CONCATENATE("R25C",'Mapa final'!$R$79),"")</f>
        <v/>
      </c>
      <c r="W30" s="190" t="str">
        <f>IF(AND('Mapa final'!$AB$80="Muy Alta",'Mapa final'!$AD$80="Catastrófico"),CONCATENATE("R25C",'Mapa final'!$R$80),"")</f>
        <v/>
      </c>
      <c r="X30" s="191" t="str">
        <f>IF(AND('Mapa final'!$AB$81="Muy Alta",'Mapa final'!$AD$81="Catastrófico"),CONCATENATE("R25C",'Mapa final'!$R$81),"")</f>
        <v/>
      </c>
      <c r="Y30" s="41"/>
      <c r="Z30" s="281"/>
      <c r="AA30" s="282"/>
      <c r="AB30" s="282"/>
      <c r="AC30" s="282"/>
      <c r="AD30" s="282"/>
      <c r="AE30" s="283"/>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290"/>
      <c r="C31" s="291"/>
      <c r="D31" s="292"/>
      <c r="E31" s="277"/>
      <c r="F31" s="276"/>
      <c r="G31" s="276"/>
      <c r="H31" s="276"/>
      <c r="I31" s="276"/>
      <c r="J31" s="86" t="str">
        <f>IF(AND('Mapa final'!$AB$82="Muy Alta",'Mapa final'!$AD$82="Leve"),CONCATENATE("R26C",'Mapa final'!$R$82),"")</f>
        <v/>
      </c>
      <c r="K31" s="40" t="str">
        <f>IF(AND('Mapa final'!$AB$83="Muy Alta",'Mapa final'!$AD$83="Leve"),CONCATENATE("R26C",'Mapa final'!$R$83),"")</f>
        <v/>
      </c>
      <c r="L31" s="87" t="str">
        <f>IF(AND('Mapa final'!$AB$84="Muy Alta",'Mapa final'!$AD$84="Leve"),CONCATENATE("R26C",'Mapa final'!$R$84),"")</f>
        <v/>
      </c>
      <c r="M31" s="86" t="str">
        <f>IF(AND('Mapa final'!$AB$82="Muy Alta",'Mapa final'!$AD$82="Menor"),CONCATENATE("R26C",'Mapa final'!$R$82),"")</f>
        <v/>
      </c>
      <c r="N31" s="40" t="str">
        <f>IF(AND('Mapa final'!$AB$83="Muy Alta",'Mapa final'!$AD$83="Menor"),CONCATENATE("R26C",'Mapa final'!$R$83),"")</f>
        <v/>
      </c>
      <c r="O31" s="87" t="str">
        <f>IF(AND('Mapa final'!$AB$84="Muy Alta",'Mapa final'!$AD$84="Menor"),CONCATENATE("R26C",'Mapa final'!$R$84),"")</f>
        <v/>
      </c>
      <c r="P31" s="86" t="str">
        <f>IF(AND('Mapa final'!$AB$82="Muy Alta",'Mapa final'!$AD$82="Moderado"),CONCATENATE("R26C",'Mapa final'!$R$82),"")</f>
        <v/>
      </c>
      <c r="Q31" s="40" t="str">
        <f>IF(AND('Mapa final'!$AB$83="Muy Alta",'Mapa final'!$AD$83="Moderado"),CONCATENATE("R26C",'Mapa final'!$R$83),"")</f>
        <v/>
      </c>
      <c r="R31" s="87" t="str">
        <f>IF(AND('Mapa final'!$AB$84="Muy Alta",'Mapa final'!$AD$84="Moderado"),CONCATENATE("R26C",'Mapa final'!$R$84),"")</f>
        <v/>
      </c>
      <c r="S31" s="86" t="str">
        <f>IF(AND('Mapa final'!$AB$82="Muy Alta",'Mapa final'!$AD$82="Mayor"),CONCATENATE("R26C",'Mapa final'!$R$82),"")</f>
        <v/>
      </c>
      <c r="T31" s="40" t="str">
        <f>IF(AND('Mapa final'!$AB$83="Muy Alta",'Mapa final'!$AD$83="Mayor"),CONCATENATE("R26C",'Mapa final'!$R$83),"")</f>
        <v/>
      </c>
      <c r="U31" s="87" t="str">
        <f>IF(AND('Mapa final'!$AB$84="Muy Alta",'Mapa final'!$AD$84="Mayor"),CONCATENATE("R26C",'Mapa final'!$R$84),"")</f>
        <v/>
      </c>
      <c r="V31" s="189" t="str">
        <f>IF(AND('Mapa final'!$AB$82="Muy Alta",'Mapa final'!$AD$82="Catastrófico"),CONCATENATE("R26C",'Mapa final'!$R$82),"")</f>
        <v/>
      </c>
      <c r="W31" s="190" t="str">
        <f>IF(AND('Mapa final'!$AB$83="Muy Alta",'Mapa final'!$AD$83="Catastrófico"),CONCATENATE("R26C",'Mapa final'!$R$83),"")</f>
        <v/>
      </c>
      <c r="X31" s="191" t="str">
        <f>IF(AND('Mapa final'!$AB$84="Muy Alta",'Mapa final'!$AD$84="Catastrófico"),CONCATENATE("R26C",'Mapa final'!$R$84),"")</f>
        <v/>
      </c>
      <c r="Y31" s="41"/>
      <c r="Z31" s="281"/>
      <c r="AA31" s="282"/>
      <c r="AB31" s="282"/>
      <c r="AC31" s="282"/>
      <c r="AD31" s="282"/>
      <c r="AE31" s="283"/>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290"/>
      <c r="C32" s="291"/>
      <c r="D32" s="292"/>
      <c r="E32" s="277"/>
      <c r="F32" s="276"/>
      <c r="G32" s="276"/>
      <c r="H32" s="276"/>
      <c r="I32" s="276"/>
      <c r="J32" s="86" t="str">
        <f>IF(AND('Mapa final'!$AB$85="Muy Alta",'Mapa final'!$AD$85="Leve"),CONCATENATE("R27C",'Mapa final'!$R$85),"")</f>
        <v/>
      </c>
      <c r="K32" s="40" t="str">
        <f>IF(AND('Mapa final'!$AB$86="Muy Alta",'Mapa final'!$AD$86="Leve"),CONCATENATE("R27C",'Mapa final'!$R$86),"")</f>
        <v/>
      </c>
      <c r="L32" s="87" t="str">
        <f>IF(AND('Mapa final'!$AB$87="Muy Alta",'Mapa final'!$AD$87="Leve"),CONCATENATE("R27C",'Mapa final'!$R$87),"")</f>
        <v/>
      </c>
      <c r="M32" s="86" t="str">
        <f>IF(AND('Mapa final'!$AB$85="Muy Alta",'Mapa final'!$AD$85="Menor"),CONCATENATE("R27C",'Mapa final'!$R$85),"")</f>
        <v/>
      </c>
      <c r="N32" s="40" t="str">
        <f>IF(AND('Mapa final'!$AB$86="Muy Alta",'Mapa final'!$AD$86="Menor"),CONCATENATE("R27C",'Mapa final'!$R$86),"")</f>
        <v/>
      </c>
      <c r="O32" s="87" t="str">
        <f>IF(AND('Mapa final'!$AB$87="Muy Alta",'Mapa final'!$AD$87="Menor"),CONCATENATE("R27C",'Mapa final'!$R$87),"")</f>
        <v/>
      </c>
      <c r="P32" s="86" t="str">
        <f>IF(AND('Mapa final'!$AB$85="Muy Alta",'Mapa final'!$AD$85="Moderado"),CONCATENATE("R27C",'Mapa final'!$R$85),"")</f>
        <v/>
      </c>
      <c r="Q32" s="40" t="str">
        <f>IF(AND('Mapa final'!$AB$86="Muy Alta",'Mapa final'!$AD$86="Moderado"),CONCATENATE("R27C",'Mapa final'!$R$86),"")</f>
        <v/>
      </c>
      <c r="R32" s="87" t="str">
        <f>IF(AND('Mapa final'!$AB$87="Muy Alta",'Mapa final'!$AD$87="Moderado"),CONCATENATE("R27C",'Mapa final'!$R$87),"")</f>
        <v/>
      </c>
      <c r="S32" s="86" t="str">
        <f>IF(AND('Mapa final'!$AB$85="Muy Alta",'Mapa final'!$AD$85="Mayor"),CONCATENATE("R27C",'Mapa final'!$R$85),"")</f>
        <v/>
      </c>
      <c r="T32" s="40" t="str">
        <f>IF(AND('Mapa final'!$AB$86="Muy Alta",'Mapa final'!$AD$86="Mayor"),CONCATENATE("R27C",'Mapa final'!$R$86),"")</f>
        <v/>
      </c>
      <c r="U32" s="87" t="str">
        <f>IF(AND('Mapa final'!$AB$87="Muy Alta",'Mapa final'!$AD$87="Mayor"),CONCATENATE("R27C",'Mapa final'!$R$87),"")</f>
        <v/>
      </c>
      <c r="V32" s="189" t="str">
        <f>IF(AND('Mapa final'!$AB$85="Muy Alta",'Mapa final'!$AD$85="Catastrófico"),CONCATENATE("R27C",'Mapa final'!$R$85),"")</f>
        <v/>
      </c>
      <c r="W32" s="190" t="str">
        <f>IF(AND('Mapa final'!$AB$86="Muy Alta",'Mapa final'!$AD$86="Catastrófico"),CONCATENATE("R27C",'Mapa final'!$R$86),"")</f>
        <v/>
      </c>
      <c r="X32" s="191" t="str">
        <f>IF(AND('Mapa final'!$AB$87="Muy Alta",'Mapa final'!$AD$87="Catastrófico"),CONCATENATE("R27C",'Mapa final'!$R$87),"")</f>
        <v/>
      </c>
      <c r="Y32" s="41"/>
      <c r="Z32" s="281"/>
      <c r="AA32" s="282"/>
      <c r="AB32" s="282"/>
      <c r="AC32" s="282"/>
      <c r="AD32" s="282"/>
      <c r="AE32" s="283"/>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290"/>
      <c r="C33" s="291"/>
      <c r="D33" s="292"/>
      <c r="E33" s="277"/>
      <c r="F33" s="276"/>
      <c r="G33" s="276"/>
      <c r="H33" s="276"/>
      <c r="I33" s="276"/>
      <c r="J33" s="86" t="str">
        <f>IF(AND('Mapa final'!$AB$88="Muy Alta",'Mapa final'!$AD$88="Leve"),CONCATENATE("R28C",'Mapa final'!$R$88),"")</f>
        <v/>
      </c>
      <c r="K33" s="40" t="str">
        <f>IF(AND('Mapa final'!$AB$89="Muy Alta",'Mapa final'!$AD$89="Leve"),CONCATENATE("R28C",'Mapa final'!$R$89),"")</f>
        <v/>
      </c>
      <c r="L33" s="87" t="str">
        <f>IF(AND('Mapa final'!$AB$90="Muy Alta",'Mapa final'!$AD$90="Leve"),CONCATENATE("R28C",'Mapa final'!$R$90),"")</f>
        <v/>
      </c>
      <c r="M33" s="86" t="str">
        <f>IF(AND('Mapa final'!$AB$88="Muy Alta",'Mapa final'!$AD$88="Menor"),CONCATENATE("R28C",'Mapa final'!$R$88),"")</f>
        <v/>
      </c>
      <c r="N33" s="40" t="str">
        <f>IF(AND('Mapa final'!$AB$89="Muy Alta",'Mapa final'!$AD$89="Menor"),CONCATENATE("R28C",'Mapa final'!$R$89),"")</f>
        <v/>
      </c>
      <c r="O33" s="87" t="str">
        <f>IF(AND('Mapa final'!$AB$90="Muy Alta",'Mapa final'!$AD$90="Menor"),CONCATENATE("R28C",'Mapa final'!$R$90),"")</f>
        <v/>
      </c>
      <c r="P33" s="86" t="str">
        <f>IF(AND('Mapa final'!$AB$88="Muy Alta",'Mapa final'!$AD$88="Moderado"),CONCATENATE("R28C",'Mapa final'!$R$88),"")</f>
        <v/>
      </c>
      <c r="Q33" s="40" t="str">
        <f>IF(AND('Mapa final'!$AB$89="Muy Alta",'Mapa final'!$AD$89="Moderado"),CONCATENATE("R28C",'Mapa final'!$R$89),"")</f>
        <v/>
      </c>
      <c r="R33" s="87" t="str">
        <f>IF(AND('Mapa final'!$AB$90="Muy Alta",'Mapa final'!$AD$90="Moderado"),CONCATENATE("R28C",'Mapa final'!$R$90),"")</f>
        <v/>
      </c>
      <c r="S33" s="86" t="str">
        <f>IF(AND('Mapa final'!$AB$88="Muy Alta",'Mapa final'!$AD$88="Mayor"),CONCATENATE("R28C",'Mapa final'!$R$88),"")</f>
        <v/>
      </c>
      <c r="T33" s="40" t="str">
        <f>IF(AND('Mapa final'!$AB$89="Muy Alta",'Mapa final'!$AD$89="Mayor"),CONCATENATE("R28C",'Mapa final'!$R$89),"")</f>
        <v/>
      </c>
      <c r="U33" s="87" t="str">
        <f>IF(AND('Mapa final'!$AB$90="Muy Alta",'Mapa final'!$AD$90="Mayor"),CONCATENATE("R28C",'Mapa final'!$R$90),"")</f>
        <v/>
      </c>
      <c r="V33" s="189" t="str">
        <f>IF(AND('Mapa final'!$AB$88="Muy Alta",'Mapa final'!$AD$88="Catastrófico"),CONCATENATE("R28C",'Mapa final'!$R$88),"")</f>
        <v/>
      </c>
      <c r="W33" s="190" t="str">
        <f>IF(AND('Mapa final'!$AB$89="Muy Alta",'Mapa final'!$AD$89="Catastrófico"),CONCATENATE("R28C",'Mapa final'!$R$89),"")</f>
        <v/>
      </c>
      <c r="X33" s="191" t="str">
        <f>IF(AND('Mapa final'!$AB$90="Muy Alta",'Mapa final'!$AD$90="Catastrófico"),CONCATENATE("R28C",'Mapa final'!$R$90),"")</f>
        <v/>
      </c>
      <c r="Y33" s="41"/>
      <c r="Z33" s="281"/>
      <c r="AA33" s="282"/>
      <c r="AB33" s="282"/>
      <c r="AC33" s="282"/>
      <c r="AD33" s="282"/>
      <c r="AE33" s="283"/>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290"/>
      <c r="C34" s="291"/>
      <c r="D34" s="292"/>
      <c r="E34" s="277"/>
      <c r="F34" s="276"/>
      <c r="G34" s="276"/>
      <c r="H34" s="276"/>
      <c r="I34" s="276"/>
      <c r="J34" s="86" t="str">
        <f>IF(AND('Mapa final'!$AB$91="Muy Alta",'Mapa final'!$AD$91="Leve"),CONCATENATE("R29C",'Mapa final'!$R$91),"")</f>
        <v/>
      </c>
      <c r="K34" s="40" t="str">
        <f>IF(AND('Mapa final'!$AB$92="Muy Alta",'Mapa final'!$AD$92="Leve"),CONCATENATE("R29C",'Mapa final'!$R$92),"")</f>
        <v/>
      </c>
      <c r="L34" s="87" t="str">
        <f>IF(AND('Mapa final'!$AB$93="Muy Alta",'Mapa final'!$AD$93="Leve"),CONCATENATE("R29C",'Mapa final'!$R$93),"")</f>
        <v/>
      </c>
      <c r="M34" s="86" t="str">
        <f>IF(AND('Mapa final'!$AB$91="Muy Alta",'Mapa final'!$AD$91="Menor"),CONCATENATE("R29C",'Mapa final'!$R$91),"")</f>
        <v/>
      </c>
      <c r="N34" s="40" t="str">
        <f>IF(AND('Mapa final'!$AB$92="Muy Alta",'Mapa final'!$AD$92="Menor"),CONCATENATE("R29C",'Mapa final'!$R$92),"")</f>
        <v/>
      </c>
      <c r="O34" s="87" t="str">
        <f>IF(AND('Mapa final'!$AB$93="Muy Alta",'Mapa final'!$AD$93="Menor"),CONCATENATE("R29C",'Mapa final'!$R$93),"")</f>
        <v/>
      </c>
      <c r="P34" s="86" t="str">
        <f>IF(AND('Mapa final'!$AB$91="Muy Alta",'Mapa final'!$AD$91="Moderado"),CONCATENATE("R29C",'Mapa final'!$R$91),"")</f>
        <v/>
      </c>
      <c r="Q34" s="40" t="str">
        <f>IF(AND('Mapa final'!$AB$92="Muy Alta",'Mapa final'!$AD$92="Moderado"),CONCATENATE("R29C",'Mapa final'!$R$92),"")</f>
        <v/>
      </c>
      <c r="R34" s="87" t="str">
        <f>IF(AND('Mapa final'!$AB$93="Muy Alta",'Mapa final'!$AD$93="Moderado"),CONCATENATE("R29C",'Mapa final'!$R$93),"")</f>
        <v/>
      </c>
      <c r="S34" s="86" t="str">
        <f>IF(AND('Mapa final'!$AB$91="Muy Alta",'Mapa final'!$AD$91="Mayor"),CONCATENATE("R29C",'Mapa final'!$R$91),"")</f>
        <v/>
      </c>
      <c r="T34" s="40" t="str">
        <f>IF(AND('Mapa final'!$AB$92="Muy Alta",'Mapa final'!$AD$92="Mayor"),CONCATENATE("R29C",'Mapa final'!$R$92),"")</f>
        <v/>
      </c>
      <c r="U34" s="87" t="str">
        <f>IF(AND('Mapa final'!$AB$93="Muy Alta",'Mapa final'!$AD$93="Mayor"),CONCATENATE("R29C",'Mapa final'!$R$93),"")</f>
        <v/>
      </c>
      <c r="V34" s="189" t="str">
        <f>IF(AND('Mapa final'!$AB$91="Muy Alta",'Mapa final'!$AD$91="Catastrófico"),CONCATENATE("R29C",'Mapa final'!$R$91),"")</f>
        <v/>
      </c>
      <c r="W34" s="190" t="str">
        <f>IF(AND('Mapa final'!$AB$92="Muy Alta",'Mapa final'!$AD$92="Catastrófico"),CONCATENATE("R29C",'Mapa final'!$R$92),"")</f>
        <v/>
      </c>
      <c r="X34" s="191" t="str">
        <f>IF(AND('Mapa final'!$AB$93="Muy Alta",'Mapa final'!$AD$93="Catastrófico"),CONCATENATE("R29C",'Mapa final'!$R$93),"")</f>
        <v/>
      </c>
      <c r="Y34" s="41"/>
      <c r="Z34" s="281"/>
      <c r="AA34" s="282"/>
      <c r="AB34" s="282"/>
      <c r="AC34" s="282"/>
      <c r="AD34" s="282"/>
      <c r="AE34" s="283"/>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290"/>
      <c r="C35" s="291"/>
      <c r="D35" s="292"/>
      <c r="E35" s="277"/>
      <c r="F35" s="276"/>
      <c r="G35" s="276"/>
      <c r="H35" s="276"/>
      <c r="I35" s="276"/>
      <c r="J35" s="86" t="str">
        <f>IF(AND('Mapa final'!$AB$94="Muy Alta",'Mapa final'!$AD$94="Leve"),CONCATENATE("R30C",'Mapa final'!$R$94),"")</f>
        <v/>
      </c>
      <c r="K35" s="40" t="str">
        <f>IF(AND('Mapa final'!$AB$95="Muy Alta",'Mapa final'!$AD$95="Leve"),CONCATENATE("R30C",'Mapa final'!$R$95),"")</f>
        <v/>
      </c>
      <c r="L35" s="87" t="str">
        <f>IF(AND('Mapa final'!$AB$96="Muy Alta",'Mapa final'!$AD$96="Leve"),CONCATENATE("R30C",'Mapa final'!$R$96),"")</f>
        <v/>
      </c>
      <c r="M35" s="86" t="str">
        <f>IF(AND('Mapa final'!$AB$94="Muy Alta",'Mapa final'!$AD$94="Menor"),CONCATENATE("R30C",'Mapa final'!$R$94),"")</f>
        <v/>
      </c>
      <c r="N35" s="40" t="str">
        <f>IF(AND('Mapa final'!$AB$95="Muy Alta",'Mapa final'!$AD$95="Menor"),CONCATENATE("R30C",'Mapa final'!$R$95),"")</f>
        <v/>
      </c>
      <c r="O35" s="87" t="str">
        <f>IF(AND('Mapa final'!$AB$96="Muy Alta",'Mapa final'!$AD$96="Menor"),CONCATENATE("R30C",'Mapa final'!$R$96),"")</f>
        <v/>
      </c>
      <c r="P35" s="86" t="str">
        <f>IF(AND('Mapa final'!$AB$94="Muy Alta",'Mapa final'!$AD$94="Moderado"),CONCATENATE("R30C",'Mapa final'!$R$94),"")</f>
        <v/>
      </c>
      <c r="Q35" s="40" t="str">
        <f>IF(AND('Mapa final'!$AB$95="Muy Alta",'Mapa final'!$AD$95="Moderado"),CONCATENATE("R30C",'Mapa final'!$R$95),"")</f>
        <v/>
      </c>
      <c r="R35" s="87" t="str">
        <f>IF(AND('Mapa final'!$AB$96="Muy Alta",'Mapa final'!$AD$96="Moderado"),CONCATENATE("R30C",'Mapa final'!$R$96),"")</f>
        <v/>
      </c>
      <c r="S35" s="86" t="str">
        <f>IF(AND('Mapa final'!$AB$94="Muy Alta",'Mapa final'!$AD$94="Mayor"),CONCATENATE("R30C",'Mapa final'!$R$94),"")</f>
        <v/>
      </c>
      <c r="T35" s="40" t="str">
        <f>IF(AND('Mapa final'!$AB$95="Muy Alta",'Mapa final'!$AD$95="Mayor"),CONCATENATE("R30C",'Mapa final'!$R$95),"")</f>
        <v/>
      </c>
      <c r="U35" s="87" t="str">
        <f>IF(AND('Mapa final'!$AB$96="Muy Alta",'Mapa final'!$AD$96="Mayor"),CONCATENATE("R30C",'Mapa final'!$R$96),"")</f>
        <v/>
      </c>
      <c r="V35" s="189" t="str">
        <f>IF(AND('Mapa final'!$AB$94="Muy Alta",'Mapa final'!$AD$94="Catastrófico"),CONCATENATE("R30C",'Mapa final'!$R$94),"")</f>
        <v/>
      </c>
      <c r="W35" s="190" t="str">
        <f>IF(AND('Mapa final'!$AB$95="Muy Alta",'Mapa final'!$AD$95="Catastrófico"),CONCATENATE("R30C",'Mapa final'!$R$95),"")</f>
        <v/>
      </c>
      <c r="X35" s="191" t="str">
        <f>IF(AND('Mapa final'!$AB$96="Muy Alta",'Mapa final'!$AD$96="Catastrófico"),CONCATENATE("R30C",'Mapa final'!$R$96),"")</f>
        <v/>
      </c>
      <c r="Y35" s="41"/>
      <c r="Z35" s="281"/>
      <c r="AA35" s="282"/>
      <c r="AB35" s="282"/>
      <c r="AC35" s="282"/>
      <c r="AD35" s="282"/>
      <c r="AE35" s="283"/>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290"/>
      <c r="C36" s="291"/>
      <c r="D36" s="292"/>
      <c r="E36" s="277"/>
      <c r="F36" s="276"/>
      <c r="G36" s="276"/>
      <c r="H36" s="276"/>
      <c r="I36" s="276"/>
      <c r="J36" s="86" t="str">
        <f>IF(AND('Mapa final'!$AB$97="Muy Alta",'Mapa final'!$AD$97="Leve"),CONCATENATE("R31C",'Mapa final'!$R$97),"")</f>
        <v/>
      </c>
      <c r="K36" s="40" t="str">
        <f>IF(AND('Mapa final'!$AB$98="Muy Alta",'Mapa final'!$AD$98="Leve"),CONCATENATE("R31C",'Mapa final'!$R$98),"")</f>
        <v/>
      </c>
      <c r="L36" s="40" t="str">
        <f>IF(AND('Mapa final'!$AB$99="Muy Alta",'Mapa final'!$AD$99="Leve"),CONCATENATE("R31C",'Mapa final'!$R$99),"")</f>
        <v/>
      </c>
      <c r="M36" s="86" t="str">
        <f>IF(AND('Mapa final'!$AB$97="Muy Alta",'Mapa final'!$AD$97="Menor"),CONCATENATE("R31C",'Mapa final'!$R$97),"")</f>
        <v/>
      </c>
      <c r="N36" s="40" t="str">
        <f>IF(AND('Mapa final'!$AB$98="Muy Alta",'Mapa final'!$AD$98="Menor"),CONCATENATE("R31C",'Mapa final'!$R$98),"")</f>
        <v/>
      </c>
      <c r="O36" s="40" t="str">
        <f>IF(AND('Mapa final'!$AB$99="Muy Alta",'Mapa final'!$AD$99="Menor"),CONCATENATE("R31C",'Mapa final'!$R$99),"")</f>
        <v/>
      </c>
      <c r="P36" s="86" t="str">
        <f>IF(AND('Mapa final'!$AB$97="Muy Alta",'Mapa final'!$AD$97="Moderado"),CONCATENATE("R31C",'Mapa final'!$R$97),"")</f>
        <v/>
      </c>
      <c r="Q36" s="40" t="str">
        <f>IF(AND('Mapa final'!$AB$98="Muy Alta",'Mapa final'!$AD$98="Moderado"),CONCATENATE("R31C",'Mapa final'!$R$98),"")</f>
        <v/>
      </c>
      <c r="R36" s="40" t="str">
        <f>IF(AND('Mapa final'!$AB$99="Muy Alta",'Mapa final'!$AD$99="Moderado"),CONCATENATE("R31C",'Mapa final'!$R$99),"")</f>
        <v/>
      </c>
      <c r="S36" s="86" t="str">
        <f>IF(AND('Mapa final'!$AB$97="Muy Alta",'Mapa final'!$AD$97="Mayor"),CONCATENATE("R31C",'Mapa final'!$R$97),"")</f>
        <v/>
      </c>
      <c r="T36" s="40" t="str">
        <f>IF(AND('Mapa final'!$AB$98="Muy Alta",'Mapa final'!$AD$98="Mayor"),CONCATENATE("R31C",'Mapa final'!$R$98),"")</f>
        <v/>
      </c>
      <c r="U36" s="40" t="str">
        <f>IF(AND('Mapa final'!$AB$99="Muy Alta",'Mapa final'!$AD$99="Mayor"),CONCATENATE("R31C",'Mapa final'!$R$99),"")</f>
        <v/>
      </c>
      <c r="V36" s="189" t="str">
        <f>IF(AND('Mapa final'!$AB$97="Muy Alta",'Mapa final'!$AD$97="Catastrófico"),CONCATENATE("R31C",'Mapa final'!$R$97),"")</f>
        <v/>
      </c>
      <c r="W36" s="190" t="str">
        <f>IF(AND('Mapa final'!$AB$98="Muy Alta",'Mapa final'!$AD$98="Catastrófico"),CONCATENATE("R31C",'Mapa final'!$R$98),"")</f>
        <v/>
      </c>
      <c r="X36" s="191" t="str">
        <f>IF(AND('Mapa final'!$AB$99="Muy Alta",'Mapa final'!$AD$99="Catastrófico"),CONCATENATE("R31C",'Mapa final'!$R$99),"")</f>
        <v/>
      </c>
      <c r="Y36" s="41"/>
      <c r="Z36" s="281"/>
      <c r="AA36" s="282"/>
      <c r="AB36" s="282"/>
      <c r="AC36" s="282"/>
      <c r="AD36" s="282"/>
      <c r="AE36" s="283"/>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290"/>
      <c r="C37" s="291"/>
      <c r="D37" s="292"/>
      <c r="E37" s="277"/>
      <c r="F37" s="276"/>
      <c r="G37" s="276"/>
      <c r="H37" s="276"/>
      <c r="I37" s="276"/>
      <c r="J37" s="86" t="str">
        <f>IF(AND('Mapa final'!$AB$100="Muy Alta",'Mapa final'!$AD$100="Leve"),CONCATENATE("R32C",'Mapa final'!$R$100),"")</f>
        <v/>
      </c>
      <c r="K37" s="40" t="str">
        <f>IF(AND('Mapa final'!$AB$101="Muy Alta",'Mapa final'!$AD$101="Leve"),CONCATENATE("R32C",'Mapa final'!$R$101),"")</f>
        <v/>
      </c>
      <c r="L37" s="87" t="str">
        <f>IF(AND('Mapa final'!$AB$102="Muy Alta",'Mapa final'!$AD$102="Leve"),CONCATENATE("R32C",'Mapa final'!$R$102),"")</f>
        <v/>
      </c>
      <c r="M37" s="86" t="str">
        <f>IF(AND('Mapa final'!$AB$100="Muy Alta",'Mapa final'!$AD$100="Menor"),CONCATENATE("R32C",'Mapa final'!$R$100),"")</f>
        <v/>
      </c>
      <c r="N37" s="40" t="str">
        <f>IF(AND('Mapa final'!$AB$101="Muy Alta",'Mapa final'!$AD$101="Menor"),CONCATENATE("R32C",'Mapa final'!$R$101),"")</f>
        <v/>
      </c>
      <c r="O37" s="87" t="str">
        <f>IF(AND('Mapa final'!$AB$102="Muy Alta",'Mapa final'!$AD$102="Menor"),CONCATENATE("R32C",'Mapa final'!$R$102),"")</f>
        <v/>
      </c>
      <c r="P37" s="86" t="str">
        <f>IF(AND('Mapa final'!$AB$100="Muy Alta",'Mapa final'!$AD$100="Moderado"),CONCATENATE("R32C",'Mapa final'!$R$100),"")</f>
        <v/>
      </c>
      <c r="Q37" s="40" t="str">
        <f>IF(AND('Mapa final'!$AB$101="Muy Alta",'Mapa final'!$AD$101="Moderado"),CONCATENATE("R32C",'Mapa final'!$R$101),"")</f>
        <v/>
      </c>
      <c r="R37" s="87" t="str">
        <f>IF(AND('Mapa final'!$AB$102="Muy Alta",'Mapa final'!$AD$102="Moderado"),CONCATENATE("R32C",'Mapa final'!$R$102),"")</f>
        <v/>
      </c>
      <c r="S37" s="86" t="str">
        <f>IF(AND('Mapa final'!$AB$100="Muy Alta",'Mapa final'!$AD$100="Mayor"),CONCATENATE("R32C",'Mapa final'!$R$100),"")</f>
        <v/>
      </c>
      <c r="T37" s="40" t="str">
        <f>IF(AND('Mapa final'!$AB$101="Muy Alta",'Mapa final'!$AD$101="Mayor"),CONCATENATE("R32C",'Mapa final'!$R$101),"")</f>
        <v/>
      </c>
      <c r="U37" s="87" t="str">
        <f>IF(AND('Mapa final'!$AB$102="Muy Alta",'Mapa final'!$AD$102="Mayor"),CONCATENATE("R32C",'Mapa final'!$R$102),"")</f>
        <v/>
      </c>
      <c r="V37" s="189" t="str">
        <f>IF(AND('Mapa final'!$AB$100="Muy Alta",'Mapa final'!$AD$100="Catastrófico"),CONCATENATE("R32C",'Mapa final'!$R$100),"")</f>
        <v/>
      </c>
      <c r="W37" s="190" t="str">
        <f>IF(AND('Mapa final'!$AB$101="Muy Alta",'Mapa final'!$AD$101="Catastrófico"),CONCATENATE("R32C",'Mapa final'!$R$101),"")</f>
        <v/>
      </c>
      <c r="X37" s="191" t="str">
        <f>IF(AND('Mapa final'!$AB$102="Muy Alta",'Mapa final'!$AD$102="Catastrófico"),CONCATENATE("R32C",'Mapa final'!$R$102),"")</f>
        <v/>
      </c>
      <c r="Y37" s="41"/>
      <c r="Z37" s="281"/>
      <c r="AA37" s="282"/>
      <c r="AB37" s="282"/>
      <c r="AC37" s="282"/>
      <c r="AD37" s="282"/>
      <c r="AE37" s="283"/>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290"/>
      <c r="C38" s="291"/>
      <c r="D38" s="292"/>
      <c r="E38" s="277"/>
      <c r="F38" s="276"/>
      <c r="G38" s="276"/>
      <c r="H38" s="276"/>
      <c r="I38" s="276"/>
      <c r="J38" s="86" t="str">
        <f>IF(AND('Mapa final'!$AB$103="Muy Alta",'Mapa final'!$AD$103="Leve"),CONCATENATE("R33C",'Mapa final'!$R$103),"")</f>
        <v/>
      </c>
      <c r="K38" s="40" t="str">
        <f>IF(AND('Mapa final'!$AB$104="Muy Alta",'Mapa final'!$AD$104="Leve"),CONCATENATE("R33C",'Mapa final'!$R$104),"")</f>
        <v/>
      </c>
      <c r="L38" s="87" t="str">
        <f>IF(AND('Mapa final'!$AB$105="Muy Alta",'Mapa final'!$AD$105="Leve"),CONCATENATE("R33C",'Mapa final'!$R$105),"")</f>
        <v/>
      </c>
      <c r="M38" s="86" t="str">
        <f>IF(AND('Mapa final'!$AB$103="Muy Alta",'Mapa final'!$AD$103="Menor"),CONCATENATE("R33C",'Mapa final'!$R$103),"")</f>
        <v/>
      </c>
      <c r="N38" s="40" t="str">
        <f>IF(AND('Mapa final'!$AB$104="Muy Alta",'Mapa final'!$AD$104="Menor"),CONCATENATE("R33C",'Mapa final'!$R$104),"")</f>
        <v/>
      </c>
      <c r="O38" s="87" t="str">
        <f>IF(AND('Mapa final'!$AB$105="Muy Alta",'Mapa final'!$AD$105="Menor"),CONCATENATE("R33C",'Mapa final'!$R$105),"")</f>
        <v/>
      </c>
      <c r="P38" s="86" t="str">
        <f>IF(AND('Mapa final'!$AB$103="Muy Alta",'Mapa final'!$AD$103="Moderado"),CONCATENATE("R33C",'Mapa final'!$R$103),"")</f>
        <v/>
      </c>
      <c r="Q38" s="40" t="str">
        <f>IF(AND('Mapa final'!$AB$104="Muy Alta",'Mapa final'!$AD$104="Moderado"),CONCATENATE("R33C",'Mapa final'!$R$104),"")</f>
        <v/>
      </c>
      <c r="R38" s="87" t="str">
        <f>IF(AND('Mapa final'!$AB$105="Muy Alta",'Mapa final'!$AD$105="Moderado"),CONCATENATE("R33C",'Mapa final'!$R$105),"")</f>
        <v/>
      </c>
      <c r="S38" s="86" t="str">
        <f>IF(AND('Mapa final'!$AB$103="Muy Alta",'Mapa final'!$AD$103="Mayor"),CONCATENATE("R33C",'Mapa final'!$R$103),"")</f>
        <v/>
      </c>
      <c r="T38" s="40" t="str">
        <f>IF(AND('Mapa final'!$AB$104="Muy Alta",'Mapa final'!$AD$104="Mayor"),CONCATENATE("R33C",'Mapa final'!$R$104),"")</f>
        <v/>
      </c>
      <c r="U38" s="87" t="str">
        <f>IF(AND('Mapa final'!$AB$105="Muy Alta",'Mapa final'!$AD$105="Mayor"),CONCATENATE("R33C",'Mapa final'!$R$105),"")</f>
        <v/>
      </c>
      <c r="V38" s="189" t="str">
        <f>IF(AND('Mapa final'!$AB$103="Muy Alta",'Mapa final'!$AD$103="Catastrófico"),CONCATENATE("R33C",'Mapa final'!$R$103),"")</f>
        <v/>
      </c>
      <c r="W38" s="190" t="str">
        <f>IF(AND('Mapa final'!$AB$104="Muy Alta",'Mapa final'!$AD$104="Catastrófico"),CONCATENATE("R33C",'Mapa final'!$R$104),"")</f>
        <v/>
      </c>
      <c r="X38" s="191" t="str">
        <f>IF(AND('Mapa final'!$AB$105="Muy Alta",'Mapa final'!$AD$105="Catastrófico"),CONCATENATE("R33C",'Mapa final'!$R$105),"")</f>
        <v/>
      </c>
      <c r="Y38" s="41"/>
      <c r="Z38" s="281"/>
      <c r="AA38" s="282"/>
      <c r="AB38" s="282"/>
      <c r="AC38" s="282"/>
      <c r="AD38" s="282"/>
      <c r="AE38" s="283"/>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290"/>
      <c r="C39" s="291"/>
      <c r="D39" s="292"/>
      <c r="E39" s="277"/>
      <c r="F39" s="276"/>
      <c r="G39" s="276"/>
      <c r="H39" s="276"/>
      <c r="I39" s="276"/>
      <c r="J39" s="86" t="str">
        <f>IF(AND('Mapa final'!$AB$106="Muy Alta",'Mapa final'!$AD$106="Leve"),CONCATENATE("R34C",'Mapa final'!$R$106),"")</f>
        <v/>
      </c>
      <c r="K39" s="40" t="str">
        <f>IF(AND('Mapa final'!$AB$107="Muy Alta",'Mapa final'!$AD$107="Leve"),CONCATENATE("R34C",'Mapa final'!$R$107),"")</f>
        <v/>
      </c>
      <c r="L39" s="87" t="str">
        <f>IF(AND('Mapa final'!$AB$108="Muy Alta",'Mapa final'!$AD$108="Leve"),CONCATENATE("R34C",'Mapa final'!$R$108),"")</f>
        <v/>
      </c>
      <c r="M39" s="86" t="str">
        <f>IF(AND('Mapa final'!$AB$106="Muy Alta",'Mapa final'!$AD$106="Menor"),CONCATENATE("R34C",'Mapa final'!$R$106),"")</f>
        <v/>
      </c>
      <c r="N39" s="40" t="str">
        <f>IF(AND('Mapa final'!$AB$107="Muy Alta",'Mapa final'!$AD$107="Menor"),CONCATENATE("R34C",'Mapa final'!$R$107),"")</f>
        <v/>
      </c>
      <c r="O39" s="87" t="str">
        <f>IF(AND('Mapa final'!$AB$108="Muy Alta",'Mapa final'!$AD$108="Menor"),CONCATENATE("R34C",'Mapa final'!$R$108),"")</f>
        <v/>
      </c>
      <c r="P39" s="86" t="str">
        <f>IF(AND('Mapa final'!$AB$106="Muy Alta",'Mapa final'!$AD$106="Moderado"),CONCATENATE("R34C",'Mapa final'!$R$106),"")</f>
        <v/>
      </c>
      <c r="Q39" s="40" t="str">
        <f>IF(AND('Mapa final'!$AB$107="Muy Alta",'Mapa final'!$AD$107="Moderado"),CONCATENATE("R34C",'Mapa final'!$R$107),"")</f>
        <v/>
      </c>
      <c r="R39" s="87" t="str">
        <f>IF(AND('Mapa final'!$AB$108="Muy Alta",'Mapa final'!$AD$108="Moderado"),CONCATENATE("R34C",'Mapa final'!$R$108),"")</f>
        <v/>
      </c>
      <c r="S39" s="86" t="str">
        <f>IF(AND('Mapa final'!$AB$106="Muy Alta",'Mapa final'!$AD$106="Mayor"),CONCATENATE("R34C",'Mapa final'!$R$106),"")</f>
        <v/>
      </c>
      <c r="T39" s="40" t="str">
        <f>IF(AND('Mapa final'!$AB$107="Muy Alta",'Mapa final'!$AD$107="Mayor"),CONCATENATE("R34C",'Mapa final'!$R$107),"")</f>
        <v/>
      </c>
      <c r="U39" s="87" t="str">
        <f>IF(AND('Mapa final'!$AB$108="Muy Alta",'Mapa final'!$AD$108="Mayor"),CONCATENATE("R34C",'Mapa final'!$R$108),"")</f>
        <v/>
      </c>
      <c r="V39" s="189" t="str">
        <f>IF(AND('Mapa final'!$AB$106="Muy Alta",'Mapa final'!$AD$106="Catastrófico"),CONCATENATE("R34C",'Mapa final'!$R$106),"")</f>
        <v/>
      </c>
      <c r="W39" s="190" t="str">
        <f>IF(AND('Mapa final'!$AB$107="Muy Alta",'Mapa final'!$AD$107="Catastrófico"),CONCATENATE("R34C",'Mapa final'!$R$107),"")</f>
        <v/>
      </c>
      <c r="X39" s="191" t="str">
        <f>IF(AND('Mapa final'!$AB$108="Muy Alta",'Mapa final'!$AD$108="Catastrófico"),CONCATENATE("R34C",'Mapa final'!$R$108),"")</f>
        <v/>
      </c>
      <c r="Y39" s="41"/>
      <c r="Z39" s="281"/>
      <c r="AA39" s="282"/>
      <c r="AB39" s="282"/>
      <c r="AC39" s="282"/>
      <c r="AD39" s="282"/>
      <c r="AE39" s="283"/>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290"/>
      <c r="C40" s="291"/>
      <c r="D40" s="292"/>
      <c r="E40" s="277"/>
      <c r="F40" s="276"/>
      <c r="G40" s="276"/>
      <c r="H40" s="276"/>
      <c r="I40" s="276"/>
      <c r="J40" s="86" t="str">
        <f>IF(AND('Mapa final'!$AB$109="Muy Alta",'Mapa final'!$AD$109="Leve"),CONCATENATE("R35C",'Mapa final'!$R$109),"")</f>
        <v/>
      </c>
      <c r="K40" s="40" t="str">
        <f>IF(AND('Mapa final'!$AB$110="Muy Alta",'Mapa final'!$AD$110="Leve"),CONCATENATE("R35C",'Mapa final'!$R$110),"")</f>
        <v/>
      </c>
      <c r="L40" s="87" t="str">
        <f>IF(AND('Mapa final'!$AB$111="Muy Alta",'Mapa final'!$AD$111="Leve"),CONCATENATE("R35C",'Mapa final'!$R$111),"")</f>
        <v/>
      </c>
      <c r="M40" s="86" t="str">
        <f>IF(AND('Mapa final'!$AB$109="Muy Alta",'Mapa final'!$AD$109="Menor"),CONCATENATE("R35C",'Mapa final'!$R$109),"")</f>
        <v/>
      </c>
      <c r="N40" s="40" t="str">
        <f>IF(AND('Mapa final'!$AB$110="Muy Alta",'Mapa final'!$AD$110="Menor"),CONCATENATE("R35C",'Mapa final'!$R$110),"")</f>
        <v/>
      </c>
      <c r="O40" s="87" t="str">
        <f>IF(AND('Mapa final'!$AB$111="Muy Alta",'Mapa final'!$AD$111="Menor"),CONCATENATE("R35C",'Mapa final'!$R$111),"")</f>
        <v/>
      </c>
      <c r="P40" s="86" t="str">
        <f>IF(AND('Mapa final'!$AB$109="Muy Alta",'Mapa final'!$AD$109="Moderado"),CONCATENATE("R35C",'Mapa final'!$R$109),"")</f>
        <v/>
      </c>
      <c r="Q40" s="40" t="str">
        <f>IF(AND('Mapa final'!$AB$110="Muy Alta",'Mapa final'!$AD$110="Moderado"),CONCATENATE("R35C",'Mapa final'!$R$110),"")</f>
        <v/>
      </c>
      <c r="R40" s="87" t="str">
        <f>IF(AND('Mapa final'!$AB$111="Muy Alta",'Mapa final'!$AD$111="Moderado"),CONCATENATE("R35C",'Mapa final'!$R$111),"")</f>
        <v/>
      </c>
      <c r="S40" s="86" t="str">
        <f>IF(AND('Mapa final'!$AB$109="Muy Alta",'Mapa final'!$AD$109="Mayor"),CONCATENATE("R35C",'Mapa final'!$R$109),"")</f>
        <v/>
      </c>
      <c r="T40" s="40" t="str">
        <f>IF(AND('Mapa final'!$AB$110="Muy Alta",'Mapa final'!$AD$110="Mayor"),CONCATENATE("R35C",'Mapa final'!$R$110),"")</f>
        <v/>
      </c>
      <c r="U40" s="87" t="str">
        <f>IF(AND('Mapa final'!$AB$111="Muy Alta",'Mapa final'!$AD$111="Mayor"),CONCATENATE("R35C",'Mapa final'!$R$111),"")</f>
        <v/>
      </c>
      <c r="V40" s="189" t="str">
        <f>IF(AND('Mapa final'!$AB$109="Muy Alta",'Mapa final'!$AD$109="Catastrófico"),CONCATENATE("R35C",'Mapa final'!$R$109),"")</f>
        <v/>
      </c>
      <c r="W40" s="190" t="str">
        <f>IF(AND('Mapa final'!$AB$110="Muy Alta",'Mapa final'!$AD$110="Catastrófico"),CONCATENATE("R35C",'Mapa final'!$R$110),"")</f>
        <v/>
      </c>
      <c r="X40" s="191" t="str">
        <f>IF(AND('Mapa final'!$AB$111="Muy Alta",'Mapa final'!$AD$111="Catastrófico"),CONCATENATE("R35C",'Mapa final'!$R$111),"")</f>
        <v/>
      </c>
      <c r="Y40" s="41"/>
      <c r="Z40" s="281"/>
      <c r="AA40" s="282"/>
      <c r="AB40" s="282"/>
      <c r="AC40" s="282"/>
      <c r="AD40" s="282"/>
      <c r="AE40" s="283"/>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290"/>
      <c r="C41" s="291"/>
      <c r="D41" s="292"/>
      <c r="E41" s="277"/>
      <c r="F41" s="276"/>
      <c r="G41" s="276"/>
      <c r="H41" s="276"/>
      <c r="I41" s="276"/>
      <c r="J41" s="86" t="str">
        <f>IF(AND('Mapa final'!$AB$112="Muy Alta",'Mapa final'!$AD$112="Leve"),CONCATENATE("R36C",'Mapa final'!$R$112),"")</f>
        <v/>
      </c>
      <c r="K41" s="40" t="str">
        <f>IF(AND('Mapa final'!$AB$113="Muy Alta",'Mapa final'!$AD$113="Leve"),CONCATENATE("R36C",'Mapa final'!$R$113),"")</f>
        <v/>
      </c>
      <c r="L41" s="87" t="str">
        <f>IF(AND('Mapa final'!$AB$114="Muy Alta",'Mapa final'!$AD$114="Leve"),CONCATENATE("R36C",'Mapa final'!$R$114),"")</f>
        <v/>
      </c>
      <c r="M41" s="86" t="str">
        <f>IF(AND('Mapa final'!$AB$112="Muy Alta",'Mapa final'!$AD$112="Menor"),CONCATENATE("R36C",'Mapa final'!$R$112),"")</f>
        <v/>
      </c>
      <c r="N41" s="40" t="str">
        <f>IF(AND('Mapa final'!$AB$113="Muy Alta",'Mapa final'!$AD$113="Menor"),CONCATENATE("R36C",'Mapa final'!$R$113),"")</f>
        <v/>
      </c>
      <c r="O41" s="87" t="str">
        <f>IF(AND('Mapa final'!$AB$114="Muy Alta",'Mapa final'!$AD$114="Menor"),CONCATENATE("R36C",'Mapa final'!$R$114),"")</f>
        <v/>
      </c>
      <c r="P41" s="86" t="str">
        <f>IF(AND('Mapa final'!$AB$112="Muy Alta",'Mapa final'!$AD$112="Moderado"),CONCATENATE("R36C",'Mapa final'!$R$112),"")</f>
        <v/>
      </c>
      <c r="Q41" s="40" t="str">
        <f>IF(AND('Mapa final'!$AB$113="Muy Alta",'Mapa final'!$AD$113="Moderado"),CONCATENATE("R36C",'Mapa final'!$R$113),"")</f>
        <v/>
      </c>
      <c r="R41" s="87" t="str">
        <f>IF(AND('Mapa final'!$AB$114="Muy Alta",'Mapa final'!$AD$114="Moderado"),CONCATENATE("R36C",'Mapa final'!$R$114),"")</f>
        <v/>
      </c>
      <c r="S41" s="86" t="str">
        <f>IF(AND('Mapa final'!$AB$112="Muy Alta",'Mapa final'!$AD$112="Mayor"),CONCATENATE("R36C",'Mapa final'!$R$112),"")</f>
        <v/>
      </c>
      <c r="T41" s="40" t="str">
        <f>IF(AND('Mapa final'!$AB$113="Muy Alta",'Mapa final'!$AD$113="Mayor"),CONCATENATE("R36C",'Mapa final'!$R$113),"")</f>
        <v/>
      </c>
      <c r="U41" s="87" t="str">
        <f>IF(AND('Mapa final'!$AB$114="Muy Alta",'Mapa final'!$AD$114="Mayor"),CONCATENATE("R36C",'Mapa final'!$R$114),"")</f>
        <v/>
      </c>
      <c r="V41" s="189" t="str">
        <f>IF(AND('Mapa final'!$AB$112="Muy Alta",'Mapa final'!$AD$112="Catastrófico"),CONCATENATE("R36C",'Mapa final'!$R$112),"")</f>
        <v/>
      </c>
      <c r="W41" s="190" t="str">
        <f>IF(AND('Mapa final'!$AB$113="Muy Alta",'Mapa final'!$AD$113="Catastrófico"),CONCATENATE("R36C",'Mapa final'!$R$113),"")</f>
        <v/>
      </c>
      <c r="X41" s="191" t="str">
        <f>IF(AND('Mapa final'!$AB$114="Muy Alta",'Mapa final'!$AD$114="Catastrófico"),CONCATENATE("R36C",'Mapa final'!$R$114),"")</f>
        <v/>
      </c>
      <c r="Y41" s="41"/>
      <c r="Z41" s="281"/>
      <c r="AA41" s="282"/>
      <c r="AB41" s="282"/>
      <c r="AC41" s="282"/>
      <c r="AD41" s="282"/>
      <c r="AE41" s="283"/>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290"/>
      <c r="C42" s="291"/>
      <c r="D42" s="292"/>
      <c r="E42" s="277"/>
      <c r="F42" s="276"/>
      <c r="G42" s="276"/>
      <c r="H42" s="276"/>
      <c r="I42" s="276"/>
      <c r="J42" s="86" t="str">
        <f>IF(AND('Mapa final'!$AB$115="Muy Alta",'Mapa final'!$AD$115="Leve"),CONCATENATE("R37C",'Mapa final'!$R$115),"")</f>
        <v/>
      </c>
      <c r="K42" s="40" t="str">
        <f>IF(AND('Mapa final'!$AB$116="Muy Alta",'Mapa final'!$AD$116="Leve"),CONCATENATE("R37C",'Mapa final'!$R$116),"")</f>
        <v/>
      </c>
      <c r="L42" s="87" t="str">
        <f>IF(AND('Mapa final'!$AB$117="Muy Alta",'Mapa final'!$AD$117="Leve"),CONCATENATE("R37C",'Mapa final'!$R$117),"")</f>
        <v/>
      </c>
      <c r="M42" s="86" t="str">
        <f>IF(AND('Mapa final'!$AB$115="Muy Alta",'Mapa final'!$AD$115="Menor"),CONCATENATE("R37C",'Mapa final'!$R$115),"")</f>
        <v/>
      </c>
      <c r="N42" s="40" t="str">
        <f>IF(AND('Mapa final'!$AB$116="Muy Alta",'Mapa final'!$AD$116="Menor"),CONCATENATE("R37C",'Mapa final'!$R$116),"")</f>
        <v/>
      </c>
      <c r="O42" s="87" t="str">
        <f>IF(AND('Mapa final'!$AB$117="Muy Alta",'Mapa final'!$AD$117="Menor"),CONCATENATE("R37C",'Mapa final'!$R$117),"")</f>
        <v/>
      </c>
      <c r="P42" s="86" t="str">
        <f>IF(AND('Mapa final'!$AB$115="Muy Alta",'Mapa final'!$AD$115="Moderado"),CONCATENATE("R37C",'Mapa final'!$R$115),"")</f>
        <v/>
      </c>
      <c r="Q42" s="40" t="str">
        <f>IF(AND('Mapa final'!$AB$116="Muy Alta",'Mapa final'!$AD$116="Moderado"),CONCATENATE("R37C",'Mapa final'!$R$116),"")</f>
        <v/>
      </c>
      <c r="R42" s="87" t="str">
        <f>IF(AND('Mapa final'!$AB$117="Muy Alta",'Mapa final'!$AD$117="Moderado"),CONCATENATE("R37C",'Mapa final'!$R$117),"")</f>
        <v/>
      </c>
      <c r="S42" s="86" t="str">
        <f>IF(AND('Mapa final'!$AB$115="Muy Alta",'Mapa final'!$AD$115="Mayor"),CONCATENATE("R37C",'Mapa final'!$R$115),"")</f>
        <v/>
      </c>
      <c r="T42" s="40" t="str">
        <f>IF(AND('Mapa final'!$AB$116="Muy Alta",'Mapa final'!$AD$116="Mayor"),CONCATENATE("R37C",'Mapa final'!$R$116),"")</f>
        <v/>
      </c>
      <c r="U42" s="87" t="str">
        <f>IF(AND('Mapa final'!$AB$117="Muy Alta",'Mapa final'!$AD$117="Mayor"),CONCATENATE("R37C",'Mapa final'!$R$117),"")</f>
        <v/>
      </c>
      <c r="V42" s="189" t="str">
        <f>IF(AND('Mapa final'!$AB$115="Muy Alta",'Mapa final'!$AD$115="Catastrófico"),CONCATENATE("R37C",'Mapa final'!$R$115),"")</f>
        <v/>
      </c>
      <c r="W42" s="190" t="str">
        <f>IF(AND('Mapa final'!$AB$116="Muy Alta",'Mapa final'!$AD$116="Catastrófico"),CONCATENATE("R37C",'Mapa final'!$R$116),"")</f>
        <v/>
      </c>
      <c r="X42" s="191" t="str">
        <f>IF(AND('Mapa final'!$AB$117="Muy Alta",'Mapa final'!$AD$117="Catastrófico"),CONCATENATE("R37C",'Mapa final'!$R$117),"")</f>
        <v/>
      </c>
      <c r="Y42" s="41"/>
      <c r="Z42" s="281"/>
      <c r="AA42" s="282"/>
      <c r="AB42" s="282"/>
      <c r="AC42" s="282"/>
      <c r="AD42" s="282"/>
      <c r="AE42" s="283"/>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290"/>
      <c r="C43" s="291"/>
      <c r="D43" s="292"/>
      <c r="E43" s="277"/>
      <c r="F43" s="276"/>
      <c r="G43" s="276"/>
      <c r="H43" s="276"/>
      <c r="I43" s="276"/>
      <c r="J43" s="86" t="str">
        <f>IF(AND('Mapa final'!$AB$118="Muy Alta",'Mapa final'!$AD$118="Leve"),CONCATENATE("R39C",'Mapa final'!$R$118),"")</f>
        <v/>
      </c>
      <c r="K43" s="40" t="str">
        <f>IF(AND('Mapa final'!$AB$119="Muy Alta",'Mapa final'!$AD$119="Leve"),CONCATENATE("R38C",'Mapa final'!$R$119),"")</f>
        <v/>
      </c>
      <c r="L43" s="87" t="str">
        <f>IF(AND('Mapa final'!$AB$120="Muy Alta",'Mapa final'!$AD$120="Leve"),CONCATENATE("R38C",'Mapa final'!$R$120),"")</f>
        <v/>
      </c>
      <c r="M43" s="86" t="str">
        <f>IF(AND('Mapa final'!$AB$118="Muy Alta",'Mapa final'!$AD$118="Menor"),CONCATENATE("R39C",'Mapa final'!$R$118),"")</f>
        <v/>
      </c>
      <c r="N43" s="40" t="str">
        <f>IF(AND('Mapa final'!$AB$119="Muy Alta",'Mapa final'!$AD$119="Menor"),CONCATENATE("R38C",'Mapa final'!$R$119),"")</f>
        <v/>
      </c>
      <c r="O43" s="87" t="str">
        <f>IF(AND('Mapa final'!$AB$120="Muy Alta",'Mapa final'!$AD$120="Menor"),CONCATENATE("R38C",'Mapa final'!$R$120),"")</f>
        <v/>
      </c>
      <c r="P43" s="86" t="str">
        <f>IF(AND('Mapa final'!$AB$118="Muy Alta",'Mapa final'!$AD$118="Moderado"),CONCATENATE("R39C",'Mapa final'!$R$118),"")</f>
        <v/>
      </c>
      <c r="Q43" s="40" t="str">
        <f>IF(AND('Mapa final'!$AB$119="Muy Alta",'Mapa final'!$AD$119="Moderado"),CONCATENATE("R38C",'Mapa final'!$R$119),"")</f>
        <v/>
      </c>
      <c r="R43" s="87" t="str">
        <f>IF(AND('Mapa final'!$AB$120="Muy Alta",'Mapa final'!$AD$120="Moderado"),CONCATENATE("R38C",'Mapa final'!$R$120),"")</f>
        <v/>
      </c>
      <c r="S43" s="86" t="str">
        <f>IF(AND('Mapa final'!$AB$118="Muy Alta",'Mapa final'!$AD$118="Mayor"),CONCATENATE("R39C",'Mapa final'!$R$118),"")</f>
        <v/>
      </c>
      <c r="T43" s="40" t="str">
        <f>IF(AND('Mapa final'!$AB$119="Muy Alta",'Mapa final'!$AD$119="Mayor"),CONCATENATE("R38C",'Mapa final'!$R$119),"")</f>
        <v/>
      </c>
      <c r="U43" s="87" t="str">
        <f>IF(AND('Mapa final'!$AB$120="Muy Alta",'Mapa final'!$AD$120="Mayor"),CONCATENATE("R38C",'Mapa final'!$R$120),"")</f>
        <v/>
      </c>
      <c r="V43" s="189" t="str">
        <f>IF(AND('Mapa final'!$AB$118="Muy Alta",'Mapa final'!$AD$118="Catastrófico"),CONCATENATE("R39C",'Mapa final'!$R$118),"")</f>
        <v/>
      </c>
      <c r="W43" s="190" t="str">
        <f>IF(AND('Mapa final'!$AB$119="Muy Alta",'Mapa final'!$AD$119="Catastrófico"),CONCATENATE("R38C",'Mapa final'!$R$119),"")</f>
        <v/>
      </c>
      <c r="X43" s="191" t="str">
        <f>IF(AND('Mapa final'!$AB$120="Muy Alta",'Mapa final'!$AD$120="Catastrófico"),CONCATENATE("R38C",'Mapa final'!$R$120),"")</f>
        <v/>
      </c>
      <c r="Y43" s="41"/>
      <c r="Z43" s="281"/>
      <c r="AA43" s="282"/>
      <c r="AB43" s="282"/>
      <c r="AC43" s="282"/>
      <c r="AD43" s="282"/>
      <c r="AE43" s="283"/>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290"/>
      <c r="C44" s="291"/>
      <c r="D44" s="292"/>
      <c r="E44" s="277"/>
      <c r="F44" s="276"/>
      <c r="G44" s="276"/>
      <c r="H44" s="276"/>
      <c r="I44" s="276"/>
      <c r="J44" s="86" t="str">
        <f>IF(AND('Mapa final'!$AB$121="Muy Alta",'Mapa final'!$AD$121="Leve"),CONCATENATE("R40C",'Mapa final'!$R$121),"")</f>
        <v/>
      </c>
      <c r="K44" s="40" t="str">
        <f>IF(AND('Mapa final'!$AB$122="Muy Alta",'Mapa final'!$AD$122="Leve"),CONCATENATE("R39C",'Mapa final'!$R$122),"")</f>
        <v/>
      </c>
      <c r="L44" s="87" t="str">
        <f>IF(AND('Mapa final'!$AB$123="Muy Alta",'Mapa final'!$AD$123="Leve"),CONCATENATE("R39C",'Mapa final'!$R$123),"")</f>
        <v/>
      </c>
      <c r="M44" s="86" t="str">
        <f>IF(AND('Mapa final'!$AB$121="Muy Alta",'Mapa final'!$AD$121="Menor"),CONCATENATE("R40C",'Mapa final'!$R$121),"")</f>
        <v/>
      </c>
      <c r="N44" s="40" t="str">
        <f>IF(AND('Mapa final'!$AB$122="Muy Alta",'Mapa final'!$AD$122="Menor"),CONCATENATE("R39C",'Mapa final'!$R$122),"")</f>
        <v/>
      </c>
      <c r="O44" s="87" t="str">
        <f>IF(AND('Mapa final'!$AB$123="Muy Alta",'Mapa final'!$AD$123="Menor"),CONCATENATE("R39C",'Mapa final'!$R$123),"")</f>
        <v/>
      </c>
      <c r="P44" s="86" t="str">
        <f>IF(AND('Mapa final'!$AB$121="Muy Alta",'Mapa final'!$AD$121="Moderado"),CONCATENATE("R40C",'Mapa final'!$R$121),"")</f>
        <v/>
      </c>
      <c r="Q44" s="40" t="str">
        <f>IF(AND('Mapa final'!$AB$122="Muy Alta",'Mapa final'!$AD$122="Moderado"),CONCATENATE("R39C",'Mapa final'!$R$122),"")</f>
        <v/>
      </c>
      <c r="R44" s="87" t="str">
        <f>IF(AND('Mapa final'!$AB$123="Muy Alta",'Mapa final'!$AD$123="Moderado"),CONCATENATE("R39C",'Mapa final'!$R$123),"")</f>
        <v/>
      </c>
      <c r="S44" s="86" t="str">
        <f>IF(AND('Mapa final'!$AB$121="Muy Alta",'Mapa final'!$AD$121="Mayor"),CONCATENATE("R40C",'Mapa final'!$R$121),"")</f>
        <v/>
      </c>
      <c r="T44" s="40" t="str">
        <f>IF(AND('Mapa final'!$AB$122="Muy Alta",'Mapa final'!$AD$122="Mayor"),CONCATENATE("R39C",'Mapa final'!$R$122),"")</f>
        <v/>
      </c>
      <c r="U44" s="87" t="str">
        <f>IF(AND('Mapa final'!$AB$123="Muy Alta",'Mapa final'!$AD$123="Mayor"),CONCATENATE("R39C",'Mapa final'!$R$123),"")</f>
        <v/>
      </c>
      <c r="V44" s="189" t="str">
        <f>IF(AND('Mapa final'!$AB$121="Muy Alta",'Mapa final'!$AD$121="Catastrófico"),CONCATENATE("R40C",'Mapa final'!$R$121),"")</f>
        <v/>
      </c>
      <c r="W44" s="190" t="str">
        <f>IF(AND('Mapa final'!$AB$122="Muy Alta",'Mapa final'!$AD$122="Catastrófico"),CONCATENATE("R39C",'Mapa final'!$R$122),"")</f>
        <v/>
      </c>
      <c r="X44" s="191" t="str">
        <f>IF(AND('Mapa final'!$AB$123="Muy Alta",'Mapa final'!$AD$123="Catastrófico"),CONCATENATE("R39C",'Mapa final'!$R$123),"")</f>
        <v/>
      </c>
      <c r="Y44" s="41"/>
      <c r="Z44" s="281"/>
      <c r="AA44" s="282"/>
      <c r="AB44" s="282"/>
      <c r="AC44" s="282"/>
      <c r="AD44" s="282"/>
      <c r="AE44" s="283"/>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290"/>
      <c r="C45" s="291"/>
      <c r="D45" s="292"/>
      <c r="E45" s="277"/>
      <c r="F45" s="276"/>
      <c r="G45" s="276"/>
      <c r="H45" s="276"/>
      <c r="I45" s="276"/>
      <c r="J45" s="86" t="str">
        <f>IF(AND('Mapa final'!$AB$124="Muy Alta",'Mapa final'!$AD$124="Leve"),CONCATENATE("R41C",'Mapa final'!$R$124),"")</f>
        <v/>
      </c>
      <c r="K45" s="40" t="str">
        <f>IF(AND('Mapa final'!$AB$125="Muy Alta",'Mapa final'!$AD$125="Leve"),CONCATENATE("R40C",'Mapa final'!$R$125),"")</f>
        <v/>
      </c>
      <c r="L45" s="87" t="str">
        <f>IF(AND('Mapa final'!$AB$126="Muy Alta",'Mapa final'!$AD$126="Leve"),CONCATENATE("R40C",'Mapa final'!$R$126),"")</f>
        <v/>
      </c>
      <c r="M45" s="86" t="str">
        <f>IF(AND('Mapa final'!$AB$124="Muy Alta",'Mapa final'!$AD$124="Menor"),CONCATENATE("R41C",'Mapa final'!$R$124),"")</f>
        <v/>
      </c>
      <c r="N45" s="40" t="str">
        <f>IF(AND('Mapa final'!$AB$125="Muy Alta",'Mapa final'!$AD$125="Menor"),CONCATENATE("R40C",'Mapa final'!$R$125),"")</f>
        <v/>
      </c>
      <c r="O45" s="87" t="str">
        <f>IF(AND('Mapa final'!$AB$126="Muy Alta",'Mapa final'!$AD$126="Menor"),CONCATENATE("R40C",'Mapa final'!$R$126),"")</f>
        <v/>
      </c>
      <c r="P45" s="86" t="str">
        <f>IF(AND('Mapa final'!$AB$124="Muy Alta",'Mapa final'!$AD$124="Moderado"),CONCATENATE("R41C",'Mapa final'!$R$124),"")</f>
        <v/>
      </c>
      <c r="Q45" s="40" t="str">
        <f>IF(AND('Mapa final'!$AB$125="Muy Alta",'Mapa final'!$AD$125="Moderado"),CONCATENATE("R40C",'Mapa final'!$R$125),"")</f>
        <v/>
      </c>
      <c r="R45" s="87" t="str">
        <f>IF(AND('Mapa final'!$AB$126="Muy Alta",'Mapa final'!$AD$126="Moderado"),CONCATENATE("R40C",'Mapa final'!$R$126),"")</f>
        <v/>
      </c>
      <c r="S45" s="86" t="str">
        <f>IF(AND('Mapa final'!$AB$124="Muy Alta",'Mapa final'!$AD$124="Mayor"),CONCATENATE("R41C",'Mapa final'!$R$124),"")</f>
        <v/>
      </c>
      <c r="T45" s="40" t="str">
        <f>IF(AND('Mapa final'!$AB$125="Muy Alta",'Mapa final'!$AD$125="Mayor"),CONCATENATE("R40C",'Mapa final'!$R$125),"")</f>
        <v/>
      </c>
      <c r="U45" s="87" t="str">
        <f>IF(AND('Mapa final'!$AB$126="Muy Alta",'Mapa final'!$AD$126="Mayor"),CONCATENATE("R40C",'Mapa final'!$R$126),"")</f>
        <v/>
      </c>
      <c r="V45" s="189" t="str">
        <f>IF(AND('Mapa final'!$AB$124="Muy Alta",'Mapa final'!$AD$124="Catastrófico"),CONCATENATE("R41C",'Mapa final'!$R$124),"")</f>
        <v/>
      </c>
      <c r="W45" s="190" t="str">
        <f>IF(AND('Mapa final'!$AB$125="Muy Alta",'Mapa final'!$AD$125="Catastrófico"),CONCATENATE("R40C",'Mapa final'!$R$125),"")</f>
        <v/>
      </c>
      <c r="X45" s="191" t="str">
        <f>IF(AND('Mapa final'!$AB$126="Muy Alta",'Mapa final'!$AD$126="Catastrófico"),CONCATENATE("R40C",'Mapa final'!$R$126),"")</f>
        <v/>
      </c>
      <c r="Y45" s="41"/>
      <c r="Z45" s="281"/>
      <c r="AA45" s="282"/>
      <c r="AB45" s="282"/>
      <c r="AC45" s="282"/>
      <c r="AD45" s="282"/>
      <c r="AE45" s="283"/>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290"/>
      <c r="C46" s="291"/>
      <c r="D46" s="292"/>
      <c r="E46" s="277"/>
      <c r="F46" s="276"/>
      <c r="G46" s="276"/>
      <c r="H46" s="276"/>
      <c r="I46" s="276"/>
      <c r="J46" s="86" t="str">
        <f>IF(AND('Mapa final'!$AB$127="Muy Alta",'Mapa final'!$AD$127="Leve"),CONCATENATE("R42C",'Mapa final'!$R$127),"")</f>
        <v/>
      </c>
      <c r="K46" s="40" t="str">
        <f>IF(AND('Mapa final'!$AB$128="Muy Alta",'Mapa final'!$AD$128="Leve"),CONCATENATE("R41C",'Mapa final'!$R$128),"")</f>
        <v/>
      </c>
      <c r="L46" s="87" t="str">
        <f>IF(AND('Mapa final'!$AB$129="Muy Alta",'Mapa final'!$AD$129="Leve"),CONCATENATE("R41C",'Mapa final'!$R$129),"")</f>
        <v/>
      </c>
      <c r="M46" s="86" t="str">
        <f>IF(AND('Mapa final'!$AB$127="Muy Alta",'Mapa final'!$AD$127="Menor"),CONCATENATE("R42C",'Mapa final'!$R$127),"")</f>
        <v/>
      </c>
      <c r="N46" s="40" t="str">
        <f>IF(AND('Mapa final'!$AB$128="Muy Alta",'Mapa final'!$AD$128="Menor"),CONCATENATE("R41C",'Mapa final'!$R$128),"")</f>
        <v/>
      </c>
      <c r="O46" s="87" t="str">
        <f>IF(AND('Mapa final'!$AB$129="Muy Alta",'Mapa final'!$AD$129="Menor"),CONCATENATE("R41C",'Mapa final'!$R$129),"")</f>
        <v/>
      </c>
      <c r="P46" s="86" t="str">
        <f>IF(AND('Mapa final'!$AB$127="Muy Alta",'Mapa final'!$AD$127="Moderado"),CONCATENATE("R42C",'Mapa final'!$R$127),"")</f>
        <v/>
      </c>
      <c r="Q46" s="40" t="str">
        <f>IF(AND('Mapa final'!$AB$128="Muy Alta",'Mapa final'!$AD$128="Moderado"),CONCATENATE("R41C",'Mapa final'!$R$128),"")</f>
        <v/>
      </c>
      <c r="R46" s="87" t="str">
        <f>IF(AND('Mapa final'!$AB$129="Muy Alta",'Mapa final'!$AD$129="Moderado"),CONCATENATE("R41C",'Mapa final'!$R$129),"")</f>
        <v/>
      </c>
      <c r="S46" s="86" t="str">
        <f>IF(AND('Mapa final'!$AB$127="Muy Alta",'Mapa final'!$AD$127="Mayor"),CONCATENATE("R42C",'Mapa final'!$R$127),"")</f>
        <v/>
      </c>
      <c r="T46" s="40" t="str">
        <f>IF(AND('Mapa final'!$AB$128="Muy Alta",'Mapa final'!$AD$128="Mayor"),CONCATENATE("R41C",'Mapa final'!$R$128),"")</f>
        <v/>
      </c>
      <c r="U46" s="87" t="str">
        <f>IF(AND('Mapa final'!$AB$129="Muy Alta",'Mapa final'!$AD$129="Mayor"),CONCATENATE("R41C",'Mapa final'!$R$129),"")</f>
        <v/>
      </c>
      <c r="V46" s="189" t="str">
        <f>IF(AND('Mapa final'!$AB$127="Muy Alta",'Mapa final'!$AD$127="Catastrófico"),CONCATENATE("R42C",'Mapa final'!$R$127),"")</f>
        <v/>
      </c>
      <c r="W46" s="190" t="str">
        <f>IF(AND('Mapa final'!$AB$128="Muy Alta",'Mapa final'!$AD$128="Catastrófico"),CONCATENATE("R41C",'Mapa final'!$R$128),"")</f>
        <v/>
      </c>
      <c r="X46" s="191" t="str">
        <f>IF(AND('Mapa final'!$AB$129="Muy Alta",'Mapa final'!$AD$129="Catastrófico"),CONCATENATE("R41C",'Mapa final'!$R$129),"")</f>
        <v/>
      </c>
      <c r="Y46" s="41"/>
      <c r="Z46" s="281"/>
      <c r="AA46" s="282"/>
      <c r="AB46" s="282"/>
      <c r="AC46" s="282"/>
      <c r="AD46" s="282"/>
      <c r="AE46" s="283"/>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290"/>
      <c r="C47" s="291"/>
      <c r="D47" s="292"/>
      <c r="E47" s="277"/>
      <c r="F47" s="276"/>
      <c r="G47" s="276"/>
      <c r="H47" s="276"/>
      <c r="I47" s="276"/>
      <c r="J47" s="86" t="str">
        <f>IF(AND('Mapa final'!$AB$130="Muy Alta",'Mapa final'!$AD$130="Leve"),CONCATENATE("R43C",'Mapa final'!$R$130),"")</f>
        <v/>
      </c>
      <c r="K47" s="40" t="str">
        <f>IF(AND('Mapa final'!$AB$131="Muy Alta",'Mapa final'!$AD$131="Leve"),CONCATENATE("R42C",'Mapa final'!$R$131),"")</f>
        <v/>
      </c>
      <c r="L47" s="87" t="str">
        <f>IF(AND('Mapa final'!$AB$132="Muy Alta",'Mapa final'!$AD$132="Leve"),CONCATENATE("R42C",'Mapa final'!$R$132),"")</f>
        <v/>
      </c>
      <c r="M47" s="86" t="str">
        <f>IF(AND('Mapa final'!$AB$130="Muy Alta",'Mapa final'!$AD$130="Menor"),CONCATENATE("R43C",'Mapa final'!$R$130),"")</f>
        <v/>
      </c>
      <c r="N47" s="40" t="str">
        <f>IF(AND('Mapa final'!$AB$131="Muy Alta",'Mapa final'!$AD$131="Menor"),CONCATENATE("R42C",'Mapa final'!$R$131),"")</f>
        <v/>
      </c>
      <c r="O47" s="87" t="str">
        <f>IF(AND('Mapa final'!$AB$132="Muy Alta",'Mapa final'!$AD$132="Menor"),CONCATENATE("R42C",'Mapa final'!$R$132),"")</f>
        <v/>
      </c>
      <c r="P47" s="86" t="str">
        <f>IF(AND('Mapa final'!$AB$130="Muy Alta",'Mapa final'!$AD$130="Moderado"),CONCATENATE("R43C",'Mapa final'!$R$130),"")</f>
        <v/>
      </c>
      <c r="Q47" s="40" t="str">
        <f>IF(AND('Mapa final'!$AB$131="Muy Alta",'Mapa final'!$AD$131="Moderado"),CONCATENATE("R42C",'Mapa final'!$R$131),"")</f>
        <v/>
      </c>
      <c r="R47" s="87" t="str">
        <f>IF(AND('Mapa final'!$AB$132="Muy Alta",'Mapa final'!$AD$132="Moderado"),CONCATENATE("R42C",'Mapa final'!$R$132),"")</f>
        <v/>
      </c>
      <c r="S47" s="86" t="str">
        <f>IF(AND('Mapa final'!$AB$130="Muy Alta",'Mapa final'!$AD$130="Mayor"),CONCATENATE("R43C",'Mapa final'!$R$130),"")</f>
        <v/>
      </c>
      <c r="T47" s="40" t="str">
        <f>IF(AND('Mapa final'!$AB$131="Muy Alta",'Mapa final'!$AD$131="Mayor"),CONCATENATE("R42C",'Mapa final'!$R$131),"")</f>
        <v/>
      </c>
      <c r="U47" s="87" t="str">
        <f>IF(AND('Mapa final'!$AB$132="Muy Alta",'Mapa final'!$AD$132="Mayor"),CONCATENATE("R42C",'Mapa final'!$R$132),"")</f>
        <v/>
      </c>
      <c r="V47" s="189" t="str">
        <f>IF(AND('Mapa final'!$AB$130="Muy Alta",'Mapa final'!$AD$130="Catastrófico"),CONCATENATE("R43C",'Mapa final'!$R$130),"")</f>
        <v/>
      </c>
      <c r="W47" s="190" t="str">
        <f>IF(AND('Mapa final'!$AB$131="Muy Alta",'Mapa final'!$AD$131="Catastrófico"),CONCATENATE("R42C",'Mapa final'!$R$131),"")</f>
        <v/>
      </c>
      <c r="X47" s="191" t="str">
        <f>IF(AND('Mapa final'!$AB$132="Muy Alta",'Mapa final'!$AD$132="Catastrófico"),CONCATENATE("R42C",'Mapa final'!$R$132),"")</f>
        <v/>
      </c>
      <c r="Y47" s="41"/>
      <c r="Z47" s="281"/>
      <c r="AA47" s="282"/>
      <c r="AB47" s="282"/>
      <c r="AC47" s="282"/>
      <c r="AD47" s="282"/>
      <c r="AE47" s="283"/>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290"/>
      <c r="C48" s="291"/>
      <c r="D48" s="292"/>
      <c r="E48" s="277"/>
      <c r="F48" s="276"/>
      <c r="G48" s="276"/>
      <c r="H48" s="276"/>
      <c r="I48" s="276"/>
      <c r="J48" s="86" t="str">
        <f>IF(AND('Mapa final'!$AB$133="Muy Alta",'Mapa final'!$AD$133="Leve"),CONCATENATE("R44C",'Mapa final'!$R$133),"")</f>
        <v/>
      </c>
      <c r="K48" s="40" t="str">
        <f>IF(AND('Mapa final'!$AB$134="Muy Alta",'Mapa final'!$AD$134="Leve"),CONCATENATE("R43C",'Mapa final'!$R$134),"")</f>
        <v/>
      </c>
      <c r="L48" s="87" t="str">
        <f>IF(AND('Mapa final'!$AB$135="Muy Alta",'Mapa final'!$AD$135="Leve"),CONCATENATE("R43C",'Mapa final'!$R$135),"")</f>
        <v/>
      </c>
      <c r="M48" s="86" t="str">
        <f>IF(AND('Mapa final'!$AB$133="Muy Alta",'Mapa final'!$AD$133="Menor"),CONCATENATE("R44C",'Mapa final'!$R$133),"")</f>
        <v/>
      </c>
      <c r="N48" s="40" t="str">
        <f>IF(AND('Mapa final'!$AB$134="Muy Alta",'Mapa final'!$AD$134="Menor"),CONCATENATE("R43C",'Mapa final'!$R$134),"")</f>
        <v/>
      </c>
      <c r="O48" s="87" t="str">
        <f>IF(AND('Mapa final'!$AB$135="Muy Alta",'Mapa final'!$AD$135="Menor"),CONCATENATE("R43C",'Mapa final'!$R$135),"")</f>
        <v/>
      </c>
      <c r="P48" s="86" t="str">
        <f>IF(AND('Mapa final'!$AB$133="Muy Alta",'Mapa final'!$AD$133="Moderado"),CONCATENATE("R44C",'Mapa final'!$R$133),"")</f>
        <v/>
      </c>
      <c r="Q48" s="40" t="str">
        <f>IF(AND('Mapa final'!$AB$134="Muy Alta",'Mapa final'!$AD$134="Moderado"),CONCATENATE("R43C",'Mapa final'!$R$134),"")</f>
        <v/>
      </c>
      <c r="R48" s="87" t="str">
        <f>IF(AND('Mapa final'!$AB$135="Muy Alta",'Mapa final'!$AD$135="Moderado"),CONCATENATE("R43C",'Mapa final'!$R$135),"")</f>
        <v/>
      </c>
      <c r="S48" s="86" t="str">
        <f>IF(AND('Mapa final'!$AB$133="Muy Alta",'Mapa final'!$AD$133="Mayor"),CONCATENATE("R44C",'Mapa final'!$R$133),"")</f>
        <v/>
      </c>
      <c r="T48" s="40" t="str">
        <f>IF(AND('Mapa final'!$AB$134="Muy Alta",'Mapa final'!$AD$134="Mayor"),CONCATENATE("R43C",'Mapa final'!$R$134),"")</f>
        <v/>
      </c>
      <c r="U48" s="87" t="str">
        <f>IF(AND('Mapa final'!$AB$135="Muy Alta",'Mapa final'!$AD$135="Mayor"),CONCATENATE("R43C",'Mapa final'!$R$135),"")</f>
        <v/>
      </c>
      <c r="V48" s="189" t="str">
        <f>IF(AND('Mapa final'!$AB$133="Muy Alta",'Mapa final'!$AD$133="Catastrófico"),CONCATENATE("R44C",'Mapa final'!$R$133),"")</f>
        <v/>
      </c>
      <c r="W48" s="190" t="str">
        <f>IF(AND('Mapa final'!$AB$134="Muy Alta",'Mapa final'!$AD$134="Catastrófico"),CONCATENATE("R43C",'Mapa final'!$R$134),"")</f>
        <v/>
      </c>
      <c r="X48" s="191" t="str">
        <f>IF(AND('Mapa final'!$AB$135="Muy Alta",'Mapa final'!$AD$135="Catastrófico"),CONCATENATE("R43C",'Mapa final'!$R$135),"")</f>
        <v/>
      </c>
      <c r="Y48" s="41"/>
      <c r="Z48" s="281"/>
      <c r="AA48" s="282"/>
      <c r="AB48" s="282"/>
      <c r="AC48" s="282"/>
      <c r="AD48" s="282"/>
      <c r="AE48" s="283"/>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290"/>
      <c r="C49" s="291"/>
      <c r="D49" s="292"/>
      <c r="E49" s="277"/>
      <c r="F49" s="276"/>
      <c r="G49" s="276"/>
      <c r="H49" s="276"/>
      <c r="I49" s="276"/>
      <c r="J49" s="86" t="str">
        <f>IF(AND('Mapa final'!$AB$136="Muy Alta",'Mapa final'!$AD$136="Leve"),CONCATENATE("R45C",'Mapa final'!$R$136),"")</f>
        <v/>
      </c>
      <c r="K49" s="40" t="str">
        <f>IF(AND('Mapa final'!$AB$137="Muy Alta",'Mapa final'!$AD$137="Leve"),CONCATENATE("R44C",'Mapa final'!$R$137),"")</f>
        <v/>
      </c>
      <c r="L49" s="87" t="str">
        <f>IF(AND('Mapa final'!$AB$138="Muy Alta",'Mapa final'!$AD$138="Leve"),CONCATENATE("R44C",'Mapa final'!$R$138),"")</f>
        <v/>
      </c>
      <c r="M49" s="86" t="str">
        <f>IF(AND('Mapa final'!$AB$136="Muy Alta",'Mapa final'!$AD$136="Menor"),CONCATENATE("R45C",'Mapa final'!$R$136),"")</f>
        <v/>
      </c>
      <c r="N49" s="40" t="str">
        <f>IF(AND('Mapa final'!$AB$137="Muy Alta",'Mapa final'!$AD$137="Menor"),CONCATENATE("R44C",'Mapa final'!$R$137),"")</f>
        <v/>
      </c>
      <c r="O49" s="87" t="str">
        <f>IF(AND('Mapa final'!$AB$138="Muy Alta",'Mapa final'!$AD$138="Menor"),CONCATENATE("R44C",'Mapa final'!$R$138),"")</f>
        <v/>
      </c>
      <c r="P49" s="86" t="str">
        <f>IF(AND('Mapa final'!$AB$136="Muy Alta",'Mapa final'!$AD$136="Moderado"),CONCATENATE("R45C",'Mapa final'!$R$136),"")</f>
        <v/>
      </c>
      <c r="Q49" s="40" t="str">
        <f>IF(AND('Mapa final'!$AB$137="Muy Alta",'Mapa final'!$AD$137="Moderado"),CONCATENATE("R44C",'Mapa final'!$R$137),"")</f>
        <v/>
      </c>
      <c r="R49" s="87" t="str">
        <f>IF(AND('Mapa final'!$AB$138="Muy Alta",'Mapa final'!$AD$138="Moderado"),CONCATENATE("R44C",'Mapa final'!$R$138),"")</f>
        <v/>
      </c>
      <c r="S49" s="86" t="str">
        <f>IF(AND('Mapa final'!$AB$136="Muy Alta",'Mapa final'!$AD$136="Mayor"),CONCATENATE("R45C",'Mapa final'!$R$136),"")</f>
        <v/>
      </c>
      <c r="T49" s="40" t="str">
        <f>IF(AND('Mapa final'!$AB$137="Muy Alta",'Mapa final'!$AD$137="Mayor"),CONCATENATE("R44C",'Mapa final'!$R$137),"")</f>
        <v/>
      </c>
      <c r="U49" s="87" t="str">
        <f>IF(AND('Mapa final'!$AB$138="Muy Alta",'Mapa final'!$AD$138="Mayor"),CONCATENATE("R44C",'Mapa final'!$R$138),"")</f>
        <v/>
      </c>
      <c r="V49" s="189" t="str">
        <f>IF(AND('Mapa final'!$AB$136="Muy Alta",'Mapa final'!$AD$136="Catastrófico"),CONCATENATE("R45C",'Mapa final'!$R$136),"")</f>
        <v/>
      </c>
      <c r="W49" s="190" t="str">
        <f>IF(AND('Mapa final'!$AB$137="Muy Alta",'Mapa final'!$AD$137="Catastrófico"),CONCATENATE("R44C",'Mapa final'!$R$137),"")</f>
        <v/>
      </c>
      <c r="X49" s="191" t="str">
        <f>IF(AND('Mapa final'!$AB$138="Muy Alta",'Mapa final'!$AD$138="Catastrófico"),CONCATENATE("R44C",'Mapa final'!$R$138),"")</f>
        <v/>
      </c>
      <c r="Y49" s="41"/>
      <c r="Z49" s="281"/>
      <c r="AA49" s="282"/>
      <c r="AB49" s="282"/>
      <c r="AC49" s="282"/>
      <c r="AD49" s="282"/>
      <c r="AE49" s="283"/>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290"/>
      <c r="C50" s="291"/>
      <c r="D50" s="292"/>
      <c r="E50" s="277"/>
      <c r="F50" s="276"/>
      <c r="G50" s="276"/>
      <c r="H50" s="276"/>
      <c r="I50" s="276"/>
      <c r="J50" s="86" t="str">
        <f>IF(AND('Mapa final'!$AB$139="Muy Alta",'Mapa final'!$AD$139="Leve"),CONCATENATE("R46C",'Mapa final'!$R$139),"")</f>
        <v/>
      </c>
      <c r="K50" s="40" t="str">
        <f>IF(AND('Mapa final'!$AB$140="Muy Alta",'Mapa final'!$AD$140="Leve"),CONCATENATE("R45C",'Mapa final'!$R$140),"")</f>
        <v/>
      </c>
      <c r="L50" s="87" t="str">
        <f>IF(AND('Mapa final'!$AB$141="Muy Alta",'Mapa final'!$AD$141="Leve"),CONCATENATE("R45C",'Mapa final'!$R$141),"")</f>
        <v/>
      </c>
      <c r="M50" s="86" t="str">
        <f>IF(AND('Mapa final'!$AB$139="Muy Alta",'Mapa final'!$AD$139="Menor"),CONCATENATE("R46C",'Mapa final'!$R$139),"")</f>
        <v/>
      </c>
      <c r="N50" s="40" t="str">
        <f>IF(AND('Mapa final'!$AB$140="Muy Alta",'Mapa final'!$AD$140="Menor"),CONCATENATE("R45C",'Mapa final'!$R$140),"")</f>
        <v/>
      </c>
      <c r="O50" s="87" t="str">
        <f>IF(AND('Mapa final'!$AB$141="Muy Alta",'Mapa final'!$AD$141="Menor"),CONCATENATE("R45C",'Mapa final'!$R$141),"")</f>
        <v/>
      </c>
      <c r="P50" s="86" t="str">
        <f>IF(AND('Mapa final'!$AB$139="Muy Alta",'Mapa final'!$AD$139="Moderado"),CONCATENATE("R46C",'Mapa final'!$R$139),"")</f>
        <v/>
      </c>
      <c r="Q50" s="40" t="str">
        <f>IF(AND('Mapa final'!$AB$140="Muy Alta",'Mapa final'!$AD$140="Moderado"),CONCATENATE("R45C",'Mapa final'!$R$140),"")</f>
        <v/>
      </c>
      <c r="R50" s="87" t="str">
        <f>IF(AND('Mapa final'!$AB$141="Muy Alta",'Mapa final'!$AD$141="Moderado"),CONCATENATE("R45C",'Mapa final'!$R$141),"")</f>
        <v/>
      </c>
      <c r="S50" s="86" t="str">
        <f>IF(AND('Mapa final'!$AB$139="Muy Alta",'Mapa final'!$AD$139="Mayor"),CONCATENATE("R46C",'Mapa final'!$R$139),"")</f>
        <v/>
      </c>
      <c r="T50" s="40" t="str">
        <f>IF(AND('Mapa final'!$AB$140="Muy Alta",'Mapa final'!$AD$140="Mayor"),CONCATENATE("R45C",'Mapa final'!$R$140),"")</f>
        <v/>
      </c>
      <c r="U50" s="87" t="str">
        <f>IF(AND('Mapa final'!$AB$141="Muy Alta",'Mapa final'!$AD$141="Mayor"),CONCATENATE("R45C",'Mapa final'!$R$141),"")</f>
        <v/>
      </c>
      <c r="V50" s="189" t="str">
        <f>IF(AND('Mapa final'!$AB$139="Muy Alta",'Mapa final'!$AD$139="Catastrófico"),CONCATENATE("R46C",'Mapa final'!$R$139),"")</f>
        <v/>
      </c>
      <c r="W50" s="190" t="str">
        <f>IF(AND('Mapa final'!$AB$140="Muy Alta",'Mapa final'!$AD$140="Catastrófico"),CONCATENATE("R45C",'Mapa final'!$R$140),"")</f>
        <v/>
      </c>
      <c r="X50" s="191" t="str">
        <f>IF(AND('Mapa final'!$AB$141="Muy Alta",'Mapa final'!$AD$141="Catastrófico"),CONCATENATE("R45C",'Mapa final'!$R$141),"")</f>
        <v/>
      </c>
      <c r="Y50" s="41"/>
      <c r="Z50" s="281"/>
      <c r="AA50" s="282"/>
      <c r="AB50" s="282"/>
      <c r="AC50" s="282"/>
      <c r="AD50" s="282"/>
      <c r="AE50" s="283"/>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290"/>
      <c r="C51" s="291"/>
      <c r="D51" s="292"/>
      <c r="E51" s="277"/>
      <c r="F51" s="276"/>
      <c r="G51" s="276"/>
      <c r="H51" s="276"/>
      <c r="I51" s="276"/>
      <c r="J51" s="86" t="str">
        <f>IF(AND('Mapa final'!$AB$142="Muy Alta",'Mapa final'!$AD$142="Leve"),CONCATENATE("R47C",'Mapa final'!$R$142),"")</f>
        <v/>
      </c>
      <c r="K51" s="40" t="str">
        <f>IF(AND('Mapa final'!$AB$143="Muy Alta",'Mapa final'!$AD$143="Leve"),CONCATENATE("R46C",'Mapa final'!$R$143),"")</f>
        <v/>
      </c>
      <c r="L51" s="87" t="str">
        <f>IF(AND('Mapa final'!$AB$144="Muy Alta",'Mapa final'!$AD$144="Leve"),CONCATENATE("R46C",'Mapa final'!$R$144),"")</f>
        <v/>
      </c>
      <c r="M51" s="86" t="str">
        <f>IF(AND('Mapa final'!$AB$142="Muy Alta",'Mapa final'!$AD$142="Menor"),CONCATENATE("R47C",'Mapa final'!$R$142),"")</f>
        <v/>
      </c>
      <c r="N51" s="40" t="str">
        <f>IF(AND('Mapa final'!$AB$143="Muy Alta",'Mapa final'!$AD$143="Menor"),CONCATENATE("R46C",'Mapa final'!$R$143),"")</f>
        <v/>
      </c>
      <c r="O51" s="87" t="str">
        <f>IF(AND('Mapa final'!$AB$144="Muy Alta",'Mapa final'!$AD$144="Menor"),CONCATENATE("R46C",'Mapa final'!$R$144),"")</f>
        <v/>
      </c>
      <c r="P51" s="86" t="str">
        <f>IF(AND('Mapa final'!$AB$142="Muy Alta",'Mapa final'!$AD$142="Moderado"),CONCATENATE("R47C",'Mapa final'!$R$142),"")</f>
        <v/>
      </c>
      <c r="Q51" s="40" t="str">
        <f>IF(AND('Mapa final'!$AB$143="Muy Alta",'Mapa final'!$AD$143="Moderado"),CONCATENATE("R46C",'Mapa final'!$R$143),"")</f>
        <v/>
      </c>
      <c r="R51" s="87" t="str">
        <f>IF(AND('Mapa final'!$AB$144="Muy Alta",'Mapa final'!$AD$144="Moderado"),CONCATENATE("R46C",'Mapa final'!$R$144),"")</f>
        <v/>
      </c>
      <c r="S51" s="86" t="str">
        <f>IF(AND('Mapa final'!$AB$142="Muy Alta",'Mapa final'!$AD$142="Mayor"),CONCATENATE("R47C",'Mapa final'!$R$142),"")</f>
        <v/>
      </c>
      <c r="T51" s="40" t="str">
        <f>IF(AND('Mapa final'!$AB$143="Muy Alta",'Mapa final'!$AD$143="Mayor"),CONCATENATE("R46C",'Mapa final'!$R$143),"")</f>
        <v/>
      </c>
      <c r="U51" s="87" t="str">
        <f>IF(AND('Mapa final'!$AB$144="Muy Alta",'Mapa final'!$AD$144="Mayor"),CONCATENATE("R46C",'Mapa final'!$R$144),"")</f>
        <v/>
      </c>
      <c r="V51" s="189" t="str">
        <f>IF(AND('Mapa final'!$AB$142="Muy Alta",'Mapa final'!$AD$142="Catastrófico"),CONCATENATE("R47C",'Mapa final'!$R$142),"")</f>
        <v/>
      </c>
      <c r="W51" s="190" t="str">
        <f>IF(AND('Mapa final'!$AB$143="Muy Alta",'Mapa final'!$AD$143="Catastrófico"),CONCATENATE("R46C",'Mapa final'!$R$143),"")</f>
        <v/>
      </c>
      <c r="X51" s="191" t="str">
        <f>IF(AND('Mapa final'!$AB$144="Muy Alta",'Mapa final'!$AD$144="Catastrófico"),CONCATENATE("R46C",'Mapa final'!$R$144),"")</f>
        <v/>
      </c>
      <c r="Y51" s="41"/>
      <c r="Z51" s="281"/>
      <c r="AA51" s="282"/>
      <c r="AB51" s="282"/>
      <c r="AC51" s="282"/>
      <c r="AD51" s="282"/>
      <c r="AE51" s="283"/>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290"/>
      <c r="C52" s="291"/>
      <c r="D52" s="292"/>
      <c r="E52" s="277"/>
      <c r="F52" s="276"/>
      <c r="G52" s="276"/>
      <c r="H52" s="276"/>
      <c r="I52" s="276"/>
      <c r="J52" s="86" t="str">
        <f>IF(AND('Mapa final'!$AB$145="Muy Alta",'Mapa final'!$AD$145="Leve"),CONCATENATE("R48C",'Mapa final'!$R$145),"")</f>
        <v/>
      </c>
      <c r="K52" s="40" t="str">
        <f>IF(AND('Mapa final'!$AB$146="Muy Alta",'Mapa final'!$AD$146="Leve"),CONCATENATE("R47C",'Mapa final'!$R$146),"")</f>
        <v/>
      </c>
      <c r="L52" s="87" t="str">
        <f>IF(AND('Mapa final'!$AB$147="Muy Alta",'Mapa final'!$AD$147="Leve"),CONCATENATE("R47C",'Mapa final'!$R$147),"")</f>
        <v/>
      </c>
      <c r="M52" s="86" t="str">
        <f>IF(AND('Mapa final'!$AB$145="Muy Alta",'Mapa final'!$AD$145="Menor"),CONCATENATE("R48C",'Mapa final'!$R$145),"")</f>
        <v/>
      </c>
      <c r="N52" s="40" t="str">
        <f>IF(AND('Mapa final'!$AB$146="Muy Alta",'Mapa final'!$AD$146="Menor"),CONCATENATE("R47C",'Mapa final'!$R$146),"")</f>
        <v/>
      </c>
      <c r="O52" s="87" t="str">
        <f>IF(AND('Mapa final'!$AB$147="Muy Alta",'Mapa final'!$AD$147="Menor"),CONCATENATE("R47C",'Mapa final'!$R$147),"")</f>
        <v/>
      </c>
      <c r="P52" s="86" t="str">
        <f>IF(AND('Mapa final'!$AB$145="Muy Alta",'Mapa final'!$AD$145="Moderado"),CONCATENATE("R48C",'Mapa final'!$R$145),"")</f>
        <v/>
      </c>
      <c r="Q52" s="40" t="str">
        <f>IF(AND('Mapa final'!$AB$146="Muy Alta",'Mapa final'!$AD$146="Moderado"),CONCATENATE("R47C",'Mapa final'!$R$146),"")</f>
        <v/>
      </c>
      <c r="R52" s="87" t="str">
        <f>IF(AND('Mapa final'!$AB$147="Muy Alta",'Mapa final'!$AD$147="Moderado"),CONCATENATE("R47C",'Mapa final'!$R$147),"")</f>
        <v/>
      </c>
      <c r="S52" s="86" t="str">
        <f>IF(AND('Mapa final'!$AB$145="Muy Alta",'Mapa final'!$AD$145="Mayor"),CONCATENATE("R48C",'Mapa final'!$R$145),"")</f>
        <v/>
      </c>
      <c r="T52" s="40" t="str">
        <f>IF(AND('Mapa final'!$AB$146="Muy Alta",'Mapa final'!$AD$146="Mayor"),CONCATENATE("R47C",'Mapa final'!$R$146),"")</f>
        <v/>
      </c>
      <c r="U52" s="87" t="str">
        <f>IF(AND('Mapa final'!$AB$147="Muy Alta",'Mapa final'!$AD$147="Mayor"),CONCATENATE("R47C",'Mapa final'!$R$147),"")</f>
        <v/>
      </c>
      <c r="V52" s="189" t="str">
        <f>IF(AND('Mapa final'!$AB$145="Muy Alta",'Mapa final'!$AD$145="Catastrófico"),CONCATENATE("R48C",'Mapa final'!$R$145),"")</f>
        <v/>
      </c>
      <c r="W52" s="190" t="str">
        <f>IF(AND('Mapa final'!$AB$146="Muy Alta",'Mapa final'!$AD$146="Catastrófico"),CONCATENATE("R47C",'Mapa final'!$R$146),"")</f>
        <v/>
      </c>
      <c r="X52" s="191" t="str">
        <f>IF(AND('Mapa final'!$AB$147="Muy Alta",'Mapa final'!$AD$147="Catastrófico"),CONCATENATE("R47C",'Mapa final'!$R$147),"")</f>
        <v/>
      </c>
      <c r="Y52" s="41"/>
      <c r="Z52" s="281"/>
      <c r="AA52" s="282"/>
      <c r="AB52" s="282"/>
      <c r="AC52" s="282"/>
      <c r="AD52" s="282"/>
      <c r="AE52" s="283"/>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290"/>
      <c r="C53" s="291"/>
      <c r="D53" s="292"/>
      <c r="E53" s="277"/>
      <c r="F53" s="276"/>
      <c r="G53" s="276"/>
      <c r="H53" s="276"/>
      <c r="I53" s="276"/>
      <c r="J53" s="86" t="str">
        <f>IF(AND('Mapa final'!$AB$148="Muy Alta",'Mapa final'!$AD$148="Leve"),CONCATENATE("R49C",'Mapa final'!$R$148),"")</f>
        <v/>
      </c>
      <c r="K53" s="40" t="str">
        <f>IF(AND('Mapa final'!$AB$149="Muy Alta",'Mapa final'!$AD$149="Leve"),CONCATENATE("R48C",'Mapa final'!$R$149),"")</f>
        <v/>
      </c>
      <c r="L53" s="87" t="str">
        <f>IF(AND('Mapa final'!$AB$150="Muy Alta",'Mapa final'!$AD$150="Leve"),CONCATENATE("R48C",'Mapa final'!$R$150),"")</f>
        <v/>
      </c>
      <c r="M53" s="86" t="str">
        <f>IF(AND('Mapa final'!$AB$148="Muy Alta",'Mapa final'!$AD$148="Menor"),CONCATENATE("R49C",'Mapa final'!$R$148),"")</f>
        <v/>
      </c>
      <c r="N53" s="40" t="str">
        <f>IF(AND('Mapa final'!$AB$149="Muy Alta",'Mapa final'!$AD$149="Menor"),CONCATENATE("R48C",'Mapa final'!$R$149),"")</f>
        <v/>
      </c>
      <c r="O53" s="87" t="str">
        <f>IF(AND('Mapa final'!$AB$150="Muy Alta",'Mapa final'!$AD$150="Menor"),CONCATENATE("R48C",'Mapa final'!$R$150),"")</f>
        <v/>
      </c>
      <c r="P53" s="86" t="str">
        <f>IF(AND('Mapa final'!$AB$148="Muy Alta",'Mapa final'!$AD$148="Moderado"),CONCATENATE("R49C",'Mapa final'!$R$148),"")</f>
        <v/>
      </c>
      <c r="Q53" s="40" t="str">
        <f>IF(AND('Mapa final'!$AB$149="Muy Alta",'Mapa final'!$AD$149="Moderado"),CONCATENATE("R48C",'Mapa final'!$R$149),"")</f>
        <v/>
      </c>
      <c r="R53" s="87" t="str">
        <f>IF(AND('Mapa final'!$AB$150="Muy Alta",'Mapa final'!$AD$150="Moderado"),CONCATENATE("R48C",'Mapa final'!$R$150),"")</f>
        <v/>
      </c>
      <c r="S53" s="86" t="str">
        <f>IF(AND('Mapa final'!$AB$148="Muy Alta",'Mapa final'!$AD$148="Mayor"),CONCATENATE("R49C",'Mapa final'!$R$148),"")</f>
        <v/>
      </c>
      <c r="T53" s="40" t="str">
        <f>IF(AND('Mapa final'!$AB$149="Muy Alta",'Mapa final'!$AD$149="Mayor"),CONCATENATE("R48C",'Mapa final'!$R$149),"")</f>
        <v/>
      </c>
      <c r="U53" s="87" t="str">
        <f>IF(AND('Mapa final'!$AB$150="Muy Alta",'Mapa final'!$AD$150="Mayor"),CONCATENATE("R48C",'Mapa final'!$R$150),"")</f>
        <v/>
      </c>
      <c r="V53" s="189" t="str">
        <f>IF(AND('Mapa final'!$AB$148="Muy Alta",'Mapa final'!$AD$148="Catastrófico"),CONCATENATE("R49C",'Mapa final'!$R$148),"")</f>
        <v/>
      </c>
      <c r="W53" s="190" t="str">
        <f>IF(AND('Mapa final'!$AB$149="Muy Alta",'Mapa final'!$AD$149="Catastrófico"),CONCATENATE("R48C",'Mapa final'!$R$149),"")</f>
        <v/>
      </c>
      <c r="X53" s="191" t="str">
        <f>IF(AND('Mapa final'!$AB$150="Muy Alta",'Mapa final'!$AD$150="Catastrófico"),CONCATENATE("R48C",'Mapa final'!$R$150),"")</f>
        <v/>
      </c>
      <c r="Y53" s="41"/>
      <c r="Z53" s="281"/>
      <c r="AA53" s="282"/>
      <c r="AB53" s="282"/>
      <c r="AC53" s="282"/>
      <c r="AD53" s="282"/>
      <c r="AE53" s="283"/>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290"/>
      <c r="C54" s="291"/>
      <c r="D54" s="292"/>
      <c r="E54" s="277"/>
      <c r="F54" s="276"/>
      <c r="G54" s="276"/>
      <c r="H54" s="276"/>
      <c r="I54" s="276"/>
      <c r="J54" s="86" t="str">
        <f>IF(AND('Mapa final'!$AB$151="Muy Alta",'Mapa final'!$AD$151="Leve"),CONCATENATE("R49C",'Mapa final'!$R$151),"")</f>
        <v/>
      </c>
      <c r="K54" s="40" t="str">
        <f>IF(AND('Mapa final'!$AB$152="Muy Alta",'Mapa final'!$AD$152="Leve"),CONCATENATE("R49C",'Mapa final'!$R$152),"")</f>
        <v/>
      </c>
      <c r="L54" s="87" t="str">
        <f>IF(AND('Mapa final'!$AB$153="Muy Alta",'Mapa final'!$AD$153="Leve"),CONCATENATE("R49C",'Mapa final'!$R$153),"")</f>
        <v/>
      </c>
      <c r="M54" s="86" t="str">
        <f>IF(AND('Mapa final'!$AB$151="Muy Alta",'Mapa final'!$AD$151="Menor"),CONCATENATE("R49C",'Mapa final'!$R$151),"")</f>
        <v/>
      </c>
      <c r="N54" s="40" t="str">
        <f>IF(AND('Mapa final'!$AB$152="Muy Alta",'Mapa final'!$AD$152="Menor"),CONCATENATE("R49C",'Mapa final'!$R$152),"")</f>
        <v/>
      </c>
      <c r="O54" s="87" t="str">
        <f>IF(AND('Mapa final'!$AB$153="Muy Alta",'Mapa final'!$AD$153="Menor"),CONCATENATE("R49C",'Mapa final'!$R$153),"")</f>
        <v/>
      </c>
      <c r="P54" s="86" t="str">
        <f>IF(AND('Mapa final'!$AB$151="Muy Alta",'Mapa final'!$AD$151="Moderado"),CONCATENATE("R49C",'Mapa final'!$R$151),"")</f>
        <v/>
      </c>
      <c r="Q54" s="40" t="str">
        <f>IF(AND('Mapa final'!$AB$152="Muy Alta",'Mapa final'!$AD$152="Moderado"),CONCATENATE("R49C",'Mapa final'!$R$152),"")</f>
        <v/>
      </c>
      <c r="R54" s="87" t="str">
        <f>IF(AND('Mapa final'!$AB$153="Muy Alta",'Mapa final'!$AD$153="Moderado"),CONCATENATE("R49C",'Mapa final'!$R$153),"")</f>
        <v/>
      </c>
      <c r="S54" s="86" t="str">
        <f>IF(AND('Mapa final'!$AB$151="Muy Alta",'Mapa final'!$AD$151="Mayor"),CONCATENATE("R49C",'Mapa final'!$R$151),"")</f>
        <v/>
      </c>
      <c r="T54" s="40" t="str">
        <f>IF(AND('Mapa final'!$AB$152="Muy Alta",'Mapa final'!$AD$152="Mayor"),CONCATENATE("R49C",'Mapa final'!$R$152),"")</f>
        <v/>
      </c>
      <c r="U54" s="87" t="str">
        <f>IF(AND('Mapa final'!$AB$153="Muy Alta",'Mapa final'!$AD$153="Mayor"),CONCATENATE("R49C",'Mapa final'!$R$153),"")</f>
        <v/>
      </c>
      <c r="V54" s="189" t="str">
        <f>IF(AND('Mapa final'!$AB$151="Muy Alta",'Mapa final'!$AD$151="Catastrófico"),CONCATENATE("R49C",'Mapa final'!$R$151),"")</f>
        <v/>
      </c>
      <c r="W54" s="190" t="str">
        <f>IF(AND('Mapa final'!$AB$152="Muy Alta",'Mapa final'!$AD$152="Catastrófico"),CONCATENATE("R49C",'Mapa final'!$R$152),"")</f>
        <v/>
      </c>
      <c r="X54" s="191" t="str">
        <f>IF(AND('Mapa final'!$AB$153="Muy Alta",'Mapa final'!$AD$153="Catastrófico"),CONCATENATE("R49C",'Mapa final'!$R$153),"")</f>
        <v/>
      </c>
      <c r="Y54" s="41"/>
      <c r="Z54" s="281"/>
      <c r="AA54" s="282"/>
      <c r="AB54" s="282"/>
      <c r="AC54" s="282"/>
      <c r="AD54" s="282"/>
      <c r="AE54" s="283"/>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290"/>
      <c r="C55" s="291"/>
      <c r="D55" s="292"/>
      <c r="E55" s="277"/>
      <c r="F55" s="276"/>
      <c r="G55" s="276"/>
      <c r="H55" s="276"/>
      <c r="I55" s="276"/>
      <c r="J55" s="86" t="str">
        <f>IF(AND('Mapa final'!$AB$154="Muy Alta",'Mapa final'!$AD$154="Leve"),CONCATENATE("R50C",'Mapa final'!$R$154),"")</f>
        <v/>
      </c>
      <c r="K55" s="40" t="str">
        <f>IF(AND('Mapa final'!$AB$155="Muy Alta",'Mapa final'!$AD$155="Leve"),CONCATENATE("R50C",'Mapa final'!$R$155),"")</f>
        <v/>
      </c>
      <c r="L55" s="87" t="str">
        <f>IF(AND('Mapa final'!$AB$156="Muy Alta",'Mapa final'!$AD$156="Leve"),CONCATENATE("R50C",'Mapa final'!$R$156),"")</f>
        <v/>
      </c>
      <c r="M55" s="86" t="str">
        <f>IF(AND('Mapa final'!$AB$154="Muy Alta",'Mapa final'!$AD$154="Menor"),CONCATENATE("R50C",'Mapa final'!$R$154),"")</f>
        <v/>
      </c>
      <c r="N55" s="40" t="str">
        <f>IF(AND('Mapa final'!$AB$155="Muy Alta",'Mapa final'!$AD$155="Menor"),CONCATENATE("R50C",'Mapa final'!$R$155),"")</f>
        <v/>
      </c>
      <c r="O55" s="87" t="str">
        <f>IF(AND('Mapa final'!$AB$156="Muy Alta",'Mapa final'!$AD$156="Menor"),CONCATENATE("R50C",'Mapa final'!$R$156),"")</f>
        <v/>
      </c>
      <c r="P55" s="86" t="str">
        <f>IF(AND('Mapa final'!$AB$154="Muy Alta",'Mapa final'!$AD$154="Moderado"),CONCATENATE("R50C",'Mapa final'!$R$154),"")</f>
        <v/>
      </c>
      <c r="Q55" s="40" t="str">
        <f>IF(AND('Mapa final'!$AB$155="Muy Alta",'Mapa final'!$AD$155="Moderado"),CONCATENATE("R50C",'Mapa final'!$R$155),"")</f>
        <v/>
      </c>
      <c r="R55" s="87" t="str">
        <f>IF(AND('Mapa final'!$AB$156="Muy Alta",'Mapa final'!$AD$156="Moderado"),CONCATENATE("R50C",'Mapa final'!$R$156),"")</f>
        <v/>
      </c>
      <c r="S55" s="86" t="str">
        <f>IF(AND('Mapa final'!$AB$154="Muy Alta",'Mapa final'!$AD$154="Mayor"),CONCATENATE("R50C",'Mapa final'!$R$154),"")</f>
        <v/>
      </c>
      <c r="T55" s="40" t="str">
        <f>IF(AND('Mapa final'!$AB$155="Muy Alta",'Mapa final'!$AD$155="Mayor"),CONCATENATE("R50C",'Mapa final'!$R$155),"")</f>
        <v/>
      </c>
      <c r="U55" s="87" t="str">
        <f>IF(AND('Mapa final'!$AB$156="Muy Alta",'Mapa final'!$AD$156="Mayor"),CONCATENATE("R50C",'Mapa final'!$R$156),"")</f>
        <v/>
      </c>
      <c r="V55" s="210" t="str">
        <f>IF(AND('Mapa final'!$AB$154="Muy Alta",'Mapa final'!$AD$154="Catastrófico"),CONCATENATE("R50C",'Mapa final'!$R$154),"")</f>
        <v/>
      </c>
      <c r="W55" s="211" t="str">
        <f>IF(AND('Mapa final'!$AB$155="Muy Alta",'Mapa final'!$AD$155="Catastrófico"),CONCATENATE("R50C",'Mapa final'!$R$155),"")</f>
        <v/>
      </c>
      <c r="X55" s="212" t="str">
        <f>IF(AND('Mapa final'!$AB$156="Muy Alta",'Mapa final'!$AD$156="Catastrófico"),CONCATENATE("R50C",'Mapa final'!$R$156),"")</f>
        <v/>
      </c>
      <c r="Y55" s="41"/>
      <c r="Z55" s="281"/>
      <c r="AA55" s="282"/>
      <c r="AB55" s="282"/>
      <c r="AC55" s="282"/>
      <c r="AD55" s="282"/>
      <c r="AE55" s="283"/>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290"/>
      <c r="C56" s="291"/>
      <c r="D56" s="292"/>
      <c r="E56" s="273" t="s">
        <v>106</v>
      </c>
      <c r="F56" s="274"/>
      <c r="G56" s="274"/>
      <c r="H56" s="274"/>
      <c r="I56" s="274"/>
      <c r="J56" s="192" t="str">
        <f>IF(AND('Mapa final'!$AB$7="Alta",'Mapa final'!$AD$7="Moderado"),CONCATENATE("R1C",'Mapa final'!$R$7),"")</f>
        <v/>
      </c>
      <c r="K56" s="193" t="str">
        <f>IF(AND('Mapa final'!$AB$8="Alta",'Mapa final'!$AD$8="Moderado"),CONCATENATE("R1C",'Mapa final'!$R$8),"")</f>
        <v/>
      </c>
      <c r="L56" s="194" t="str">
        <f>IF(AND('Mapa final'!$AB$9="Alta",'Mapa final'!$AD$9="Moderado"),CONCATENATE("R1C",'Mapa final'!$R$9),"")</f>
        <v/>
      </c>
      <c r="M56" s="192" t="str">
        <f>IF(AND('Mapa final'!$AB$7="Alta",'Mapa final'!$AD$7="Moderado"),CONCATENATE("R1C",'Mapa final'!$R$7),"")</f>
        <v/>
      </c>
      <c r="N56" s="193" t="str">
        <f>IF(AND('Mapa final'!$AB$8="Alta",'Mapa final'!$AD$8="Moderado"),CONCATENATE("R1C",'Mapa final'!$R$8),"")</f>
        <v/>
      </c>
      <c r="O56" s="194" t="str">
        <f>IF(AND('Mapa final'!$AB$9="Alta",'Mapa final'!$AD$9="Moderado"),CONCATENATE("R1C",'Mapa final'!$R$9),"")</f>
        <v/>
      </c>
      <c r="P56" s="83" t="str">
        <f>IF(AND('Mapa final'!$AB$7="Alta",'Mapa final'!$AD$7="Moderado"),CONCATENATE("R1C",'Mapa final'!$R$7),"")</f>
        <v/>
      </c>
      <c r="Q56" s="84" t="str">
        <f>IF(AND('Mapa final'!$AB$8="Alta",'Mapa final'!$AD$8="Moderado"),CONCATENATE("R1C",'Mapa final'!$R$8),"")</f>
        <v/>
      </c>
      <c r="R56" s="85" t="str">
        <f>IF(AND('Mapa final'!$AB$9="Alta",'Mapa final'!$AD$9="Moderado"),CONCATENATE("R1C",'Mapa final'!$R$9),"")</f>
        <v/>
      </c>
      <c r="S56" s="83" t="str">
        <f>IF(AND('Mapa final'!$AB$7="Alta",'Mapa final'!$AD$7="Mayor"),CONCATENATE("R1C",'Mapa final'!$R$7),"")</f>
        <v/>
      </c>
      <c r="T56" s="84" t="str">
        <f>IF(AND('Mapa final'!$AB$8="Alta",'Mapa final'!$AD$8="Mayor"),CONCATENATE("R1C",'Mapa final'!$R$8),"")</f>
        <v/>
      </c>
      <c r="U56" s="85" t="str">
        <f>IF(AND('Mapa final'!$AB$9="Alta",'Mapa final'!$AD$9="Mayor"),CONCATENATE("R1C",'Mapa final'!$R$9),"")</f>
        <v/>
      </c>
      <c r="V56" s="186" t="str">
        <f>IF(AND('Mapa final'!$AB$7="Alta",'Mapa final'!$AD$7="Catastrófico"),CONCATENATE("R1C",'Mapa final'!$R$7),"")</f>
        <v/>
      </c>
      <c r="W56" s="187" t="str">
        <f>IF(AND('Mapa final'!$AB$8="Alta",'Mapa final'!$AD$8="Catastrófico"),CONCATENATE("R1C",'Mapa final'!$R$8),"")</f>
        <v/>
      </c>
      <c r="X56" s="188" t="str">
        <f>IF(AND('Mapa final'!$AB$9="Alta",'Mapa final'!$AD$9="Catastrófico"),CONCATENATE("R1C",'Mapa final'!$R$9),"")</f>
        <v/>
      </c>
      <c r="Y56" s="41"/>
      <c r="Z56" s="267" t="s">
        <v>74</v>
      </c>
      <c r="AA56" s="268"/>
      <c r="AB56" s="268"/>
      <c r="AC56" s="268"/>
      <c r="AD56" s="268"/>
      <c r="AE56" s="269"/>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290"/>
      <c r="C57" s="291"/>
      <c r="D57" s="292"/>
      <c r="E57" s="275"/>
      <c r="F57" s="276"/>
      <c r="G57" s="276"/>
      <c r="H57" s="276"/>
      <c r="I57" s="276"/>
      <c r="J57" s="195" t="str">
        <f>IF(AND('Mapa final'!$AB$10="Alta",'Mapa final'!$AD$10="Moderado"),CONCATENATE("R2C",'Mapa final'!$R$10),"")</f>
        <v/>
      </c>
      <c r="K57" s="196" t="str">
        <f>IF(AND('Mapa final'!$AB$11="Alta",'Mapa final'!$AD$11="Moderado"),CONCATENATE("R2C",'Mapa final'!$R$11),"")</f>
        <v/>
      </c>
      <c r="L57" s="197" t="str">
        <f>IF(AND('Mapa final'!$AB$12="Alta",'Mapa final'!$AD$12="Moderado"),CONCATENATE("R2C",'Mapa final'!$R$12),"")</f>
        <v/>
      </c>
      <c r="M57" s="195" t="str">
        <f>IF(AND('Mapa final'!$AB$10="Alta",'Mapa final'!$AD$10="Moderado"),CONCATENATE("R2C",'Mapa final'!$R$10),"")</f>
        <v/>
      </c>
      <c r="N57" s="196" t="str">
        <f>IF(AND('Mapa final'!$AB$11="Alta",'Mapa final'!$AD$11="Moderado"),CONCATENATE("R2C",'Mapa final'!$R$11),"")</f>
        <v/>
      </c>
      <c r="O57" s="197" t="str">
        <f>IF(AND('Mapa final'!$AB$12="Alta",'Mapa final'!$AD$12="Moderado"),CONCATENATE("R2C",'Mapa final'!$R$12),"")</f>
        <v/>
      </c>
      <c r="P57" s="86" t="str">
        <f>IF(AND('Mapa final'!$AB$10="Alta",'Mapa final'!$AD$10="Moderado"),CONCATENATE("R2C",'Mapa final'!$R$10),"")</f>
        <v/>
      </c>
      <c r="Q57" s="40" t="str">
        <f>IF(AND('Mapa final'!$AB$11="Alta",'Mapa final'!$AD$11="Moderado"),CONCATENATE("R2C",'Mapa final'!$R$11),"")</f>
        <v/>
      </c>
      <c r="R57" s="87" t="str">
        <f>IF(AND('Mapa final'!$AB$12="Alta",'Mapa final'!$AD$12="Moderado"),CONCATENATE("R2C",'Mapa final'!$R$12),"")</f>
        <v/>
      </c>
      <c r="S57" s="86" t="str">
        <f>IF(AND('Mapa final'!$AB$10="Alta",'Mapa final'!$AD$10="Mayor"),CONCATENATE("R2C",'Mapa final'!$R$10),"")</f>
        <v/>
      </c>
      <c r="T57" s="40" t="str">
        <f>IF(AND('Mapa final'!$AB$11="Alta",'Mapa final'!$AD$11="Mayor"),CONCATENATE("R2C",'Mapa final'!$R$11),"")</f>
        <v/>
      </c>
      <c r="U57" s="87" t="str">
        <f>IF(AND('Mapa final'!$AB$12="Alta",'Mapa final'!$AD$12="Mayor"),CONCATENATE("R2C",'Mapa final'!$R$12),"")</f>
        <v/>
      </c>
      <c r="V57" s="189" t="str">
        <f>IF(AND('Mapa final'!$AB$10="Alta",'Mapa final'!$AD$10="Catastrófico"),CONCATENATE("R2C",'Mapa final'!$R$10),"")</f>
        <v/>
      </c>
      <c r="W57" s="190" t="str">
        <f>IF(AND('Mapa final'!$AB$11="Alta",'Mapa final'!$AD$11="Catastrófico"),CONCATENATE("R2C",'Mapa final'!$R$11),"")</f>
        <v/>
      </c>
      <c r="X57" s="191" t="str">
        <f>IF(AND('Mapa final'!$AB$12="Alta",'Mapa final'!$AD$12="Catastrófico"),CONCATENATE("R2C",'Mapa final'!$R$12),"")</f>
        <v/>
      </c>
      <c r="Y57" s="41"/>
      <c r="Z57" s="270"/>
      <c r="AA57" s="271"/>
      <c r="AB57" s="271"/>
      <c r="AC57" s="271"/>
      <c r="AD57" s="271"/>
      <c r="AE57" s="272"/>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290"/>
      <c r="C58" s="291"/>
      <c r="D58" s="292"/>
      <c r="E58" s="277"/>
      <c r="F58" s="276"/>
      <c r="G58" s="276"/>
      <c r="H58" s="276"/>
      <c r="I58" s="276"/>
      <c r="J58" s="195" t="str">
        <f>IF(AND('Mapa final'!$AB$13="Alta",'Mapa final'!$AD$13="Moderado"),CONCATENATE("R3C",'Mapa final'!$R$13),"")</f>
        <v/>
      </c>
      <c r="K58" s="196" t="str">
        <f>IF(AND('Mapa final'!$AB$14="Alta",'Mapa final'!$AD$14="Moderado"),CONCATENATE("R3C",'Mapa final'!$R$14),"")</f>
        <v/>
      </c>
      <c r="L58" s="197" t="str">
        <f>IF(AND('Mapa final'!$AB$15="Alta",'Mapa final'!$AD$15="Moderado"),CONCATENATE("R3C",'Mapa final'!$R$15),"")</f>
        <v/>
      </c>
      <c r="M58" s="195" t="str">
        <f>IF(AND('Mapa final'!$AB$13="Alta",'Mapa final'!$AD$13="Moderado"),CONCATENATE("R3C",'Mapa final'!$R$13),"")</f>
        <v/>
      </c>
      <c r="N58" s="196" t="str">
        <f>IF(AND('Mapa final'!$AB$14="Alta",'Mapa final'!$AD$14="Moderado"),CONCATENATE("R3C",'Mapa final'!$R$14),"")</f>
        <v/>
      </c>
      <c r="O58" s="197" t="str">
        <f>IF(AND('Mapa final'!$AB$15="Alta",'Mapa final'!$AD$15="Moderado"),CONCATENATE("R3C",'Mapa final'!$R$15),"")</f>
        <v/>
      </c>
      <c r="P58" s="86" t="str">
        <f>IF(AND('Mapa final'!$AB$13="Alta",'Mapa final'!$AD$13="Moderado"),CONCATENATE("R3C",'Mapa final'!$R$13),"")</f>
        <v/>
      </c>
      <c r="Q58" s="40" t="str">
        <f>IF(AND('Mapa final'!$AB$14="Alta",'Mapa final'!$AD$14="Moderado"),CONCATENATE("R3C",'Mapa final'!$R$14),"")</f>
        <v/>
      </c>
      <c r="R58" s="87" t="str">
        <f>IF(AND('Mapa final'!$AB$15="Alta",'Mapa final'!$AD$15="Moderado"),CONCATENATE("R3C",'Mapa final'!$R$15),"")</f>
        <v/>
      </c>
      <c r="S58" s="86" t="str">
        <f>IF(AND('Mapa final'!$AB$13="Alta",'Mapa final'!$AD$13="Mayor"),CONCATENATE("R3C",'Mapa final'!$R$13),"")</f>
        <v/>
      </c>
      <c r="T58" s="40" t="str">
        <f>IF(AND('Mapa final'!$AB$14="Alta",'Mapa final'!$AD$14="Mayor"),CONCATENATE("R3C",'Mapa final'!$R$14),"")</f>
        <v/>
      </c>
      <c r="U58" s="87" t="str">
        <f>IF(AND('Mapa final'!$AB$15="Alta",'Mapa final'!$AD$15="Mayor"),CONCATENATE("R3C",'Mapa final'!$R$15),"")</f>
        <v/>
      </c>
      <c r="V58" s="189" t="str">
        <f>IF(AND('Mapa final'!$AB$13="Alta",'Mapa final'!$AD$13="Catastrófico"),CONCATENATE("R3C",'Mapa final'!$R$13),"")</f>
        <v/>
      </c>
      <c r="W58" s="190" t="str">
        <f>IF(AND('Mapa final'!$AB$14="Alta",'Mapa final'!$AD$14="Catastrófico"),CONCATENATE("R3C",'Mapa final'!$R$14),"")</f>
        <v/>
      </c>
      <c r="X58" s="191" t="str">
        <f>IF(AND('Mapa final'!$AB$15="Alta",'Mapa final'!$AD$15="Catastrófico"),CONCATENATE("R3C",'Mapa final'!$R$15),"")</f>
        <v/>
      </c>
      <c r="Y58" s="41"/>
      <c r="Z58" s="270"/>
      <c r="AA58" s="271"/>
      <c r="AB58" s="271"/>
      <c r="AC58" s="271"/>
      <c r="AD58" s="271"/>
      <c r="AE58" s="272"/>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290"/>
      <c r="C59" s="291"/>
      <c r="D59" s="292"/>
      <c r="E59" s="277"/>
      <c r="F59" s="276"/>
      <c r="G59" s="276"/>
      <c r="H59" s="276"/>
      <c r="I59" s="276"/>
      <c r="J59" s="195" t="str">
        <f>IF(AND('Mapa final'!$AB$16="Alta",'Mapa final'!$AD$16="Moderado"),CONCATENATE("R4C",'Mapa final'!$R$16),"")</f>
        <v/>
      </c>
      <c r="K59" s="196" t="str">
        <f>IF(AND('Mapa final'!$AB$17="Alta",'Mapa final'!$AD$17="Moderado"),CONCATENATE("R4C",'Mapa final'!$R$17),"")</f>
        <v/>
      </c>
      <c r="L59" s="197" t="str">
        <f>IF(AND('Mapa final'!$AB$18="Alta",'Mapa final'!$AD$18="Moderado"),CONCATENATE("R4C",'Mapa final'!$R$18),"")</f>
        <v/>
      </c>
      <c r="M59" s="195" t="str">
        <f>IF(AND('Mapa final'!$AB$16="Alta",'Mapa final'!$AD$16="Moderado"),CONCATENATE("R4C",'Mapa final'!$R$16),"")</f>
        <v/>
      </c>
      <c r="N59" s="196" t="str">
        <f>IF(AND('Mapa final'!$AB$17="Alta",'Mapa final'!$AD$17="Moderado"),CONCATENATE("R4C",'Mapa final'!$R$17),"")</f>
        <v/>
      </c>
      <c r="O59" s="197" t="str">
        <f>IF(AND('Mapa final'!$AB$18="Alta",'Mapa final'!$AD$18="Moderado"),CONCATENATE("R4C",'Mapa final'!$R$18),"")</f>
        <v/>
      </c>
      <c r="P59" s="86" t="str">
        <f>IF(AND('Mapa final'!$AB$16="Alta",'Mapa final'!$AD$16="Moderado"),CONCATENATE("R4C",'Mapa final'!$R$16),"")</f>
        <v/>
      </c>
      <c r="Q59" s="40" t="str">
        <f>IF(AND('Mapa final'!$AB$17="Alta",'Mapa final'!$AD$17="Moderado"),CONCATENATE("R4C",'Mapa final'!$R$17),"")</f>
        <v/>
      </c>
      <c r="R59" s="87" t="str">
        <f>IF(AND('Mapa final'!$AB$18="Alta",'Mapa final'!$AD$18="Moderado"),CONCATENATE("R4C",'Mapa final'!$R$18),"")</f>
        <v/>
      </c>
      <c r="S59" s="86" t="str">
        <f>IF(AND('Mapa final'!$AB$16="Alta",'Mapa final'!$AD$16="Mayor"),CONCATENATE("R4C",'Mapa final'!$R$16),"")</f>
        <v/>
      </c>
      <c r="T59" s="40" t="str">
        <f>IF(AND('Mapa final'!$AB$17="Alta",'Mapa final'!$AD$17="Mayor"),CONCATENATE("R4C",'Mapa final'!$R$17),"")</f>
        <v/>
      </c>
      <c r="U59" s="87" t="str">
        <f>IF(AND('Mapa final'!$AB$18="Alta",'Mapa final'!$AD$18="Mayor"),CONCATENATE("R4C",'Mapa final'!$R$18),"")</f>
        <v/>
      </c>
      <c r="V59" s="189" t="str">
        <f>IF(AND('Mapa final'!$AB$16="Alta",'Mapa final'!$AD$16="Catastrófico"),CONCATENATE("R4C",'Mapa final'!$R$16),"")</f>
        <v/>
      </c>
      <c r="W59" s="190" t="str">
        <f>IF(AND('Mapa final'!$AB$17="Alta",'Mapa final'!$AD$17="Catastrófico"),CONCATENATE("R4C",'Mapa final'!$R$17),"")</f>
        <v/>
      </c>
      <c r="X59" s="191" t="str">
        <f>IF(AND('Mapa final'!$AB$18="Alta",'Mapa final'!$AD$18="Catastrófico"),CONCATENATE("R4C",'Mapa final'!$R$18),"")</f>
        <v/>
      </c>
      <c r="Y59" s="41"/>
      <c r="Z59" s="270"/>
      <c r="AA59" s="271"/>
      <c r="AB59" s="271"/>
      <c r="AC59" s="271"/>
      <c r="AD59" s="271"/>
      <c r="AE59" s="272"/>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290"/>
      <c r="C60" s="291"/>
      <c r="D60" s="292"/>
      <c r="E60" s="277"/>
      <c r="F60" s="276"/>
      <c r="G60" s="276"/>
      <c r="H60" s="276"/>
      <c r="I60" s="276"/>
      <c r="J60" s="195" t="str">
        <f>IF(AND('Mapa final'!$AB$19="Alta",'Mapa final'!$AD$19="Moderado"),CONCATENATE("R5C",'Mapa final'!$R$19),"")</f>
        <v/>
      </c>
      <c r="K60" s="196" t="str">
        <f>IF(AND('Mapa final'!$AB$20="Alta",'Mapa final'!$AD$20="Moderado"),CONCATENATE("R5C",'Mapa final'!$R$20),"")</f>
        <v/>
      </c>
      <c r="L60" s="197" t="str">
        <f>IF(AND('Mapa final'!$AB$21="Alta",'Mapa final'!$AD$21="Moderado"),CONCATENATE("R5C",'Mapa final'!$R$21),"")</f>
        <v/>
      </c>
      <c r="M60" s="195" t="str">
        <f>IF(AND('Mapa final'!$AB$19="Alta",'Mapa final'!$AD$19="Moderado"),CONCATENATE("R5C",'Mapa final'!$R$19),"")</f>
        <v/>
      </c>
      <c r="N60" s="196" t="str">
        <f>IF(AND('Mapa final'!$AB$20="Alta",'Mapa final'!$AD$20="Moderado"),CONCATENATE("R5C",'Mapa final'!$R$20),"")</f>
        <v/>
      </c>
      <c r="O60" s="197" t="str">
        <f>IF(AND('Mapa final'!$AB$21="Alta",'Mapa final'!$AD$21="Moderado"),CONCATENATE("R5C",'Mapa final'!$R$21),"")</f>
        <v/>
      </c>
      <c r="P60" s="86" t="str">
        <f>IF(AND('Mapa final'!$AB$19="Alta",'Mapa final'!$AD$19="Moderado"),CONCATENATE("R5C",'Mapa final'!$R$19),"")</f>
        <v/>
      </c>
      <c r="Q60" s="40" t="str">
        <f>IF(AND('Mapa final'!$AB$20="Alta",'Mapa final'!$AD$20="Moderado"),CONCATENATE("R5C",'Mapa final'!$R$20),"")</f>
        <v/>
      </c>
      <c r="R60" s="87" t="str">
        <f>IF(AND('Mapa final'!$AB$21="Alta",'Mapa final'!$AD$21="Moderado"),CONCATENATE("R5C",'Mapa final'!$R$21),"")</f>
        <v/>
      </c>
      <c r="S60" s="86" t="str">
        <f>IF(AND('Mapa final'!$AB$19="Alta",'Mapa final'!$AD$19="Mayor"),CONCATENATE("R5C",'Mapa final'!$R$19),"")</f>
        <v/>
      </c>
      <c r="T60" s="40" t="str">
        <f>IF(AND('Mapa final'!$AB$20="Alta",'Mapa final'!$AD$20="Mayor"),CONCATENATE("R5C",'Mapa final'!$R$20),"")</f>
        <v/>
      </c>
      <c r="U60" s="87" t="str">
        <f>IF(AND('Mapa final'!$AB$21="Alta",'Mapa final'!$AD$21="Mayor"),CONCATENATE("R5C",'Mapa final'!$R$21),"")</f>
        <v/>
      </c>
      <c r="V60" s="189" t="str">
        <f>IF(AND('Mapa final'!$AB$19="Alta",'Mapa final'!$AD$19="Catastrófico"),CONCATENATE("R5C",'Mapa final'!$R$19),"")</f>
        <v/>
      </c>
      <c r="W60" s="190" t="str">
        <f>IF(AND('Mapa final'!$AB$20="Alta",'Mapa final'!$AD$20="Catastrófico"),CONCATENATE("R5C",'Mapa final'!$R$20),"")</f>
        <v/>
      </c>
      <c r="X60" s="191" t="str">
        <f>IF(AND('Mapa final'!$AB$21="Alta",'Mapa final'!$AD$21="Catastrófico"),CONCATENATE("R5C",'Mapa final'!$R$21),"")</f>
        <v/>
      </c>
      <c r="Y60" s="41"/>
      <c r="Z60" s="270"/>
      <c r="AA60" s="271"/>
      <c r="AB60" s="271"/>
      <c r="AC60" s="271"/>
      <c r="AD60" s="271"/>
      <c r="AE60" s="272"/>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290"/>
      <c r="C61" s="291"/>
      <c r="D61" s="292"/>
      <c r="E61" s="277"/>
      <c r="F61" s="276"/>
      <c r="G61" s="276"/>
      <c r="H61" s="276"/>
      <c r="I61" s="276"/>
      <c r="J61" s="195" t="str">
        <f>IF(AND('Mapa final'!$AB$22="Alta",'Mapa final'!$AD$22="Moderado"),CONCATENATE("R6C",'Mapa final'!$R$22),"")</f>
        <v/>
      </c>
      <c r="K61" s="196" t="str">
        <f>IF(AND('Mapa final'!$AB$23="Alta",'Mapa final'!$AD$23="Moderado"),CONCATENATE("R6C",'Mapa final'!$R$23),"")</f>
        <v/>
      </c>
      <c r="L61" s="197" t="str">
        <f>IF(AND('Mapa final'!$AB$24="Alta",'Mapa final'!$AD$24="Moderado"),CONCATENATE("R6C",'Mapa final'!$R$24),"")</f>
        <v/>
      </c>
      <c r="M61" s="195" t="str">
        <f>IF(AND('Mapa final'!$AB$22="Alta",'Mapa final'!$AD$22="Moderado"),CONCATENATE("R6C",'Mapa final'!$R$22),"")</f>
        <v/>
      </c>
      <c r="N61" s="196" t="str">
        <f>IF(AND('Mapa final'!$AB$23="Alta",'Mapa final'!$AD$23="Moderado"),CONCATENATE("R6C",'Mapa final'!$R$23),"")</f>
        <v/>
      </c>
      <c r="O61" s="197" t="str">
        <f>IF(AND('Mapa final'!$AB$24="Alta",'Mapa final'!$AD$24="Moderado"),CONCATENATE("R6C",'Mapa final'!$R$24),"")</f>
        <v/>
      </c>
      <c r="P61" s="86" t="str">
        <f>IF(AND('Mapa final'!$AB$22="Alta",'Mapa final'!$AD$22="Moderado"),CONCATENATE("R6C",'Mapa final'!$R$22),"")</f>
        <v/>
      </c>
      <c r="Q61" s="40" t="str">
        <f>IF(AND('Mapa final'!$AB$23="Alta",'Mapa final'!$AD$23="Moderado"),CONCATENATE("R6C",'Mapa final'!$R$23),"")</f>
        <v/>
      </c>
      <c r="R61" s="87" t="str">
        <f>IF(AND('Mapa final'!$AB$24="Alta",'Mapa final'!$AD$24="Moderado"),CONCATENATE("R6C",'Mapa final'!$R$24),"")</f>
        <v/>
      </c>
      <c r="S61" s="86" t="str">
        <f>IF(AND('Mapa final'!$AB$22="Alta",'Mapa final'!$AD$22="Mayor"),CONCATENATE("R6C",'Mapa final'!$R$22),"")</f>
        <v/>
      </c>
      <c r="T61" s="40" t="str">
        <f>IF(AND('Mapa final'!$AB$23="Alta",'Mapa final'!$AD$23="Mayor"),CONCATENATE("R6C",'Mapa final'!$R$23),"")</f>
        <v/>
      </c>
      <c r="U61" s="87" t="str">
        <f>IF(AND('Mapa final'!$AB$24="Alta",'Mapa final'!$AD$24="Mayor"),CONCATENATE("R6C",'Mapa final'!$R$24),"")</f>
        <v/>
      </c>
      <c r="V61" s="189" t="str">
        <f>IF(AND('Mapa final'!$AB$22="Alta",'Mapa final'!$AD$22="Catastrófico"),CONCATENATE("R6C",'Mapa final'!$R$22),"")</f>
        <v/>
      </c>
      <c r="W61" s="190" t="str">
        <f>IF(AND('Mapa final'!$AB$23="Alta",'Mapa final'!$AD$23="Catastrófico"),CONCATENATE("R6C",'Mapa final'!$R$23),"")</f>
        <v/>
      </c>
      <c r="X61" s="191" t="str">
        <f>IF(AND('Mapa final'!$AB$24="Alta",'Mapa final'!$AD$24="Catastrófico"),CONCATENATE("R6C",'Mapa final'!$R$24),"")</f>
        <v/>
      </c>
      <c r="Y61" s="41"/>
      <c r="Z61" s="270"/>
      <c r="AA61" s="271"/>
      <c r="AB61" s="271"/>
      <c r="AC61" s="271"/>
      <c r="AD61" s="271"/>
      <c r="AE61" s="272"/>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290"/>
      <c r="C62" s="291"/>
      <c r="D62" s="292"/>
      <c r="E62" s="277"/>
      <c r="F62" s="276"/>
      <c r="G62" s="276"/>
      <c r="H62" s="276"/>
      <c r="I62" s="276"/>
      <c r="J62" s="195" t="str">
        <f>IF(AND('Mapa final'!$AB$25="Alta",'Mapa final'!$AD$25="Moderado"),CONCATENATE("R7C",'Mapa final'!$R$25),"")</f>
        <v/>
      </c>
      <c r="K62" s="196" t="str">
        <f>IF(AND('Mapa final'!$AB$26="Alta",'Mapa final'!$AD$26="Moderado"),CONCATENATE("R7C",'Mapa final'!$R$26),"")</f>
        <v/>
      </c>
      <c r="L62" s="197" t="str">
        <f>IF(AND('Mapa final'!$AB$27="Alta",'Mapa final'!$AD$27="Moderado"),CONCATENATE("R7C",'Mapa final'!$R$27),"")</f>
        <v/>
      </c>
      <c r="M62" s="195" t="str">
        <f>IF(AND('Mapa final'!$AB$25="Alta",'Mapa final'!$AD$25="Moderado"),CONCATENATE("R7C",'Mapa final'!$R$25),"")</f>
        <v/>
      </c>
      <c r="N62" s="196" t="str">
        <f>IF(AND('Mapa final'!$AB$26="Alta",'Mapa final'!$AD$26="Moderado"),CONCATENATE("R7C",'Mapa final'!$R$26),"")</f>
        <v/>
      </c>
      <c r="O62" s="197" t="str">
        <f>IF(AND('Mapa final'!$AB$27="Alta",'Mapa final'!$AD$27="Moderado"),CONCATENATE("R7C",'Mapa final'!$R$27),"")</f>
        <v/>
      </c>
      <c r="P62" s="86" t="str">
        <f>IF(AND('Mapa final'!$AB$25="Alta",'Mapa final'!$AD$25="Moderado"),CONCATENATE("R7C",'Mapa final'!$R$25),"")</f>
        <v/>
      </c>
      <c r="Q62" s="40" t="str">
        <f>IF(AND('Mapa final'!$AB$26="Alta",'Mapa final'!$AD$26="Moderado"),CONCATENATE("R7C",'Mapa final'!$R$26),"")</f>
        <v/>
      </c>
      <c r="R62" s="87" t="str">
        <f>IF(AND('Mapa final'!$AB$27="Alta",'Mapa final'!$AD$27="Moderado"),CONCATENATE("R7C",'Mapa final'!$R$27),"")</f>
        <v/>
      </c>
      <c r="S62" s="86" t="str">
        <f>IF(AND('Mapa final'!$AB$25="Alta",'Mapa final'!$AD$25="Mayor"),CONCATENATE("R7C",'Mapa final'!$R$25),"")</f>
        <v/>
      </c>
      <c r="T62" s="40" t="str">
        <f>IF(AND('Mapa final'!$AB$26="Alta",'Mapa final'!$AD$26="Mayor"),CONCATENATE("R7C",'Mapa final'!$R$26),"")</f>
        <v/>
      </c>
      <c r="U62" s="87" t="str">
        <f>IF(AND('Mapa final'!$AB$27="Alta",'Mapa final'!$AD$27="Mayor"),CONCATENATE("R7C",'Mapa final'!$R$27),"")</f>
        <v/>
      </c>
      <c r="V62" s="189" t="str">
        <f>IF(AND('Mapa final'!$AB$25="Alta",'Mapa final'!$AD$25="Catastrófico"),CONCATENATE("R7C",'Mapa final'!$R$25),"")</f>
        <v/>
      </c>
      <c r="W62" s="190" t="str">
        <f>IF(AND('Mapa final'!$AB$26="Alta",'Mapa final'!$AD$26="Catastrófico"),CONCATENATE("R7C",'Mapa final'!$R$26),"")</f>
        <v/>
      </c>
      <c r="X62" s="191" t="str">
        <f>IF(AND('Mapa final'!$AB$27="Alta",'Mapa final'!$AD$27="Catastrófico"),CONCATENATE("R7C",'Mapa final'!$R$27),"")</f>
        <v/>
      </c>
      <c r="Y62" s="41"/>
      <c r="Z62" s="270"/>
      <c r="AA62" s="271"/>
      <c r="AB62" s="271"/>
      <c r="AC62" s="271"/>
      <c r="AD62" s="271"/>
      <c r="AE62" s="272"/>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290"/>
      <c r="C63" s="291"/>
      <c r="D63" s="292"/>
      <c r="E63" s="277"/>
      <c r="F63" s="276"/>
      <c r="G63" s="276"/>
      <c r="H63" s="276"/>
      <c r="I63" s="276"/>
      <c r="J63" s="195" t="str">
        <f>IF(AND('Mapa final'!$AB$28="Alta",'Mapa final'!$AD$28="Moderado"),CONCATENATE("R8C",'Mapa final'!$R$28),"")</f>
        <v/>
      </c>
      <c r="K63" s="196" t="str">
        <f>IF(AND('Mapa final'!$AB$29="Alta",'Mapa final'!$AD$29="Moderado"),CONCATENATE("R8C",'Mapa final'!$R$29),"")</f>
        <v/>
      </c>
      <c r="L63" s="197" t="str">
        <f>IF(AND('Mapa final'!$AB$30="Alta",'Mapa final'!$AD$30="Moderado"),CONCATENATE("R8C",'Mapa final'!$R$30),"")</f>
        <v/>
      </c>
      <c r="M63" s="195" t="str">
        <f>IF(AND('Mapa final'!$AB$28="Alta",'Mapa final'!$AD$28="Moderado"),CONCATENATE("R8C",'Mapa final'!$R$28),"")</f>
        <v/>
      </c>
      <c r="N63" s="196" t="str">
        <f>IF(AND('Mapa final'!$AB$29="Alta",'Mapa final'!$AD$29="Moderado"),CONCATENATE("R8C",'Mapa final'!$R$29),"")</f>
        <v/>
      </c>
      <c r="O63" s="197" t="str">
        <f>IF(AND('Mapa final'!$AB$30="Alta",'Mapa final'!$AD$30="Moderado"),CONCATENATE("R8C",'Mapa final'!$R$30),"")</f>
        <v/>
      </c>
      <c r="P63" s="86" t="str">
        <f>IF(AND('Mapa final'!$AB$28="Alta",'Mapa final'!$AD$28="Moderado"),CONCATENATE("R8C",'Mapa final'!$R$28),"")</f>
        <v/>
      </c>
      <c r="Q63" s="40" t="str">
        <f>IF(AND('Mapa final'!$AB$29="Alta",'Mapa final'!$AD$29="Moderado"),CONCATENATE("R8C",'Mapa final'!$R$29),"")</f>
        <v/>
      </c>
      <c r="R63" s="87" t="str">
        <f>IF(AND('Mapa final'!$AB$30="Alta",'Mapa final'!$AD$30="Moderado"),CONCATENATE("R8C",'Mapa final'!$R$30),"")</f>
        <v/>
      </c>
      <c r="S63" s="86" t="str">
        <f>IF(AND('Mapa final'!$AB$28="Alta",'Mapa final'!$AD$28="Mayor"),CONCATENATE("R8C",'Mapa final'!$R$28),"")</f>
        <v/>
      </c>
      <c r="T63" s="40" t="str">
        <f>IF(AND('Mapa final'!$AB$29="Alta",'Mapa final'!$AD$29="Mayor"),CONCATENATE("R8C",'Mapa final'!$R$29),"")</f>
        <v/>
      </c>
      <c r="U63" s="87" t="str">
        <f>IF(AND('Mapa final'!$AB$30="Alta",'Mapa final'!$AD$30="Mayor"),CONCATENATE("R8C",'Mapa final'!$R$30),"")</f>
        <v/>
      </c>
      <c r="V63" s="189" t="str">
        <f>IF(AND('Mapa final'!$AB$28="Alta",'Mapa final'!$AD$28="Catastrófico"),CONCATENATE("R8C",'Mapa final'!$R$28),"")</f>
        <v/>
      </c>
      <c r="W63" s="190" t="str">
        <f>IF(AND('Mapa final'!$AB$29="Alta",'Mapa final'!$AD$29="Catastrófico"),CONCATENATE("R8C",'Mapa final'!$R$29),"")</f>
        <v/>
      </c>
      <c r="X63" s="191" t="str">
        <f>IF(AND('Mapa final'!$AB$30="Alta",'Mapa final'!$AD$30="Catastrófico"),CONCATENATE("R8C",'Mapa final'!$R$30),"")</f>
        <v/>
      </c>
      <c r="Y63" s="41"/>
      <c r="Z63" s="270"/>
      <c r="AA63" s="271"/>
      <c r="AB63" s="271"/>
      <c r="AC63" s="271"/>
      <c r="AD63" s="271"/>
      <c r="AE63" s="272"/>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290"/>
      <c r="C64" s="291"/>
      <c r="D64" s="292"/>
      <c r="E64" s="277"/>
      <c r="F64" s="276"/>
      <c r="G64" s="276"/>
      <c r="H64" s="276"/>
      <c r="I64" s="276"/>
      <c r="J64" s="195" t="str">
        <f>IF(AND('Mapa final'!$AB$31="Alta",'Mapa final'!$AD$31="Moderado"),CONCATENATE("R9C",'Mapa final'!$R$31),"")</f>
        <v/>
      </c>
      <c r="K64" s="196" t="str">
        <f>IF(AND('Mapa final'!$AB$32="Alta",'Mapa final'!$AD$32="Moderado"),CONCATENATE("R9C",'Mapa final'!$R$32),"")</f>
        <v/>
      </c>
      <c r="L64" s="197" t="str">
        <f>IF(AND('Mapa final'!$AB$33="Alta",'Mapa final'!$AD$33="Moderado"),CONCATENATE("R9C",'Mapa final'!$R$33),"")</f>
        <v/>
      </c>
      <c r="M64" s="195" t="str">
        <f>IF(AND('Mapa final'!$AB$31="Alta",'Mapa final'!$AD$31="Moderado"),CONCATENATE("R9C",'Mapa final'!$R$31),"")</f>
        <v/>
      </c>
      <c r="N64" s="196" t="str">
        <f>IF(AND('Mapa final'!$AB$32="Alta",'Mapa final'!$AD$32="Moderado"),CONCATENATE("R9C",'Mapa final'!$R$32),"")</f>
        <v/>
      </c>
      <c r="O64" s="197" t="str">
        <f>IF(AND('Mapa final'!$AB$33="Alta",'Mapa final'!$AD$33="Moderado"),CONCATENATE("R9C",'Mapa final'!$R$33),"")</f>
        <v/>
      </c>
      <c r="P64" s="86" t="str">
        <f>IF(AND('Mapa final'!$AB$31="Alta",'Mapa final'!$AD$31="Moderado"),CONCATENATE("R9C",'Mapa final'!$R$31),"")</f>
        <v/>
      </c>
      <c r="Q64" s="40" t="str">
        <f>IF(AND('Mapa final'!$AB$32="Alta",'Mapa final'!$AD$32="Moderado"),CONCATENATE("R9C",'Mapa final'!$R$32),"")</f>
        <v/>
      </c>
      <c r="R64" s="87" t="str">
        <f>IF(AND('Mapa final'!$AB$33="Alta",'Mapa final'!$AD$33="Moderado"),CONCATENATE("R9C",'Mapa final'!$R$33),"")</f>
        <v/>
      </c>
      <c r="S64" s="86" t="str">
        <f>IF(AND('Mapa final'!$AB$31="Alta",'Mapa final'!$AD$31="Mayor"),CONCATENATE("R9C",'Mapa final'!$R$31),"")</f>
        <v/>
      </c>
      <c r="T64" s="40" t="str">
        <f>IF(AND('Mapa final'!$AB$32="Alta",'Mapa final'!$AD$32="Mayor"),CONCATENATE("R9C",'Mapa final'!$R$32),"")</f>
        <v/>
      </c>
      <c r="U64" s="87" t="str">
        <f>IF(AND('Mapa final'!$AB$33="Alta",'Mapa final'!$AD$33="Mayor"),CONCATENATE("R9C",'Mapa final'!$R$33),"")</f>
        <v/>
      </c>
      <c r="V64" s="189" t="str">
        <f>IF(AND('Mapa final'!$AB$31="Alta",'Mapa final'!$AD$31="Catastrófico"),CONCATENATE("R9C",'Mapa final'!$R$31),"")</f>
        <v/>
      </c>
      <c r="W64" s="190" t="str">
        <f>IF(AND('Mapa final'!$AB$32="Alta",'Mapa final'!$AD$32="Catastrófico"),CONCATENATE("R9C",'Mapa final'!$R$32),"")</f>
        <v/>
      </c>
      <c r="X64" s="191" t="str">
        <f>IF(AND('Mapa final'!$AB$33="Alta",'Mapa final'!$AD$33="Catastrófico"),CONCATENATE("R9C",'Mapa final'!$R$33),"")</f>
        <v/>
      </c>
      <c r="Y64" s="41"/>
      <c r="Z64" s="270"/>
      <c r="AA64" s="271"/>
      <c r="AB64" s="271"/>
      <c r="AC64" s="271"/>
      <c r="AD64" s="271"/>
      <c r="AE64" s="272"/>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290"/>
      <c r="C65" s="291"/>
      <c r="D65" s="292"/>
      <c r="E65" s="277"/>
      <c r="F65" s="276"/>
      <c r="G65" s="276"/>
      <c r="H65" s="276"/>
      <c r="I65" s="276"/>
      <c r="J65" s="195" t="str">
        <f>IF(AND('Mapa final'!$AB$34="Alta",'Mapa final'!$AD$34="Moderado"),CONCATENATE("R10C",'Mapa final'!$R$34),"")</f>
        <v/>
      </c>
      <c r="K65" s="196" t="str">
        <f>IF(AND('Mapa final'!$AB$35="Alta",'Mapa final'!$AD$35="Moderado"),CONCATENATE("R10C",'Mapa final'!$R$35),"")</f>
        <v/>
      </c>
      <c r="L65" s="197" t="str">
        <f>IF(AND('Mapa final'!$AB$36="Alta",'Mapa final'!$AD$36="Moderado"),CONCATENATE("R10C",'Mapa final'!$R$36),"")</f>
        <v/>
      </c>
      <c r="M65" s="195" t="str">
        <f>IF(AND('Mapa final'!$AB$34="Alta",'Mapa final'!$AD$34="Moderado"),CONCATENATE("R10C",'Mapa final'!$R$34),"")</f>
        <v/>
      </c>
      <c r="N65" s="196" t="str">
        <f>IF(AND('Mapa final'!$AB$35="Alta",'Mapa final'!$AD$35="Moderado"),CONCATENATE("R10C",'Mapa final'!$R$35),"")</f>
        <v/>
      </c>
      <c r="O65" s="197" t="str">
        <f>IF(AND('Mapa final'!$AB$36="Alta",'Mapa final'!$AD$36="Moderado"),CONCATENATE("R10C",'Mapa final'!$R$36),"")</f>
        <v/>
      </c>
      <c r="P65" s="86" t="str">
        <f>IF(AND('Mapa final'!$AB$34="Alta",'Mapa final'!$AD$34="Moderado"),CONCATENATE("R10C",'Mapa final'!$R$34),"")</f>
        <v/>
      </c>
      <c r="Q65" s="40" t="str">
        <f>IF(AND('Mapa final'!$AB$35="Alta",'Mapa final'!$AD$35="Moderado"),CONCATENATE("R10C",'Mapa final'!$R$35),"")</f>
        <v/>
      </c>
      <c r="R65" s="87" t="str">
        <f>IF(AND('Mapa final'!$AB$36="Alta",'Mapa final'!$AD$36="Moderado"),CONCATENATE("R10C",'Mapa final'!$R$36),"")</f>
        <v/>
      </c>
      <c r="S65" s="86" t="str">
        <f>IF(AND('Mapa final'!$AB$34="Alta",'Mapa final'!$AD$34="Mayor"),CONCATENATE("R10C",'Mapa final'!$R$34),"")</f>
        <v/>
      </c>
      <c r="T65" s="40" t="str">
        <f>IF(AND('Mapa final'!$AB$35="Alta",'Mapa final'!$AD$35="Mayor"),CONCATENATE("R10C",'Mapa final'!$R$35),"")</f>
        <v/>
      </c>
      <c r="U65" s="87" t="str">
        <f>IF(AND('Mapa final'!$AB$36="Alta",'Mapa final'!$AD$36="Mayor"),CONCATENATE("R10C",'Mapa final'!$R$36),"")</f>
        <v/>
      </c>
      <c r="V65" s="189" t="str">
        <f>IF(AND('Mapa final'!$AB$34="Alta",'Mapa final'!$AD$34="Catastrófico"),CONCATENATE("R10C",'Mapa final'!$R$34),"")</f>
        <v/>
      </c>
      <c r="W65" s="190" t="str">
        <f>IF(AND('Mapa final'!$AB$35="Alta",'Mapa final'!$AD$35="Catastrófico"),CONCATENATE("R10C",'Mapa final'!$R$35),"")</f>
        <v/>
      </c>
      <c r="X65" s="191" t="str">
        <f>IF(AND('Mapa final'!$AB$36="Alta",'Mapa final'!$AD$36="Catastrófico"),CONCATENATE("R10C",'Mapa final'!$R$36),"")</f>
        <v/>
      </c>
      <c r="Y65" s="41"/>
      <c r="Z65" s="270"/>
      <c r="AA65" s="271"/>
      <c r="AB65" s="271"/>
      <c r="AC65" s="271"/>
      <c r="AD65" s="271"/>
      <c r="AE65" s="272"/>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290"/>
      <c r="C66" s="291"/>
      <c r="D66" s="292"/>
      <c r="E66" s="277"/>
      <c r="F66" s="276"/>
      <c r="G66" s="276"/>
      <c r="H66" s="276"/>
      <c r="I66" s="276"/>
      <c r="J66" s="195" t="str">
        <f>IF(AND('Mapa final'!$AB$37="Alta",'Mapa final'!$AD$37="Moderado"),CONCATENATE("R11C",'Mapa final'!$R$37),"")</f>
        <v/>
      </c>
      <c r="K66" s="196" t="str">
        <f>IF(AND('Mapa final'!$AB$38="Alta",'Mapa final'!$AD$38="Moderado"),CONCATENATE("R11C",'Mapa final'!$R$38),"")</f>
        <v/>
      </c>
      <c r="L66" s="197" t="str">
        <f>IF(AND('Mapa final'!$AB$39="Alta",'Mapa final'!$AD$39="Moderado"),CONCATENATE("R11C",'Mapa final'!$R$39),"")</f>
        <v/>
      </c>
      <c r="M66" s="195" t="str">
        <f>IF(AND('Mapa final'!$AB$37="Alta",'Mapa final'!$AD$37="Moderado"),CONCATENATE("R11C",'Mapa final'!$R$37),"")</f>
        <v/>
      </c>
      <c r="N66" s="196" t="str">
        <f>IF(AND('Mapa final'!$AB$38="Alta",'Mapa final'!$AD$38="Moderado"),CONCATENATE("R11C",'Mapa final'!$R$38),"")</f>
        <v/>
      </c>
      <c r="O66" s="197" t="str">
        <f>IF(AND('Mapa final'!$AB$39="Alta",'Mapa final'!$AD$39="Moderado"),CONCATENATE("R11C",'Mapa final'!$R$39),"")</f>
        <v/>
      </c>
      <c r="P66" s="86" t="str">
        <f>IF(AND('Mapa final'!$AB$37="Alta",'Mapa final'!$AD$37="Moderado"),CONCATENATE("R11C",'Mapa final'!$R$37),"")</f>
        <v/>
      </c>
      <c r="Q66" s="40" t="str">
        <f>IF(AND('Mapa final'!$AB$38="Alta",'Mapa final'!$AD$38="Moderado"),CONCATENATE("R11C",'Mapa final'!$R$38),"")</f>
        <v/>
      </c>
      <c r="R66" s="87" t="str">
        <f>IF(AND('Mapa final'!$AB$39="Alta",'Mapa final'!$AD$39="Moderado"),CONCATENATE("R11C",'Mapa final'!$R$39),"")</f>
        <v/>
      </c>
      <c r="S66" s="86" t="str">
        <f>IF(AND('Mapa final'!$AB$37="Alta",'Mapa final'!$AD$37="Mayor"),CONCATENATE("R11C",'Mapa final'!$R$37),"")</f>
        <v/>
      </c>
      <c r="T66" s="40" t="str">
        <f>IF(AND('Mapa final'!$AB$38="Alta",'Mapa final'!$AD$38="Mayor"),CONCATENATE("R11C",'Mapa final'!$R$38),"")</f>
        <v/>
      </c>
      <c r="U66" s="87" t="str">
        <f>IF(AND('Mapa final'!$AB$39="Alta",'Mapa final'!$AD$39="Mayor"),CONCATENATE("R11C",'Mapa final'!$R$39),"")</f>
        <v/>
      </c>
      <c r="V66" s="189" t="str">
        <f>IF(AND('Mapa final'!$AB$37="Alta",'Mapa final'!$AD$37="Catastrófico"),CONCATENATE("R11C",'Mapa final'!$R$37),"")</f>
        <v/>
      </c>
      <c r="W66" s="190" t="str">
        <f>IF(AND('Mapa final'!$AB$38="Alta",'Mapa final'!$AD$38="Catastrófico"),CONCATENATE("R11C",'Mapa final'!$R$38),"")</f>
        <v/>
      </c>
      <c r="X66" s="191" t="str">
        <f>IF(AND('Mapa final'!$AB$39="Alta",'Mapa final'!$AD$39="Catastrófico"),CONCATENATE("R11C",'Mapa final'!$R$39),"")</f>
        <v/>
      </c>
      <c r="Y66" s="41"/>
      <c r="Z66" s="270"/>
      <c r="AA66" s="271"/>
      <c r="AB66" s="271"/>
      <c r="AC66" s="271"/>
      <c r="AD66" s="271"/>
      <c r="AE66" s="272"/>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290"/>
      <c r="C67" s="291"/>
      <c r="D67" s="292"/>
      <c r="E67" s="277"/>
      <c r="F67" s="276"/>
      <c r="G67" s="276"/>
      <c r="H67" s="276"/>
      <c r="I67" s="276"/>
      <c r="J67" s="195" t="str">
        <f>IF(AND('Mapa final'!$AB$40="Alta",'Mapa final'!$AD$40="Moderado"),CONCATENATE("R12C",'Mapa final'!$R$40),"")</f>
        <v/>
      </c>
      <c r="K67" s="196" t="str">
        <f>IF(AND('Mapa final'!$AB$41="Alta",'Mapa final'!$AD$41="Moderado"),CONCATENATE("R12C",'Mapa final'!$R$41),"")</f>
        <v/>
      </c>
      <c r="L67" s="197" t="str">
        <f>IF(AND('Mapa final'!$AB$42="Alta",'Mapa final'!$AD$42="Moderado"),CONCATENATE("R12C",'Mapa final'!$R$42),"")</f>
        <v/>
      </c>
      <c r="M67" s="195" t="str">
        <f>IF(AND('Mapa final'!$AB$40="Alta",'Mapa final'!$AD$40="Moderado"),CONCATENATE("R12C",'Mapa final'!$R$40),"")</f>
        <v/>
      </c>
      <c r="N67" s="196" t="str">
        <f>IF(AND('Mapa final'!$AB$41="Alta",'Mapa final'!$AD$41="Moderado"),CONCATENATE("R12C",'Mapa final'!$R$41),"")</f>
        <v/>
      </c>
      <c r="O67" s="197" t="str">
        <f>IF(AND('Mapa final'!$AB$42="Alta",'Mapa final'!$AD$42="Moderado"),CONCATENATE("R12C",'Mapa final'!$R$42),"")</f>
        <v/>
      </c>
      <c r="P67" s="86" t="str">
        <f>IF(AND('Mapa final'!$AB$40="Alta",'Mapa final'!$AD$40="Moderado"),CONCATENATE("R12C",'Mapa final'!$R$40),"")</f>
        <v/>
      </c>
      <c r="Q67" s="40" t="str">
        <f>IF(AND('Mapa final'!$AB$41="Alta",'Mapa final'!$AD$41="Moderado"),CONCATENATE("R12C",'Mapa final'!$R$41),"")</f>
        <v/>
      </c>
      <c r="R67" s="87" t="str">
        <f>IF(AND('Mapa final'!$AB$42="Alta",'Mapa final'!$AD$42="Moderado"),CONCATENATE("R12C",'Mapa final'!$R$42),"")</f>
        <v/>
      </c>
      <c r="S67" s="86" t="str">
        <f>IF(AND('Mapa final'!$AB$40="Alta",'Mapa final'!$AD$40="Mayor"),CONCATENATE("R12C",'Mapa final'!$R$40),"")</f>
        <v/>
      </c>
      <c r="T67" s="40" t="str">
        <f>IF(AND('Mapa final'!$AB$41="Alta",'Mapa final'!$AD$41="Mayor"),CONCATENATE("R12C",'Mapa final'!$R$41),"")</f>
        <v/>
      </c>
      <c r="U67" s="87" t="str">
        <f>IF(AND('Mapa final'!$AB$42="Alta",'Mapa final'!$AD$42="Mayor"),CONCATENATE("R12C",'Mapa final'!$R$42),"")</f>
        <v/>
      </c>
      <c r="V67" s="189" t="str">
        <f>IF(AND('Mapa final'!$AB$40="Alta",'Mapa final'!$AD$40="Catastrófico"),CONCATENATE("R12C",'Mapa final'!$R$40),"")</f>
        <v/>
      </c>
      <c r="W67" s="190" t="str">
        <f>IF(AND('Mapa final'!$AB$41="Alta",'Mapa final'!$AD$41="Catastrófico"),CONCATENATE("R12C",'Mapa final'!$R$41),"")</f>
        <v/>
      </c>
      <c r="X67" s="191" t="str">
        <f>IF(AND('Mapa final'!$AB$42="Alta",'Mapa final'!$AD$42="Catastrófico"),CONCATENATE("R12C",'Mapa final'!$R$42),"")</f>
        <v/>
      </c>
      <c r="Y67" s="41"/>
      <c r="Z67" s="270"/>
      <c r="AA67" s="271"/>
      <c r="AB67" s="271"/>
      <c r="AC67" s="271"/>
      <c r="AD67" s="271"/>
      <c r="AE67" s="272"/>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290"/>
      <c r="C68" s="291"/>
      <c r="D68" s="292"/>
      <c r="E68" s="277"/>
      <c r="F68" s="276"/>
      <c r="G68" s="276"/>
      <c r="H68" s="276"/>
      <c r="I68" s="276"/>
      <c r="J68" s="195" t="str">
        <f>IF(AND('Mapa final'!$AB$43="Alta",'Mapa final'!$AD$43="Moderado"),CONCATENATE("R13C",'Mapa final'!$R$43),"")</f>
        <v/>
      </c>
      <c r="K68" s="196" t="str">
        <f>IF(AND('Mapa final'!$AB$44="Alta",'Mapa final'!$AD$44="Moderado"),CONCATENATE("R13C",'Mapa final'!$R$44),"")</f>
        <v/>
      </c>
      <c r="L68" s="197" t="str">
        <f>IF(AND('Mapa final'!$AB$45="Alta",'Mapa final'!$AD$45="Moderado"),CONCATENATE("R13C",'Mapa final'!$R$45),"")</f>
        <v/>
      </c>
      <c r="M68" s="195" t="str">
        <f>IF(AND('Mapa final'!$AB$43="Alta",'Mapa final'!$AD$43="Moderado"),CONCATENATE("R13C",'Mapa final'!$R$43),"")</f>
        <v/>
      </c>
      <c r="N68" s="196" t="str">
        <f>IF(AND('Mapa final'!$AB$44="Alta",'Mapa final'!$AD$44="Moderado"),CONCATENATE("R13C",'Mapa final'!$R$44),"")</f>
        <v/>
      </c>
      <c r="O68" s="197" t="str">
        <f>IF(AND('Mapa final'!$AB$45="Alta",'Mapa final'!$AD$45="Moderado"),CONCATENATE("R13C",'Mapa final'!$R$45),"")</f>
        <v/>
      </c>
      <c r="P68" s="86" t="str">
        <f>IF(AND('Mapa final'!$AB$43="Alta",'Mapa final'!$AD$43="Moderado"),CONCATENATE("R13C",'Mapa final'!$R$43),"")</f>
        <v/>
      </c>
      <c r="Q68" s="40" t="str">
        <f>IF(AND('Mapa final'!$AB$44="Alta",'Mapa final'!$AD$44="Moderado"),CONCATENATE("R13C",'Mapa final'!$R$44),"")</f>
        <v/>
      </c>
      <c r="R68" s="87" t="str">
        <f>IF(AND('Mapa final'!$AB$45="Alta",'Mapa final'!$AD$45="Moderado"),CONCATENATE("R13C",'Mapa final'!$R$45),"")</f>
        <v/>
      </c>
      <c r="S68" s="86" t="str">
        <f>IF(AND('Mapa final'!$AB$43="Alta",'Mapa final'!$AD$43="Mayor"),CONCATENATE("R13C",'Mapa final'!$R$43),"")</f>
        <v/>
      </c>
      <c r="T68" s="40" t="str">
        <f>IF(AND('Mapa final'!$AB$44="Alta",'Mapa final'!$AD$44="Mayor"),CONCATENATE("R13C",'Mapa final'!$R$44),"")</f>
        <v/>
      </c>
      <c r="U68" s="87" t="str">
        <f>IF(AND('Mapa final'!$AB$45="Alta",'Mapa final'!$AD$45="Mayor"),CONCATENATE("R13C",'Mapa final'!$R$45),"")</f>
        <v/>
      </c>
      <c r="V68" s="189" t="str">
        <f>IF(AND('Mapa final'!$AB$43="Alta",'Mapa final'!$AD$43="Catastrófico"),CONCATENATE("R13C",'Mapa final'!$R$43),"")</f>
        <v/>
      </c>
      <c r="W68" s="190" t="str">
        <f>IF(AND('Mapa final'!$AB$44="Alta",'Mapa final'!$AD$44="Catastrófico"),CONCATENATE("R13C",'Mapa final'!$R$44),"")</f>
        <v/>
      </c>
      <c r="X68" s="191" t="str">
        <f>IF(AND('Mapa final'!$AB$45="Alta",'Mapa final'!$AD$45="Catastrófico"),CONCATENATE("R13C",'Mapa final'!$R$45),"")</f>
        <v/>
      </c>
      <c r="Y68" s="41"/>
      <c r="Z68" s="270"/>
      <c r="AA68" s="271"/>
      <c r="AB68" s="271"/>
      <c r="AC68" s="271"/>
      <c r="AD68" s="271"/>
      <c r="AE68" s="272"/>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290"/>
      <c r="C69" s="291"/>
      <c r="D69" s="292"/>
      <c r="E69" s="277"/>
      <c r="F69" s="276"/>
      <c r="G69" s="276"/>
      <c r="H69" s="276"/>
      <c r="I69" s="276"/>
      <c r="J69" s="195" t="str">
        <f>IF(AND('Mapa final'!$AB$46="Alta",'Mapa final'!$AD$46="Moderado"),CONCATENATE("R14C",'Mapa final'!$R$46),"")</f>
        <v/>
      </c>
      <c r="K69" s="196" t="str">
        <f>IF(AND('Mapa final'!$AB$47="Alta",'Mapa final'!$AD$47="Moderado"),CONCATENATE("R14C",'Mapa final'!$R$47),"")</f>
        <v/>
      </c>
      <c r="L69" s="197" t="str">
        <f>IF(AND('Mapa final'!$AB$48="Alta",'Mapa final'!$AD$48="Moderado"),CONCATENATE("R14C",'Mapa final'!$R$48),"")</f>
        <v/>
      </c>
      <c r="M69" s="195" t="str">
        <f>IF(AND('Mapa final'!$AB$46="Alta",'Mapa final'!$AD$46="Moderado"),CONCATENATE("R14C",'Mapa final'!$R$46),"")</f>
        <v/>
      </c>
      <c r="N69" s="196" t="str">
        <f>IF(AND('Mapa final'!$AB$47="Alta",'Mapa final'!$AD$47="Moderado"),CONCATENATE("R14C",'Mapa final'!$R$47),"")</f>
        <v/>
      </c>
      <c r="O69" s="197" t="str">
        <f>IF(AND('Mapa final'!$AB$48="Alta",'Mapa final'!$AD$48="Moderado"),CONCATENATE("R14C",'Mapa final'!$R$48),"")</f>
        <v/>
      </c>
      <c r="P69" s="86" t="str">
        <f>IF(AND('Mapa final'!$AB$46="Alta",'Mapa final'!$AD$46="Moderado"),CONCATENATE("R14C",'Mapa final'!$R$46),"")</f>
        <v/>
      </c>
      <c r="Q69" s="40" t="str">
        <f>IF(AND('Mapa final'!$AB$47="Alta",'Mapa final'!$AD$47="Moderado"),CONCATENATE("R14C",'Mapa final'!$R$47),"")</f>
        <v/>
      </c>
      <c r="R69" s="87" t="str">
        <f>IF(AND('Mapa final'!$AB$48="Alta",'Mapa final'!$AD$48="Moderado"),CONCATENATE("R14C",'Mapa final'!$R$48),"")</f>
        <v/>
      </c>
      <c r="S69" s="86" t="str">
        <f>IF(AND('Mapa final'!$AB$46="Alta",'Mapa final'!$AD$46="Mayor"),CONCATENATE("R14C",'Mapa final'!$R$46),"")</f>
        <v/>
      </c>
      <c r="T69" s="40" t="str">
        <f>IF(AND('Mapa final'!$AB$47="Alta",'Mapa final'!$AD$47="Mayor"),CONCATENATE("R14C",'Mapa final'!$R$47),"")</f>
        <v/>
      </c>
      <c r="U69" s="87" t="str">
        <f>IF(AND('Mapa final'!$AB$48="Alta",'Mapa final'!$AD$48="Mayor"),CONCATENATE("R14C",'Mapa final'!$R$48),"")</f>
        <v/>
      </c>
      <c r="V69" s="189" t="str">
        <f>IF(AND('Mapa final'!$AB$46="Alta",'Mapa final'!$AD$46="Catastrófico"),CONCATENATE("R14C",'Mapa final'!$R$46),"")</f>
        <v/>
      </c>
      <c r="W69" s="190" t="str">
        <f>IF(AND('Mapa final'!$AB$47="Alta",'Mapa final'!$AD$47="Catastrófico"),CONCATENATE("R14C",'Mapa final'!$R$47),"")</f>
        <v/>
      </c>
      <c r="X69" s="191" t="str">
        <f>IF(AND('Mapa final'!$AB$48="Alta",'Mapa final'!$AD$48="Catastrófico"),CONCATENATE("R14C",'Mapa final'!$R$48),"")</f>
        <v/>
      </c>
      <c r="Y69" s="41"/>
      <c r="Z69" s="270"/>
      <c r="AA69" s="271"/>
      <c r="AB69" s="271"/>
      <c r="AC69" s="271"/>
      <c r="AD69" s="271"/>
      <c r="AE69" s="272"/>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290"/>
      <c r="C70" s="291"/>
      <c r="D70" s="292"/>
      <c r="E70" s="277"/>
      <c r="F70" s="276"/>
      <c r="G70" s="276"/>
      <c r="H70" s="276"/>
      <c r="I70" s="276"/>
      <c r="J70" s="195" t="str">
        <f>IF(AND('Mapa final'!$AB$49="Alta",'Mapa final'!$AD$49="Moderado"),CONCATENATE("R15C",'Mapa final'!$R$49),"")</f>
        <v/>
      </c>
      <c r="K70" s="196" t="str">
        <f>IF(AND('Mapa final'!$AB$50="Alta",'Mapa final'!$AD$50="Moderado"),CONCATENATE("R15C",'Mapa final'!$R$50),"")</f>
        <v/>
      </c>
      <c r="L70" s="197" t="str">
        <f>IF(AND('Mapa final'!$AB$51="Alta",'Mapa final'!$AD$51="Moderado"),CONCATENATE("R15C",'Mapa final'!$R$51),"")</f>
        <v/>
      </c>
      <c r="M70" s="195" t="str">
        <f>IF(AND('Mapa final'!$AB$49="Alta",'Mapa final'!$AD$49="Moderado"),CONCATENATE("R15C",'Mapa final'!$R$49),"")</f>
        <v/>
      </c>
      <c r="N70" s="196" t="str">
        <f>IF(AND('Mapa final'!$AB$50="Alta",'Mapa final'!$AD$50="Moderado"),CONCATENATE("R15C",'Mapa final'!$R$50),"")</f>
        <v/>
      </c>
      <c r="O70" s="197" t="str">
        <f>IF(AND('Mapa final'!$AB$51="Alta",'Mapa final'!$AD$51="Moderado"),CONCATENATE("R15C",'Mapa final'!$R$51),"")</f>
        <v/>
      </c>
      <c r="P70" s="86" t="str">
        <f>IF(AND('Mapa final'!$AB$49="Alta",'Mapa final'!$AD$49="Moderado"),CONCATENATE("R15C",'Mapa final'!$R$49),"")</f>
        <v/>
      </c>
      <c r="Q70" s="40" t="str">
        <f>IF(AND('Mapa final'!$AB$50="Alta",'Mapa final'!$AD$50="Moderado"),CONCATENATE("R15C",'Mapa final'!$R$50),"")</f>
        <v/>
      </c>
      <c r="R70" s="87" t="str">
        <f>IF(AND('Mapa final'!$AB$51="Alta",'Mapa final'!$AD$51="Moderado"),CONCATENATE("R15C",'Mapa final'!$R$51),"")</f>
        <v/>
      </c>
      <c r="S70" s="86" t="str">
        <f>IF(AND('Mapa final'!$AB$49="Alta",'Mapa final'!$AD$49="Mayor"),CONCATENATE("R15C",'Mapa final'!$R$49),"")</f>
        <v/>
      </c>
      <c r="T70" s="40" t="str">
        <f>IF(AND('Mapa final'!$AB$50="Alta",'Mapa final'!$AD$50="Mayor"),CONCATENATE("R15C",'Mapa final'!$R$50),"")</f>
        <v/>
      </c>
      <c r="U70" s="87" t="str">
        <f>IF(AND('Mapa final'!$AB$51="Alta",'Mapa final'!$AD$51="Mayor"),CONCATENATE("R15C",'Mapa final'!$R$51),"")</f>
        <v/>
      </c>
      <c r="V70" s="189" t="str">
        <f>IF(AND('Mapa final'!$AB$49="Alta",'Mapa final'!$AD$49="Catastrófico"),CONCATENATE("R15C",'Mapa final'!$R$49),"")</f>
        <v/>
      </c>
      <c r="W70" s="190" t="str">
        <f>IF(AND('Mapa final'!$AB$50="Alta",'Mapa final'!$AD$50="Catastrófico"),CONCATENATE("R15C",'Mapa final'!$R$50),"")</f>
        <v/>
      </c>
      <c r="X70" s="191" t="str">
        <f>IF(AND('Mapa final'!$AB$51="Alta",'Mapa final'!$AD$51="Catastrófico"),CONCATENATE("R15C",'Mapa final'!$R$51),"")</f>
        <v/>
      </c>
      <c r="Y70" s="41"/>
      <c r="Z70" s="270"/>
      <c r="AA70" s="271"/>
      <c r="AB70" s="271"/>
      <c r="AC70" s="271"/>
      <c r="AD70" s="271"/>
      <c r="AE70" s="272"/>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290"/>
      <c r="C71" s="291"/>
      <c r="D71" s="292"/>
      <c r="E71" s="277"/>
      <c r="F71" s="276"/>
      <c r="G71" s="276"/>
      <c r="H71" s="276"/>
      <c r="I71" s="276"/>
      <c r="J71" s="195" t="str">
        <f>IF(AND('Mapa final'!$AB$52="Alta",'Mapa final'!$AD$52="Moderado"),CONCATENATE("R16C",'Mapa final'!$R$52),"")</f>
        <v/>
      </c>
      <c r="K71" s="196" t="str">
        <f>IF(AND('Mapa final'!$AB$53="Alta",'Mapa final'!$AD$53="Moderado"),CONCATENATE("R16C",'Mapa final'!$R$53),"")</f>
        <v/>
      </c>
      <c r="L71" s="197" t="str">
        <f>IF(AND('Mapa final'!$AB$54="Alta",'Mapa final'!$AD$54="Moderado"),CONCATENATE("R16C",'Mapa final'!$R$54),"")</f>
        <v/>
      </c>
      <c r="M71" s="195" t="str">
        <f>IF(AND('Mapa final'!$AB$52="Alta",'Mapa final'!$AD$52="Moderado"),CONCATENATE("R16C",'Mapa final'!$R$52),"")</f>
        <v/>
      </c>
      <c r="N71" s="196" t="str">
        <f>IF(AND('Mapa final'!$AB$53="Alta",'Mapa final'!$AD$53="Moderado"),CONCATENATE("R16C",'Mapa final'!$R$53),"")</f>
        <v/>
      </c>
      <c r="O71" s="197" t="str">
        <f>IF(AND('Mapa final'!$AB$54="Alta",'Mapa final'!$AD$54="Moderado"),CONCATENATE("R16C",'Mapa final'!$R$54),"")</f>
        <v/>
      </c>
      <c r="P71" s="86" t="str">
        <f>IF(AND('Mapa final'!$AB$52="Alta",'Mapa final'!$AD$52="Moderado"),CONCATENATE("R16C",'Mapa final'!$R$52),"")</f>
        <v/>
      </c>
      <c r="Q71" s="40" t="str">
        <f>IF(AND('Mapa final'!$AB$53="Alta",'Mapa final'!$AD$53="Moderado"),CONCATENATE("R16C",'Mapa final'!$R$53),"")</f>
        <v/>
      </c>
      <c r="R71" s="87" t="str">
        <f>IF(AND('Mapa final'!$AB$54="Alta",'Mapa final'!$AD$54="Moderado"),CONCATENATE("R16C",'Mapa final'!$R$54),"")</f>
        <v/>
      </c>
      <c r="S71" s="86" t="str">
        <f>IF(AND('Mapa final'!$AB$52="Alta",'Mapa final'!$AD$52="Mayor"),CONCATENATE("R16C",'Mapa final'!$R$52),"")</f>
        <v/>
      </c>
      <c r="T71" s="40" t="str">
        <f>IF(AND('Mapa final'!$AB$53="Alta",'Mapa final'!$AD$53="Mayor"),CONCATENATE("R16C",'Mapa final'!$R$53),"")</f>
        <v/>
      </c>
      <c r="U71" s="87" t="str">
        <f>IF(AND('Mapa final'!$AB$54="Alta",'Mapa final'!$AD$54="Mayor"),CONCATENATE("R16C",'Mapa final'!$R$54),"")</f>
        <v/>
      </c>
      <c r="V71" s="189" t="str">
        <f>IF(AND('Mapa final'!$AB$52="Alta",'Mapa final'!$AD$52="Catastrófico"),CONCATENATE("R16C",'Mapa final'!$R$52),"")</f>
        <v/>
      </c>
      <c r="W71" s="190" t="str">
        <f>IF(AND('Mapa final'!$AB$53="Alta",'Mapa final'!$AD$53="Catastrófico"),CONCATENATE("R16C",'Mapa final'!$R$53),"")</f>
        <v/>
      </c>
      <c r="X71" s="191" t="str">
        <f>IF(AND('Mapa final'!$AB$54="Alta",'Mapa final'!$AD$54="Catastrófico"),CONCATENATE("R16C",'Mapa final'!$R$54),"")</f>
        <v/>
      </c>
      <c r="Y71" s="41"/>
      <c r="Z71" s="270"/>
      <c r="AA71" s="271"/>
      <c r="AB71" s="271"/>
      <c r="AC71" s="271"/>
      <c r="AD71" s="271"/>
      <c r="AE71" s="272"/>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290"/>
      <c r="C72" s="291"/>
      <c r="D72" s="292"/>
      <c r="E72" s="277"/>
      <c r="F72" s="276"/>
      <c r="G72" s="276"/>
      <c r="H72" s="276"/>
      <c r="I72" s="276"/>
      <c r="J72" s="195" t="str">
        <f>IF(AND('Mapa final'!$AB$55="Alta",'Mapa final'!$AD$55="Moderado"),CONCATENATE("R17",'Mapa final'!$R$55),"")</f>
        <v/>
      </c>
      <c r="K72" s="196" t="str">
        <f>IF(AND('Mapa final'!$AB$56="Alta",'Mapa final'!$AD$56="Moderado"),CONCATENATE("R17C",'Mapa final'!$R$56),"")</f>
        <v/>
      </c>
      <c r="L72" s="197" t="str">
        <f>IF(AND('Mapa final'!$AB$57="Alta",'Mapa final'!$AD$57="Moderado"),CONCATENATE("R17C",'Mapa final'!$R$57),"")</f>
        <v/>
      </c>
      <c r="M72" s="195" t="str">
        <f>IF(AND('Mapa final'!$AB$55="Alta",'Mapa final'!$AD$55="Moderado"),CONCATENATE("R17",'Mapa final'!$R$55),"")</f>
        <v/>
      </c>
      <c r="N72" s="196" t="str">
        <f>IF(AND('Mapa final'!$AB$56="Alta",'Mapa final'!$AD$56="Moderado"),CONCATENATE("R17C",'Mapa final'!$R$56),"")</f>
        <v/>
      </c>
      <c r="O72" s="197" t="str">
        <f>IF(AND('Mapa final'!$AB$57="Alta",'Mapa final'!$AD$57="Moderado"),CONCATENATE("R17C",'Mapa final'!$R$57),"")</f>
        <v/>
      </c>
      <c r="P72" s="86" t="str">
        <f>IF(AND('Mapa final'!$AB$55="Alta",'Mapa final'!$AD$55="Moderado"),CONCATENATE("R17",'Mapa final'!$R$55),"")</f>
        <v/>
      </c>
      <c r="Q72" s="40" t="str">
        <f>IF(AND('Mapa final'!$AB$56="Alta",'Mapa final'!$AD$56="Moderado"),CONCATENATE("R17C",'Mapa final'!$R$56),"")</f>
        <v/>
      </c>
      <c r="R72" s="87" t="str">
        <f>IF(AND('Mapa final'!$AB$57="Alta",'Mapa final'!$AD$57="Moderado"),CONCATENATE("R17C",'Mapa final'!$R$57),"")</f>
        <v/>
      </c>
      <c r="S72" s="86" t="str">
        <f>IF(AND('Mapa final'!$AB$55="Alta",'Mapa final'!$AD$55="Mayor"),CONCATENATE("R17",'Mapa final'!$R$55),"")</f>
        <v/>
      </c>
      <c r="T72" s="40" t="str">
        <f>IF(AND('Mapa final'!$AB$56="Alta",'Mapa final'!$AD$56="Mayor"),CONCATENATE("R17C",'Mapa final'!$R$56),"")</f>
        <v/>
      </c>
      <c r="U72" s="87" t="str">
        <f>IF(AND('Mapa final'!$AB$57="Alta",'Mapa final'!$AD$57="Mayor"),CONCATENATE("R17C",'Mapa final'!$R$57),"")</f>
        <v/>
      </c>
      <c r="V72" s="189" t="str">
        <f>IF(AND('Mapa final'!$AB$55="Alta",'Mapa final'!$AD$55="Catastrófico"),CONCATENATE("R17",'Mapa final'!$R$55),"")</f>
        <v/>
      </c>
      <c r="W72" s="190" t="str">
        <f>IF(AND('Mapa final'!$AB$56="Alta",'Mapa final'!$AD$56="Catastrófico"),CONCATENATE("R17C",'Mapa final'!$R$56),"")</f>
        <v/>
      </c>
      <c r="X72" s="191" t="str">
        <f>IF(AND('Mapa final'!$AB$57="Alta",'Mapa final'!$AD$57="Catastrófico"),CONCATENATE("R17C",'Mapa final'!$R$57),"")</f>
        <v/>
      </c>
      <c r="Y72" s="41"/>
      <c r="Z72" s="270"/>
      <c r="AA72" s="271"/>
      <c r="AB72" s="271"/>
      <c r="AC72" s="271"/>
      <c r="AD72" s="271"/>
      <c r="AE72" s="272"/>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290"/>
      <c r="C73" s="291"/>
      <c r="D73" s="292"/>
      <c r="E73" s="277"/>
      <c r="F73" s="276"/>
      <c r="G73" s="276"/>
      <c r="H73" s="276"/>
      <c r="I73" s="276"/>
      <c r="J73" s="195" t="str">
        <f>IF(AND('Mapa final'!$AB$58="Alta",'Mapa final'!$AD$58="Moderado"),CONCATENATE("R18C",'Mapa final'!$R$58),"")</f>
        <v/>
      </c>
      <c r="K73" s="196" t="str">
        <f>IF(AND('Mapa final'!$AB$59="Alta",'Mapa final'!$AD$59="Moderado"),CONCATENATE("R18C",'Mapa final'!$R$59),"")</f>
        <v/>
      </c>
      <c r="L73" s="197" t="str">
        <f>IF(AND('Mapa final'!$AB$60="Alta",'Mapa final'!$AD$60="Moderado"),CONCATENATE("R18C",'Mapa final'!$R$60),"")</f>
        <v/>
      </c>
      <c r="M73" s="195" t="str">
        <f>IF(AND('Mapa final'!$AB$58="Alta",'Mapa final'!$AD$58="Moderado"),CONCATENATE("R18C",'Mapa final'!$R$58),"")</f>
        <v/>
      </c>
      <c r="N73" s="196" t="str">
        <f>IF(AND('Mapa final'!$AB$59="Alta",'Mapa final'!$AD$59="Moderado"),CONCATENATE("R18C",'Mapa final'!$R$59),"")</f>
        <v/>
      </c>
      <c r="O73" s="197" t="str">
        <f>IF(AND('Mapa final'!$AB$60="Alta",'Mapa final'!$AD$60="Moderado"),CONCATENATE("R18C",'Mapa final'!$R$60),"")</f>
        <v/>
      </c>
      <c r="P73" s="86" t="str">
        <f>IF(AND('Mapa final'!$AB$58="Alta",'Mapa final'!$AD$58="Moderado"),CONCATENATE("R18C",'Mapa final'!$R$58),"")</f>
        <v/>
      </c>
      <c r="Q73" s="40" t="str">
        <f>IF(AND('Mapa final'!$AB$59="Alta",'Mapa final'!$AD$59="Moderado"),CONCATENATE("R18C",'Mapa final'!$R$59),"")</f>
        <v/>
      </c>
      <c r="R73" s="87" t="str">
        <f>IF(AND('Mapa final'!$AB$60="Alta",'Mapa final'!$AD$60="Moderado"),CONCATENATE("R18C",'Mapa final'!$R$60),"")</f>
        <v/>
      </c>
      <c r="S73" s="86" t="str">
        <f>IF(AND('Mapa final'!$AB$58="Alta",'Mapa final'!$AD$58="Mayor"),CONCATENATE("R18C",'Mapa final'!$R$58),"")</f>
        <v/>
      </c>
      <c r="T73" s="40" t="str">
        <f>IF(AND('Mapa final'!$AB$59="Alta",'Mapa final'!$AD$59="Mayor"),CONCATENATE("R18C",'Mapa final'!$R$59),"")</f>
        <v/>
      </c>
      <c r="U73" s="87" t="str">
        <f>IF(AND('Mapa final'!$AB$60="Alta",'Mapa final'!$AD$60="Mayor"),CONCATENATE("R18C",'Mapa final'!$R$60),"")</f>
        <v/>
      </c>
      <c r="V73" s="189" t="str">
        <f>IF(AND('Mapa final'!$AB$58="Alta",'Mapa final'!$AD$58="Catastrófico"),CONCATENATE("R18C",'Mapa final'!$R$58),"")</f>
        <v/>
      </c>
      <c r="W73" s="190" t="str">
        <f>IF(AND('Mapa final'!$AB$59="Alta",'Mapa final'!$AD$59="Catastrófico"),CONCATENATE("R18C",'Mapa final'!$R$59),"")</f>
        <v/>
      </c>
      <c r="X73" s="191" t="str">
        <f>IF(AND('Mapa final'!$AB$60="Alta",'Mapa final'!$AD$60="Catastrófico"),CONCATENATE("R18C",'Mapa final'!$R$60),"")</f>
        <v/>
      </c>
      <c r="Y73" s="41"/>
      <c r="Z73" s="270"/>
      <c r="AA73" s="271"/>
      <c r="AB73" s="271"/>
      <c r="AC73" s="271"/>
      <c r="AD73" s="271"/>
      <c r="AE73" s="272"/>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290"/>
      <c r="C74" s="291"/>
      <c r="D74" s="292"/>
      <c r="E74" s="277"/>
      <c r="F74" s="276"/>
      <c r="G74" s="276"/>
      <c r="H74" s="276"/>
      <c r="I74" s="276"/>
      <c r="J74" s="195" t="str">
        <f>IF(AND('Mapa final'!$AB$61="Alta",'Mapa final'!$AD$61="Moderado"),CONCATENATE("R19C",'Mapa final'!$R$61),"")</f>
        <v/>
      </c>
      <c r="K74" s="196" t="str">
        <f>IF(AND('Mapa final'!$AB$62="Alta",'Mapa final'!$AD$62="Moderado"),CONCATENATE("R19C",'Mapa final'!$R$62),"")</f>
        <v/>
      </c>
      <c r="L74" s="197" t="str">
        <f>IF(AND('Mapa final'!$AB$63="Alta",'Mapa final'!$AD$63="Moderado"),CONCATENATE("R19C",'Mapa final'!$R$63),"")</f>
        <v/>
      </c>
      <c r="M74" s="195" t="str">
        <f>IF(AND('Mapa final'!$AB$61="Alta",'Mapa final'!$AD$61="Moderado"),CONCATENATE("R19C",'Mapa final'!$R$61),"")</f>
        <v/>
      </c>
      <c r="N74" s="196" t="str">
        <f>IF(AND('Mapa final'!$AB$62="Alta",'Mapa final'!$AD$62="Moderado"),CONCATENATE("R19C",'Mapa final'!$R$62),"")</f>
        <v/>
      </c>
      <c r="O74" s="197" t="str">
        <f>IF(AND('Mapa final'!$AB$63="Alta",'Mapa final'!$AD$63="Moderado"),CONCATENATE("R19C",'Mapa final'!$R$63),"")</f>
        <v/>
      </c>
      <c r="P74" s="86" t="str">
        <f>IF(AND('Mapa final'!$AB$61="Alta",'Mapa final'!$AD$61="Moderado"),CONCATENATE("R19C",'Mapa final'!$R$61),"")</f>
        <v/>
      </c>
      <c r="Q74" s="40" t="str">
        <f>IF(AND('Mapa final'!$AB$62="Alta",'Mapa final'!$AD$62="Moderado"),CONCATENATE("R19C",'Mapa final'!$R$62),"")</f>
        <v/>
      </c>
      <c r="R74" s="87" t="str">
        <f>IF(AND('Mapa final'!$AB$63="Alta",'Mapa final'!$AD$63="Moderado"),CONCATENATE("R19C",'Mapa final'!$R$63),"")</f>
        <v/>
      </c>
      <c r="S74" s="86" t="str">
        <f>IF(AND('Mapa final'!$AB$61="Alta",'Mapa final'!$AD$61="Mayor"),CONCATENATE("R19C",'Mapa final'!$R$61),"")</f>
        <v/>
      </c>
      <c r="T74" s="40" t="str">
        <f>IF(AND('Mapa final'!$AB$62="Alta",'Mapa final'!$AD$62="Mayor"),CONCATENATE("R19C",'Mapa final'!$R$62),"")</f>
        <v/>
      </c>
      <c r="U74" s="87" t="str">
        <f>IF(AND('Mapa final'!$AB$63="Alta",'Mapa final'!$AD$63="Mayor"),CONCATENATE("R19C",'Mapa final'!$R$63),"")</f>
        <v/>
      </c>
      <c r="V74" s="189" t="str">
        <f>IF(AND('Mapa final'!$AB$61="Alta",'Mapa final'!$AD$61="Catastrófico"),CONCATENATE("R19C",'Mapa final'!$R$61),"")</f>
        <v/>
      </c>
      <c r="W74" s="190" t="str">
        <f>IF(AND('Mapa final'!$AB$62="Alta",'Mapa final'!$AD$62="Catastrófico"),CONCATENATE("R19C",'Mapa final'!$R$62),"")</f>
        <v/>
      </c>
      <c r="X74" s="191" t="str">
        <f>IF(AND('Mapa final'!$AB$63="Alta",'Mapa final'!$AD$63="Catastrófico"),CONCATENATE("R19C",'Mapa final'!$R$63),"")</f>
        <v/>
      </c>
      <c r="Y74" s="41"/>
      <c r="Z74" s="270"/>
      <c r="AA74" s="271"/>
      <c r="AB74" s="271"/>
      <c r="AC74" s="271"/>
      <c r="AD74" s="271"/>
      <c r="AE74" s="272"/>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290"/>
      <c r="C75" s="291"/>
      <c r="D75" s="292"/>
      <c r="E75" s="277"/>
      <c r="F75" s="276"/>
      <c r="G75" s="276"/>
      <c r="H75" s="276"/>
      <c r="I75" s="276"/>
      <c r="J75" s="195" t="str">
        <f>IF(AND('Mapa final'!$AB$64="Alta",'Mapa final'!$AD$64="Moderado"),CONCATENATE("R20C",'Mapa final'!$R$64),"")</f>
        <v/>
      </c>
      <c r="K75" s="196" t="str">
        <f>IF(AND('Mapa final'!$AB$65="Alta",'Mapa final'!$AD$65="Moderado"),CONCATENATE("R20C",'Mapa final'!$R$65),"")</f>
        <v/>
      </c>
      <c r="L75" s="197" t="str">
        <f>IF(AND('Mapa final'!$AB$66="Alta",'Mapa final'!$AD$66="Moderado"),CONCATENATE("R20C",'Mapa final'!$R$66),"")</f>
        <v/>
      </c>
      <c r="M75" s="195" t="str">
        <f>IF(AND('Mapa final'!$AB$64="Alta",'Mapa final'!$AD$64="Moderado"),CONCATENATE("R20C",'Mapa final'!$R$64),"")</f>
        <v/>
      </c>
      <c r="N75" s="196" t="str">
        <f>IF(AND('Mapa final'!$AB$65="Alta",'Mapa final'!$AD$65="Moderado"),CONCATENATE("R20C",'Mapa final'!$R$65),"")</f>
        <v/>
      </c>
      <c r="O75" s="197" t="str">
        <f>IF(AND('Mapa final'!$AB$66="Alta",'Mapa final'!$AD$66="Moderado"),CONCATENATE("R20C",'Mapa final'!$R$66),"")</f>
        <v/>
      </c>
      <c r="P75" s="86" t="str">
        <f>IF(AND('Mapa final'!$AB$64="Alta",'Mapa final'!$AD$64="Moderado"),CONCATENATE("R20C",'Mapa final'!$R$64),"")</f>
        <v/>
      </c>
      <c r="Q75" s="40" t="str">
        <f>IF(AND('Mapa final'!$AB$65="Alta",'Mapa final'!$AD$65="Moderado"),CONCATENATE("R20C",'Mapa final'!$R$65),"")</f>
        <v/>
      </c>
      <c r="R75" s="87" t="str">
        <f>IF(AND('Mapa final'!$AB$66="Alta",'Mapa final'!$AD$66="Moderado"),CONCATENATE("R20C",'Mapa final'!$R$66),"")</f>
        <v/>
      </c>
      <c r="S75" s="86" t="str">
        <f>IF(AND('Mapa final'!$AB$64="Alta",'Mapa final'!$AD$64="Mayor"),CONCATENATE("R20C",'Mapa final'!$R$64),"")</f>
        <v/>
      </c>
      <c r="T75" s="40" t="str">
        <f>IF(AND('Mapa final'!$AB$65="Alta",'Mapa final'!$AD$65="Mayor"),CONCATENATE("R20C",'Mapa final'!$R$65),"")</f>
        <v/>
      </c>
      <c r="U75" s="87" t="str">
        <f>IF(AND('Mapa final'!$AB$66="Alta",'Mapa final'!$AD$66="Mayor"),CONCATENATE("R20C",'Mapa final'!$R$66),"")</f>
        <v/>
      </c>
      <c r="V75" s="189" t="str">
        <f>IF(AND('Mapa final'!$AB$64="Alta",'Mapa final'!$AD$64="Catastrófico"),CONCATENATE("R20C",'Mapa final'!$R$64),"")</f>
        <v/>
      </c>
      <c r="W75" s="190" t="str">
        <f>IF(AND('Mapa final'!$AB$65="Alta",'Mapa final'!$AD$65="Catastrófico"),CONCATENATE("R20C",'Mapa final'!$R$65),"")</f>
        <v/>
      </c>
      <c r="X75" s="191" t="str">
        <f>IF(AND('Mapa final'!$AB$66="Alta",'Mapa final'!$AD$66="Catastrófico"),CONCATENATE("R20C",'Mapa final'!$R$66),"")</f>
        <v/>
      </c>
      <c r="Y75" s="41"/>
      <c r="Z75" s="270"/>
      <c r="AA75" s="271"/>
      <c r="AB75" s="271"/>
      <c r="AC75" s="271"/>
      <c r="AD75" s="271"/>
      <c r="AE75" s="272"/>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290"/>
      <c r="C76" s="291"/>
      <c r="D76" s="292"/>
      <c r="E76" s="277"/>
      <c r="F76" s="276"/>
      <c r="G76" s="276"/>
      <c r="H76" s="276"/>
      <c r="I76" s="276"/>
      <c r="J76" s="195" t="str">
        <f>IF(AND('Mapa final'!$AB$67="Alta",'Mapa final'!$AD$67="Moderado"),CONCATENATE("R21C",'Mapa final'!$R$67),"")</f>
        <v/>
      </c>
      <c r="K76" s="196" t="str">
        <f>IF(AND('Mapa final'!$AB$68="Alta",'Mapa final'!$AD$68="Moderado"),CONCATENATE("R21C",'Mapa final'!$R$68),"")</f>
        <v/>
      </c>
      <c r="L76" s="197" t="str">
        <f>IF(AND('Mapa final'!$AB$69="Alta",'Mapa final'!$AD$69="Moderado"),CONCATENATE("R21C",'Mapa final'!$R$69),"")</f>
        <v/>
      </c>
      <c r="M76" s="195" t="str">
        <f>IF(AND('Mapa final'!$AB$67="Alta",'Mapa final'!$AD$67="Moderado"),CONCATENATE("R21C",'Mapa final'!$R$67),"")</f>
        <v/>
      </c>
      <c r="N76" s="196" t="str">
        <f>IF(AND('Mapa final'!$AB$68="Alta",'Mapa final'!$AD$68="Moderado"),CONCATENATE("R21C",'Mapa final'!$R$68),"")</f>
        <v/>
      </c>
      <c r="O76" s="197" t="str">
        <f>IF(AND('Mapa final'!$AB$69="Alta",'Mapa final'!$AD$69="Moderado"),CONCATENATE("R21C",'Mapa final'!$R$69),"")</f>
        <v/>
      </c>
      <c r="P76" s="86" t="str">
        <f>IF(AND('Mapa final'!$AB$67="Alta",'Mapa final'!$AD$67="Moderado"),CONCATENATE("R21C",'Mapa final'!$R$67),"")</f>
        <v/>
      </c>
      <c r="Q76" s="40" t="str">
        <f>IF(AND('Mapa final'!$AB$68="Alta",'Mapa final'!$AD$68="Moderado"),CONCATENATE("R21C",'Mapa final'!$R$68),"")</f>
        <v/>
      </c>
      <c r="R76" s="87" t="str">
        <f>IF(AND('Mapa final'!$AB$69="Alta",'Mapa final'!$AD$69="Moderado"),CONCATENATE("R21C",'Mapa final'!$R$69),"")</f>
        <v/>
      </c>
      <c r="S76" s="86" t="str">
        <f>IF(AND('Mapa final'!$AB$67="Alta",'Mapa final'!$AD$67="Mayor"),CONCATENATE("R21C",'Mapa final'!$R$67),"")</f>
        <v/>
      </c>
      <c r="T76" s="40" t="str">
        <f>IF(AND('Mapa final'!$AB$68="Alta",'Mapa final'!$AD$68="Mayor"),CONCATENATE("R21C",'Mapa final'!$R$68),"")</f>
        <v/>
      </c>
      <c r="U76" s="87" t="str">
        <f>IF(AND('Mapa final'!$AB$69="Alta",'Mapa final'!$AD$69="Mayor"),CONCATENATE("R21C",'Mapa final'!$R$69),"")</f>
        <v/>
      </c>
      <c r="V76" s="189" t="str">
        <f>IF(AND('Mapa final'!$AB$67="Alta",'Mapa final'!$AD$67="Catastrófico"),CONCATENATE("R21C",'Mapa final'!$R$67),"")</f>
        <v/>
      </c>
      <c r="W76" s="190" t="str">
        <f>IF(AND('Mapa final'!$AB$68="Alta",'Mapa final'!$AD$68="Catastrófico"),CONCATENATE("R21C",'Mapa final'!$R$68),"")</f>
        <v/>
      </c>
      <c r="X76" s="191" t="str">
        <f>IF(AND('Mapa final'!$AB$69="Alta",'Mapa final'!$AD$69="Catastrófico"),CONCATENATE("R21C",'Mapa final'!$R$69),"")</f>
        <v/>
      </c>
      <c r="Y76" s="41"/>
      <c r="Z76" s="270"/>
      <c r="AA76" s="271"/>
      <c r="AB76" s="271"/>
      <c r="AC76" s="271"/>
      <c r="AD76" s="271"/>
      <c r="AE76" s="272"/>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290"/>
      <c r="C77" s="291"/>
      <c r="D77" s="292"/>
      <c r="E77" s="277"/>
      <c r="F77" s="276"/>
      <c r="G77" s="276"/>
      <c r="H77" s="276"/>
      <c r="I77" s="276"/>
      <c r="J77" s="195" t="str">
        <f>IF(AND('Mapa final'!$AB$70="Alta",'Mapa final'!$AD$70="Moderado"),CONCATENATE("R22C",'Mapa final'!$R$70),"")</f>
        <v/>
      </c>
      <c r="K77" s="196" t="str">
        <f>IF(AND('Mapa final'!$AB$71="Alta",'Mapa final'!$AD$71="Moderado"),CONCATENATE("R22C",'Mapa final'!$R$71),"")</f>
        <v/>
      </c>
      <c r="L77" s="197" t="str">
        <f>IF(AND('Mapa final'!$AB$72="Alta",'Mapa final'!$AD$72="Moderado"),CONCATENATE("R22C",'Mapa final'!$R$72),"")</f>
        <v/>
      </c>
      <c r="M77" s="195" t="str">
        <f>IF(AND('Mapa final'!$AB$70="Alta",'Mapa final'!$AD$70="Moderado"),CONCATENATE("R22C",'Mapa final'!$R$70),"")</f>
        <v/>
      </c>
      <c r="N77" s="196" t="str">
        <f>IF(AND('Mapa final'!$AB$71="Alta",'Mapa final'!$AD$71="Moderado"),CONCATENATE("R22C",'Mapa final'!$R$71),"")</f>
        <v/>
      </c>
      <c r="O77" s="197" t="str">
        <f>IF(AND('Mapa final'!$AB$72="Alta",'Mapa final'!$AD$72="Moderado"),CONCATENATE("R22C",'Mapa final'!$R$72),"")</f>
        <v/>
      </c>
      <c r="P77" s="86" t="str">
        <f>IF(AND('Mapa final'!$AB$70="Alta",'Mapa final'!$AD$70="Moderado"),CONCATENATE("R22C",'Mapa final'!$R$70),"")</f>
        <v/>
      </c>
      <c r="Q77" s="40" t="str">
        <f>IF(AND('Mapa final'!$AB$71="Alta",'Mapa final'!$AD$71="Moderado"),CONCATENATE("R22C",'Mapa final'!$R$71),"")</f>
        <v/>
      </c>
      <c r="R77" s="87" t="str">
        <f>IF(AND('Mapa final'!$AB$72="Alta",'Mapa final'!$AD$72="Moderado"),CONCATENATE("R22C",'Mapa final'!$R$72),"")</f>
        <v/>
      </c>
      <c r="S77" s="86" t="str">
        <f>IF(AND('Mapa final'!$AB$70="Alta",'Mapa final'!$AD$70="Mayor"),CONCATENATE("R22C",'Mapa final'!$R$70),"")</f>
        <v/>
      </c>
      <c r="T77" s="40" t="str">
        <f>IF(AND('Mapa final'!$AB$71="Alta",'Mapa final'!$AD$71="Mayor"),CONCATENATE("R22C",'Mapa final'!$R$71),"")</f>
        <v/>
      </c>
      <c r="U77" s="87" t="str">
        <f>IF(AND('Mapa final'!$AB$72="Alta",'Mapa final'!$AD$72="Mayor"),CONCATENATE("R22C",'Mapa final'!$R$72),"")</f>
        <v/>
      </c>
      <c r="V77" s="189" t="str">
        <f>IF(AND('Mapa final'!$AB$70="Alta",'Mapa final'!$AD$70="Catastrófico"),CONCATENATE("R22C",'Mapa final'!$R$70),"")</f>
        <v/>
      </c>
      <c r="W77" s="190" t="str">
        <f>IF(AND('Mapa final'!$AB$71="Alta",'Mapa final'!$AD$71="Catastrófico"),CONCATENATE("R22C",'Mapa final'!$R$71),"")</f>
        <v/>
      </c>
      <c r="X77" s="191" t="str">
        <f>IF(AND('Mapa final'!$AB$72="Alta",'Mapa final'!$AD$72="Catastrófico"),CONCATENATE("R22C",'Mapa final'!$R$72),"")</f>
        <v/>
      </c>
      <c r="Y77" s="41"/>
      <c r="Z77" s="270"/>
      <c r="AA77" s="271"/>
      <c r="AB77" s="271"/>
      <c r="AC77" s="271"/>
      <c r="AD77" s="271"/>
      <c r="AE77" s="272"/>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290"/>
      <c r="C78" s="291"/>
      <c r="D78" s="292"/>
      <c r="E78" s="277"/>
      <c r="F78" s="276"/>
      <c r="G78" s="276"/>
      <c r="H78" s="276"/>
      <c r="I78" s="276"/>
      <c r="J78" s="195" t="str">
        <f>IF(AND('Mapa final'!$AB$73="Alta",'Mapa final'!$AD$73="Moderado"),CONCATENATE("R23C",'Mapa final'!$R$73),"")</f>
        <v/>
      </c>
      <c r="K78" s="196" t="str">
        <f>IF(AND('Mapa final'!$AB$74="Alta",'Mapa final'!$AD$74="Moderado"),CONCATENATE("R23C",'Mapa final'!$R$74),"")</f>
        <v/>
      </c>
      <c r="L78" s="197" t="str">
        <f>IF(AND('Mapa final'!$AB$75="Alta",'Mapa final'!$AD$75="Moderado"),CONCATENATE("R23C",'Mapa final'!$R$75),"")</f>
        <v/>
      </c>
      <c r="M78" s="195" t="str">
        <f>IF(AND('Mapa final'!$AB$73="Alta",'Mapa final'!$AD$73="Moderado"),CONCATENATE("R23C",'Mapa final'!$R$73),"")</f>
        <v/>
      </c>
      <c r="N78" s="196" t="str">
        <f>IF(AND('Mapa final'!$AB$74="Alta",'Mapa final'!$AD$74="Moderado"),CONCATENATE("R23C",'Mapa final'!$R$74),"")</f>
        <v/>
      </c>
      <c r="O78" s="197" t="str">
        <f>IF(AND('Mapa final'!$AB$75="Alta",'Mapa final'!$AD$75="Moderado"),CONCATENATE("R23C",'Mapa final'!$R$75),"")</f>
        <v/>
      </c>
      <c r="P78" s="86" t="str">
        <f>IF(AND('Mapa final'!$AB$73="Alta",'Mapa final'!$AD$73="Moderado"),CONCATENATE("R23C",'Mapa final'!$R$73),"")</f>
        <v/>
      </c>
      <c r="Q78" s="40" t="str">
        <f>IF(AND('Mapa final'!$AB$74="Alta",'Mapa final'!$AD$74="Moderado"),CONCATENATE("R23C",'Mapa final'!$R$74),"")</f>
        <v/>
      </c>
      <c r="R78" s="87" t="str">
        <f>IF(AND('Mapa final'!$AB$75="Alta",'Mapa final'!$AD$75="Moderado"),CONCATENATE("R23C",'Mapa final'!$R$75),"")</f>
        <v/>
      </c>
      <c r="S78" s="86" t="str">
        <f>IF(AND('Mapa final'!$AB$73="Alta",'Mapa final'!$AD$73="Mayor"),CONCATENATE("R23C",'Mapa final'!$R$73),"")</f>
        <v/>
      </c>
      <c r="T78" s="40" t="str">
        <f>IF(AND('Mapa final'!$AB$74="Alta",'Mapa final'!$AD$74="Mayor"),CONCATENATE("R23C",'Mapa final'!$R$74),"")</f>
        <v/>
      </c>
      <c r="U78" s="87" t="str">
        <f>IF(AND('Mapa final'!$AB$75="Alta",'Mapa final'!$AD$75="Mayor"),CONCATENATE("R23C",'Mapa final'!$R$75),"")</f>
        <v/>
      </c>
      <c r="V78" s="189" t="str">
        <f>IF(AND('Mapa final'!$AB$73="Alta",'Mapa final'!$AD$73="Catastrófico"),CONCATENATE("R23C",'Mapa final'!$R$73),"")</f>
        <v/>
      </c>
      <c r="W78" s="190" t="str">
        <f>IF(AND('Mapa final'!$AB$74="Alta",'Mapa final'!$AD$74="Catastrófico"),CONCATENATE("R23C",'Mapa final'!$R$74),"")</f>
        <v/>
      </c>
      <c r="X78" s="191" t="str">
        <f>IF(AND('Mapa final'!$AB$75="Alta",'Mapa final'!$AD$75="Catastrófico"),CONCATENATE("R23C",'Mapa final'!$R$75),"")</f>
        <v/>
      </c>
      <c r="Y78" s="41"/>
      <c r="Z78" s="270"/>
      <c r="AA78" s="271"/>
      <c r="AB78" s="271"/>
      <c r="AC78" s="271"/>
      <c r="AD78" s="271"/>
      <c r="AE78" s="272"/>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290"/>
      <c r="C79" s="291"/>
      <c r="D79" s="292"/>
      <c r="E79" s="277"/>
      <c r="F79" s="276"/>
      <c r="G79" s="276"/>
      <c r="H79" s="276"/>
      <c r="I79" s="276"/>
      <c r="J79" s="195" t="str">
        <f>IF(AND('Mapa final'!$AB$76="Alta",'Mapa final'!$AD$76="Moderado"),CONCATENATE("R24C",'Mapa final'!$R$76),"")</f>
        <v/>
      </c>
      <c r="K79" s="196" t="str">
        <f>IF(AND('Mapa final'!$AB$77="Alta",'Mapa final'!$AD$77="Moderado"),CONCATENATE("R24C",'Mapa final'!$R$77),"")</f>
        <v/>
      </c>
      <c r="L79" s="197" t="str">
        <f>IF(AND('Mapa final'!$AB$78="Alta",'Mapa final'!$AD$78="Moderado"),CONCATENATE("R24C",'Mapa final'!$R$78),"")</f>
        <v/>
      </c>
      <c r="M79" s="195" t="str">
        <f>IF(AND('Mapa final'!$AB$76="Alta",'Mapa final'!$AD$76="Moderado"),CONCATENATE("R24C",'Mapa final'!$R$76),"")</f>
        <v/>
      </c>
      <c r="N79" s="196" t="str">
        <f>IF(AND('Mapa final'!$AB$77="Alta",'Mapa final'!$AD$77="Moderado"),CONCATENATE("R24C",'Mapa final'!$R$77),"")</f>
        <v/>
      </c>
      <c r="O79" s="197" t="str">
        <f>IF(AND('Mapa final'!$AB$78="Alta",'Mapa final'!$AD$78="Moderado"),CONCATENATE("R24C",'Mapa final'!$R$78),"")</f>
        <v/>
      </c>
      <c r="P79" s="86" t="str">
        <f>IF(AND('Mapa final'!$AB$76="Alta",'Mapa final'!$AD$76="Moderado"),CONCATENATE("R24C",'Mapa final'!$R$76),"")</f>
        <v/>
      </c>
      <c r="Q79" s="40" t="str">
        <f>IF(AND('Mapa final'!$AB$77="Alta",'Mapa final'!$AD$77="Moderado"),CONCATENATE("R24C",'Mapa final'!$R$77),"")</f>
        <v/>
      </c>
      <c r="R79" s="87" t="str">
        <f>IF(AND('Mapa final'!$AB$78="Alta",'Mapa final'!$AD$78="Moderado"),CONCATENATE("R24C",'Mapa final'!$R$78),"")</f>
        <v/>
      </c>
      <c r="S79" s="86" t="str">
        <f>IF(AND('Mapa final'!$AB$76="Alta",'Mapa final'!$AD$76="Mayor"),CONCATENATE("R24C",'Mapa final'!$R$76),"")</f>
        <v/>
      </c>
      <c r="T79" s="40" t="str">
        <f>IF(AND('Mapa final'!$AB$77="Alta",'Mapa final'!$AD$77="Mayor"),CONCATENATE("R24C",'Mapa final'!$R$77),"")</f>
        <v/>
      </c>
      <c r="U79" s="87" t="str">
        <f>IF(AND('Mapa final'!$AB$78="Alta",'Mapa final'!$AD$78="Mayor"),CONCATENATE("R24C",'Mapa final'!$R$78),"")</f>
        <v/>
      </c>
      <c r="V79" s="189" t="str">
        <f>IF(AND('Mapa final'!$AB$76="Alta",'Mapa final'!$AD$76="Catastrófico"),CONCATENATE("R24C",'Mapa final'!$R$76),"")</f>
        <v/>
      </c>
      <c r="W79" s="190" t="str">
        <f>IF(AND('Mapa final'!$AB$77="Alta",'Mapa final'!$AD$77="Catastrófico"),CONCATENATE("R24C",'Mapa final'!$R$77),"")</f>
        <v/>
      </c>
      <c r="X79" s="191" t="str">
        <f>IF(AND('Mapa final'!$AB$78="Alta",'Mapa final'!$AD$78="Catastrófico"),CONCATENATE("R24C",'Mapa final'!$R$78),"")</f>
        <v/>
      </c>
      <c r="Y79" s="41"/>
      <c r="Z79" s="270"/>
      <c r="AA79" s="271"/>
      <c r="AB79" s="271"/>
      <c r="AC79" s="271"/>
      <c r="AD79" s="271"/>
      <c r="AE79" s="272"/>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290"/>
      <c r="C80" s="291"/>
      <c r="D80" s="292"/>
      <c r="E80" s="277"/>
      <c r="F80" s="276"/>
      <c r="G80" s="276"/>
      <c r="H80" s="276"/>
      <c r="I80" s="276"/>
      <c r="J80" s="195" t="str">
        <f>IF(AND('Mapa final'!$AB$79="Alta",'Mapa final'!$AD$79="Moderado"),CONCATENATE("R25C",'Mapa final'!$R$79),"")</f>
        <v/>
      </c>
      <c r="K80" s="196" t="str">
        <f>IF(AND('Mapa final'!$AB$80="Alta",'Mapa final'!$AD$80="Moderado"),CONCATENATE("R25C",'Mapa final'!$R$80),"")</f>
        <v/>
      </c>
      <c r="L80" s="197" t="str">
        <f>IF(AND('Mapa final'!$AB$81="Alta",'Mapa final'!$AD$81="Moderado"),CONCATENATE("R25C",'Mapa final'!$R$81),"")</f>
        <v/>
      </c>
      <c r="M80" s="195" t="str">
        <f>IF(AND('Mapa final'!$AB$79="Alta",'Mapa final'!$AD$79="Moderado"),CONCATENATE("R25C",'Mapa final'!$R$79),"")</f>
        <v/>
      </c>
      <c r="N80" s="196" t="str">
        <f>IF(AND('Mapa final'!$AB$80="Alta",'Mapa final'!$AD$80="Moderado"),CONCATENATE("R25C",'Mapa final'!$R$80),"")</f>
        <v/>
      </c>
      <c r="O80" s="197" t="str">
        <f>IF(AND('Mapa final'!$AB$81="Alta",'Mapa final'!$AD$81="Moderado"),CONCATENATE("R25C",'Mapa final'!$R$81),"")</f>
        <v/>
      </c>
      <c r="P80" s="86" t="str">
        <f>IF(AND('Mapa final'!$AB$79="Alta",'Mapa final'!$AD$79="Moderado"),CONCATENATE("R25C",'Mapa final'!$R$79),"")</f>
        <v/>
      </c>
      <c r="Q80" s="40" t="str">
        <f>IF(AND('Mapa final'!$AB$80="Alta",'Mapa final'!$AD$80="Moderado"),CONCATENATE("R25C",'Mapa final'!$R$80),"")</f>
        <v/>
      </c>
      <c r="R80" s="87" t="str">
        <f>IF(AND('Mapa final'!$AB$81="Alta",'Mapa final'!$AD$81="Moderado"),CONCATENATE("R25C",'Mapa final'!$R$81),"")</f>
        <v/>
      </c>
      <c r="S80" s="86" t="str">
        <f>IF(AND('Mapa final'!$AB$79="Alta",'Mapa final'!$AD$79="Mayor"),CONCATENATE("R25C",'Mapa final'!$R$79),"")</f>
        <v/>
      </c>
      <c r="T80" s="40" t="str">
        <f>IF(AND('Mapa final'!$AB$80="Alta",'Mapa final'!$AD$80="Mayor"),CONCATENATE("R25C",'Mapa final'!$R$80),"")</f>
        <v/>
      </c>
      <c r="U80" s="87" t="str">
        <f>IF(AND('Mapa final'!$AB$81="Alta",'Mapa final'!$AD$81="Mayor"),CONCATENATE("R25C",'Mapa final'!$R$81),"")</f>
        <v/>
      </c>
      <c r="V80" s="189" t="str">
        <f>IF(AND('Mapa final'!$AB$79="Alta",'Mapa final'!$AD$79="Catastrófico"),CONCATENATE("R25C",'Mapa final'!$R$79),"")</f>
        <v/>
      </c>
      <c r="W80" s="190" t="str">
        <f>IF(AND('Mapa final'!$AB$80="Alta",'Mapa final'!$AD$80="Catastrófico"),CONCATENATE("R25C",'Mapa final'!$R$80),"")</f>
        <v/>
      </c>
      <c r="X80" s="191" t="str">
        <f>IF(AND('Mapa final'!$AB$81="Alta",'Mapa final'!$AD$81="Catastrófico"),CONCATENATE("R25C",'Mapa final'!$R$81),"")</f>
        <v/>
      </c>
      <c r="Y80" s="41"/>
      <c r="Z80" s="270"/>
      <c r="AA80" s="271"/>
      <c r="AB80" s="271"/>
      <c r="AC80" s="271"/>
      <c r="AD80" s="271"/>
      <c r="AE80" s="272"/>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290"/>
      <c r="C81" s="291"/>
      <c r="D81" s="292"/>
      <c r="E81" s="277"/>
      <c r="F81" s="276"/>
      <c r="G81" s="276"/>
      <c r="H81" s="276"/>
      <c r="I81" s="276"/>
      <c r="J81" s="195" t="str">
        <f>IF(AND('Mapa final'!$AB$82="Alta",'Mapa final'!$AD$82="Moderado"),CONCATENATE("R26C",'Mapa final'!$R$82),"")</f>
        <v/>
      </c>
      <c r="K81" s="196" t="str">
        <f>IF(AND('Mapa final'!$AB$83="Alta",'Mapa final'!$AD$83="Moderado"),CONCATENATE("R26C",'Mapa final'!$R$83),"")</f>
        <v/>
      </c>
      <c r="L81" s="197" t="str">
        <f>IF(AND('Mapa final'!$AB$84="Alta",'Mapa final'!$AD$84="Moderado"),CONCATENATE("R26C",'Mapa final'!$R$84),"")</f>
        <v/>
      </c>
      <c r="M81" s="195" t="str">
        <f>IF(AND('Mapa final'!$AB$82="Alta",'Mapa final'!$AD$82="Moderado"),CONCATENATE("R26C",'Mapa final'!$R$82),"")</f>
        <v/>
      </c>
      <c r="N81" s="196" t="str">
        <f>IF(AND('Mapa final'!$AB$83="Alta",'Mapa final'!$AD$83="Moderado"),CONCATENATE("R26C",'Mapa final'!$R$83),"")</f>
        <v/>
      </c>
      <c r="O81" s="197" t="str">
        <f>IF(AND('Mapa final'!$AB$84="Alta",'Mapa final'!$AD$84="Moderado"),CONCATENATE("R26C",'Mapa final'!$R$84),"")</f>
        <v/>
      </c>
      <c r="P81" s="86" t="str">
        <f>IF(AND('Mapa final'!$AB$82="Alta",'Mapa final'!$AD$82="Moderado"),CONCATENATE("R26C",'Mapa final'!$R$82),"")</f>
        <v/>
      </c>
      <c r="Q81" s="40" t="str">
        <f>IF(AND('Mapa final'!$AB$83="Alta",'Mapa final'!$AD$83="Moderado"),CONCATENATE("R26C",'Mapa final'!$R$83),"")</f>
        <v/>
      </c>
      <c r="R81" s="87" t="str">
        <f>IF(AND('Mapa final'!$AB$84="Alta",'Mapa final'!$AD$84="Moderado"),CONCATENATE("R26C",'Mapa final'!$R$84),"")</f>
        <v/>
      </c>
      <c r="S81" s="86" t="str">
        <f>IF(AND('Mapa final'!$AB$82="Alta",'Mapa final'!$AD$82="Mayor"),CONCATENATE("R26C",'Mapa final'!$R$82),"")</f>
        <v/>
      </c>
      <c r="T81" s="40" t="str">
        <f>IF(AND('Mapa final'!$AB$83="Alta",'Mapa final'!$AD$83="Mayor"),CONCATENATE("R26C",'Mapa final'!$R$83),"")</f>
        <v/>
      </c>
      <c r="U81" s="87" t="str">
        <f>IF(AND('Mapa final'!$AB$84="Alta",'Mapa final'!$AD$84="Mayor"),CONCATENATE("R26C",'Mapa final'!$R$84),"")</f>
        <v/>
      </c>
      <c r="V81" s="189" t="str">
        <f>IF(AND('Mapa final'!$AB$82="Alta",'Mapa final'!$AD$82="Catastrófico"),CONCATENATE("R26C",'Mapa final'!$R$82),"")</f>
        <v/>
      </c>
      <c r="W81" s="190" t="str">
        <f>IF(AND('Mapa final'!$AB$83="Alta",'Mapa final'!$AD$83="Catastrófico"),CONCATENATE("R26C",'Mapa final'!$R$83),"")</f>
        <v/>
      </c>
      <c r="X81" s="191" t="str">
        <f>IF(AND('Mapa final'!$AB$84="Alta",'Mapa final'!$AD$84="Catastrófico"),CONCATENATE("R26C",'Mapa final'!$R$84),"")</f>
        <v/>
      </c>
      <c r="Y81" s="41"/>
      <c r="Z81" s="270"/>
      <c r="AA81" s="271"/>
      <c r="AB81" s="271"/>
      <c r="AC81" s="271"/>
      <c r="AD81" s="271"/>
      <c r="AE81" s="272"/>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290"/>
      <c r="C82" s="291"/>
      <c r="D82" s="292"/>
      <c r="E82" s="277"/>
      <c r="F82" s="276"/>
      <c r="G82" s="276"/>
      <c r="H82" s="276"/>
      <c r="I82" s="276"/>
      <c r="J82" s="195" t="str">
        <f>IF(AND('Mapa final'!$AB$85="Alta",'Mapa final'!$AD$85="Moderado"),CONCATENATE("R27C",'Mapa final'!$R$85),"")</f>
        <v/>
      </c>
      <c r="K82" s="196" t="str">
        <f>IF(AND('Mapa final'!$AB$86="Alta",'Mapa final'!$AD$86="Moderado"),CONCATENATE("R27C",'Mapa final'!$R$86),"")</f>
        <v/>
      </c>
      <c r="L82" s="197" t="str">
        <f>IF(AND('Mapa final'!$AB$87="Alta",'Mapa final'!$AD$87="Moderado"),CONCATENATE("R27C",'Mapa final'!$R$87),"")</f>
        <v/>
      </c>
      <c r="M82" s="195" t="str">
        <f>IF(AND('Mapa final'!$AB$85="Alta",'Mapa final'!$AD$85="Moderado"),CONCATENATE("R27C",'Mapa final'!$R$85),"")</f>
        <v/>
      </c>
      <c r="N82" s="196" t="str">
        <f>IF(AND('Mapa final'!$AB$86="Alta",'Mapa final'!$AD$86="Moderado"),CONCATENATE("R27C",'Mapa final'!$R$86),"")</f>
        <v/>
      </c>
      <c r="O82" s="197" t="str">
        <f>IF(AND('Mapa final'!$AB$87="Alta",'Mapa final'!$AD$87="Moderado"),CONCATENATE("R27C",'Mapa final'!$R$87),"")</f>
        <v/>
      </c>
      <c r="P82" s="86" t="str">
        <f>IF(AND('Mapa final'!$AB$85="Alta",'Mapa final'!$AD$85="Moderado"),CONCATENATE("R27C",'Mapa final'!$R$85),"")</f>
        <v/>
      </c>
      <c r="Q82" s="40" t="str">
        <f>IF(AND('Mapa final'!$AB$86="Alta",'Mapa final'!$AD$86="Moderado"),CONCATENATE("R27C",'Mapa final'!$R$86),"")</f>
        <v/>
      </c>
      <c r="R82" s="87" t="str">
        <f>IF(AND('Mapa final'!$AB$87="Alta",'Mapa final'!$AD$87="Moderado"),CONCATENATE("R27C",'Mapa final'!$R$87),"")</f>
        <v/>
      </c>
      <c r="S82" s="86" t="str">
        <f>IF(AND('Mapa final'!$AB$85="Alta",'Mapa final'!$AD$85="Mayor"),CONCATENATE("R27C",'Mapa final'!$R$85),"")</f>
        <v/>
      </c>
      <c r="T82" s="40" t="str">
        <f>IF(AND('Mapa final'!$AB$86="Alta",'Mapa final'!$AD$86="Mayor"),CONCATENATE("R27C",'Mapa final'!$R$86),"")</f>
        <v/>
      </c>
      <c r="U82" s="87" t="str">
        <f>IF(AND('Mapa final'!$AB$87="Alta",'Mapa final'!$AD$87="Mayor"),CONCATENATE("R27C",'Mapa final'!$R$87),"")</f>
        <v/>
      </c>
      <c r="V82" s="189" t="str">
        <f>IF(AND('Mapa final'!$AB$85="Alta",'Mapa final'!$AD$85="Catastrófico"),CONCATENATE("R27C",'Mapa final'!$R$85),"")</f>
        <v/>
      </c>
      <c r="W82" s="190" t="str">
        <f>IF(AND('Mapa final'!$AB$86="Alta",'Mapa final'!$AD$86="Catastrófico"),CONCATENATE("R27C",'Mapa final'!$R$86),"")</f>
        <v/>
      </c>
      <c r="X82" s="191" t="str">
        <f>IF(AND('Mapa final'!$AB$87="Alta",'Mapa final'!$AD$87="Catastrófico"),CONCATENATE("R27C",'Mapa final'!$R$87),"")</f>
        <v/>
      </c>
      <c r="Y82" s="41"/>
      <c r="Z82" s="270"/>
      <c r="AA82" s="271"/>
      <c r="AB82" s="271"/>
      <c r="AC82" s="271"/>
      <c r="AD82" s="271"/>
      <c r="AE82" s="272"/>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290"/>
      <c r="C83" s="291"/>
      <c r="D83" s="292"/>
      <c r="E83" s="277"/>
      <c r="F83" s="276"/>
      <c r="G83" s="276"/>
      <c r="H83" s="276"/>
      <c r="I83" s="276"/>
      <c r="J83" s="195" t="str">
        <f>IF(AND('Mapa final'!$AB$88="Alta",'Mapa final'!$AD$88="Moderado"),CONCATENATE("R28C",'Mapa final'!$R$88),"")</f>
        <v/>
      </c>
      <c r="K83" s="196" t="str">
        <f>IF(AND('Mapa final'!$AB$89="Alta",'Mapa final'!$AD$89="Moderado"),CONCATENATE("R28C",'Mapa final'!$R$89),"")</f>
        <v/>
      </c>
      <c r="L83" s="197" t="str">
        <f>IF(AND('Mapa final'!$AB$90="Alta",'Mapa final'!$AD$90="Moderado"),CONCATENATE("R28C",'Mapa final'!$R$90),"")</f>
        <v/>
      </c>
      <c r="M83" s="195" t="str">
        <f>IF(AND('Mapa final'!$AB$88="Alta",'Mapa final'!$AD$88="Moderado"),CONCATENATE("R28C",'Mapa final'!$R$88),"")</f>
        <v/>
      </c>
      <c r="N83" s="196" t="str">
        <f>IF(AND('Mapa final'!$AB$89="Alta",'Mapa final'!$AD$89="Moderado"),CONCATENATE("R28C",'Mapa final'!$R$89),"")</f>
        <v/>
      </c>
      <c r="O83" s="197" t="str">
        <f>IF(AND('Mapa final'!$AB$90="Alta",'Mapa final'!$AD$90="Moderado"),CONCATENATE("R28C",'Mapa final'!$R$90),"")</f>
        <v/>
      </c>
      <c r="P83" s="86" t="str">
        <f>IF(AND('Mapa final'!$AB$88="Alta",'Mapa final'!$AD$88="Moderado"),CONCATENATE("R28C",'Mapa final'!$R$88),"")</f>
        <v/>
      </c>
      <c r="Q83" s="40" t="str">
        <f>IF(AND('Mapa final'!$AB$89="Alta",'Mapa final'!$AD$89="Moderado"),CONCATENATE("R28C",'Mapa final'!$R$89),"")</f>
        <v/>
      </c>
      <c r="R83" s="87" t="str">
        <f>IF(AND('Mapa final'!$AB$90="Alta",'Mapa final'!$AD$90="Moderado"),CONCATENATE("R28C",'Mapa final'!$R$90),"")</f>
        <v/>
      </c>
      <c r="S83" s="86" t="str">
        <f>IF(AND('Mapa final'!$AB$88="Alta",'Mapa final'!$AD$88="Mayor"),CONCATENATE("R28C",'Mapa final'!$R$88),"")</f>
        <v/>
      </c>
      <c r="T83" s="40" t="str">
        <f>IF(AND('Mapa final'!$AB$89="Alta",'Mapa final'!$AD$89="Mayor"),CONCATENATE("R28C",'Mapa final'!$R$89),"")</f>
        <v/>
      </c>
      <c r="U83" s="87" t="str">
        <f>IF(AND('Mapa final'!$AB$90="Alta",'Mapa final'!$AD$90="Mayor"),CONCATENATE("R28C",'Mapa final'!$R$90),"")</f>
        <v/>
      </c>
      <c r="V83" s="189" t="str">
        <f>IF(AND('Mapa final'!$AB$88="Alta",'Mapa final'!$AD$88="Catastrófico"),CONCATENATE("R28C",'Mapa final'!$R$88),"")</f>
        <v/>
      </c>
      <c r="W83" s="190" t="str">
        <f>IF(AND('Mapa final'!$AB$89="Alta",'Mapa final'!$AD$89="Catastrófico"),CONCATENATE("R28C",'Mapa final'!$R$89),"")</f>
        <v/>
      </c>
      <c r="X83" s="191" t="str">
        <f>IF(AND('Mapa final'!$AB$90="Alta",'Mapa final'!$AD$90="Catastrófico"),CONCATENATE("R28C",'Mapa final'!$R$90),"")</f>
        <v/>
      </c>
      <c r="Y83" s="41"/>
      <c r="Z83" s="270"/>
      <c r="AA83" s="271"/>
      <c r="AB83" s="271"/>
      <c r="AC83" s="271"/>
      <c r="AD83" s="271"/>
      <c r="AE83" s="272"/>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290"/>
      <c r="C84" s="291"/>
      <c r="D84" s="292"/>
      <c r="E84" s="277"/>
      <c r="F84" s="276"/>
      <c r="G84" s="276"/>
      <c r="H84" s="276"/>
      <c r="I84" s="276"/>
      <c r="J84" s="195" t="str">
        <f>IF(AND('Mapa final'!$AB$91="Alta",'Mapa final'!$AD$91="Moderado"),CONCATENATE("R29C",'Mapa final'!$R$91),"")</f>
        <v/>
      </c>
      <c r="K84" s="196" t="str">
        <f>IF(AND('Mapa final'!$AB$92="Alta",'Mapa final'!$AD$92="Moderado"),CONCATENATE("R29C",'Mapa final'!$R$92),"")</f>
        <v/>
      </c>
      <c r="L84" s="197" t="str">
        <f>IF(AND('Mapa final'!$AB$93="Alta",'Mapa final'!$AD$93="Moderado"),CONCATENATE("R29C",'Mapa final'!$R$93),"")</f>
        <v/>
      </c>
      <c r="M84" s="195" t="str">
        <f>IF(AND('Mapa final'!$AB$91="Alta",'Mapa final'!$AD$91="Moderado"),CONCATENATE("R29C",'Mapa final'!$R$91),"")</f>
        <v/>
      </c>
      <c r="N84" s="196" t="str">
        <f>IF(AND('Mapa final'!$AB$92="Alta",'Mapa final'!$AD$92="Moderado"),CONCATENATE("R29C",'Mapa final'!$R$92),"")</f>
        <v/>
      </c>
      <c r="O84" s="197" t="str">
        <f>IF(AND('Mapa final'!$AB$93="Alta",'Mapa final'!$AD$93="Moderado"),CONCATENATE("R29C",'Mapa final'!$R$93),"")</f>
        <v/>
      </c>
      <c r="P84" s="86" t="str">
        <f>IF(AND('Mapa final'!$AB$91="Alta",'Mapa final'!$AD$91="Moderado"),CONCATENATE("R29C",'Mapa final'!$R$91),"")</f>
        <v/>
      </c>
      <c r="Q84" s="40" t="str">
        <f>IF(AND('Mapa final'!$AB$92="Alta",'Mapa final'!$AD$92="Moderado"),CONCATENATE("R29C",'Mapa final'!$R$92),"")</f>
        <v/>
      </c>
      <c r="R84" s="87" t="str">
        <f>IF(AND('Mapa final'!$AB$93="Alta",'Mapa final'!$AD$93="Moderado"),CONCATENATE("R29C",'Mapa final'!$R$93),"")</f>
        <v/>
      </c>
      <c r="S84" s="86" t="str">
        <f>IF(AND('Mapa final'!$AB$91="Alta",'Mapa final'!$AD$91="Mayor"),CONCATENATE("R29C",'Mapa final'!$R$91),"")</f>
        <v/>
      </c>
      <c r="T84" s="40" t="str">
        <f>IF(AND('Mapa final'!$AB$92="Alta",'Mapa final'!$AD$92="Mayor"),CONCATENATE("R29C",'Mapa final'!$R$92),"")</f>
        <v/>
      </c>
      <c r="U84" s="87" t="str">
        <f>IF(AND('Mapa final'!$AB$93="Alta",'Mapa final'!$AD$93="Mayor"),CONCATENATE("R29C",'Mapa final'!$R$93),"")</f>
        <v/>
      </c>
      <c r="V84" s="189" t="str">
        <f>IF(AND('Mapa final'!$AB$91="Alta",'Mapa final'!$AD$91="Catastrófico"),CONCATENATE("R29C",'Mapa final'!$R$91),"")</f>
        <v/>
      </c>
      <c r="W84" s="190" t="str">
        <f>IF(AND('Mapa final'!$AB$92="Alta",'Mapa final'!$AD$92="Catastrófico"),CONCATENATE("R29C",'Mapa final'!$R$92),"")</f>
        <v/>
      </c>
      <c r="X84" s="191" t="str">
        <f>IF(AND('Mapa final'!$AB$93="Alta",'Mapa final'!$AD$93="Catastrófico"),CONCATENATE("R29C",'Mapa final'!$R$93),"")</f>
        <v/>
      </c>
      <c r="Y84" s="41"/>
      <c r="Z84" s="270"/>
      <c r="AA84" s="271"/>
      <c r="AB84" s="271"/>
      <c r="AC84" s="271"/>
      <c r="AD84" s="271"/>
      <c r="AE84" s="272"/>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290"/>
      <c r="C85" s="291"/>
      <c r="D85" s="292"/>
      <c r="E85" s="277"/>
      <c r="F85" s="276"/>
      <c r="G85" s="276"/>
      <c r="H85" s="276"/>
      <c r="I85" s="276"/>
      <c r="J85" s="195" t="str">
        <f>IF(AND('Mapa final'!$AB$94="Alta",'Mapa final'!$AD$94="Moderado"),CONCATENATE("R30C",'Mapa final'!$R$94),"")</f>
        <v/>
      </c>
      <c r="K85" s="196" t="str">
        <f>IF(AND('Mapa final'!$AB$95="Alta",'Mapa final'!$AD$95="Moderado"),CONCATENATE("R30C",'Mapa final'!$R$95),"")</f>
        <v/>
      </c>
      <c r="L85" s="197" t="str">
        <f>IF(AND('Mapa final'!$AB$96="Alta",'Mapa final'!$AD$96="Moderado"),CONCATENATE("R30C",'Mapa final'!$R$96),"")</f>
        <v/>
      </c>
      <c r="M85" s="195" t="str">
        <f>IF(AND('Mapa final'!$AB$94="Alta",'Mapa final'!$AD$94="Moderado"),CONCATENATE("R30C",'Mapa final'!$R$94),"")</f>
        <v/>
      </c>
      <c r="N85" s="196" t="str">
        <f>IF(AND('Mapa final'!$AB$95="Alta",'Mapa final'!$AD$95="Moderado"),CONCATENATE("R30C",'Mapa final'!$R$95),"")</f>
        <v/>
      </c>
      <c r="O85" s="197" t="str">
        <f>IF(AND('Mapa final'!$AB$96="Alta",'Mapa final'!$AD$96="Moderado"),CONCATENATE("R30C",'Mapa final'!$R$96),"")</f>
        <v/>
      </c>
      <c r="P85" s="86" t="str">
        <f>IF(AND('Mapa final'!$AB$94="Alta",'Mapa final'!$AD$94="Moderado"),CONCATENATE("R30C",'Mapa final'!$R$94),"")</f>
        <v/>
      </c>
      <c r="Q85" s="40" t="str">
        <f>IF(AND('Mapa final'!$AB$95="Alta",'Mapa final'!$AD$95="Moderado"),CONCATENATE("R30C",'Mapa final'!$R$95),"")</f>
        <v/>
      </c>
      <c r="R85" s="87" t="str">
        <f>IF(AND('Mapa final'!$AB$96="Alta",'Mapa final'!$AD$96="Moderado"),CONCATENATE("R30C",'Mapa final'!$R$96),"")</f>
        <v/>
      </c>
      <c r="S85" s="86" t="str">
        <f>IF(AND('Mapa final'!$AB$94="Alta",'Mapa final'!$AD$94="Mayor"),CONCATENATE("R30C",'Mapa final'!$R$94),"")</f>
        <v/>
      </c>
      <c r="T85" s="40" t="str">
        <f>IF(AND('Mapa final'!$AB$95="Alta",'Mapa final'!$AD$95="Mayor"),CONCATENATE("R30C",'Mapa final'!$R$95),"")</f>
        <v/>
      </c>
      <c r="U85" s="87" t="str">
        <f>IF(AND('Mapa final'!$AB$96="Alta",'Mapa final'!$AD$96="Mayor"),CONCATENATE("R30C",'Mapa final'!$R$96),"")</f>
        <v/>
      </c>
      <c r="V85" s="189" t="str">
        <f>IF(AND('Mapa final'!$AB$94="Alta",'Mapa final'!$AD$94="Catastrófico"),CONCATENATE("R30C",'Mapa final'!$R$94),"")</f>
        <v/>
      </c>
      <c r="W85" s="190" t="str">
        <f>IF(AND('Mapa final'!$AB$95="Alta",'Mapa final'!$AD$95="Catastrófico"),CONCATENATE("R30C",'Mapa final'!$R$95),"")</f>
        <v/>
      </c>
      <c r="X85" s="191" t="str">
        <f>IF(AND('Mapa final'!$AB$96="Alta",'Mapa final'!$AD$96="Catastrófico"),CONCATENATE("R30C",'Mapa final'!$R$96),"")</f>
        <v/>
      </c>
      <c r="Y85" s="41"/>
      <c r="Z85" s="270"/>
      <c r="AA85" s="271"/>
      <c r="AB85" s="271"/>
      <c r="AC85" s="271"/>
      <c r="AD85" s="271"/>
      <c r="AE85" s="272"/>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290"/>
      <c r="C86" s="291"/>
      <c r="D86" s="292"/>
      <c r="E86" s="277"/>
      <c r="F86" s="276"/>
      <c r="G86" s="276"/>
      <c r="H86" s="276"/>
      <c r="I86" s="276"/>
      <c r="J86" s="195" t="str">
        <f>IF(AND('Mapa final'!$AB$97="Alta",'Mapa final'!$AD$97="Moderado"),CONCATENATE("R31C",'Mapa final'!$R$97),"")</f>
        <v/>
      </c>
      <c r="K86" s="196" t="str">
        <f>IF(AND('Mapa final'!$AB$98="Alta",'Mapa final'!$AD$98="Moderado"),CONCATENATE("R31C",'Mapa final'!$R$98),"")</f>
        <v/>
      </c>
      <c r="L86" s="196" t="str">
        <f>IF(AND('Mapa final'!$AB$99="Alta",'Mapa final'!$AD$99="Moderado"),CONCATENATE("R31C",'Mapa final'!$R$99),"")</f>
        <v/>
      </c>
      <c r="M86" s="195" t="str">
        <f>IF(AND('Mapa final'!$AB$97="Alta",'Mapa final'!$AD$97="Moderado"),CONCATENATE("R31C",'Mapa final'!$R$97),"")</f>
        <v/>
      </c>
      <c r="N86" s="196" t="str">
        <f>IF(AND('Mapa final'!$AB$98="Alta",'Mapa final'!$AD$98="Moderado"),CONCATENATE("R31C",'Mapa final'!$R$98),"")</f>
        <v/>
      </c>
      <c r="O86" s="196" t="str">
        <f>IF(AND('Mapa final'!$AB$99="Alta",'Mapa final'!$AD$99="Moderado"),CONCATENATE("R31C",'Mapa final'!$R$99),"")</f>
        <v/>
      </c>
      <c r="P86" s="86" t="str">
        <f>IF(AND('Mapa final'!$AB$97="Alta",'Mapa final'!$AD$97="Moderado"),CONCATENATE("R31C",'Mapa final'!$R$97),"")</f>
        <v/>
      </c>
      <c r="Q86" s="40" t="str">
        <f>IF(AND('Mapa final'!$AB$98="Alta",'Mapa final'!$AD$98="Moderado"),CONCATENATE("R31C",'Mapa final'!$R$98),"")</f>
        <v/>
      </c>
      <c r="R86" s="40" t="str">
        <f>IF(AND('Mapa final'!$AB$99="Alta",'Mapa final'!$AD$99="Moderado"),CONCATENATE("R31C",'Mapa final'!$R$99),"")</f>
        <v/>
      </c>
      <c r="S86" s="86" t="str">
        <f>IF(AND('Mapa final'!$AB$97="Alta",'Mapa final'!$AD$97="Mayor"),CONCATENATE("R31C",'Mapa final'!$R$97),"")</f>
        <v/>
      </c>
      <c r="T86" s="40" t="str">
        <f>IF(AND('Mapa final'!$AB$98="Alta",'Mapa final'!$AD$98="Mayor"),CONCATENATE("R31C",'Mapa final'!$R$98),"")</f>
        <v/>
      </c>
      <c r="U86" s="40" t="str">
        <f>IF(AND('Mapa final'!$AB$99="Alta",'Mapa final'!$AD$99="Mayor"),CONCATENATE("R31C",'Mapa final'!$R$99),"")</f>
        <v/>
      </c>
      <c r="V86" s="189" t="str">
        <f>IF(AND('Mapa final'!$AB$97="Alta",'Mapa final'!$AD$97="Catastrófico"),CONCATENATE("R31C",'Mapa final'!$R$97),"")</f>
        <v/>
      </c>
      <c r="W86" s="190" t="str">
        <f>IF(AND('Mapa final'!$AB$98="Alta",'Mapa final'!$AD$98="Catastrófico"),CONCATENATE("R31C",'Mapa final'!$R$98),"")</f>
        <v/>
      </c>
      <c r="X86" s="191" t="str">
        <f>IF(AND('Mapa final'!$AB$99="Alta",'Mapa final'!$AD$99="Catastrófico"),CONCATENATE("R31C",'Mapa final'!$R$99),"")</f>
        <v/>
      </c>
      <c r="Y86" s="41"/>
      <c r="Z86" s="270"/>
      <c r="AA86" s="271"/>
      <c r="AB86" s="271"/>
      <c r="AC86" s="271"/>
      <c r="AD86" s="271"/>
      <c r="AE86" s="272"/>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290"/>
      <c r="C87" s="291"/>
      <c r="D87" s="292"/>
      <c r="E87" s="277"/>
      <c r="F87" s="276"/>
      <c r="G87" s="276"/>
      <c r="H87" s="276"/>
      <c r="I87" s="276"/>
      <c r="J87" s="195" t="str">
        <f>IF(AND('Mapa final'!$AB$100="Alta",'Mapa final'!$AD$100="Moderado"),CONCATENATE("R32C",'Mapa final'!$R$100),"")</f>
        <v/>
      </c>
      <c r="K87" s="196" t="str">
        <f>IF(AND('Mapa final'!$AB$101="Alta",'Mapa final'!$AD$101="Moderado"),CONCATENATE("R32C",'Mapa final'!$R$101),"")</f>
        <v/>
      </c>
      <c r="L87" s="197" t="str">
        <f>IF(AND('Mapa final'!$AB$102="Alta",'Mapa final'!$AD$102="Moderado"),CONCATENATE("R32C",'Mapa final'!$R$102),"")</f>
        <v/>
      </c>
      <c r="M87" s="195" t="str">
        <f>IF(AND('Mapa final'!$AB$100="Alta",'Mapa final'!$AD$100="Moderado"),CONCATENATE("R32C",'Mapa final'!$R$100),"")</f>
        <v/>
      </c>
      <c r="N87" s="196" t="str">
        <f>IF(AND('Mapa final'!$AB$101="Alta",'Mapa final'!$AD$101="Moderado"),CONCATENATE("R32C",'Mapa final'!$R$101),"")</f>
        <v/>
      </c>
      <c r="O87" s="197" t="str">
        <f>IF(AND('Mapa final'!$AB$102="Alta",'Mapa final'!$AD$102="Moderado"),CONCATENATE("R32C",'Mapa final'!$R$102),"")</f>
        <v/>
      </c>
      <c r="P87" s="86" t="str">
        <f>IF(AND('Mapa final'!$AB$100="Alta",'Mapa final'!$AD$100="Moderado"),CONCATENATE("R32C",'Mapa final'!$R$100),"")</f>
        <v/>
      </c>
      <c r="Q87" s="40" t="str">
        <f>IF(AND('Mapa final'!$AB$101="Alta",'Mapa final'!$AD$101="Moderado"),CONCATENATE("R32C",'Mapa final'!$R$101),"")</f>
        <v/>
      </c>
      <c r="R87" s="87" t="str">
        <f>IF(AND('Mapa final'!$AB$102="Alta",'Mapa final'!$AD$102="Moderado"),CONCATENATE("R32C",'Mapa final'!$R$102),"")</f>
        <v/>
      </c>
      <c r="S87" s="86" t="str">
        <f>IF(AND('Mapa final'!$AB$100="Alta",'Mapa final'!$AD$100="Mayor"),CONCATENATE("R32C",'Mapa final'!$R$100),"")</f>
        <v/>
      </c>
      <c r="T87" s="40" t="str">
        <f>IF(AND('Mapa final'!$AB$101="Alta",'Mapa final'!$AD$101="Mayor"),CONCATENATE("R32C",'Mapa final'!$R$101),"")</f>
        <v/>
      </c>
      <c r="U87" s="87" t="str">
        <f>IF(AND('Mapa final'!$AB$102="Alta",'Mapa final'!$AD$102="Mayor"),CONCATENATE("R32C",'Mapa final'!$R$102),"")</f>
        <v/>
      </c>
      <c r="V87" s="189" t="str">
        <f>IF(AND('Mapa final'!$AB$100="Alta",'Mapa final'!$AD$100="Catastrófico"),CONCATENATE("R32C",'Mapa final'!$R$100),"")</f>
        <v/>
      </c>
      <c r="W87" s="190" t="str">
        <f>IF(AND('Mapa final'!$AB$101="Alta",'Mapa final'!$AD$101="Catastrófico"),CONCATENATE("R32C",'Mapa final'!$R$101),"")</f>
        <v/>
      </c>
      <c r="X87" s="191" t="str">
        <f>IF(AND('Mapa final'!$AB$102="Alta",'Mapa final'!$AD$102="Catastrófico"),CONCATENATE("R32C",'Mapa final'!$R$102),"")</f>
        <v/>
      </c>
      <c r="Y87" s="41"/>
      <c r="Z87" s="270"/>
      <c r="AA87" s="271"/>
      <c r="AB87" s="271"/>
      <c r="AC87" s="271"/>
      <c r="AD87" s="271"/>
      <c r="AE87" s="272"/>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290"/>
      <c r="C88" s="291"/>
      <c r="D88" s="292"/>
      <c r="E88" s="277"/>
      <c r="F88" s="276"/>
      <c r="G88" s="276"/>
      <c r="H88" s="276"/>
      <c r="I88" s="276"/>
      <c r="J88" s="195" t="str">
        <f>IF(AND('Mapa final'!$AB$103="Alta",'Mapa final'!$AD$103="Moderado"),CONCATENATE("R33C",'Mapa final'!$R$103),"")</f>
        <v/>
      </c>
      <c r="K88" s="196" t="str">
        <f>IF(AND('Mapa final'!$AB$104="Alta",'Mapa final'!$AD$104="Moderado"),CONCATENATE("R33C",'Mapa final'!$R$104),"")</f>
        <v/>
      </c>
      <c r="L88" s="197" t="str">
        <f>IF(AND('Mapa final'!$AB$105="Alta",'Mapa final'!$AD$105="Moderado"),CONCATENATE("R33C",'Mapa final'!$R$105),"")</f>
        <v/>
      </c>
      <c r="M88" s="195" t="str">
        <f>IF(AND('Mapa final'!$AB$103="Alta",'Mapa final'!$AD$103="Moderado"),CONCATENATE("R33C",'Mapa final'!$R$103),"")</f>
        <v/>
      </c>
      <c r="N88" s="196" t="str">
        <f>IF(AND('Mapa final'!$AB$104="Alta",'Mapa final'!$AD$104="Moderado"),CONCATENATE("R33C",'Mapa final'!$R$104),"")</f>
        <v/>
      </c>
      <c r="O88" s="197" t="str">
        <f>IF(AND('Mapa final'!$AB$105="Alta",'Mapa final'!$AD$105="Moderado"),CONCATENATE("R33C",'Mapa final'!$R$105),"")</f>
        <v/>
      </c>
      <c r="P88" s="86" t="str">
        <f>IF(AND('Mapa final'!$AB$103="Alta",'Mapa final'!$AD$103="Moderado"),CONCATENATE("R33C",'Mapa final'!$R$103),"")</f>
        <v/>
      </c>
      <c r="Q88" s="40" t="str">
        <f>IF(AND('Mapa final'!$AB$104="Alta",'Mapa final'!$AD$104="Moderado"),CONCATENATE("R33C",'Mapa final'!$R$104),"")</f>
        <v/>
      </c>
      <c r="R88" s="87" t="str">
        <f>IF(AND('Mapa final'!$AB$105="Alta",'Mapa final'!$AD$105="Moderado"),CONCATENATE("R33C",'Mapa final'!$R$105),"")</f>
        <v/>
      </c>
      <c r="S88" s="86" t="str">
        <f>IF(AND('Mapa final'!$AB$103="Alta",'Mapa final'!$AD$103="Mayor"),CONCATENATE("R33C",'Mapa final'!$R$103),"")</f>
        <v/>
      </c>
      <c r="T88" s="40" t="str">
        <f>IF(AND('Mapa final'!$AB$104="Alta",'Mapa final'!$AD$104="Mayor"),CONCATENATE("R33C",'Mapa final'!$R$104),"")</f>
        <v/>
      </c>
      <c r="U88" s="87" t="str">
        <f>IF(AND('Mapa final'!$AB$105="Alta",'Mapa final'!$AD$105="Mayor"),CONCATENATE("R33C",'Mapa final'!$R$105),"")</f>
        <v/>
      </c>
      <c r="V88" s="189" t="str">
        <f>IF(AND('Mapa final'!$AB$103="Alta",'Mapa final'!$AD$103="Catastrófico"),CONCATENATE("R33C",'Mapa final'!$R$103),"")</f>
        <v/>
      </c>
      <c r="W88" s="190" t="str">
        <f>IF(AND('Mapa final'!$AB$104="Alta",'Mapa final'!$AD$104="Catastrófico"),CONCATENATE("R33C",'Mapa final'!$R$104),"")</f>
        <v/>
      </c>
      <c r="X88" s="191" t="str">
        <f>IF(AND('Mapa final'!$AB$105="Alta",'Mapa final'!$AD$105="Catastrófico"),CONCATENATE("R33C",'Mapa final'!$R$105),"")</f>
        <v/>
      </c>
      <c r="Y88" s="41"/>
      <c r="Z88" s="270"/>
      <c r="AA88" s="271"/>
      <c r="AB88" s="271"/>
      <c r="AC88" s="271"/>
      <c r="AD88" s="271"/>
      <c r="AE88" s="272"/>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290"/>
      <c r="C89" s="291"/>
      <c r="D89" s="292"/>
      <c r="E89" s="277"/>
      <c r="F89" s="276"/>
      <c r="G89" s="276"/>
      <c r="H89" s="276"/>
      <c r="I89" s="276"/>
      <c r="J89" s="195" t="str">
        <f>IF(AND('Mapa final'!$AB$106="Alta",'Mapa final'!$AD$106="Moderado"),CONCATENATE("R34C",'Mapa final'!$R$106),"")</f>
        <v/>
      </c>
      <c r="K89" s="196" t="str">
        <f>IF(AND('Mapa final'!$AB$107="Alta",'Mapa final'!$AD$107="Moderado"),CONCATENATE("R34C",'Mapa final'!$R$107),"")</f>
        <v/>
      </c>
      <c r="L89" s="197" t="str">
        <f>IF(AND('Mapa final'!$AB$108="Alta",'Mapa final'!$AD$108="Moderado"),CONCATENATE("R34C",'Mapa final'!$R$108),"")</f>
        <v/>
      </c>
      <c r="M89" s="195" t="str">
        <f>IF(AND('Mapa final'!$AB$106="Alta",'Mapa final'!$AD$106="Moderado"),CONCATENATE("R34C",'Mapa final'!$R$106),"")</f>
        <v/>
      </c>
      <c r="N89" s="196" t="str">
        <f>IF(AND('Mapa final'!$AB$107="Alta",'Mapa final'!$AD$107="Moderado"),CONCATENATE("R34C",'Mapa final'!$R$107),"")</f>
        <v/>
      </c>
      <c r="O89" s="197" t="str">
        <f>IF(AND('Mapa final'!$AB$108="Alta",'Mapa final'!$AD$108="Moderado"),CONCATENATE("R34C",'Mapa final'!$R$108),"")</f>
        <v/>
      </c>
      <c r="P89" s="86" t="str">
        <f>IF(AND('Mapa final'!$AB$106="Alta",'Mapa final'!$AD$106="Moderado"),CONCATENATE("R34C",'Mapa final'!$R$106),"")</f>
        <v/>
      </c>
      <c r="Q89" s="40" t="str">
        <f>IF(AND('Mapa final'!$AB$107="Alta",'Mapa final'!$AD$107="Moderado"),CONCATENATE("R34C",'Mapa final'!$R$107),"")</f>
        <v/>
      </c>
      <c r="R89" s="87" t="str">
        <f>IF(AND('Mapa final'!$AB$108="Alta",'Mapa final'!$AD$108="Moderado"),CONCATENATE("R34C",'Mapa final'!$R$108),"")</f>
        <v/>
      </c>
      <c r="S89" s="86" t="str">
        <f>IF(AND('Mapa final'!$AB$106="Alta",'Mapa final'!$AD$106="Mayor"),CONCATENATE("R34C",'Mapa final'!$R$106),"")</f>
        <v/>
      </c>
      <c r="T89" s="40" t="str">
        <f>IF(AND('Mapa final'!$AB$107="Alta",'Mapa final'!$AD$107="Mayor"),CONCATENATE("R34C",'Mapa final'!$R$107),"")</f>
        <v/>
      </c>
      <c r="U89" s="87" t="str">
        <f>IF(AND('Mapa final'!$AB$108="Alta",'Mapa final'!$AD$108="Mayor"),CONCATENATE("R34C",'Mapa final'!$R$108),"")</f>
        <v/>
      </c>
      <c r="V89" s="189" t="str">
        <f>IF(AND('Mapa final'!$AB$106="Alta",'Mapa final'!$AD$106="Catastrófico"),CONCATENATE("R34C",'Mapa final'!$R$106),"")</f>
        <v/>
      </c>
      <c r="W89" s="190" t="str">
        <f>IF(AND('Mapa final'!$AB$107="Alta",'Mapa final'!$AD$107="Catastrófico"),CONCATENATE("R34C",'Mapa final'!$R$107),"")</f>
        <v/>
      </c>
      <c r="X89" s="191" t="str">
        <f>IF(AND('Mapa final'!$AB$108="Alta",'Mapa final'!$AD$108="Catastrófico"),CONCATENATE("R34C",'Mapa final'!$R$108),"")</f>
        <v/>
      </c>
      <c r="Y89" s="41"/>
      <c r="Z89" s="270"/>
      <c r="AA89" s="271"/>
      <c r="AB89" s="271"/>
      <c r="AC89" s="271"/>
      <c r="AD89" s="271"/>
      <c r="AE89" s="272"/>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290"/>
      <c r="C90" s="291"/>
      <c r="D90" s="292"/>
      <c r="E90" s="277"/>
      <c r="F90" s="276"/>
      <c r="G90" s="276"/>
      <c r="H90" s="276"/>
      <c r="I90" s="276"/>
      <c r="J90" s="195" t="str">
        <f>IF(AND('Mapa final'!$AB$109="Alta",'Mapa final'!$AD$109="Moderado"),CONCATENATE("R35C",'Mapa final'!$R$109),"")</f>
        <v/>
      </c>
      <c r="K90" s="196" t="str">
        <f>IF(AND('Mapa final'!$AB$110="Alta",'Mapa final'!$AD$110="Moderado"),CONCATENATE("R35C",'Mapa final'!$R$110),"")</f>
        <v/>
      </c>
      <c r="L90" s="197" t="str">
        <f>IF(AND('Mapa final'!$AB$111="Alta",'Mapa final'!$AD$111="Moderado"),CONCATENATE("R35C",'Mapa final'!$R$111),"")</f>
        <v/>
      </c>
      <c r="M90" s="195" t="str">
        <f>IF(AND('Mapa final'!$AB$109="Alta",'Mapa final'!$AD$109="Moderado"),CONCATENATE("R35C",'Mapa final'!$R$109),"")</f>
        <v/>
      </c>
      <c r="N90" s="196" t="str">
        <f>IF(AND('Mapa final'!$AB$110="Alta",'Mapa final'!$AD$110="Moderado"),CONCATENATE("R35C",'Mapa final'!$R$110),"")</f>
        <v/>
      </c>
      <c r="O90" s="197" t="str">
        <f>IF(AND('Mapa final'!$AB$111="Alta",'Mapa final'!$AD$111="Moderado"),CONCATENATE("R35C",'Mapa final'!$R$111),"")</f>
        <v/>
      </c>
      <c r="P90" s="86" t="str">
        <f>IF(AND('Mapa final'!$AB$109="Alta",'Mapa final'!$AD$109="Moderado"),CONCATENATE("R35C",'Mapa final'!$R$109),"")</f>
        <v/>
      </c>
      <c r="Q90" s="40" t="str">
        <f>IF(AND('Mapa final'!$AB$110="Alta",'Mapa final'!$AD$110="Moderado"),CONCATENATE("R35C",'Mapa final'!$R$110),"")</f>
        <v/>
      </c>
      <c r="R90" s="87" t="str">
        <f>IF(AND('Mapa final'!$AB$111="Alta",'Mapa final'!$AD$111="Moderado"),CONCATENATE("R35C",'Mapa final'!$R$111),"")</f>
        <v/>
      </c>
      <c r="S90" s="86" t="str">
        <f>IF(AND('Mapa final'!$AB$109="Alta",'Mapa final'!$AD$109="Mayor"),CONCATENATE("R35C",'Mapa final'!$R$109),"")</f>
        <v/>
      </c>
      <c r="T90" s="40" t="str">
        <f>IF(AND('Mapa final'!$AB$110="Alta",'Mapa final'!$AD$110="Mayor"),CONCATENATE("R35C",'Mapa final'!$R$110),"")</f>
        <v/>
      </c>
      <c r="U90" s="87" t="str">
        <f>IF(AND('Mapa final'!$AB$111="Alta",'Mapa final'!$AD$111="Mayor"),CONCATENATE("R35C",'Mapa final'!$R$111),"")</f>
        <v/>
      </c>
      <c r="V90" s="189" t="str">
        <f>IF(AND('Mapa final'!$AB$109="Alta",'Mapa final'!$AD$109="Catastrófico"),CONCATENATE("R35C",'Mapa final'!$R$109),"")</f>
        <v/>
      </c>
      <c r="W90" s="190" t="str">
        <f>IF(AND('Mapa final'!$AB$110="Alta",'Mapa final'!$AD$110="Catastrófico"),CONCATENATE("R35C",'Mapa final'!$R$110),"")</f>
        <v/>
      </c>
      <c r="X90" s="191" t="str">
        <f>IF(AND('Mapa final'!$AB$111="Alta",'Mapa final'!$AD$111="Catastrófico"),CONCATENATE("R35C",'Mapa final'!$R$111),"")</f>
        <v/>
      </c>
      <c r="Y90" s="41"/>
      <c r="Z90" s="270"/>
      <c r="AA90" s="271"/>
      <c r="AB90" s="271"/>
      <c r="AC90" s="271"/>
      <c r="AD90" s="271"/>
      <c r="AE90" s="272"/>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290"/>
      <c r="C91" s="291"/>
      <c r="D91" s="292"/>
      <c r="E91" s="277"/>
      <c r="F91" s="276"/>
      <c r="G91" s="276"/>
      <c r="H91" s="276"/>
      <c r="I91" s="276"/>
      <c r="J91" s="195" t="str">
        <f>IF(AND('Mapa final'!$AB$112="Alta",'Mapa final'!$AD$112="Moderado"),CONCATENATE("R36C",'Mapa final'!$R$112),"")</f>
        <v/>
      </c>
      <c r="K91" s="196" t="str">
        <f>IF(AND('Mapa final'!$AB$113="Alta",'Mapa final'!$AD$113="Moderado"),CONCATENATE("R36C",'Mapa final'!$R$113),"")</f>
        <v/>
      </c>
      <c r="L91" s="197" t="str">
        <f>IF(AND('Mapa final'!$AB$114="Alta",'Mapa final'!$AD$114="Moderado"),CONCATENATE("R36C",'Mapa final'!$R$114),"")</f>
        <v/>
      </c>
      <c r="M91" s="195" t="str">
        <f>IF(AND('Mapa final'!$AB$112="Alta",'Mapa final'!$AD$112="Moderado"),CONCATENATE("R36C",'Mapa final'!$R$112),"")</f>
        <v/>
      </c>
      <c r="N91" s="196" t="str">
        <f>IF(AND('Mapa final'!$AB$113="Alta",'Mapa final'!$AD$113="Moderado"),CONCATENATE("R36C",'Mapa final'!$R$113),"")</f>
        <v/>
      </c>
      <c r="O91" s="197" t="str">
        <f>IF(AND('Mapa final'!$AB$114="Alta",'Mapa final'!$AD$114="Moderado"),CONCATENATE("R36C",'Mapa final'!$R$114),"")</f>
        <v/>
      </c>
      <c r="P91" s="86" t="str">
        <f>IF(AND('Mapa final'!$AB$112="Alta",'Mapa final'!$AD$112="Moderado"),CONCATENATE("R36C",'Mapa final'!$R$112),"")</f>
        <v/>
      </c>
      <c r="Q91" s="40" t="str">
        <f>IF(AND('Mapa final'!$AB$113="Alta",'Mapa final'!$AD$113="Moderado"),CONCATENATE("R36C",'Mapa final'!$R$113),"")</f>
        <v/>
      </c>
      <c r="R91" s="87" t="str">
        <f>IF(AND('Mapa final'!$AB$114="Alta",'Mapa final'!$AD$114="Moderado"),CONCATENATE("R36C",'Mapa final'!$R$114),"")</f>
        <v/>
      </c>
      <c r="S91" s="86" t="str">
        <f>IF(AND('Mapa final'!$AB$112="Alta",'Mapa final'!$AD$112="Mayor"),CONCATENATE("R36C",'Mapa final'!$R$112),"")</f>
        <v/>
      </c>
      <c r="T91" s="40" t="str">
        <f>IF(AND('Mapa final'!$AB$113="Alta",'Mapa final'!$AD$113="Mayor"),CONCATENATE("R36C",'Mapa final'!$R$113),"")</f>
        <v/>
      </c>
      <c r="U91" s="87" t="str">
        <f>IF(AND('Mapa final'!$AB$114="Alta",'Mapa final'!$AD$114="Mayor"),CONCATENATE("R36C",'Mapa final'!$R$114),"")</f>
        <v/>
      </c>
      <c r="V91" s="189" t="str">
        <f>IF(AND('Mapa final'!$AB$112="Alta",'Mapa final'!$AD$112="Catastrófico"),CONCATENATE("R36C",'Mapa final'!$R$112),"")</f>
        <v/>
      </c>
      <c r="W91" s="190" t="str">
        <f>IF(AND('Mapa final'!$AB$113="Alta",'Mapa final'!$AD$113="Catastrófico"),CONCATENATE("R36C",'Mapa final'!$R$113),"")</f>
        <v/>
      </c>
      <c r="X91" s="191" t="str">
        <f>IF(AND('Mapa final'!$AB$114="Alta",'Mapa final'!$AD$114="Catastrófico"),CONCATENATE("R36C",'Mapa final'!$R$114),"")</f>
        <v/>
      </c>
      <c r="Y91" s="41"/>
      <c r="Z91" s="270"/>
      <c r="AA91" s="271"/>
      <c r="AB91" s="271"/>
      <c r="AC91" s="271"/>
      <c r="AD91" s="271"/>
      <c r="AE91" s="272"/>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290"/>
      <c r="C92" s="291"/>
      <c r="D92" s="292"/>
      <c r="E92" s="277"/>
      <c r="F92" s="276"/>
      <c r="G92" s="276"/>
      <c r="H92" s="276"/>
      <c r="I92" s="276"/>
      <c r="J92" s="195" t="str">
        <f>IF(AND('Mapa final'!$AB$115="Alta",'Mapa final'!$AD$115="Moderado"),CONCATENATE("R37C",'Mapa final'!$R$115),"")</f>
        <v/>
      </c>
      <c r="K92" s="196" t="str">
        <f>IF(AND('Mapa final'!$AB$116="Alta",'Mapa final'!$AD$116="Moderado"),CONCATENATE("R37C",'Mapa final'!$R$116),"")</f>
        <v/>
      </c>
      <c r="L92" s="197" t="str">
        <f>IF(AND('Mapa final'!$AB$117="Alta",'Mapa final'!$AD$117="Moderado"),CONCATENATE("R37C",'Mapa final'!$R$117),"")</f>
        <v/>
      </c>
      <c r="M92" s="195" t="str">
        <f>IF(AND('Mapa final'!$AB$115="Alta",'Mapa final'!$AD$115="Moderado"),CONCATENATE("R37C",'Mapa final'!$R$115),"")</f>
        <v/>
      </c>
      <c r="N92" s="196" t="str">
        <f>IF(AND('Mapa final'!$AB$116="Alta",'Mapa final'!$AD$116="Moderado"),CONCATENATE("R37C",'Mapa final'!$R$116),"")</f>
        <v/>
      </c>
      <c r="O92" s="197" t="str">
        <f>IF(AND('Mapa final'!$AB$117="Alta",'Mapa final'!$AD$117="Moderado"),CONCATENATE("R37C",'Mapa final'!$R$117),"")</f>
        <v/>
      </c>
      <c r="P92" s="86" t="str">
        <f>IF(AND('Mapa final'!$AB$115="Alta",'Mapa final'!$AD$115="Moderado"),CONCATENATE("R37C",'Mapa final'!$R$115),"")</f>
        <v/>
      </c>
      <c r="Q92" s="40" t="str">
        <f>IF(AND('Mapa final'!$AB$116="Alta",'Mapa final'!$AD$116="Moderado"),CONCATENATE("R37C",'Mapa final'!$R$116),"")</f>
        <v/>
      </c>
      <c r="R92" s="87" t="str">
        <f>IF(AND('Mapa final'!$AB$117="Alta",'Mapa final'!$AD$117="Moderado"),CONCATENATE("R37C",'Mapa final'!$R$117),"")</f>
        <v/>
      </c>
      <c r="S92" s="86" t="str">
        <f>IF(AND('Mapa final'!$AB$115="Alta",'Mapa final'!$AD$115="Mayor"),CONCATENATE("R37C",'Mapa final'!$R$115),"")</f>
        <v/>
      </c>
      <c r="T92" s="40" t="str">
        <f>IF(AND('Mapa final'!$AB$116="Alta",'Mapa final'!$AD$116="Mayor"),CONCATENATE("R37C",'Mapa final'!$R$116),"")</f>
        <v/>
      </c>
      <c r="U92" s="87" t="str">
        <f>IF(AND('Mapa final'!$AB$117="Alta",'Mapa final'!$AD$117="Mayor"),CONCATENATE("R37C",'Mapa final'!$R$117),"")</f>
        <v/>
      </c>
      <c r="V92" s="189" t="str">
        <f>IF(AND('Mapa final'!$AB$115="Alta",'Mapa final'!$AD$115="Catastrófico"),CONCATENATE("R37C",'Mapa final'!$R$115),"")</f>
        <v/>
      </c>
      <c r="W92" s="190" t="str">
        <f>IF(AND('Mapa final'!$AB$116="Alta",'Mapa final'!$AD$116="Catastrófico"),CONCATENATE("R37C",'Mapa final'!$R$116),"")</f>
        <v/>
      </c>
      <c r="X92" s="191" t="str">
        <f>IF(AND('Mapa final'!$AB$117="Alta",'Mapa final'!$AD$117="Catastrófico"),CONCATENATE("R37C",'Mapa final'!$R$117),"")</f>
        <v/>
      </c>
      <c r="Y92" s="41"/>
      <c r="Z92" s="270"/>
      <c r="AA92" s="271"/>
      <c r="AB92" s="271"/>
      <c r="AC92" s="271"/>
      <c r="AD92" s="271"/>
      <c r="AE92" s="272"/>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290"/>
      <c r="C93" s="291"/>
      <c r="D93" s="292"/>
      <c r="E93" s="277"/>
      <c r="F93" s="276"/>
      <c r="G93" s="276"/>
      <c r="H93" s="276"/>
      <c r="I93" s="276"/>
      <c r="J93" s="195" t="str">
        <f>IF(AND('Mapa final'!$AB$118="Alta",'Mapa final'!$AD$118="Moderado"),CONCATENATE("R39C",'Mapa final'!$R$118),"")</f>
        <v/>
      </c>
      <c r="K93" s="196" t="str">
        <f>IF(AND('Mapa final'!$AB$119="Alta",'Mapa final'!$AD$119="Moderado"),CONCATENATE("R38C",'Mapa final'!$R$119),"")</f>
        <v/>
      </c>
      <c r="L93" s="197" t="str">
        <f>IF(AND('Mapa final'!$AB$120="Alta",'Mapa final'!$AD$120="Moderado"),CONCATENATE("R38C",'Mapa final'!$R$120),"")</f>
        <v/>
      </c>
      <c r="M93" s="195" t="str">
        <f>IF(AND('Mapa final'!$AB$118="Alta",'Mapa final'!$AD$118="Moderado"),CONCATENATE("R39C",'Mapa final'!$R$118),"")</f>
        <v/>
      </c>
      <c r="N93" s="196" t="str">
        <f>IF(AND('Mapa final'!$AB$119="Alta",'Mapa final'!$AD$119="Moderado"),CONCATENATE("R38C",'Mapa final'!$R$119),"")</f>
        <v/>
      </c>
      <c r="O93" s="197" t="str">
        <f>IF(AND('Mapa final'!$AB$120="Alta",'Mapa final'!$AD$120="Moderado"),CONCATENATE("R38C",'Mapa final'!$R$120),"")</f>
        <v/>
      </c>
      <c r="P93" s="86" t="str">
        <f>IF(AND('Mapa final'!$AB$118="Alta",'Mapa final'!$AD$118="Moderado"),CONCATENATE("R39C",'Mapa final'!$R$118),"")</f>
        <v/>
      </c>
      <c r="Q93" s="40" t="str">
        <f>IF(AND('Mapa final'!$AB$119="Alta",'Mapa final'!$AD$119="Moderado"),CONCATENATE("R38C",'Mapa final'!$R$119),"")</f>
        <v/>
      </c>
      <c r="R93" s="87" t="str">
        <f>IF(AND('Mapa final'!$AB$120="Alta",'Mapa final'!$AD$120="Moderado"),CONCATENATE("R38C",'Mapa final'!$R$120),"")</f>
        <v/>
      </c>
      <c r="S93" s="86" t="str">
        <f>IF(AND('Mapa final'!$AB$118="Alta",'Mapa final'!$AD$118="Mayor"),CONCATENATE("R39C",'Mapa final'!$R$118),"")</f>
        <v/>
      </c>
      <c r="T93" s="40" t="str">
        <f>IF(AND('Mapa final'!$AB$119="Alta",'Mapa final'!$AD$119="Mayor"),CONCATENATE("R38C",'Mapa final'!$R$119),"")</f>
        <v/>
      </c>
      <c r="U93" s="87" t="str">
        <f>IF(AND('Mapa final'!$AB$120="Alta",'Mapa final'!$AD$120="Mayor"),CONCATENATE("R38C",'Mapa final'!$R$120),"")</f>
        <v/>
      </c>
      <c r="V93" s="189" t="str">
        <f>IF(AND('Mapa final'!$AB$118="Alta",'Mapa final'!$AD$118="Catastrófico"),CONCATENATE("R39C",'Mapa final'!$R$118),"")</f>
        <v/>
      </c>
      <c r="W93" s="190" t="str">
        <f>IF(AND('Mapa final'!$AB$119="Alta",'Mapa final'!$AD$119="Catastrófico"),CONCATENATE("R38C",'Mapa final'!$R$119),"")</f>
        <v/>
      </c>
      <c r="X93" s="191" t="str">
        <f>IF(AND('Mapa final'!$AB$120="Alta",'Mapa final'!$AD$120="Catastrófico"),CONCATENATE("R38C",'Mapa final'!$R$120),"")</f>
        <v/>
      </c>
      <c r="Y93" s="41"/>
      <c r="Z93" s="270"/>
      <c r="AA93" s="271"/>
      <c r="AB93" s="271"/>
      <c r="AC93" s="271"/>
      <c r="AD93" s="271"/>
      <c r="AE93" s="272"/>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290"/>
      <c r="C94" s="291"/>
      <c r="D94" s="292"/>
      <c r="E94" s="277"/>
      <c r="F94" s="276"/>
      <c r="G94" s="276"/>
      <c r="H94" s="276"/>
      <c r="I94" s="276"/>
      <c r="J94" s="195" t="str">
        <f>IF(AND('Mapa final'!$AB$121="Alta",'Mapa final'!$AD$121="Moderado"),CONCATENATE("R40C",'Mapa final'!$R$121),"")</f>
        <v/>
      </c>
      <c r="K94" s="196" t="str">
        <f>IF(AND('Mapa final'!$AB$122="Alta",'Mapa final'!$AD$122="Moderado"),CONCATENATE("R39C",'Mapa final'!$R$122),"")</f>
        <v/>
      </c>
      <c r="L94" s="197" t="str">
        <f>IF(AND('Mapa final'!$AB$123="Alta",'Mapa final'!$AD$123="Moderado"),CONCATENATE("R39C",'Mapa final'!$R$123),"")</f>
        <v/>
      </c>
      <c r="M94" s="195" t="str">
        <f>IF(AND('Mapa final'!$AB$121="Alta",'Mapa final'!$AD$121="Moderado"),CONCATENATE("R40C",'Mapa final'!$R$121),"")</f>
        <v/>
      </c>
      <c r="N94" s="196" t="str">
        <f>IF(AND('Mapa final'!$AB$122="Alta",'Mapa final'!$AD$122="Moderado"),CONCATENATE("R39C",'Mapa final'!$R$122),"")</f>
        <v/>
      </c>
      <c r="O94" s="197" t="str">
        <f>IF(AND('Mapa final'!$AB$123="Alta",'Mapa final'!$AD$123="Moderado"),CONCATENATE("R39C",'Mapa final'!$R$123),"")</f>
        <v/>
      </c>
      <c r="P94" s="86" t="str">
        <f>IF(AND('Mapa final'!$AB$121="Alta",'Mapa final'!$AD$121="Moderado"),CONCATENATE("R40C",'Mapa final'!$R$121),"")</f>
        <v/>
      </c>
      <c r="Q94" s="40" t="str">
        <f>IF(AND('Mapa final'!$AB$122="Alta",'Mapa final'!$AD$122="Moderado"),CONCATENATE("R39C",'Mapa final'!$R$122),"")</f>
        <v/>
      </c>
      <c r="R94" s="87" t="str">
        <f>IF(AND('Mapa final'!$AB$123="Alta",'Mapa final'!$AD$123="Moderado"),CONCATENATE("R39C",'Mapa final'!$R$123),"")</f>
        <v/>
      </c>
      <c r="S94" s="86" t="str">
        <f>IF(AND('Mapa final'!$AB$121="Alta",'Mapa final'!$AD$121="Mayor"),CONCATENATE("R40C",'Mapa final'!$R$121),"")</f>
        <v/>
      </c>
      <c r="T94" s="40" t="str">
        <f>IF(AND('Mapa final'!$AB$122="Alta",'Mapa final'!$AD$122="Mayor"),CONCATENATE("R39C",'Mapa final'!$R$122),"")</f>
        <v/>
      </c>
      <c r="U94" s="87" t="str">
        <f>IF(AND('Mapa final'!$AB$123="Alta",'Mapa final'!$AD$123="Mayor"),CONCATENATE("R39C",'Mapa final'!$R$123),"")</f>
        <v/>
      </c>
      <c r="V94" s="189" t="str">
        <f>IF(AND('Mapa final'!$AB$121="Alta",'Mapa final'!$AD$121="Catastrófico"),CONCATENATE("R40C",'Mapa final'!$R$121),"")</f>
        <v/>
      </c>
      <c r="W94" s="190" t="str">
        <f>IF(AND('Mapa final'!$AB$122="Alta",'Mapa final'!$AD$122="Catastrófico"),CONCATENATE("R39C",'Mapa final'!$R$122),"")</f>
        <v/>
      </c>
      <c r="X94" s="191" t="str">
        <f>IF(AND('Mapa final'!$AB$123="Alta",'Mapa final'!$AD$123="Catastrófico"),CONCATENATE("R39C",'Mapa final'!$R$123),"")</f>
        <v/>
      </c>
      <c r="Y94" s="41"/>
      <c r="Z94" s="270"/>
      <c r="AA94" s="271"/>
      <c r="AB94" s="271"/>
      <c r="AC94" s="271"/>
      <c r="AD94" s="271"/>
      <c r="AE94" s="272"/>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290"/>
      <c r="C95" s="291"/>
      <c r="D95" s="292"/>
      <c r="E95" s="277"/>
      <c r="F95" s="276"/>
      <c r="G95" s="276"/>
      <c r="H95" s="276"/>
      <c r="I95" s="276"/>
      <c r="J95" s="195" t="str">
        <f>IF(AND('Mapa final'!$AB$124="Alta",'Mapa final'!$AD$124="Moderado"),CONCATENATE("R41C",'Mapa final'!$R$124),"")</f>
        <v/>
      </c>
      <c r="K95" s="196" t="str">
        <f>IF(AND('Mapa final'!$AB$125="Alta",'Mapa final'!$AD$125="Moderado"),CONCATENATE("R40C",'Mapa final'!$R$125),"")</f>
        <v/>
      </c>
      <c r="L95" s="197" t="str">
        <f>IF(AND('Mapa final'!$AB$126="Alta",'Mapa final'!$AD$126="Moderado"),CONCATENATE("R40C",'Mapa final'!$R$126),"")</f>
        <v/>
      </c>
      <c r="M95" s="195" t="str">
        <f>IF(AND('Mapa final'!$AB$124="Alta",'Mapa final'!$AD$124="Moderado"),CONCATENATE("R41C",'Mapa final'!$R$124),"")</f>
        <v/>
      </c>
      <c r="N95" s="196" t="str">
        <f>IF(AND('Mapa final'!$AB$125="Alta",'Mapa final'!$AD$125="Moderado"),CONCATENATE("R40C",'Mapa final'!$R$125),"")</f>
        <v/>
      </c>
      <c r="O95" s="197" t="str">
        <f>IF(AND('Mapa final'!$AB$126="Alta",'Mapa final'!$AD$126="Moderado"),CONCATENATE("R40C",'Mapa final'!$R$126),"")</f>
        <v/>
      </c>
      <c r="P95" s="86" t="str">
        <f>IF(AND('Mapa final'!$AB$124="Alta",'Mapa final'!$AD$124="Moderado"),CONCATENATE("R41C",'Mapa final'!$R$124),"")</f>
        <v/>
      </c>
      <c r="Q95" s="40" t="str">
        <f>IF(AND('Mapa final'!$AB$125="Alta",'Mapa final'!$AD$125="Moderado"),CONCATENATE("R40C",'Mapa final'!$R$125),"")</f>
        <v/>
      </c>
      <c r="R95" s="87" t="str">
        <f>IF(AND('Mapa final'!$AB$126="Alta",'Mapa final'!$AD$126="Moderado"),CONCATENATE("R40C",'Mapa final'!$R$126),"")</f>
        <v/>
      </c>
      <c r="S95" s="86" t="str">
        <f>IF(AND('Mapa final'!$AB$124="Alta",'Mapa final'!$AD$124="Mayor"),CONCATENATE("R41C",'Mapa final'!$R$124),"")</f>
        <v/>
      </c>
      <c r="T95" s="40" t="str">
        <f>IF(AND('Mapa final'!$AB$125="Alta",'Mapa final'!$AD$125="Mayor"),CONCATENATE("R40C",'Mapa final'!$R$125),"")</f>
        <v/>
      </c>
      <c r="U95" s="87" t="str">
        <f>IF(AND('Mapa final'!$AB$126="Alta",'Mapa final'!$AD$126="Mayor"),CONCATENATE("R40C",'Mapa final'!$R$126),"")</f>
        <v/>
      </c>
      <c r="V95" s="189" t="str">
        <f>IF(AND('Mapa final'!$AB$124="Alta",'Mapa final'!$AD$124="Catastrófico"),CONCATENATE("R41C",'Mapa final'!$R$124),"")</f>
        <v/>
      </c>
      <c r="W95" s="190" t="str">
        <f>IF(AND('Mapa final'!$AB$125="Alta",'Mapa final'!$AD$125="Catastrófico"),CONCATENATE("R40C",'Mapa final'!$R$125),"")</f>
        <v/>
      </c>
      <c r="X95" s="191" t="str">
        <f>IF(AND('Mapa final'!$AB$126="Alta",'Mapa final'!$AD$126="Catastrófico"),CONCATENATE("R40C",'Mapa final'!$R$126),"")</f>
        <v/>
      </c>
      <c r="Y95" s="41"/>
      <c r="Z95" s="270"/>
      <c r="AA95" s="271"/>
      <c r="AB95" s="271"/>
      <c r="AC95" s="271"/>
      <c r="AD95" s="271"/>
      <c r="AE95" s="272"/>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290"/>
      <c r="C96" s="291"/>
      <c r="D96" s="292"/>
      <c r="E96" s="277"/>
      <c r="F96" s="276"/>
      <c r="G96" s="276"/>
      <c r="H96" s="276"/>
      <c r="I96" s="276"/>
      <c r="J96" s="195" t="str">
        <f>IF(AND('Mapa final'!$AB$127="Alta",'Mapa final'!$AD$127="Moderado"),CONCATENATE("R42C",'Mapa final'!$R$127),"")</f>
        <v/>
      </c>
      <c r="K96" s="196" t="str">
        <f>IF(AND('Mapa final'!$AB$128="Alta",'Mapa final'!$AD$128="Moderado"),CONCATENATE("R41C",'Mapa final'!$R$128),"")</f>
        <v/>
      </c>
      <c r="L96" s="197" t="str">
        <f>IF(AND('Mapa final'!$AB$129="Alta",'Mapa final'!$AD$129="Moderado"),CONCATENATE("R41C",'Mapa final'!$R$129),"")</f>
        <v/>
      </c>
      <c r="M96" s="195" t="str">
        <f>IF(AND('Mapa final'!$AB$127="Alta",'Mapa final'!$AD$127="Moderado"),CONCATENATE("R42C",'Mapa final'!$R$127),"")</f>
        <v/>
      </c>
      <c r="N96" s="196" t="str">
        <f>IF(AND('Mapa final'!$AB$128="Alta",'Mapa final'!$AD$128="Moderado"),CONCATENATE("R41C",'Mapa final'!$R$128),"")</f>
        <v/>
      </c>
      <c r="O96" s="197" t="str">
        <f>IF(AND('Mapa final'!$AB$129="Alta",'Mapa final'!$AD$129="Moderado"),CONCATENATE("R41C",'Mapa final'!$R$129),"")</f>
        <v/>
      </c>
      <c r="P96" s="86" t="str">
        <f>IF(AND('Mapa final'!$AB$127="Alta",'Mapa final'!$AD$127="Moderado"),CONCATENATE("R42C",'Mapa final'!$R$127),"")</f>
        <v/>
      </c>
      <c r="Q96" s="40" t="str">
        <f>IF(AND('Mapa final'!$AB$128="Alta",'Mapa final'!$AD$128="Moderado"),CONCATENATE("R41C",'Mapa final'!$R$128),"")</f>
        <v/>
      </c>
      <c r="R96" s="87" t="str">
        <f>IF(AND('Mapa final'!$AB$129="Alta",'Mapa final'!$AD$129="Moderado"),CONCATENATE("R41C",'Mapa final'!$R$129),"")</f>
        <v/>
      </c>
      <c r="S96" s="86" t="str">
        <f>IF(AND('Mapa final'!$AB$127="Alta",'Mapa final'!$AD$127="Mayor"),CONCATENATE("R42C",'Mapa final'!$R$127),"")</f>
        <v/>
      </c>
      <c r="T96" s="40" t="str">
        <f>IF(AND('Mapa final'!$AB$128="Alta",'Mapa final'!$AD$128="Mayor"),CONCATENATE("R41C",'Mapa final'!$R$128),"")</f>
        <v/>
      </c>
      <c r="U96" s="87" t="str">
        <f>IF(AND('Mapa final'!$AB$129="Alta",'Mapa final'!$AD$129="Mayor"),CONCATENATE("R41C",'Mapa final'!$R$129),"")</f>
        <v/>
      </c>
      <c r="V96" s="189" t="str">
        <f>IF(AND('Mapa final'!$AB$127="Alta",'Mapa final'!$AD$127="Catastrófico"),CONCATENATE("R42C",'Mapa final'!$R$127),"")</f>
        <v/>
      </c>
      <c r="W96" s="190" t="str">
        <f>IF(AND('Mapa final'!$AB$128="Alta",'Mapa final'!$AD$128="Catastrófico"),CONCATENATE("R41C",'Mapa final'!$R$128),"")</f>
        <v/>
      </c>
      <c r="X96" s="191" t="str">
        <f>IF(AND('Mapa final'!$AB$129="Alta",'Mapa final'!$AD$129="Catastrófico"),CONCATENATE("R41C",'Mapa final'!$R$129),"")</f>
        <v/>
      </c>
      <c r="Y96" s="41"/>
      <c r="Z96" s="270"/>
      <c r="AA96" s="271"/>
      <c r="AB96" s="271"/>
      <c r="AC96" s="271"/>
      <c r="AD96" s="271"/>
      <c r="AE96" s="272"/>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290"/>
      <c r="C97" s="291"/>
      <c r="D97" s="292"/>
      <c r="E97" s="277"/>
      <c r="F97" s="276"/>
      <c r="G97" s="276"/>
      <c r="H97" s="276"/>
      <c r="I97" s="276"/>
      <c r="J97" s="195" t="str">
        <f>IF(AND('Mapa final'!$AB$130="Alta",'Mapa final'!$AD$130="Moderado"),CONCATENATE("R43C",'Mapa final'!$R$130),"")</f>
        <v/>
      </c>
      <c r="K97" s="196" t="str">
        <f>IF(AND('Mapa final'!$AB$131="Alta",'Mapa final'!$AD$131="Moderado"),CONCATENATE("R42C",'Mapa final'!$R$131),"")</f>
        <v/>
      </c>
      <c r="L97" s="197" t="str">
        <f>IF(AND('Mapa final'!$AB$132="Alta",'Mapa final'!$AD$132="Moderado"),CONCATENATE("R42C",'Mapa final'!$R$132),"")</f>
        <v/>
      </c>
      <c r="M97" s="195" t="str">
        <f>IF(AND('Mapa final'!$AB$130="Alta",'Mapa final'!$AD$130="Moderado"),CONCATENATE("R43C",'Mapa final'!$R$130),"")</f>
        <v/>
      </c>
      <c r="N97" s="196" t="str">
        <f>IF(AND('Mapa final'!$AB$131="Alta",'Mapa final'!$AD$131="Moderado"),CONCATENATE("R42C",'Mapa final'!$R$131),"")</f>
        <v/>
      </c>
      <c r="O97" s="197" t="str">
        <f>IF(AND('Mapa final'!$AB$132="Alta",'Mapa final'!$AD$132="Moderado"),CONCATENATE("R42C",'Mapa final'!$R$132),"")</f>
        <v/>
      </c>
      <c r="P97" s="86" t="str">
        <f>IF(AND('Mapa final'!$AB$130="Alta",'Mapa final'!$AD$130="Moderado"),CONCATENATE("R43C",'Mapa final'!$R$130),"")</f>
        <v/>
      </c>
      <c r="Q97" s="40" t="str">
        <f>IF(AND('Mapa final'!$AB$131="Alta",'Mapa final'!$AD$131="Moderado"),CONCATENATE("R42C",'Mapa final'!$R$131),"")</f>
        <v/>
      </c>
      <c r="R97" s="87" t="str">
        <f>IF(AND('Mapa final'!$AB$132="Alta",'Mapa final'!$AD$132="Moderado"),CONCATENATE("R42C",'Mapa final'!$R$132),"")</f>
        <v/>
      </c>
      <c r="S97" s="86" t="str">
        <f>IF(AND('Mapa final'!$AB$130="Alta",'Mapa final'!$AD$130="Mayor"),CONCATENATE("R43C",'Mapa final'!$R$130),"")</f>
        <v/>
      </c>
      <c r="T97" s="40" t="str">
        <f>IF(AND('Mapa final'!$AB$131="Alta",'Mapa final'!$AD$131="Mayor"),CONCATENATE("R42C",'Mapa final'!$R$131),"")</f>
        <v/>
      </c>
      <c r="U97" s="87" t="str">
        <f>IF(AND('Mapa final'!$AB$132="Alta",'Mapa final'!$AD$132="Mayor"),CONCATENATE("R42C",'Mapa final'!$R$132),"")</f>
        <v/>
      </c>
      <c r="V97" s="189" t="str">
        <f>IF(AND('Mapa final'!$AB$130="Alta",'Mapa final'!$AD$130="Catastrófico"),CONCATENATE("R43C",'Mapa final'!$R$130),"")</f>
        <v/>
      </c>
      <c r="W97" s="190" t="str">
        <f>IF(AND('Mapa final'!$AB$131="Alta",'Mapa final'!$AD$131="Catastrófico"),CONCATENATE("R42C",'Mapa final'!$R$131),"")</f>
        <v/>
      </c>
      <c r="X97" s="191" t="str">
        <f>IF(AND('Mapa final'!$AB$132="Alta",'Mapa final'!$AD$132="Catastrófico"),CONCATENATE("R42C",'Mapa final'!$R$132),"")</f>
        <v/>
      </c>
      <c r="Y97" s="41"/>
      <c r="Z97" s="270"/>
      <c r="AA97" s="271"/>
      <c r="AB97" s="271"/>
      <c r="AC97" s="271"/>
      <c r="AD97" s="271"/>
      <c r="AE97" s="272"/>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290"/>
      <c r="C98" s="291"/>
      <c r="D98" s="292"/>
      <c r="E98" s="277"/>
      <c r="F98" s="276"/>
      <c r="G98" s="276"/>
      <c r="H98" s="276"/>
      <c r="I98" s="276"/>
      <c r="J98" s="195" t="str">
        <f>IF(AND('Mapa final'!$AB$133="Alta",'Mapa final'!$AD$133="Moderado"),CONCATENATE("R44C",'Mapa final'!$R$133),"")</f>
        <v/>
      </c>
      <c r="K98" s="196" t="str">
        <f>IF(AND('Mapa final'!$AB$134="Alta",'Mapa final'!$AD$134="Moderado"),CONCATENATE("R43C",'Mapa final'!$R$134),"")</f>
        <v/>
      </c>
      <c r="L98" s="197" t="str">
        <f>IF(AND('Mapa final'!$AB$135="Alta",'Mapa final'!$AD$135="Moderado"),CONCATENATE("R43C",'Mapa final'!$R$135),"")</f>
        <v/>
      </c>
      <c r="M98" s="195" t="str">
        <f>IF(AND('Mapa final'!$AB$133="Alta",'Mapa final'!$AD$133="Moderado"),CONCATENATE("R44C",'Mapa final'!$R$133),"")</f>
        <v/>
      </c>
      <c r="N98" s="196" t="str">
        <f>IF(AND('Mapa final'!$AB$134="Alta",'Mapa final'!$AD$134="Moderado"),CONCATENATE("R43C",'Mapa final'!$R$134),"")</f>
        <v/>
      </c>
      <c r="O98" s="197" t="str">
        <f>IF(AND('Mapa final'!$AB$135="Alta",'Mapa final'!$AD$135="Moderado"),CONCATENATE("R43C",'Mapa final'!$R$135),"")</f>
        <v/>
      </c>
      <c r="P98" s="86" t="str">
        <f>IF(AND('Mapa final'!$AB$133="Alta",'Mapa final'!$AD$133="Moderado"),CONCATENATE("R44C",'Mapa final'!$R$133),"")</f>
        <v/>
      </c>
      <c r="Q98" s="40" t="str">
        <f>IF(AND('Mapa final'!$AB$134="Alta",'Mapa final'!$AD$134="Moderado"),CONCATENATE("R43C",'Mapa final'!$R$134),"")</f>
        <v/>
      </c>
      <c r="R98" s="87" t="str">
        <f>IF(AND('Mapa final'!$AB$135="Alta",'Mapa final'!$AD$135="Moderado"),CONCATENATE("R43C",'Mapa final'!$R$135),"")</f>
        <v/>
      </c>
      <c r="S98" s="86" t="str">
        <f>IF(AND('Mapa final'!$AB$133="Alta",'Mapa final'!$AD$133="Mayor"),CONCATENATE("R44C",'Mapa final'!$R$133),"")</f>
        <v/>
      </c>
      <c r="T98" s="40" t="str">
        <f>IF(AND('Mapa final'!$AB$134="Alta",'Mapa final'!$AD$134="Mayor"),CONCATENATE("R43C",'Mapa final'!$R$134),"")</f>
        <v/>
      </c>
      <c r="U98" s="87" t="str">
        <f>IF(AND('Mapa final'!$AB$135="Alta",'Mapa final'!$AD$135="Mayor"),CONCATENATE("R43C",'Mapa final'!$R$135),"")</f>
        <v/>
      </c>
      <c r="V98" s="189" t="str">
        <f>IF(AND('Mapa final'!$AB$133="Alta",'Mapa final'!$AD$133="Catastrófico"),CONCATENATE("R44C",'Mapa final'!$R$133),"")</f>
        <v/>
      </c>
      <c r="W98" s="190" t="str">
        <f>IF(AND('Mapa final'!$AB$134="Alta",'Mapa final'!$AD$134="Catastrófico"),CONCATENATE("R43C",'Mapa final'!$R$134),"")</f>
        <v/>
      </c>
      <c r="X98" s="191" t="str">
        <f>IF(AND('Mapa final'!$AB$135="Alta",'Mapa final'!$AD$135="Catastrófico"),CONCATENATE("R43C",'Mapa final'!$R$135),"")</f>
        <v/>
      </c>
      <c r="Y98" s="41"/>
      <c r="Z98" s="270"/>
      <c r="AA98" s="271"/>
      <c r="AB98" s="271"/>
      <c r="AC98" s="271"/>
      <c r="AD98" s="271"/>
      <c r="AE98" s="272"/>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290"/>
      <c r="C99" s="291"/>
      <c r="D99" s="292"/>
      <c r="E99" s="277"/>
      <c r="F99" s="276"/>
      <c r="G99" s="276"/>
      <c r="H99" s="276"/>
      <c r="I99" s="276"/>
      <c r="J99" s="195" t="str">
        <f>IF(AND('Mapa final'!$AB$136="Alta",'Mapa final'!$AD$136="Moderado"),CONCATENATE("R45C",'Mapa final'!$R$136),"")</f>
        <v/>
      </c>
      <c r="K99" s="196" t="str">
        <f>IF(AND('Mapa final'!$AB$137="Alta",'Mapa final'!$AD$137="Moderado"),CONCATENATE("R44C",'Mapa final'!$R$137),"")</f>
        <v/>
      </c>
      <c r="L99" s="197" t="str">
        <f>IF(AND('Mapa final'!$AB$138="Alta",'Mapa final'!$AD$138="Moderado"),CONCATENATE("R44C",'Mapa final'!$R$138),"")</f>
        <v/>
      </c>
      <c r="M99" s="195" t="str">
        <f>IF(AND('Mapa final'!$AB$136="Alta",'Mapa final'!$AD$136="Moderado"),CONCATENATE("R45C",'Mapa final'!$R$136),"")</f>
        <v/>
      </c>
      <c r="N99" s="196" t="str">
        <f>IF(AND('Mapa final'!$AB$137="Alta",'Mapa final'!$AD$137="Moderado"),CONCATENATE("R44C",'Mapa final'!$R$137),"")</f>
        <v/>
      </c>
      <c r="O99" s="197" t="str">
        <f>IF(AND('Mapa final'!$AB$138="Alta",'Mapa final'!$AD$138="Moderado"),CONCATENATE("R44C",'Mapa final'!$R$138),"")</f>
        <v/>
      </c>
      <c r="P99" s="86" t="str">
        <f>IF(AND('Mapa final'!$AB$136="Alta",'Mapa final'!$AD$136="Moderado"),CONCATENATE("R45C",'Mapa final'!$R$136),"")</f>
        <v/>
      </c>
      <c r="Q99" s="40" t="str">
        <f>IF(AND('Mapa final'!$AB$137="Alta",'Mapa final'!$AD$137="Moderado"),CONCATENATE("R44C",'Mapa final'!$R$137),"")</f>
        <v/>
      </c>
      <c r="R99" s="87" t="str">
        <f>IF(AND('Mapa final'!$AB$138="Alta",'Mapa final'!$AD$138="Moderado"),CONCATENATE("R44C",'Mapa final'!$R$138),"")</f>
        <v/>
      </c>
      <c r="S99" s="86" t="str">
        <f>IF(AND('Mapa final'!$AB$136="Alta",'Mapa final'!$AD$136="Mayor"),CONCATENATE("R45C",'Mapa final'!$R$136),"")</f>
        <v/>
      </c>
      <c r="T99" s="40" t="str">
        <f>IF(AND('Mapa final'!$AB$137="Alta",'Mapa final'!$AD$137="Mayor"),CONCATENATE("R44C",'Mapa final'!$R$137),"")</f>
        <v/>
      </c>
      <c r="U99" s="87" t="str">
        <f>IF(AND('Mapa final'!$AB$138="Alta",'Mapa final'!$AD$138="Mayor"),CONCATENATE("R44C",'Mapa final'!$R$138),"")</f>
        <v/>
      </c>
      <c r="V99" s="189" t="str">
        <f>IF(AND('Mapa final'!$AB$136="Alta",'Mapa final'!$AD$136="Catastrófico"),CONCATENATE("R45C",'Mapa final'!$R$136),"")</f>
        <v/>
      </c>
      <c r="W99" s="190" t="str">
        <f>IF(AND('Mapa final'!$AB$137="Alta",'Mapa final'!$AD$137="Catastrófico"),CONCATENATE("R44C",'Mapa final'!$R$137),"")</f>
        <v/>
      </c>
      <c r="X99" s="191" t="str">
        <f>IF(AND('Mapa final'!$AB$138="Alta",'Mapa final'!$AD$138="Catastrófico"),CONCATENATE("R44C",'Mapa final'!$R$138),"")</f>
        <v/>
      </c>
      <c r="Y99" s="41"/>
      <c r="Z99" s="270"/>
      <c r="AA99" s="271"/>
      <c r="AB99" s="271"/>
      <c r="AC99" s="271"/>
      <c r="AD99" s="271"/>
      <c r="AE99" s="272"/>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290"/>
      <c r="C100" s="291"/>
      <c r="D100" s="292"/>
      <c r="E100" s="277"/>
      <c r="F100" s="276"/>
      <c r="G100" s="276"/>
      <c r="H100" s="276"/>
      <c r="I100" s="276"/>
      <c r="J100" s="195" t="str">
        <f>IF(AND('Mapa final'!$AB$139="Alta",'Mapa final'!$AD$139="Moderado"),CONCATENATE("R46C",'Mapa final'!$R$139),"")</f>
        <v/>
      </c>
      <c r="K100" s="196" t="str">
        <f>IF(AND('Mapa final'!$AB$140="Alta",'Mapa final'!$AD$140="Moderado"),CONCATENATE("R45C",'Mapa final'!$R$140),"")</f>
        <v/>
      </c>
      <c r="L100" s="197" t="str">
        <f>IF(AND('Mapa final'!$AB$141="Alta",'Mapa final'!$AD$141="Moderado"),CONCATENATE("R45C",'Mapa final'!$R$141),"")</f>
        <v/>
      </c>
      <c r="M100" s="195" t="str">
        <f>IF(AND('Mapa final'!$AB$139="Alta",'Mapa final'!$AD$139="Moderado"),CONCATENATE("R46C",'Mapa final'!$R$139),"")</f>
        <v/>
      </c>
      <c r="N100" s="196" t="str">
        <f>IF(AND('Mapa final'!$AB$140="Alta",'Mapa final'!$AD$140="Moderado"),CONCATENATE("R45C",'Mapa final'!$R$140),"")</f>
        <v/>
      </c>
      <c r="O100" s="197" t="str">
        <f>IF(AND('Mapa final'!$AB$141="Alta",'Mapa final'!$AD$141="Moderado"),CONCATENATE("R45C",'Mapa final'!$R$141),"")</f>
        <v/>
      </c>
      <c r="P100" s="86" t="str">
        <f>IF(AND('Mapa final'!$AB$139="Alta",'Mapa final'!$AD$139="Moderado"),CONCATENATE("R46C",'Mapa final'!$R$139),"")</f>
        <v/>
      </c>
      <c r="Q100" s="40" t="str">
        <f>IF(AND('Mapa final'!$AB$140="Alta",'Mapa final'!$AD$140="Moderado"),CONCATENATE("R45C",'Mapa final'!$R$140),"")</f>
        <v/>
      </c>
      <c r="R100" s="87" t="str">
        <f>IF(AND('Mapa final'!$AB$141="Alta",'Mapa final'!$AD$141="Moderado"),CONCATENATE("R45C",'Mapa final'!$R$141),"")</f>
        <v/>
      </c>
      <c r="S100" s="86" t="str">
        <f>IF(AND('Mapa final'!$AB$139="Alta",'Mapa final'!$AD$139="Mayor"),CONCATENATE("R46C",'Mapa final'!$R$139),"")</f>
        <v/>
      </c>
      <c r="T100" s="40" t="str">
        <f>IF(AND('Mapa final'!$AB$140="Alta",'Mapa final'!$AD$140="Mayor"),CONCATENATE("R45C",'Mapa final'!$R$140),"")</f>
        <v/>
      </c>
      <c r="U100" s="87" t="str">
        <f>IF(AND('Mapa final'!$AB$141="Alta",'Mapa final'!$AD$141="Mayor"),CONCATENATE("R45C",'Mapa final'!$R$141),"")</f>
        <v/>
      </c>
      <c r="V100" s="189" t="str">
        <f>IF(AND('Mapa final'!$AB$139="Alta",'Mapa final'!$AD$139="Catastrófico"),CONCATENATE("R46C",'Mapa final'!$R$139),"")</f>
        <v/>
      </c>
      <c r="W100" s="190" t="str">
        <f>IF(AND('Mapa final'!$AB$140="Alta",'Mapa final'!$AD$140="Catastrófico"),CONCATENATE("R45C",'Mapa final'!$R$140),"")</f>
        <v/>
      </c>
      <c r="X100" s="191" t="str">
        <f>IF(AND('Mapa final'!$AB$141="Alta",'Mapa final'!$AD$141="Catastrófico"),CONCATENATE("R45C",'Mapa final'!$R$141),"")</f>
        <v/>
      </c>
      <c r="Y100" s="41"/>
      <c r="Z100" s="270"/>
      <c r="AA100" s="271"/>
      <c r="AB100" s="271"/>
      <c r="AC100" s="271"/>
      <c r="AD100" s="271"/>
      <c r="AE100" s="272"/>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290"/>
      <c r="C101" s="291"/>
      <c r="D101" s="292"/>
      <c r="E101" s="277"/>
      <c r="F101" s="276"/>
      <c r="G101" s="276"/>
      <c r="H101" s="276"/>
      <c r="I101" s="276"/>
      <c r="J101" s="195" t="str">
        <f>IF(AND('Mapa final'!$AB$142="Alta",'Mapa final'!$AD$142="Moderado"),CONCATENATE("R47C",'Mapa final'!$R$142),"")</f>
        <v/>
      </c>
      <c r="K101" s="196" t="str">
        <f>IF(AND('Mapa final'!$AB$143="Alta",'Mapa final'!$AD$143="Moderado"),CONCATENATE("R46C",'Mapa final'!$R$143),"")</f>
        <v/>
      </c>
      <c r="L101" s="197" t="str">
        <f>IF(AND('Mapa final'!$AB$144="Alta",'Mapa final'!$AD$144="Moderado"),CONCATENATE("R46C",'Mapa final'!$R$144),"")</f>
        <v/>
      </c>
      <c r="M101" s="195" t="str">
        <f>IF(AND('Mapa final'!$AB$142="Alta",'Mapa final'!$AD$142="Moderado"),CONCATENATE("R47C",'Mapa final'!$R$142),"")</f>
        <v/>
      </c>
      <c r="N101" s="196" t="str">
        <f>IF(AND('Mapa final'!$AB$143="Alta",'Mapa final'!$AD$143="Moderado"),CONCATENATE("R46C",'Mapa final'!$R$143),"")</f>
        <v/>
      </c>
      <c r="O101" s="197" t="str">
        <f>IF(AND('Mapa final'!$AB$144="Alta",'Mapa final'!$AD$144="Moderado"),CONCATENATE("R46C",'Mapa final'!$R$144),"")</f>
        <v/>
      </c>
      <c r="P101" s="86" t="str">
        <f>IF(AND('Mapa final'!$AB$142="Alta",'Mapa final'!$AD$142="Moderado"),CONCATENATE("R47C",'Mapa final'!$R$142),"")</f>
        <v/>
      </c>
      <c r="Q101" s="40" t="str">
        <f>IF(AND('Mapa final'!$AB$143="Alta",'Mapa final'!$AD$143="Moderado"),CONCATENATE("R46C",'Mapa final'!$R$143),"")</f>
        <v/>
      </c>
      <c r="R101" s="87" t="str">
        <f>IF(AND('Mapa final'!$AB$144="Alta",'Mapa final'!$AD$144="Moderado"),CONCATENATE("R46C",'Mapa final'!$R$144),"")</f>
        <v/>
      </c>
      <c r="S101" s="86" t="str">
        <f>IF(AND('Mapa final'!$AB$142="Alta",'Mapa final'!$AD$142="Mayor"),CONCATENATE("R47C",'Mapa final'!$R$142),"")</f>
        <v/>
      </c>
      <c r="T101" s="40" t="str">
        <f>IF(AND('Mapa final'!$AB$143="Alta",'Mapa final'!$AD$143="Mayor"),CONCATENATE("R46C",'Mapa final'!$R$143),"")</f>
        <v/>
      </c>
      <c r="U101" s="87" t="str">
        <f>IF(AND('Mapa final'!$AB$144="Alta",'Mapa final'!$AD$144="Mayor"),CONCATENATE("R46C",'Mapa final'!$R$144),"")</f>
        <v/>
      </c>
      <c r="V101" s="189" t="str">
        <f>IF(AND('Mapa final'!$AB$142="Alta",'Mapa final'!$AD$142="Catastrófico"),CONCATENATE("R47C",'Mapa final'!$R$142),"")</f>
        <v/>
      </c>
      <c r="W101" s="190" t="str">
        <f>IF(AND('Mapa final'!$AB$143="Alta",'Mapa final'!$AD$143="Catastrófico"),CONCATENATE("R46C",'Mapa final'!$R$143),"")</f>
        <v/>
      </c>
      <c r="X101" s="191" t="str">
        <f>IF(AND('Mapa final'!$AB$144="Alta",'Mapa final'!$AD$144="Catastrófico"),CONCATENATE("R46C",'Mapa final'!$R$144),"")</f>
        <v/>
      </c>
      <c r="Y101" s="41"/>
      <c r="Z101" s="270"/>
      <c r="AA101" s="271"/>
      <c r="AB101" s="271"/>
      <c r="AC101" s="271"/>
      <c r="AD101" s="271"/>
      <c r="AE101" s="272"/>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290"/>
      <c r="C102" s="291"/>
      <c r="D102" s="292"/>
      <c r="E102" s="277"/>
      <c r="F102" s="276"/>
      <c r="G102" s="276"/>
      <c r="H102" s="276"/>
      <c r="I102" s="276"/>
      <c r="J102" s="195" t="str">
        <f>IF(AND('Mapa final'!$AB$145="Alta",'Mapa final'!$AD$145="Moderado"),CONCATENATE("R48C",'Mapa final'!$R$145),"")</f>
        <v/>
      </c>
      <c r="K102" s="196" t="str">
        <f>IF(AND('Mapa final'!$AB$146="Alta",'Mapa final'!$AD$146="Moderado"),CONCATENATE("R47C",'Mapa final'!$R$146),"")</f>
        <v/>
      </c>
      <c r="L102" s="197" t="str">
        <f>IF(AND('Mapa final'!$AB$147="Alta",'Mapa final'!$AD$147="Moderado"),CONCATENATE("R47C",'Mapa final'!$R$147),"")</f>
        <v/>
      </c>
      <c r="M102" s="195" t="str">
        <f>IF(AND('Mapa final'!$AB$145="Alta",'Mapa final'!$AD$145="Moderado"),CONCATENATE("R48C",'Mapa final'!$R$145),"")</f>
        <v/>
      </c>
      <c r="N102" s="196" t="str">
        <f>IF(AND('Mapa final'!$AB$146="Alta",'Mapa final'!$AD$146="Moderado"),CONCATENATE("R47C",'Mapa final'!$R$146),"")</f>
        <v/>
      </c>
      <c r="O102" s="197" t="str">
        <f>IF(AND('Mapa final'!$AB$147="Alta",'Mapa final'!$AD$147="Moderado"),CONCATENATE("R47C",'Mapa final'!$R$147),"")</f>
        <v/>
      </c>
      <c r="P102" s="86" t="str">
        <f>IF(AND('Mapa final'!$AB$145="Alta",'Mapa final'!$AD$145="Moderado"),CONCATENATE("R48C",'Mapa final'!$R$145),"")</f>
        <v/>
      </c>
      <c r="Q102" s="40" t="str">
        <f>IF(AND('Mapa final'!$AB$146="Alta",'Mapa final'!$AD$146="Moderado"),CONCATENATE("R47C",'Mapa final'!$R$146),"")</f>
        <v/>
      </c>
      <c r="R102" s="87" t="str">
        <f>IF(AND('Mapa final'!$AB$147="Alta",'Mapa final'!$AD$147="Moderado"),CONCATENATE("R47C",'Mapa final'!$R$147),"")</f>
        <v/>
      </c>
      <c r="S102" s="86" t="str">
        <f>IF(AND('Mapa final'!$AB$145="Alta",'Mapa final'!$AD$145="Mayor"),CONCATENATE("R48C",'Mapa final'!$R$145),"")</f>
        <v/>
      </c>
      <c r="T102" s="40" t="str">
        <f>IF(AND('Mapa final'!$AB$146="Alta",'Mapa final'!$AD$146="Mayor"),CONCATENATE("R47C",'Mapa final'!$R$146),"")</f>
        <v/>
      </c>
      <c r="U102" s="87" t="str">
        <f>IF(AND('Mapa final'!$AB$147="Alta",'Mapa final'!$AD$147="Mayor"),CONCATENATE("R47C",'Mapa final'!$R$147),"")</f>
        <v/>
      </c>
      <c r="V102" s="189" t="str">
        <f>IF(AND('Mapa final'!$AB$145="Alta",'Mapa final'!$AD$145="Catastrófico"),CONCATENATE("R48C",'Mapa final'!$R$145),"")</f>
        <v/>
      </c>
      <c r="W102" s="190" t="str">
        <f>IF(AND('Mapa final'!$AB$146="Alta",'Mapa final'!$AD$146="Catastrófico"),CONCATENATE("R47C",'Mapa final'!$R$146),"")</f>
        <v/>
      </c>
      <c r="X102" s="191" t="str">
        <f>IF(AND('Mapa final'!$AB$147="Alta",'Mapa final'!$AD$147="Catastrófico"),CONCATENATE("R47C",'Mapa final'!$R$147),"")</f>
        <v/>
      </c>
      <c r="Y102" s="41"/>
      <c r="Z102" s="270"/>
      <c r="AA102" s="271"/>
      <c r="AB102" s="271"/>
      <c r="AC102" s="271"/>
      <c r="AD102" s="271"/>
      <c r="AE102" s="272"/>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290"/>
      <c r="C103" s="291"/>
      <c r="D103" s="292"/>
      <c r="E103" s="277"/>
      <c r="F103" s="276"/>
      <c r="G103" s="276"/>
      <c r="H103" s="276"/>
      <c r="I103" s="276"/>
      <c r="J103" s="195" t="str">
        <f>IF(AND('Mapa final'!$AB$148="Alta",'Mapa final'!$AD$148="Moderado"),CONCATENATE("R49C",'Mapa final'!$R$148),"")</f>
        <v/>
      </c>
      <c r="K103" s="196" t="str">
        <f>IF(AND('Mapa final'!$AB$149="Alta",'Mapa final'!$AD$149="Moderado"),CONCATENATE("R48C",'Mapa final'!$R$149),"")</f>
        <v/>
      </c>
      <c r="L103" s="197" t="str">
        <f>IF(AND('Mapa final'!$AB$150="Alta",'Mapa final'!$AD$150="Moderado"),CONCATENATE("R48C",'Mapa final'!$R$150),"")</f>
        <v/>
      </c>
      <c r="M103" s="195" t="str">
        <f>IF(AND('Mapa final'!$AB$148="Alta",'Mapa final'!$AD$148="Moderado"),CONCATENATE("R49C",'Mapa final'!$R$148),"")</f>
        <v/>
      </c>
      <c r="N103" s="196" t="str">
        <f>IF(AND('Mapa final'!$AB$149="Alta",'Mapa final'!$AD$149="Moderado"),CONCATENATE("R48C",'Mapa final'!$R$149),"")</f>
        <v/>
      </c>
      <c r="O103" s="197" t="str">
        <f>IF(AND('Mapa final'!$AB$150="Alta",'Mapa final'!$AD$150="Moderado"),CONCATENATE("R48C",'Mapa final'!$R$150),"")</f>
        <v/>
      </c>
      <c r="P103" s="86" t="str">
        <f>IF(AND('Mapa final'!$AB$148="Alta",'Mapa final'!$AD$148="Moderado"),CONCATENATE("R49C",'Mapa final'!$R$148),"")</f>
        <v/>
      </c>
      <c r="Q103" s="40" t="str">
        <f>IF(AND('Mapa final'!$AB$149="Alta",'Mapa final'!$AD$149="Moderado"),CONCATENATE("R48C",'Mapa final'!$R$149),"")</f>
        <v/>
      </c>
      <c r="R103" s="87" t="str">
        <f>IF(AND('Mapa final'!$AB$150="Alta",'Mapa final'!$AD$150="Moderado"),CONCATENATE("R48C",'Mapa final'!$R$150),"")</f>
        <v/>
      </c>
      <c r="S103" s="86" t="str">
        <f>IF(AND('Mapa final'!$AB$148="Alta",'Mapa final'!$AD$148="Mayor"),CONCATENATE("R49C",'Mapa final'!$R$148),"")</f>
        <v/>
      </c>
      <c r="T103" s="40" t="str">
        <f>IF(AND('Mapa final'!$AB$149="Alta",'Mapa final'!$AD$149="Mayor"),CONCATENATE("R48C",'Mapa final'!$R$149),"")</f>
        <v/>
      </c>
      <c r="U103" s="87" t="str">
        <f>IF(AND('Mapa final'!$AB$150="Alta",'Mapa final'!$AD$150="Mayor"),CONCATENATE("R48C",'Mapa final'!$R$150),"")</f>
        <v/>
      </c>
      <c r="V103" s="189" t="str">
        <f>IF(AND('Mapa final'!$AB$148="Alta",'Mapa final'!$AD$148="Catastrófico"),CONCATENATE("R49C",'Mapa final'!$R$148),"")</f>
        <v/>
      </c>
      <c r="W103" s="190" t="str">
        <f>IF(AND('Mapa final'!$AB$149="Alta",'Mapa final'!$AD$149="Catastrófico"),CONCATENATE("R48C",'Mapa final'!$R$149),"")</f>
        <v/>
      </c>
      <c r="X103" s="191" t="str">
        <f>IF(AND('Mapa final'!$AB$150="Alta",'Mapa final'!$AD$150="Catastrófico"),CONCATENATE("R48C",'Mapa final'!$R$150),"")</f>
        <v/>
      </c>
      <c r="Y103" s="41"/>
      <c r="Z103" s="270"/>
      <c r="AA103" s="271"/>
      <c r="AB103" s="271"/>
      <c r="AC103" s="271"/>
      <c r="AD103" s="271"/>
      <c r="AE103" s="272"/>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290"/>
      <c r="C104" s="291"/>
      <c r="D104" s="292"/>
      <c r="E104" s="277"/>
      <c r="F104" s="276"/>
      <c r="G104" s="276"/>
      <c r="H104" s="276"/>
      <c r="I104" s="276"/>
      <c r="J104" s="195" t="str">
        <f>IF(AND('Mapa final'!$AB$151="Alta",'Mapa final'!$AD$151="Moderado"),CONCATENATE("R49C",'Mapa final'!$R$151),"")</f>
        <v/>
      </c>
      <c r="K104" s="196" t="str">
        <f>IF(AND('Mapa final'!$AB$152="Alta",'Mapa final'!$AD$152="Moderado"),CONCATENATE("R49C",'Mapa final'!$R$152),"")</f>
        <v/>
      </c>
      <c r="L104" s="197" t="str">
        <f>IF(AND('Mapa final'!$AB$153="Alta",'Mapa final'!$AD$153="Moderado"),CONCATENATE("R49C",'Mapa final'!$R$153),"")</f>
        <v/>
      </c>
      <c r="M104" s="195" t="str">
        <f>IF(AND('Mapa final'!$AB$151="Alta",'Mapa final'!$AD$151="Moderado"),CONCATENATE("R49C",'Mapa final'!$R$151),"")</f>
        <v/>
      </c>
      <c r="N104" s="196" t="str">
        <f>IF(AND('Mapa final'!$AB$152="Alta",'Mapa final'!$AD$152="Moderado"),CONCATENATE("R49C",'Mapa final'!$R$152),"")</f>
        <v/>
      </c>
      <c r="O104" s="197" t="str">
        <f>IF(AND('Mapa final'!$AB$153="Alta",'Mapa final'!$AD$153="Moderado"),CONCATENATE("R49C",'Mapa final'!$R$153),"")</f>
        <v/>
      </c>
      <c r="P104" s="86" t="str">
        <f>IF(AND('Mapa final'!$AB$151="Alta",'Mapa final'!$AD$151="Moderado"),CONCATENATE("R49C",'Mapa final'!$R$151),"")</f>
        <v/>
      </c>
      <c r="Q104" s="40" t="str">
        <f>IF(AND('Mapa final'!$AB$152="Alta",'Mapa final'!$AD$152="Moderado"),CONCATENATE("R49C",'Mapa final'!$R$152),"")</f>
        <v/>
      </c>
      <c r="R104" s="87" t="str">
        <f>IF(AND('Mapa final'!$AB$153="Alta",'Mapa final'!$AD$153="Moderado"),CONCATENATE("R49C",'Mapa final'!$R$153),"")</f>
        <v/>
      </c>
      <c r="S104" s="86" t="str">
        <f>IF(AND('Mapa final'!$AB$151="Alta",'Mapa final'!$AD$151="Mayor"),CONCATENATE("R49C",'Mapa final'!$R$151),"")</f>
        <v/>
      </c>
      <c r="T104" s="40" t="str">
        <f>IF(AND('Mapa final'!$AB$152="Alta",'Mapa final'!$AD$152="Mayor"),CONCATENATE("R49C",'Mapa final'!$R$152),"")</f>
        <v/>
      </c>
      <c r="U104" s="87" t="str">
        <f>IF(AND('Mapa final'!$AB$153="Alta",'Mapa final'!$AD$153="Mayor"),CONCATENATE("R49C",'Mapa final'!$R$153),"")</f>
        <v/>
      </c>
      <c r="V104" s="189" t="str">
        <f>IF(AND('Mapa final'!$AB$151="Alta",'Mapa final'!$AD$151="Catastrófico"),CONCATENATE("R49C",'Mapa final'!$R$151),"")</f>
        <v/>
      </c>
      <c r="W104" s="190" t="str">
        <f>IF(AND('Mapa final'!$AB$152="Alta",'Mapa final'!$AD$152="Catastrófico"),CONCATENATE("R49C",'Mapa final'!$R$152),"")</f>
        <v/>
      </c>
      <c r="X104" s="191" t="str">
        <f>IF(AND('Mapa final'!$AB$153="Alta",'Mapa final'!$AD$153="Catastrófico"),CONCATENATE("R49C",'Mapa final'!$R$153),"")</f>
        <v/>
      </c>
      <c r="Y104" s="41"/>
      <c r="Z104" s="270"/>
      <c r="AA104" s="271"/>
      <c r="AB104" s="271"/>
      <c r="AC104" s="271"/>
      <c r="AD104" s="271"/>
      <c r="AE104" s="272"/>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290"/>
      <c r="C105" s="291"/>
      <c r="D105" s="292"/>
      <c r="E105" s="277"/>
      <c r="F105" s="276"/>
      <c r="G105" s="276"/>
      <c r="H105" s="276"/>
      <c r="I105" s="276"/>
      <c r="J105" s="195" t="str">
        <f>IF(AND('Mapa final'!$AB$154="Alta",'Mapa final'!$AD$154="Moderado"),CONCATENATE("R50C",'Mapa final'!$R$154),"")</f>
        <v/>
      </c>
      <c r="K105" s="196" t="str">
        <f>IF(AND('Mapa final'!$AB$155="Alta",'Mapa final'!$AD$155="Moderado"),CONCATENATE("R50C",'Mapa final'!$R$155),"")</f>
        <v/>
      </c>
      <c r="L105" s="197" t="str">
        <f>IF(AND('Mapa final'!$AB$156="Alta",'Mapa final'!$AD$156="Moderado"),CONCATENATE("R50C",'Mapa final'!$R$156),"")</f>
        <v/>
      </c>
      <c r="M105" s="195" t="str">
        <f>IF(AND('Mapa final'!$AB$154="Alta",'Mapa final'!$AD$154="Moderado"),CONCATENATE("R50C",'Mapa final'!$R$154),"")</f>
        <v/>
      </c>
      <c r="N105" s="196" t="str">
        <f>IF(AND('Mapa final'!$AB$155="Alta",'Mapa final'!$AD$155="Moderado"),CONCATENATE("R50C",'Mapa final'!$R$155),"")</f>
        <v/>
      </c>
      <c r="O105" s="197" t="str">
        <f>IF(AND('Mapa final'!$AB$156="Alta",'Mapa final'!$AD$156="Moderado"),CONCATENATE("R50C",'Mapa final'!$R$156),"")</f>
        <v/>
      </c>
      <c r="P105" s="86" t="str">
        <f>IF(AND('Mapa final'!$AB$154="Alta",'Mapa final'!$AD$154="Moderado"),CONCATENATE("R50C",'Mapa final'!$R$154),"")</f>
        <v/>
      </c>
      <c r="Q105" s="40" t="str">
        <f>IF(AND('Mapa final'!$AB$155="Alta",'Mapa final'!$AD$155="Moderado"),CONCATENATE("R50C",'Mapa final'!$R$155),"")</f>
        <v/>
      </c>
      <c r="R105" s="87" t="str">
        <f>IF(AND('Mapa final'!$AB$156="Alta",'Mapa final'!$AD$156="Moderado"),CONCATENATE("R50C",'Mapa final'!$R$156),"")</f>
        <v/>
      </c>
      <c r="S105" s="86" t="str">
        <f>IF(AND('Mapa final'!$AB$154="Alta",'Mapa final'!$AD$154="Mayor"),CONCATENATE("R50C",'Mapa final'!$R$154),"")</f>
        <v/>
      </c>
      <c r="T105" s="40" t="str">
        <f>IF(AND('Mapa final'!$AB$155="Alta",'Mapa final'!$AD$155="Mayor"),CONCATENATE("R50C",'Mapa final'!$R$155),"")</f>
        <v/>
      </c>
      <c r="U105" s="87" t="str">
        <f>IF(AND('Mapa final'!$AB$156="Alta",'Mapa final'!$AD$156="Mayor"),CONCATENATE("R50C",'Mapa final'!$R$156),"")</f>
        <v/>
      </c>
      <c r="V105" s="189" t="str">
        <f>IF(AND('Mapa final'!$AB$154="Alta",'Mapa final'!$AD$154="Catastrófico"),CONCATENATE("R50C",'Mapa final'!$R$154),"")</f>
        <v/>
      </c>
      <c r="W105" s="190" t="str">
        <f>IF(AND('Mapa final'!$AB$155="Alta",'Mapa final'!$AD$155="Catastrófico"),CONCATENATE("R50C",'Mapa final'!$R$155),"")</f>
        <v/>
      </c>
      <c r="X105" s="191" t="str">
        <f>IF(AND('Mapa final'!$AB$156="Alta",'Mapa final'!$AD$156="Catastrófico"),CONCATENATE("R50C",'Mapa final'!$R$156),"")</f>
        <v/>
      </c>
      <c r="Y105" s="41"/>
      <c r="Z105" s="270"/>
      <c r="AA105" s="271"/>
      <c r="AB105" s="271"/>
      <c r="AC105" s="271"/>
      <c r="AD105" s="271"/>
      <c r="AE105" s="272"/>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290"/>
      <c r="C106" s="291"/>
      <c r="D106" s="292"/>
      <c r="E106" s="273" t="s">
        <v>108</v>
      </c>
      <c r="F106" s="274"/>
      <c r="G106" s="274"/>
      <c r="H106" s="274"/>
      <c r="I106" s="274"/>
      <c r="J106" s="192" t="str">
        <f>IF(AND('Mapa final'!$AB$7="Muy Alta",'Mapa final'!$AD$7="Moderado"),CONCATENATE("R1C",'Mapa final'!$R$7),"")</f>
        <v/>
      </c>
      <c r="K106" s="193" t="str">
        <f>IF(AND('Mapa final'!$AB$8="Muy Alta",'Mapa final'!$AD$8="Moderado"),CONCATENATE("R1C",'Mapa final'!$R$8),"")</f>
        <v/>
      </c>
      <c r="L106" s="194" t="str">
        <f>IF(AND('Mapa final'!$AB$9="Muy Alta",'Mapa final'!$AD$9="Moderado"),CONCATENATE("R1C",'Mapa final'!$R$9),"")</f>
        <v/>
      </c>
      <c r="M106" s="192" t="str">
        <f>IF(AND('Mapa final'!$AB$7="Muy Alta",'Mapa final'!$AD$7="Moderado"),CONCATENATE("R1C",'Mapa final'!$R$7),"")</f>
        <v/>
      </c>
      <c r="N106" s="193" t="str">
        <f>IF(AND('Mapa final'!$AB$8="Muy Alta",'Mapa final'!$AD$8="Moderado"),CONCATENATE("R1C",'Mapa final'!$R$8),"")</f>
        <v/>
      </c>
      <c r="O106" s="194" t="str">
        <f>IF(AND('Mapa final'!$AB$9="Muy Alta",'Mapa final'!$AD$9="Moderado"),CONCATENATE("R1C",'Mapa final'!$R$9),"")</f>
        <v/>
      </c>
      <c r="P106" s="192" t="str">
        <f>IF(AND('Mapa final'!$AB$7="Muy Alta",'Mapa final'!$AD$7="Moderado"),CONCATENATE("R1C",'Mapa final'!$R$7),"")</f>
        <v/>
      </c>
      <c r="Q106" s="193" t="str">
        <f>IF(AND('Mapa final'!$AB$8="Muy Alta",'Mapa final'!$AD$8="Moderado"),CONCATENATE("R1C",'Mapa final'!$R$8),"")</f>
        <v/>
      </c>
      <c r="R106" s="194" t="str">
        <f>IF(AND('Mapa final'!$AB$9="Muy Alta",'Mapa final'!$AD$9="Moderado"),CONCATENATE("R1C",'Mapa final'!$R$9),"")</f>
        <v/>
      </c>
      <c r="S106" s="83" t="str">
        <f>IF(AND('Mapa final'!$AB$7="Muy Alta",'Mapa final'!$AD$7="Mayor"),CONCATENATE("R1C",'Mapa final'!$R$7),"")</f>
        <v/>
      </c>
      <c r="T106" s="84" t="str">
        <f>IF(AND('Mapa final'!$AB$8="Muy Alta",'Mapa final'!$AD$8="Mayor"),CONCATENATE("R1C",'Mapa final'!$R$8),"")</f>
        <v/>
      </c>
      <c r="U106" s="85" t="str">
        <f>IF(AND('Mapa final'!$AB$9="Muy Alta",'Mapa final'!$AD$9="Mayor"),CONCATENATE("R1C",'Mapa final'!$R$9),"")</f>
        <v/>
      </c>
      <c r="V106" s="186" t="str">
        <f>IF(AND('Mapa final'!$AB$7="Muy Alta",'Mapa final'!$AD$7="Catastrófico"),CONCATENATE("R1C",'Mapa final'!$R$7),"")</f>
        <v/>
      </c>
      <c r="W106" s="187" t="str">
        <f>IF(AND('Mapa final'!$AB$8="Muy Alta",'Mapa final'!$AD$8="Catastrófico"),CONCATENATE("R1C",'Mapa final'!$R$8),"")</f>
        <v/>
      </c>
      <c r="X106" s="188" t="str">
        <f>IF(AND('Mapa final'!$AB$9="Muy Alta",'Mapa final'!$AD$9="Catastrófico"),CONCATENATE("R1C",'Mapa final'!$R$9),"")</f>
        <v/>
      </c>
      <c r="Y106" s="41"/>
      <c r="Z106" s="307" t="s">
        <v>75</v>
      </c>
      <c r="AA106" s="308"/>
      <c r="AB106" s="308"/>
      <c r="AC106" s="308"/>
      <c r="AD106" s="308"/>
      <c r="AE106" s="309"/>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290"/>
      <c r="C107" s="291"/>
      <c r="D107" s="292"/>
      <c r="E107" s="275"/>
      <c r="F107" s="276"/>
      <c r="G107" s="276"/>
      <c r="H107" s="276"/>
      <c r="I107" s="276"/>
      <c r="J107" s="195" t="str">
        <f>IF(AND('Mapa final'!$AB$10="Media",'Mapa final'!$AD$10="Moderado"),CONCATENATE("R2C",'Mapa final'!$R$10),"")</f>
        <v/>
      </c>
      <c r="K107" s="196" t="str">
        <f>IF(AND('Mapa final'!$AB$11="Media",'Mapa final'!$AD$11="Moderado"),CONCATENATE("R2C",'Mapa final'!$R$11),"")</f>
        <v/>
      </c>
      <c r="L107" s="197" t="str">
        <f>IF(AND('Mapa final'!$AB$12="Media",'Mapa final'!$AD$12="Moderado"),CONCATENATE("R2C",'Mapa final'!$R$12),"")</f>
        <v/>
      </c>
      <c r="M107" s="195" t="str">
        <f>IF(AND('Mapa final'!$AB$10="Media",'Mapa final'!$AD$10="Moderado"),CONCATENATE("R2C",'Mapa final'!$R$10),"")</f>
        <v/>
      </c>
      <c r="N107" s="196" t="str">
        <f>IF(AND('Mapa final'!$AB$11="Media",'Mapa final'!$AD$11="Moderado"),CONCATENATE("R2C",'Mapa final'!$R$11),"")</f>
        <v/>
      </c>
      <c r="O107" s="197" t="str">
        <f>IF(AND('Mapa final'!$AB$12="Media",'Mapa final'!$AD$12="Moderado"),CONCATENATE("R2C",'Mapa final'!$R$12),"")</f>
        <v/>
      </c>
      <c r="P107" s="195" t="str">
        <f>IF(AND('Mapa final'!$AB$10="Media",'Mapa final'!$AD$10="Moderado"),CONCATENATE("R2C",'Mapa final'!$R$10),"")</f>
        <v/>
      </c>
      <c r="Q107" s="196" t="str">
        <f>IF(AND('Mapa final'!$AB$11="Media",'Mapa final'!$AD$11="Moderado"),CONCATENATE("R2C",'Mapa final'!$R$11),"")</f>
        <v/>
      </c>
      <c r="R107" s="197" t="str">
        <f>IF(AND('Mapa final'!$AB$12="Media",'Mapa final'!$AD$12="Moderado"),CONCATENATE("R2C",'Mapa final'!$R$12),"")</f>
        <v/>
      </c>
      <c r="S107" s="86" t="str">
        <f>IF(AND('Mapa final'!$AB$10="Media",'Mapa final'!$AD$10="Mayor"),CONCATENATE("R2C",'Mapa final'!$R$10),"")</f>
        <v/>
      </c>
      <c r="T107" s="40" t="str">
        <f>IF(AND('Mapa final'!$AB$11="Media",'Mapa final'!$AD$11="Mayor"),CONCATENATE("R2C",'Mapa final'!$R$11),"")</f>
        <v/>
      </c>
      <c r="U107" s="87" t="str">
        <f>IF(AND('Mapa final'!$AB$12="Media",'Mapa final'!$AD$12="Mayor"),CONCATENATE("R2C",'Mapa final'!$R$12),"")</f>
        <v/>
      </c>
      <c r="V107" s="189" t="str">
        <f>IF(AND('Mapa final'!$AB$10="Media",'Mapa final'!$AD$10="Catastrófico"),CONCATENATE("R2C",'Mapa final'!$R$10),"")</f>
        <v/>
      </c>
      <c r="W107" s="190" t="str">
        <f>IF(AND('Mapa final'!$AB$11="Media",'Mapa final'!$AD$11="Catastrófico"),CONCATENATE("R2C",'Mapa final'!$R$11),"")</f>
        <v/>
      </c>
      <c r="X107" s="191" t="str">
        <f>IF(AND('Mapa final'!$AB$12="Media",'Mapa final'!$AD$12="Catastrófico"),CONCATENATE("R2C",'Mapa final'!$R$12),"")</f>
        <v/>
      </c>
      <c r="Y107" s="41"/>
      <c r="Z107" s="310"/>
      <c r="AA107" s="311"/>
      <c r="AB107" s="311"/>
      <c r="AC107" s="311"/>
      <c r="AD107" s="311"/>
      <c r="AE107" s="312"/>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290"/>
      <c r="C108" s="291"/>
      <c r="D108" s="292"/>
      <c r="E108" s="277"/>
      <c r="F108" s="276"/>
      <c r="G108" s="276"/>
      <c r="H108" s="276"/>
      <c r="I108" s="276"/>
      <c r="J108" s="195" t="str">
        <f>IF(AND('Mapa final'!$AB$13="Media",'Mapa final'!$AD$13="Moderado"),CONCATENATE("R3C",'Mapa final'!$R$13),"")</f>
        <v>R3C1</v>
      </c>
      <c r="K108" s="196" t="str">
        <f>IF(AND('Mapa final'!$AB$14="Media",'Mapa final'!$AD$14="Moderado"),CONCATENATE("R3C",'Mapa final'!$R$14),"")</f>
        <v/>
      </c>
      <c r="L108" s="197" t="str">
        <f>IF(AND('Mapa final'!$AB$15="Media",'Mapa final'!$AD$15="Moderado"),CONCATENATE("R3C",'Mapa final'!$R$15),"")</f>
        <v/>
      </c>
      <c r="M108" s="195" t="str">
        <f>IF(AND('Mapa final'!$AB$13="Media",'Mapa final'!$AD$13="Moderado"),CONCATENATE("R3C",'Mapa final'!$R$13),"")</f>
        <v>R3C1</v>
      </c>
      <c r="N108" s="196" t="str">
        <f>IF(AND('Mapa final'!$AB$14="Media",'Mapa final'!$AD$14="Moderado"),CONCATENATE("R3C",'Mapa final'!$R$14),"")</f>
        <v/>
      </c>
      <c r="O108" s="197" t="str">
        <f>IF(AND('Mapa final'!$AB$15="Media",'Mapa final'!$AD$15="Moderado"),CONCATENATE("R3C",'Mapa final'!$R$15),"")</f>
        <v/>
      </c>
      <c r="P108" s="195" t="str">
        <f>IF(AND('Mapa final'!$AB$13="Media",'Mapa final'!$AD$13="Moderado"),CONCATENATE("R3C",'Mapa final'!$R$13),"")</f>
        <v>R3C1</v>
      </c>
      <c r="Q108" s="196" t="str">
        <f>IF(AND('Mapa final'!$AB$14="Media",'Mapa final'!$AD$14="Moderado"),CONCATENATE("R3C",'Mapa final'!$R$14),"")</f>
        <v/>
      </c>
      <c r="R108" s="197" t="str">
        <f>IF(AND('Mapa final'!$AB$15="Media",'Mapa final'!$AD$15="Moderado"),CONCATENATE("R3C",'Mapa final'!$R$15),"")</f>
        <v/>
      </c>
      <c r="S108" s="86" t="str">
        <f>IF(AND('Mapa final'!$AB$13="Media",'Mapa final'!$AD$13="Mayor"),CONCATENATE("R3C",'Mapa final'!$R$13),"")</f>
        <v/>
      </c>
      <c r="T108" s="40" t="str">
        <f>IF(AND('Mapa final'!$AB$14="Media",'Mapa final'!$AD$14="Mayor"),CONCATENATE("R3C",'Mapa final'!$R$14),"")</f>
        <v/>
      </c>
      <c r="U108" s="87" t="str">
        <f>IF(AND('Mapa final'!$AB$15="Media",'Mapa final'!$AD$15="Mayor"),CONCATENATE("R3C",'Mapa final'!$R$15),"")</f>
        <v/>
      </c>
      <c r="V108" s="189" t="str">
        <f>IF(AND('Mapa final'!$AB$13="Media",'Mapa final'!$AD$13="Catastrófico"),CONCATENATE("R3C",'Mapa final'!$R$13),"")</f>
        <v/>
      </c>
      <c r="W108" s="190" t="str">
        <f>IF(AND('Mapa final'!$AB$14="Media",'Mapa final'!$AD$14="Catastrófico"),CONCATENATE("R3C",'Mapa final'!$R$14),"")</f>
        <v/>
      </c>
      <c r="X108" s="191" t="str">
        <f>IF(AND('Mapa final'!$AB$15="Media",'Mapa final'!$AD$15="Catastrófico"),CONCATENATE("R3C",'Mapa final'!$R$15),"")</f>
        <v/>
      </c>
      <c r="Y108" s="41"/>
      <c r="Z108" s="310"/>
      <c r="AA108" s="311"/>
      <c r="AB108" s="311"/>
      <c r="AC108" s="311"/>
      <c r="AD108" s="311"/>
      <c r="AE108" s="312"/>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290"/>
      <c r="C109" s="291"/>
      <c r="D109" s="292"/>
      <c r="E109" s="277"/>
      <c r="F109" s="276"/>
      <c r="G109" s="276"/>
      <c r="H109" s="276"/>
      <c r="I109" s="276"/>
      <c r="J109" s="195" t="str">
        <f>IF(AND('Mapa final'!$AB$16="Media",'Mapa final'!$AD$16="Moderado"),CONCATENATE("R4C",'Mapa final'!$R$16),"")</f>
        <v/>
      </c>
      <c r="K109" s="196" t="str">
        <f>IF(AND('Mapa final'!$AB$17="Media",'Mapa final'!$AD$17="Moderado"),CONCATENATE("R4C",'Mapa final'!$R$17),"")</f>
        <v/>
      </c>
      <c r="L109" s="197" t="str">
        <f>IF(AND('Mapa final'!$AB$18="Media",'Mapa final'!$AD$18="Moderado"),CONCATENATE("R4C",'Mapa final'!$R$18),"")</f>
        <v/>
      </c>
      <c r="M109" s="195" t="str">
        <f>IF(AND('Mapa final'!$AB$16="Media",'Mapa final'!$AD$16="Moderado"),CONCATENATE("R4C",'Mapa final'!$R$16),"")</f>
        <v/>
      </c>
      <c r="N109" s="196" t="str">
        <f>IF(AND('Mapa final'!$AB$17="Media",'Mapa final'!$AD$17="Moderado"),CONCATENATE("R4C",'Mapa final'!$R$17),"")</f>
        <v/>
      </c>
      <c r="O109" s="197" t="str">
        <f>IF(AND('Mapa final'!$AB$18="Media",'Mapa final'!$AD$18="Moderado"),CONCATENATE("R4C",'Mapa final'!$R$18),"")</f>
        <v/>
      </c>
      <c r="P109" s="195" t="str">
        <f>IF(AND('Mapa final'!$AB$16="Media",'Mapa final'!$AD$16="Moderado"),CONCATENATE("R4C",'Mapa final'!$R$16),"")</f>
        <v/>
      </c>
      <c r="Q109" s="196" t="str">
        <f>IF(AND('Mapa final'!$AB$17="Media",'Mapa final'!$AD$17="Moderado"),CONCATENATE("R4C",'Mapa final'!$R$17),"")</f>
        <v/>
      </c>
      <c r="R109" s="197" t="str">
        <f>IF(AND('Mapa final'!$AB$18="Media",'Mapa final'!$AD$18="Moderado"),CONCATENATE("R4C",'Mapa final'!$R$18),"")</f>
        <v/>
      </c>
      <c r="S109" s="86" t="str">
        <f>IF(AND('Mapa final'!$AB$16="Media",'Mapa final'!$AD$16="Mayor"),CONCATENATE("R4C",'Mapa final'!$R$16),"")</f>
        <v/>
      </c>
      <c r="T109" s="40" t="str">
        <f>IF(AND('Mapa final'!$AB$17="Media",'Mapa final'!$AD$17="Mayor"),CONCATENATE("R4C",'Mapa final'!$R$17),"")</f>
        <v/>
      </c>
      <c r="U109" s="87" t="str">
        <f>IF(AND('Mapa final'!$AB$18="Media",'Mapa final'!$AD$18="Mayor"),CONCATENATE("R4C",'Mapa final'!$R$18),"")</f>
        <v/>
      </c>
      <c r="V109" s="189" t="str">
        <f>IF(AND('Mapa final'!$AB$16="Media",'Mapa final'!$AD$16="Catastrófico"),CONCATENATE("R4C",'Mapa final'!$R$16),"")</f>
        <v/>
      </c>
      <c r="W109" s="190" t="str">
        <f>IF(AND('Mapa final'!$AB$17="Media",'Mapa final'!$AD$17="Catastrófico"),CONCATENATE("R4C",'Mapa final'!$R$17),"")</f>
        <v/>
      </c>
      <c r="X109" s="191" t="str">
        <f>IF(AND('Mapa final'!$AB$18="Media",'Mapa final'!$AD$18="Catastrófico"),CONCATENATE("R4C",'Mapa final'!$R$18),"")</f>
        <v/>
      </c>
      <c r="Y109" s="41"/>
      <c r="Z109" s="310"/>
      <c r="AA109" s="311"/>
      <c r="AB109" s="311"/>
      <c r="AC109" s="311"/>
      <c r="AD109" s="311"/>
      <c r="AE109" s="312"/>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290"/>
      <c r="C110" s="291"/>
      <c r="D110" s="292"/>
      <c r="E110" s="277"/>
      <c r="F110" s="276"/>
      <c r="G110" s="276"/>
      <c r="H110" s="276"/>
      <c r="I110" s="276"/>
      <c r="J110" s="195" t="str">
        <f>IF(AND('Mapa final'!$AB$19="Media",'Mapa final'!$AD$19="Moderado"),CONCATENATE("R5C",'Mapa final'!$R$19),"")</f>
        <v/>
      </c>
      <c r="K110" s="196" t="str">
        <f>IF(AND('Mapa final'!$AB$20="Media",'Mapa final'!$AD$20="Moderado"),CONCATENATE("R5C",'Mapa final'!$R$20),"")</f>
        <v/>
      </c>
      <c r="L110" s="197" t="str">
        <f>IF(AND('Mapa final'!$AB$21="Media",'Mapa final'!$AD$21="Moderado"),CONCATENATE("R5C",'Mapa final'!$R$21),"")</f>
        <v/>
      </c>
      <c r="M110" s="195" t="str">
        <f>IF(AND('Mapa final'!$AB$19="Media",'Mapa final'!$AD$19="Moderado"),CONCATENATE("R5C",'Mapa final'!$R$19),"")</f>
        <v/>
      </c>
      <c r="N110" s="196" t="str">
        <f>IF(AND('Mapa final'!$AB$20="Media",'Mapa final'!$AD$20="Moderado"),CONCATENATE("R5C",'Mapa final'!$R$20),"")</f>
        <v/>
      </c>
      <c r="O110" s="197" t="str">
        <f>IF(AND('Mapa final'!$AB$21="Media",'Mapa final'!$AD$21="Moderado"),CONCATENATE("R5C",'Mapa final'!$R$21),"")</f>
        <v/>
      </c>
      <c r="P110" s="195" t="str">
        <f>IF(AND('Mapa final'!$AB$19="Media",'Mapa final'!$AD$19="Moderado"),CONCATENATE("R5C",'Mapa final'!$R$19),"")</f>
        <v/>
      </c>
      <c r="Q110" s="196" t="str">
        <f>IF(AND('Mapa final'!$AB$20="Media",'Mapa final'!$AD$20="Moderado"),CONCATENATE("R5C",'Mapa final'!$R$20),"")</f>
        <v/>
      </c>
      <c r="R110" s="197" t="str">
        <f>IF(AND('Mapa final'!$AB$21="Media",'Mapa final'!$AD$21="Moderado"),CONCATENATE("R5C",'Mapa final'!$R$21),"")</f>
        <v/>
      </c>
      <c r="S110" s="86" t="str">
        <f>IF(AND('Mapa final'!$AB$19="Media",'Mapa final'!$AD$19="Mayor"),CONCATENATE("R5C",'Mapa final'!$R$19),"")</f>
        <v/>
      </c>
      <c r="T110" s="40" t="str">
        <f>IF(AND('Mapa final'!$AB$20="Media",'Mapa final'!$AD$20="Mayor"),CONCATENATE("R5C",'Mapa final'!$R$20),"")</f>
        <v/>
      </c>
      <c r="U110" s="87" t="str">
        <f>IF(AND('Mapa final'!$AB$21="Media",'Mapa final'!$AD$21="Mayor"),CONCATENATE("R5C",'Mapa final'!$R$21),"")</f>
        <v/>
      </c>
      <c r="V110" s="189" t="str">
        <f>IF(AND('Mapa final'!$AB$19="Media",'Mapa final'!$AD$19="Catastrófico"),CONCATENATE("R5C",'Mapa final'!$R$19),"")</f>
        <v/>
      </c>
      <c r="W110" s="190" t="str">
        <f>IF(AND('Mapa final'!$AB$20="Media",'Mapa final'!$AD$20="Catastrófico"),CONCATENATE("R5C",'Mapa final'!$R$20),"")</f>
        <v/>
      </c>
      <c r="X110" s="191" t="str">
        <f>IF(AND('Mapa final'!$AB$21="Media",'Mapa final'!$AD$21="Catastrófico"),CONCATENATE("R5C",'Mapa final'!$R$21),"")</f>
        <v/>
      </c>
      <c r="Y110" s="41"/>
      <c r="Z110" s="310"/>
      <c r="AA110" s="311"/>
      <c r="AB110" s="311"/>
      <c r="AC110" s="311"/>
      <c r="AD110" s="311"/>
      <c r="AE110" s="312"/>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290"/>
      <c r="C111" s="291"/>
      <c r="D111" s="292"/>
      <c r="E111" s="277"/>
      <c r="F111" s="276"/>
      <c r="G111" s="276"/>
      <c r="H111" s="276"/>
      <c r="I111" s="276"/>
      <c r="J111" s="195" t="str">
        <f>IF(AND('Mapa final'!$AB$22="Media",'Mapa final'!$AD$22="Moderado"),CONCATENATE("R6C",'Mapa final'!$R$22),"")</f>
        <v>R6C1</v>
      </c>
      <c r="K111" s="196" t="str">
        <f>IF(AND('Mapa final'!$AB$23="Media",'Mapa final'!$AD$23="Moderado"),CONCATENATE("R6C",'Mapa final'!$R$23),"")</f>
        <v/>
      </c>
      <c r="L111" s="197" t="str">
        <f>IF(AND('Mapa final'!$AB$24="Media",'Mapa final'!$AD$24="Moderado"),CONCATENATE("R6C",'Mapa final'!$R$24),"")</f>
        <v/>
      </c>
      <c r="M111" s="195" t="str">
        <f>IF(AND('Mapa final'!$AB$22="Media",'Mapa final'!$AD$22="Moderado"),CONCATENATE("R6C",'Mapa final'!$R$22),"")</f>
        <v>R6C1</v>
      </c>
      <c r="N111" s="196" t="str">
        <f>IF(AND('Mapa final'!$AB$23="Media",'Mapa final'!$AD$23="Moderado"),CONCATENATE("R6C",'Mapa final'!$R$23),"")</f>
        <v/>
      </c>
      <c r="O111" s="197" t="str">
        <f>IF(AND('Mapa final'!$AB$24="Media",'Mapa final'!$AD$24="Moderado"),CONCATENATE("R6C",'Mapa final'!$R$24),"")</f>
        <v/>
      </c>
      <c r="P111" s="195" t="str">
        <f>IF(AND('Mapa final'!$AB$22="Media",'Mapa final'!$AD$22="Moderado"),CONCATENATE("R6C",'Mapa final'!$R$22),"")</f>
        <v>R6C1</v>
      </c>
      <c r="Q111" s="196" t="str">
        <f>IF(AND('Mapa final'!$AB$23="Media",'Mapa final'!$AD$23="Moderado"),CONCATENATE("R6C",'Mapa final'!$R$23),"")</f>
        <v/>
      </c>
      <c r="R111" s="197" t="str">
        <f>IF(AND('Mapa final'!$AB$24="Media",'Mapa final'!$AD$24="Moderado"),CONCATENATE("R6C",'Mapa final'!$R$24),"")</f>
        <v/>
      </c>
      <c r="S111" s="86" t="str">
        <f>IF(AND('Mapa final'!$AB$22="Media",'Mapa final'!$AD$22="Mayor"),CONCATENATE("R6C",'Mapa final'!$R$22),"")</f>
        <v/>
      </c>
      <c r="T111" s="40" t="str">
        <f>IF(AND('Mapa final'!$AB$23="Media",'Mapa final'!$AD$23="Mayor"),CONCATENATE("R6C",'Mapa final'!$R$23),"")</f>
        <v/>
      </c>
      <c r="U111" s="87" t="str">
        <f>IF(AND('Mapa final'!$AB$24="Media",'Mapa final'!$AD$24="Mayor"),CONCATENATE("R6C",'Mapa final'!$R$24),"")</f>
        <v/>
      </c>
      <c r="V111" s="189" t="str">
        <f>IF(AND('Mapa final'!$AB$22="Media",'Mapa final'!$AD$22="Catastrófico"),CONCATENATE("R6C",'Mapa final'!$R$22),"")</f>
        <v/>
      </c>
      <c r="W111" s="190" t="str">
        <f>IF(AND('Mapa final'!$AB$23="Media",'Mapa final'!$AD$23="Catastrófico"),CONCATENATE("R6C",'Mapa final'!$R$23),"")</f>
        <v/>
      </c>
      <c r="X111" s="191" t="str">
        <f>IF(AND('Mapa final'!$AB$24="Media",'Mapa final'!$AD$24="Catastrófico"),CONCATENATE("R6C",'Mapa final'!$R$24),"")</f>
        <v/>
      </c>
      <c r="Y111" s="41"/>
      <c r="Z111" s="310"/>
      <c r="AA111" s="311"/>
      <c r="AB111" s="311"/>
      <c r="AC111" s="311"/>
      <c r="AD111" s="311"/>
      <c r="AE111" s="312"/>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290"/>
      <c r="C112" s="291"/>
      <c r="D112" s="292"/>
      <c r="E112" s="277"/>
      <c r="F112" s="276"/>
      <c r="G112" s="276"/>
      <c r="H112" s="276"/>
      <c r="I112" s="276"/>
      <c r="J112" s="195" t="str">
        <f>IF(AND('Mapa final'!$AB$25="Media",'Mapa final'!$AD$25="Moderado"),CONCATENATE("R7C",'Mapa final'!$R$25),"")</f>
        <v/>
      </c>
      <c r="K112" s="196" t="str">
        <f>IF(AND('Mapa final'!$AB$26="Media",'Mapa final'!$AD$26="Moderado"),CONCATENATE("R7C",'Mapa final'!$R$26),"")</f>
        <v/>
      </c>
      <c r="L112" s="197" t="str">
        <f>IF(AND('Mapa final'!$AB$27="Media",'Mapa final'!$AD$27="Moderado"),CONCATENATE("R7C",'Mapa final'!$R$27),"")</f>
        <v/>
      </c>
      <c r="M112" s="195" t="str">
        <f>IF(AND('Mapa final'!$AB$25="Media",'Mapa final'!$AD$25="Moderado"),CONCATENATE("R7C",'Mapa final'!$R$25),"")</f>
        <v/>
      </c>
      <c r="N112" s="196" t="str">
        <f>IF(AND('Mapa final'!$AB$26="Media",'Mapa final'!$AD$26="Moderado"),CONCATENATE("R7C",'Mapa final'!$R$26),"")</f>
        <v/>
      </c>
      <c r="O112" s="197" t="str">
        <f>IF(AND('Mapa final'!$AB$27="Media",'Mapa final'!$AD$27="Moderado"),CONCATENATE("R7C",'Mapa final'!$R$27),"")</f>
        <v/>
      </c>
      <c r="P112" s="195" t="str">
        <f>IF(AND('Mapa final'!$AB$25="Media",'Mapa final'!$AD$25="Moderado"),CONCATENATE("R7C",'Mapa final'!$R$25),"")</f>
        <v/>
      </c>
      <c r="Q112" s="196" t="str">
        <f>IF(AND('Mapa final'!$AB$26="Media",'Mapa final'!$AD$26="Moderado"),CONCATENATE("R7C",'Mapa final'!$R$26),"")</f>
        <v/>
      </c>
      <c r="R112" s="197" t="str">
        <f>IF(AND('Mapa final'!$AB$27="Media",'Mapa final'!$AD$27="Moderado"),CONCATENATE("R7C",'Mapa final'!$R$27),"")</f>
        <v/>
      </c>
      <c r="S112" s="86" t="str">
        <f>IF(AND('Mapa final'!$AB$25="Media",'Mapa final'!$AD$25="Mayor"),CONCATENATE("R7C",'Mapa final'!$R$25),"")</f>
        <v>R7C1</v>
      </c>
      <c r="T112" s="40" t="str">
        <f>IF(AND('Mapa final'!$AB$26="Media",'Mapa final'!$AD$26="Mayor"),CONCATENATE("R7C",'Mapa final'!$R$26),"")</f>
        <v/>
      </c>
      <c r="U112" s="87" t="str">
        <f>IF(AND('Mapa final'!$AB$27="Media",'Mapa final'!$AD$27="Mayor"),CONCATENATE("R7C",'Mapa final'!$R$27),"")</f>
        <v/>
      </c>
      <c r="V112" s="189" t="str">
        <f>IF(AND('Mapa final'!$AB$25="Media",'Mapa final'!$AD$25="Catastrófico"),CONCATENATE("R7C",'Mapa final'!$R$25),"")</f>
        <v/>
      </c>
      <c r="W112" s="190" t="str">
        <f>IF(AND('Mapa final'!$AB$26="Media",'Mapa final'!$AD$26="Catastrófico"),CONCATENATE("R7C",'Mapa final'!$R$26),"")</f>
        <v/>
      </c>
      <c r="X112" s="191" t="str">
        <f>IF(AND('Mapa final'!$AB$27="Media",'Mapa final'!$AD$27="Catastrófico"),CONCATENATE("R7C",'Mapa final'!$R$27),"")</f>
        <v/>
      </c>
      <c r="Y112" s="41"/>
      <c r="Z112" s="310"/>
      <c r="AA112" s="311"/>
      <c r="AB112" s="311"/>
      <c r="AC112" s="311"/>
      <c r="AD112" s="311"/>
      <c r="AE112" s="312"/>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290"/>
      <c r="C113" s="291"/>
      <c r="D113" s="292"/>
      <c r="E113" s="277"/>
      <c r="F113" s="276"/>
      <c r="G113" s="276"/>
      <c r="H113" s="276"/>
      <c r="I113" s="276"/>
      <c r="J113" s="195" t="str">
        <f>IF(AND('Mapa final'!$AB$28="Media",'Mapa final'!$AD$28="Moderado"),CONCATENATE("R8C",'Mapa final'!$R$28),"")</f>
        <v>R8C1</v>
      </c>
      <c r="K113" s="196" t="str">
        <f>IF(AND('Mapa final'!$AB$29="Media",'Mapa final'!$AD$29="Moderado"),CONCATENATE("R8C",'Mapa final'!$R$29),"")</f>
        <v/>
      </c>
      <c r="L113" s="197" t="str">
        <f>IF(AND('Mapa final'!$AB$30="Media",'Mapa final'!$AD$30="Moderado"),CONCATENATE("R8C",'Mapa final'!$R$30),"")</f>
        <v/>
      </c>
      <c r="M113" s="195" t="str">
        <f>IF(AND('Mapa final'!$AB$28="Media",'Mapa final'!$AD$28="Moderado"),CONCATENATE("R8C",'Mapa final'!$R$28),"")</f>
        <v>R8C1</v>
      </c>
      <c r="N113" s="196" t="str">
        <f>IF(AND('Mapa final'!$AB$29="Media",'Mapa final'!$AD$29="Moderado"),CONCATENATE("R8C",'Mapa final'!$R$29),"")</f>
        <v/>
      </c>
      <c r="O113" s="197" t="str">
        <f>IF(AND('Mapa final'!$AB$30="Media",'Mapa final'!$AD$30="Moderado"),CONCATENATE("R8C",'Mapa final'!$R$30),"")</f>
        <v/>
      </c>
      <c r="P113" s="195" t="str">
        <f>IF(AND('Mapa final'!$AB$28="Media",'Mapa final'!$AD$28="Moderado"),CONCATENATE("R8C",'Mapa final'!$R$28),"")</f>
        <v>R8C1</v>
      </c>
      <c r="Q113" s="196" t="str">
        <f>IF(AND('Mapa final'!$AB$29="Media",'Mapa final'!$AD$29="Moderado"),CONCATENATE("R8C",'Mapa final'!$R$29),"")</f>
        <v/>
      </c>
      <c r="R113" s="197" t="str">
        <f>IF(AND('Mapa final'!$AB$30="Media",'Mapa final'!$AD$30="Moderado"),CONCATENATE("R8C",'Mapa final'!$R$30),"")</f>
        <v/>
      </c>
      <c r="S113" s="86" t="str">
        <f>IF(AND('Mapa final'!$AB$28="Media",'Mapa final'!$AD$28="Mayor"),CONCATENATE("R8C",'Mapa final'!$R$28),"")</f>
        <v/>
      </c>
      <c r="T113" s="40" t="str">
        <f>IF(AND('Mapa final'!$AB$29="Media",'Mapa final'!$AD$29="Mayor"),CONCATENATE("R8C",'Mapa final'!$R$29),"")</f>
        <v/>
      </c>
      <c r="U113" s="87" t="str">
        <f>IF(AND('Mapa final'!$AB$30="Media",'Mapa final'!$AD$30="Mayor"),CONCATENATE("R8C",'Mapa final'!$R$30),"")</f>
        <v/>
      </c>
      <c r="V113" s="189" t="str">
        <f>IF(AND('Mapa final'!$AB$28="Media",'Mapa final'!$AD$28="Catastrófico"),CONCATENATE("R8C",'Mapa final'!$R$28),"")</f>
        <v/>
      </c>
      <c r="W113" s="190" t="str">
        <f>IF(AND('Mapa final'!$AB$29="Media",'Mapa final'!$AD$29="Catastrófico"),CONCATENATE("R8C",'Mapa final'!$R$29),"")</f>
        <v/>
      </c>
      <c r="X113" s="191" t="str">
        <f>IF(AND('Mapa final'!$AB$30="Media",'Mapa final'!$AD$30="Catastrófico"),CONCATENATE("R8C",'Mapa final'!$R$30),"")</f>
        <v/>
      </c>
      <c r="Y113" s="41"/>
      <c r="Z113" s="310"/>
      <c r="AA113" s="311"/>
      <c r="AB113" s="311"/>
      <c r="AC113" s="311"/>
      <c r="AD113" s="311"/>
      <c r="AE113" s="312"/>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290"/>
      <c r="C114" s="291"/>
      <c r="D114" s="292"/>
      <c r="E114" s="277"/>
      <c r="F114" s="276"/>
      <c r="G114" s="276"/>
      <c r="H114" s="276"/>
      <c r="I114" s="276"/>
      <c r="J114" s="195" t="str">
        <f>IF(AND('Mapa final'!$AB$31="Media",'Mapa final'!$AD$31="Moderado"),CONCATENATE("R9C",'Mapa final'!$R$31),"")</f>
        <v/>
      </c>
      <c r="K114" s="196" t="str">
        <f>IF(AND('Mapa final'!$AB$32="Media",'Mapa final'!$AD$32="Moderado"),CONCATENATE("R9C",'Mapa final'!$R$32),"")</f>
        <v/>
      </c>
      <c r="L114" s="197" t="str">
        <f>IF(AND('Mapa final'!$AB$33="Media",'Mapa final'!$AD$33="Moderado"),CONCATENATE("R9C",'Mapa final'!$R$33),"")</f>
        <v/>
      </c>
      <c r="M114" s="195" t="str">
        <f>IF(AND('Mapa final'!$AB$31="Media",'Mapa final'!$AD$31="Moderado"),CONCATENATE("R9C",'Mapa final'!$R$31),"")</f>
        <v/>
      </c>
      <c r="N114" s="196" t="str">
        <f>IF(AND('Mapa final'!$AB$32="Media",'Mapa final'!$AD$32="Moderado"),CONCATENATE("R9C",'Mapa final'!$R$32),"")</f>
        <v/>
      </c>
      <c r="O114" s="197" t="str">
        <f>IF(AND('Mapa final'!$AB$33="Media",'Mapa final'!$AD$33="Moderado"),CONCATENATE("R9C",'Mapa final'!$R$33),"")</f>
        <v/>
      </c>
      <c r="P114" s="195" t="str">
        <f>IF(AND('Mapa final'!$AB$31="Media",'Mapa final'!$AD$31="Moderado"),CONCATENATE("R9C",'Mapa final'!$R$31),"")</f>
        <v/>
      </c>
      <c r="Q114" s="196" t="str">
        <f>IF(AND('Mapa final'!$AB$32="Media",'Mapa final'!$AD$32="Moderado"),CONCATENATE("R9C",'Mapa final'!$R$32),"")</f>
        <v/>
      </c>
      <c r="R114" s="197" t="str">
        <f>IF(AND('Mapa final'!$AB$33="Media",'Mapa final'!$AD$33="Moderado"),CONCATENATE("R9C",'Mapa final'!$R$33),"")</f>
        <v/>
      </c>
      <c r="S114" s="86" t="str">
        <f>IF(AND('Mapa final'!$AB$31="Media",'Mapa final'!$AD$31="Mayor"),CONCATENATE("R9C",'Mapa final'!$R$31),"")</f>
        <v/>
      </c>
      <c r="T114" s="40" t="str">
        <f>IF(AND('Mapa final'!$AB$32="Media",'Mapa final'!$AD$32="Mayor"),CONCATENATE("R9C",'Mapa final'!$R$32),"")</f>
        <v/>
      </c>
      <c r="U114" s="87" t="str">
        <f>IF(AND('Mapa final'!$AB$33="Media",'Mapa final'!$AD$33="Mayor"),CONCATENATE("R9C",'Mapa final'!$R$33),"")</f>
        <v/>
      </c>
      <c r="V114" s="189" t="str">
        <f>IF(AND('Mapa final'!$AB$31="Media",'Mapa final'!$AD$31="Catastrófico"),CONCATENATE("R9C",'Mapa final'!$R$31),"")</f>
        <v/>
      </c>
      <c r="W114" s="190" t="str">
        <f>IF(AND('Mapa final'!$AB$32="Media",'Mapa final'!$AD$32="Catastrófico"),CONCATENATE("R9C",'Mapa final'!$R$32),"")</f>
        <v/>
      </c>
      <c r="X114" s="191" t="str">
        <f>IF(AND('Mapa final'!$AB$33="Media",'Mapa final'!$AD$33="Catastrófico"),CONCATENATE("R9C",'Mapa final'!$R$33),"")</f>
        <v/>
      </c>
      <c r="Y114" s="41"/>
      <c r="Z114" s="310"/>
      <c r="AA114" s="311"/>
      <c r="AB114" s="311"/>
      <c r="AC114" s="311"/>
      <c r="AD114" s="311"/>
      <c r="AE114" s="312"/>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290"/>
      <c r="C115" s="291"/>
      <c r="D115" s="292"/>
      <c r="E115" s="277"/>
      <c r="F115" s="276"/>
      <c r="G115" s="276"/>
      <c r="H115" s="276"/>
      <c r="I115" s="276"/>
      <c r="J115" s="195" t="str">
        <f>IF(AND('Mapa final'!$AB$34="Media",'Mapa final'!$AD$34="Moderado"),CONCATENATE("R10C",'Mapa final'!$R$34),"")</f>
        <v/>
      </c>
      <c r="K115" s="196" t="str">
        <f>IF(AND('Mapa final'!$AB$35="Media",'Mapa final'!$AD$35="Moderado"),CONCATENATE("R10C",'Mapa final'!$R$35),"")</f>
        <v/>
      </c>
      <c r="L115" s="197" t="str">
        <f>IF(AND('Mapa final'!$AB$36="Media",'Mapa final'!$AD$36="Moderado"),CONCATENATE("R10C",'Mapa final'!$R$36),"")</f>
        <v/>
      </c>
      <c r="M115" s="195" t="str">
        <f>IF(AND('Mapa final'!$AB$34="Media",'Mapa final'!$AD$34="Moderado"),CONCATENATE("R10C",'Mapa final'!$R$34),"")</f>
        <v/>
      </c>
      <c r="N115" s="196" t="str">
        <f>IF(AND('Mapa final'!$AB$35="Media",'Mapa final'!$AD$35="Moderado"),CONCATENATE("R10C",'Mapa final'!$R$35),"")</f>
        <v/>
      </c>
      <c r="O115" s="197" t="str">
        <f>IF(AND('Mapa final'!$AB$36="Media",'Mapa final'!$AD$36="Moderado"),CONCATENATE("R10C",'Mapa final'!$R$36),"")</f>
        <v/>
      </c>
      <c r="P115" s="195" t="str">
        <f>IF(AND('Mapa final'!$AB$34="Media",'Mapa final'!$AD$34="Moderado"),CONCATENATE("R10C",'Mapa final'!$R$34),"")</f>
        <v/>
      </c>
      <c r="Q115" s="196" t="str">
        <f>IF(AND('Mapa final'!$AB$35="Media",'Mapa final'!$AD$35="Moderado"),CONCATENATE("R10C",'Mapa final'!$R$35),"")</f>
        <v/>
      </c>
      <c r="R115" s="197" t="str">
        <f>IF(AND('Mapa final'!$AB$36="Media",'Mapa final'!$AD$36="Moderado"),CONCATENATE("R10C",'Mapa final'!$R$36),"")</f>
        <v/>
      </c>
      <c r="S115" s="86" t="str">
        <f>IF(AND('Mapa final'!$AB$34="Media",'Mapa final'!$AD$34="Mayor"),CONCATENATE("R10C",'Mapa final'!$R$34),"")</f>
        <v/>
      </c>
      <c r="T115" s="40" t="str">
        <f>IF(AND('Mapa final'!$AB$35="Media",'Mapa final'!$AD$35="Mayor"),CONCATENATE("R10C",'Mapa final'!$R$35),"")</f>
        <v/>
      </c>
      <c r="U115" s="87" t="str">
        <f>IF(AND('Mapa final'!$AB$36="Media",'Mapa final'!$AD$36="Mayor"),CONCATENATE("R10C",'Mapa final'!$R$36),"")</f>
        <v/>
      </c>
      <c r="V115" s="189" t="str">
        <f>IF(AND('Mapa final'!$AB$34="Media",'Mapa final'!$AD$34="Catastrófico"),CONCATENATE("R10C",'Mapa final'!$R$34),"")</f>
        <v/>
      </c>
      <c r="W115" s="190" t="str">
        <f>IF(AND('Mapa final'!$AB$35="Media",'Mapa final'!$AD$35="Catastrófico"),CONCATENATE("R10C",'Mapa final'!$R$35),"")</f>
        <v/>
      </c>
      <c r="X115" s="191" t="str">
        <f>IF(AND('Mapa final'!$AB$36="Media",'Mapa final'!$AD$36="Catastrófico"),CONCATENATE("R10C",'Mapa final'!$R$36),"")</f>
        <v/>
      </c>
      <c r="Y115" s="41"/>
      <c r="Z115" s="310"/>
      <c r="AA115" s="311"/>
      <c r="AB115" s="311"/>
      <c r="AC115" s="311"/>
      <c r="AD115" s="311"/>
      <c r="AE115" s="312"/>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290"/>
      <c r="C116" s="291"/>
      <c r="D116" s="292"/>
      <c r="E116" s="277"/>
      <c r="F116" s="276"/>
      <c r="G116" s="276"/>
      <c r="H116" s="276"/>
      <c r="I116" s="276"/>
      <c r="J116" s="195" t="str">
        <f>IF(AND('Mapa final'!$AB$37="Media",'Mapa final'!$AD$37="Moderado"),CONCATENATE("R11C",'Mapa final'!$R$37),"")</f>
        <v/>
      </c>
      <c r="K116" s="196" t="str">
        <f>IF(AND('Mapa final'!$AB$38="Media",'Mapa final'!$AD$38="Moderado"),CONCATENATE("R11C",'Mapa final'!$R$38),"")</f>
        <v/>
      </c>
      <c r="L116" s="197" t="str">
        <f>IF(AND('Mapa final'!$AB$39="Media",'Mapa final'!$AD$39="Moderado"),CONCATENATE("R11C",'Mapa final'!$R$39),"")</f>
        <v/>
      </c>
      <c r="M116" s="195" t="str">
        <f>IF(AND('Mapa final'!$AB$37="Media",'Mapa final'!$AD$37="Moderado"),CONCATENATE("R11C",'Mapa final'!$R$37),"")</f>
        <v/>
      </c>
      <c r="N116" s="196" t="str">
        <f>IF(AND('Mapa final'!$AB$38="Media",'Mapa final'!$AD$38="Moderado"),CONCATENATE("R11C",'Mapa final'!$R$38),"")</f>
        <v/>
      </c>
      <c r="O116" s="197" t="str">
        <f>IF(AND('Mapa final'!$AB$39="Media",'Mapa final'!$AD$39="Moderado"),CONCATENATE("R11C",'Mapa final'!$R$39),"")</f>
        <v/>
      </c>
      <c r="P116" s="195" t="str">
        <f>IF(AND('Mapa final'!$AB$37="Media",'Mapa final'!$AD$37="Moderado"),CONCATENATE("R11C",'Mapa final'!$R$37),"")</f>
        <v/>
      </c>
      <c r="Q116" s="196" t="str">
        <f>IF(AND('Mapa final'!$AB$38="Media",'Mapa final'!$AD$38="Moderado"),CONCATENATE("R11C",'Mapa final'!$R$38),"")</f>
        <v/>
      </c>
      <c r="R116" s="197" t="str">
        <f>IF(AND('Mapa final'!$AB$39="Media",'Mapa final'!$AD$39="Moderado"),CONCATENATE("R11C",'Mapa final'!$R$39),"")</f>
        <v/>
      </c>
      <c r="S116" s="86" t="str">
        <f>IF(AND('Mapa final'!$AB$37="Media",'Mapa final'!$AD$37="Mayor"),CONCATENATE("R11C",'Mapa final'!$R$37),"")</f>
        <v/>
      </c>
      <c r="T116" s="40" t="str">
        <f>IF(AND('Mapa final'!$AB$38="Media",'Mapa final'!$AD$38="Mayor"),CONCATENATE("R11C",'Mapa final'!$R$38),"")</f>
        <v/>
      </c>
      <c r="U116" s="87" t="str">
        <f>IF(AND('Mapa final'!$AB$39="Media",'Mapa final'!$AD$39="Mayor"),CONCATENATE("R11C",'Mapa final'!$R$39),"")</f>
        <v/>
      </c>
      <c r="V116" s="189" t="str">
        <f>IF(AND('Mapa final'!$AB$37="Media",'Mapa final'!$AD$37="Catastrófico"),CONCATENATE("R11C",'Mapa final'!$R$37),"")</f>
        <v/>
      </c>
      <c r="W116" s="190" t="str">
        <f>IF(AND('Mapa final'!$AB$38="Media",'Mapa final'!$AD$38="Catastrófico"),CONCATENATE("R11C",'Mapa final'!$R$38),"")</f>
        <v/>
      </c>
      <c r="X116" s="191" t="str">
        <f>IF(AND('Mapa final'!$AB$39="Media",'Mapa final'!$AD$39="Catastrófico"),CONCATENATE("R11C",'Mapa final'!$R$39),"")</f>
        <v/>
      </c>
      <c r="Y116" s="41"/>
      <c r="Z116" s="310"/>
      <c r="AA116" s="311"/>
      <c r="AB116" s="311"/>
      <c r="AC116" s="311"/>
      <c r="AD116" s="311"/>
      <c r="AE116" s="312"/>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290"/>
      <c r="C117" s="291"/>
      <c r="D117" s="292"/>
      <c r="E117" s="277"/>
      <c r="F117" s="276"/>
      <c r="G117" s="276"/>
      <c r="H117" s="276"/>
      <c r="I117" s="276"/>
      <c r="J117" s="195" t="str">
        <f>IF(AND('Mapa final'!$AB$40="Media",'Mapa final'!$AD$40="Moderado"),CONCATENATE("R12C",'Mapa final'!$R$40),"")</f>
        <v/>
      </c>
      <c r="K117" s="196" t="str">
        <f>IF(AND('Mapa final'!$AB$41="Media",'Mapa final'!$AD$41="Moderado"),CONCATENATE("R12C",'Mapa final'!$R$41),"")</f>
        <v/>
      </c>
      <c r="L117" s="197" t="str">
        <f>IF(AND('Mapa final'!$AB$42="Media",'Mapa final'!$AD$42="Moderado"),CONCATENATE("R12C",'Mapa final'!$R$42),"")</f>
        <v/>
      </c>
      <c r="M117" s="195" t="str">
        <f>IF(AND('Mapa final'!$AB$40="Media",'Mapa final'!$AD$40="Moderado"),CONCATENATE("R12C",'Mapa final'!$R$40),"")</f>
        <v/>
      </c>
      <c r="N117" s="196" t="str">
        <f>IF(AND('Mapa final'!$AB$41="Media",'Mapa final'!$AD$41="Moderado"),CONCATENATE("R12C",'Mapa final'!$R$41),"")</f>
        <v/>
      </c>
      <c r="O117" s="197" t="str">
        <f>IF(AND('Mapa final'!$AB$42="Media",'Mapa final'!$AD$42="Moderado"),CONCATENATE("R12C",'Mapa final'!$R$42),"")</f>
        <v/>
      </c>
      <c r="P117" s="195" t="str">
        <f>IF(AND('Mapa final'!$AB$40="Media",'Mapa final'!$AD$40="Moderado"),CONCATENATE("R12C",'Mapa final'!$R$40),"")</f>
        <v/>
      </c>
      <c r="Q117" s="196" t="str">
        <f>IF(AND('Mapa final'!$AB$41="Media",'Mapa final'!$AD$41="Moderado"),CONCATENATE("R12C",'Mapa final'!$R$41),"")</f>
        <v/>
      </c>
      <c r="R117" s="197" t="str">
        <f>IF(AND('Mapa final'!$AB$42="Media",'Mapa final'!$AD$42="Moderado"),CONCATENATE("R12C",'Mapa final'!$R$42),"")</f>
        <v/>
      </c>
      <c r="S117" s="86" t="str">
        <f>IF(AND('Mapa final'!$AB$40="Media",'Mapa final'!$AD$40="Mayor"),CONCATENATE("R12C",'Mapa final'!$R$40),"")</f>
        <v/>
      </c>
      <c r="T117" s="40" t="str">
        <f>IF(AND('Mapa final'!$AB$41="Media",'Mapa final'!$AD$41="Mayor"),CONCATENATE("R12C",'Mapa final'!$R$41),"")</f>
        <v/>
      </c>
      <c r="U117" s="87" t="str">
        <f>IF(AND('Mapa final'!$AB$42="Media",'Mapa final'!$AD$42="Mayor"),CONCATENATE("R12C",'Mapa final'!$R$42),"")</f>
        <v/>
      </c>
      <c r="V117" s="189" t="str">
        <f>IF(AND('Mapa final'!$AB$40="Media",'Mapa final'!$AD$40="Catastrófico"),CONCATENATE("R12C",'Mapa final'!$R$40),"")</f>
        <v/>
      </c>
      <c r="W117" s="190" t="str">
        <f>IF(AND('Mapa final'!$AB$41="Media",'Mapa final'!$AD$41="Catastrófico"),CONCATENATE("R12C",'Mapa final'!$R$41),"")</f>
        <v/>
      </c>
      <c r="X117" s="191" t="str">
        <f>IF(AND('Mapa final'!$AB$42="Media",'Mapa final'!$AD$42="Catastrófico"),CONCATENATE("R12C",'Mapa final'!$R$42),"")</f>
        <v/>
      </c>
      <c r="Y117" s="41"/>
      <c r="Z117" s="310"/>
      <c r="AA117" s="311"/>
      <c r="AB117" s="311"/>
      <c r="AC117" s="311"/>
      <c r="AD117" s="311"/>
      <c r="AE117" s="312"/>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290"/>
      <c r="C118" s="291"/>
      <c r="D118" s="292"/>
      <c r="E118" s="277"/>
      <c r="F118" s="276"/>
      <c r="G118" s="276"/>
      <c r="H118" s="276"/>
      <c r="I118" s="276"/>
      <c r="J118" s="195" t="str">
        <f>IF(AND('Mapa final'!$AB$43="Media",'Mapa final'!$AD$43="Moderado"),CONCATENATE("R13C",'Mapa final'!$R$43),"")</f>
        <v>R13C1</v>
      </c>
      <c r="K118" s="196" t="str">
        <f>IF(AND('Mapa final'!$AB$44="Media",'Mapa final'!$AD$44="Moderado"),CONCATENATE("R13C",'Mapa final'!$R$44),"")</f>
        <v/>
      </c>
      <c r="L118" s="197" t="str">
        <f>IF(AND('Mapa final'!$AB$45="Media",'Mapa final'!$AD$45="Moderado"),CONCATENATE("R13C",'Mapa final'!$R$45),"")</f>
        <v/>
      </c>
      <c r="M118" s="195" t="str">
        <f>IF(AND('Mapa final'!$AB$43="Media",'Mapa final'!$AD$43="Moderado"),CONCATENATE("R13C",'Mapa final'!$R$43),"")</f>
        <v>R13C1</v>
      </c>
      <c r="N118" s="196" t="str">
        <f>IF(AND('Mapa final'!$AB$44="Media",'Mapa final'!$AD$44="Moderado"),CONCATENATE("R13C",'Mapa final'!$R$44),"")</f>
        <v/>
      </c>
      <c r="O118" s="197" t="str">
        <f>IF(AND('Mapa final'!$AB$45="Media",'Mapa final'!$AD$45="Moderado"),CONCATENATE("R13C",'Mapa final'!$R$45),"")</f>
        <v/>
      </c>
      <c r="P118" s="195" t="str">
        <f>IF(AND('Mapa final'!$AB$43="Media",'Mapa final'!$AD$43="Moderado"),CONCATENATE("R13C",'Mapa final'!$R$43),"")</f>
        <v>R13C1</v>
      </c>
      <c r="Q118" s="196" t="str">
        <f>IF(AND('Mapa final'!$AB$44="Media",'Mapa final'!$AD$44="Moderado"),CONCATENATE("R13C",'Mapa final'!$R$44),"")</f>
        <v/>
      </c>
      <c r="R118" s="197" t="str">
        <f>IF(AND('Mapa final'!$AB$45="Media",'Mapa final'!$AD$45="Moderado"),CONCATENATE("R13C",'Mapa final'!$R$45),"")</f>
        <v/>
      </c>
      <c r="S118" s="86" t="str">
        <f>IF(AND('Mapa final'!$AB$43="Media",'Mapa final'!$AD$43="Mayor"),CONCATENATE("R13C",'Mapa final'!$R$43),"")</f>
        <v/>
      </c>
      <c r="T118" s="40" t="str">
        <f>IF(AND('Mapa final'!$AB$44="Media",'Mapa final'!$AD$44="Mayor"),CONCATENATE("R13C",'Mapa final'!$R$44),"")</f>
        <v/>
      </c>
      <c r="U118" s="87" t="str">
        <f>IF(AND('Mapa final'!$AB$45="Media",'Mapa final'!$AD$45="Mayor"),CONCATENATE("R13C",'Mapa final'!$R$45),"")</f>
        <v/>
      </c>
      <c r="V118" s="189" t="str">
        <f>IF(AND('Mapa final'!$AB$43="Media",'Mapa final'!$AD$43="Catastrófico"),CONCATENATE("R13C",'Mapa final'!$R$43),"")</f>
        <v/>
      </c>
      <c r="W118" s="190" t="str">
        <f>IF(AND('Mapa final'!$AB$44="Media",'Mapa final'!$AD$44="Catastrófico"),CONCATENATE("R13C",'Mapa final'!$R$44),"")</f>
        <v/>
      </c>
      <c r="X118" s="191" t="str">
        <f>IF(AND('Mapa final'!$AB$45="Media",'Mapa final'!$AD$45="Catastrófico"),CONCATENATE("R13C",'Mapa final'!$R$45),"")</f>
        <v/>
      </c>
      <c r="Y118" s="41"/>
      <c r="Z118" s="310"/>
      <c r="AA118" s="311"/>
      <c r="AB118" s="311"/>
      <c r="AC118" s="311"/>
      <c r="AD118" s="311"/>
      <c r="AE118" s="312"/>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290"/>
      <c r="C119" s="291"/>
      <c r="D119" s="292"/>
      <c r="E119" s="277"/>
      <c r="F119" s="276"/>
      <c r="G119" s="276"/>
      <c r="H119" s="276"/>
      <c r="I119" s="276"/>
      <c r="J119" s="195" t="str">
        <f>IF(AND('Mapa final'!$AB$46="Media",'Mapa final'!$AD$46="Moderado"),CONCATENATE("R14C",'Mapa final'!$R$46),"")</f>
        <v/>
      </c>
      <c r="K119" s="196" t="str">
        <f>IF(AND('Mapa final'!$AB$47="Media",'Mapa final'!$AD$47="Moderado"),CONCATENATE("R14C",'Mapa final'!$R$47),"")</f>
        <v/>
      </c>
      <c r="L119" s="197" t="str">
        <f>IF(AND('Mapa final'!$AB$48="Media",'Mapa final'!$AD$48="Moderado"),CONCATENATE("R14C",'Mapa final'!$R$48),"")</f>
        <v/>
      </c>
      <c r="M119" s="195" t="str">
        <f>IF(AND('Mapa final'!$AB$46="Media",'Mapa final'!$AD$46="Moderado"),CONCATENATE("R14C",'Mapa final'!$R$46),"")</f>
        <v/>
      </c>
      <c r="N119" s="196" t="str">
        <f>IF(AND('Mapa final'!$AB$47="Media",'Mapa final'!$AD$47="Moderado"),CONCATENATE("R14C",'Mapa final'!$R$47),"")</f>
        <v/>
      </c>
      <c r="O119" s="197" t="str">
        <f>IF(AND('Mapa final'!$AB$48="Media",'Mapa final'!$AD$48="Moderado"),CONCATENATE("R14C",'Mapa final'!$R$48),"")</f>
        <v/>
      </c>
      <c r="P119" s="195" t="str">
        <f>IF(AND('Mapa final'!$AB$46="Media",'Mapa final'!$AD$46="Moderado"),CONCATENATE("R14C",'Mapa final'!$R$46),"")</f>
        <v/>
      </c>
      <c r="Q119" s="196" t="str">
        <f>IF(AND('Mapa final'!$AB$47="Media",'Mapa final'!$AD$47="Moderado"),CONCATENATE("R14C",'Mapa final'!$R$47),"")</f>
        <v/>
      </c>
      <c r="R119" s="197" t="str">
        <f>IF(AND('Mapa final'!$AB$48="Media",'Mapa final'!$AD$48="Moderado"),CONCATENATE("R14C",'Mapa final'!$R$48),"")</f>
        <v/>
      </c>
      <c r="S119" s="86" t="str">
        <f>IF(AND('Mapa final'!$AB$46="Media",'Mapa final'!$AD$46="Mayor"),CONCATENATE("R14C",'Mapa final'!$R$46),"")</f>
        <v/>
      </c>
      <c r="T119" s="40" t="str">
        <f>IF(AND('Mapa final'!$AB$47="Media",'Mapa final'!$AD$47="Mayor"),CONCATENATE("R14C",'Mapa final'!$R$47),"")</f>
        <v/>
      </c>
      <c r="U119" s="87" t="str">
        <f>IF(AND('Mapa final'!$AB$48="Media",'Mapa final'!$AD$48="Mayor"),CONCATENATE("R14C",'Mapa final'!$R$48),"")</f>
        <v/>
      </c>
      <c r="V119" s="189" t="str">
        <f>IF(AND('Mapa final'!$AB$46="Media",'Mapa final'!$AD$46="Catastrófico"),CONCATENATE("R14C",'Mapa final'!$R$46),"")</f>
        <v/>
      </c>
      <c r="W119" s="190" t="str">
        <f>IF(AND('Mapa final'!$AB$47="Media",'Mapa final'!$AD$47="Catastrófico"),CONCATENATE("R14C",'Mapa final'!$R$47),"")</f>
        <v/>
      </c>
      <c r="X119" s="191" t="str">
        <f>IF(AND('Mapa final'!$AB$48="Media",'Mapa final'!$AD$48="Catastrófico"),CONCATENATE("R14C",'Mapa final'!$R$48),"")</f>
        <v/>
      </c>
      <c r="Y119" s="41"/>
      <c r="Z119" s="310"/>
      <c r="AA119" s="311"/>
      <c r="AB119" s="311"/>
      <c r="AC119" s="311"/>
      <c r="AD119" s="311"/>
      <c r="AE119" s="312"/>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290"/>
      <c r="C120" s="291"/>
      <c r="D120" s="292"/>
      <c r="E120" s="277"/>
      <c r="F120" s="276"/>
      <c r="G120" s="276"/>
      <c r="H120" s="276"/>
      <c r="I120" s="276"/>
      <c r="J120" s="195" t="str">
        <f>IF(AND('Mapa final'!$AB$49="Media",'Mapa final'!$AD$49="Moderado"),CONCATENATE("R15C",'Mapa final'!$R$49),"")</f>
        <v/>
      </c>
      <c r="K120" s="196" t="str">
        <f>IF(AND('Mapa final'!$AB$50="Media",'Mapa final'!$AD$50="Moderado"),CONCATENATE("R15C",'Mapa final'!$R$50),"")</f>
        <v/>
      </c>
      <c r="L120" s="197" t="str">
        <f>IF(AND('Mapa final'!$AB$51="Media",'Mapa final'!$AD$51="Moderado"),CONCATENATE("R15C",'Mapa final'!$R$51),"")</f>
        <v/>
      </c>
      <c r="M120" s="195" t="str">
        <f>IF(AND('Mapa final'!$AB$49="Media",'Mapa final'!$AD$49="Moderado"),CONCATENATE("R15C",'Mapa final'!$R$49),"")</f>
        <v/>
      </c>
      <c r="N120" s="196" t="str">
        <f>IF(AND('Mapa final'!$AB$50="Media",'Mapa final'!$AD$50="Moderado"),CONCATENATE("R15C",'Mapa final'!$R$50),"")</f>
        <v/>
      </c>
      <c r="O120" s="197" t="str">
        <f>IF(AND('Mapa final'!$AB$51="Media",'Mapa final'!$AD$51="Moderado"),CONCATENATE("R15C",'Mapa final'!$R$51),"")</f>
        <v/>
      </c>
      <c r="P120" s="195" t="str">
        <f>IF(AND('Mapa final'!$AB$49="Media",'Mapa final'!$AD$49="Moderado"),CONCATENATE("R15C",'Mapa final'!$R$49),"")</f>
        <v/>
      </c>
      <c r="Q120" s="196" t="str">
        <f>IF(AND('Mapa final'!$AB$50="Media",'Mapa final'!$AD$50="Moderado"),CONCATENATE("R15C",'Mapa final'!$R$50),"")</f>
        <v/>
      </c>
      <c r="R120" s="197" t="str">
        <f>IF(AND('Mapa final'!$AB$51="Media",'Mapa final'!$AD$51="Moderado"),CONCATENATE("R15C",'Mapa final'!$R$51),"")</f>
        <v/>
      </c>
      <c r="S120" s="86" t="str">
        <f>IF(AND('Mapa final'!$AB$49="Media",'Mapa final'!$AD$49="Mayor"),CONCATENATE("R15C",'Mapa final'!$R$49),"")</f>
        <v>R15C1</v>
      </c>
      <c r="T120" s="40" t="str">
        <f>IF(AND('Mapa final'!$AB$50="Media",'Mapa final'!$AD$50="Mayor"),CONCATENATE("R15C",'Mapa final'!$R$50),"")</f>
        <v/>
      </c>
      <c r="U120" s="87" t="str">
        <f>IF(AND('Mapa final'!$AB$51="Media",'Mapa final'!$AD$51="Mayor"),CONCATENATE("R15C",'Mapa final'!$R$51),"")</f>
        <v/>
      </c>
      <c r="V120" s="189" t="str">
        <f>IF(AND('Mapa final'!$AB$49="Media",'Mapa final'!$AD$49="Catastrófico"),CONCATENATE("R15C",'Mapa final'!$R$49),"")</f>
        <v/>
      </c>
      <c r="W120" s="190" t="str">
        <f>IF(AND('Mapa final'!$AB$50="Media",'Mapa final'!$AD$50="Catastrófico"),CONCATENATE("R15C",'Mapa final'!$R$50),"")</f>
        <v/>
      </c>
      <c r="X120" s="191" t="str">
        <f>IF(AND('Mapa final'!$AB$51="Media",'Mapa final'!$AD$51="Catastrófico"),CONCATENATE("R15C",'Mapa final'!$R$51),"")</f>
        <v/>
      </c>
      <c r="Y120" s="41"/>
      <c r="Z120" s="310"/>
      <c r="AA120" s="311"/>
      <c r="AB120" s="311"/>
      <c r="AC120" s="311"/>
      <c r="AD120" s="311"/>
      <c r="AE120" s="312"/>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290"/>
      <c r="C121" s="291"/>
      <c r="D121" s="292"/>
      <c r="E121" s="277"/>
      <c r="F121" s="276"/>
      <c r="G121" s="276"/>
      <c r="H121" s="276"/>
      <c r="I121" s="276"/>
      <c r="J121" s="195" t="str">
        <f>IF(AND('Mapa final'!$AB$52="Media",'Mapa final'!$AD$52="Moderado"),CONCATENATE("R16C",'Mapa final'!$R$52),"")</f>
        <v>R16C1</v>
      </c>
      <c r="K121" s="196" t="str">
        <f>IF(AND('Mapa final'!$AB$53="Media",'Mapa final'!$AD$53="Moderado"),CONCATENATE("R16C",'Mapa final'!$R$53),"")</f>
        <v/>
      </c>
      <c r="L121" s="197" t="str">
        <f>IF(AND('Mapa final'!$AB$54="Media",'Mapa final'!$AD$54="Moderado"),CONCATENATE("R16C",'Mapa final'!$R$54),"")</f>
        <v/>
      </c>
      <c r="M121" s="195" t="str">
        <f>IF(AND('Mapa final'!$AB$52="Media",'Mapa final'!$AD$52="Moderado"),CONCATENATE("R16C",'Mapa final'!$R$52),"")</f>
        <v>R16C1</v>
      </c>
      <c r="N121" s="196" t="str">
        <f>IF(AND('Mapa final'!$AB$53="Media",'Mapa final'!$AD$53="Moderado"),CONCATENATE("R16C",'Mapa final'!$R$53),"")</f>
        <v/>
      </c>
      <c r="O121" s="197" t="str">
        <f>IF(AND('Mapa final'!$AB$54="Media",'Mapa final'!$AD$54="Moderado"),CONCATENATE("R16C",'Mapa final'!$R$54),"")</f>
        <v/>
      </c>
      <c r="P121" s="195" t="str">
        <f>IF(AND('Mapa final'!$AB$52="Media",'Mapa final'!$AD$52="Moderado"),CONCATENATE("R16C",'Mapa final'!$R$52),"")</f>
        <v>R16C1</v>
      </c>
      <c r="Q121" s="196" t="str">
        <f>IF(AND('Mapa final'!$AB$53="Media",'Mapa final'!$AD$53="Moderado"),CONCATENATE("R16C",'Mapa final'!$R$53),"")</f>
        <v/>
      </c>
      <c r="R121" s="197" t="str">
        <f>IF(AND('Mapa final'!$AB$54="Media",'Mapa final'!$AD$54="Moderado"),CONCATENATE("R16C",'Mapa final'!$R$54),"")</f>
        <v/>
      </c>
      <c r="S121" s="86" t="str">
        <f>IF(AND('Mapa final'!$AB$52="Media",'Mapa final'!$AD$52="Mayor"),CONCATENATE("R16C",'Mapa final'!$R$52),"")</f>
        <v/>
      </c>
      <c r="T121" s="40" t="str">
        <f>IF(AND('Mapa final'!$AB$53="Media",'Mapa final'!$AD$53="Mayor"),CONCATENATE("R16C",'Mapa final'!$R$53),"")</f>
        <v/>
      </c>
      <c r="U121" s="87" t="str">
        <f>IF(AND('Mapa final'!$AB$54="Media",'Mapa final'!$AD$54="Mayor"),CONCATENATE("R16C",'Mapa final'!$R$54),"")</f>
        <v/>
      </c>
      <c r="V121" s="189" t="str">
        <f>IF(AND('Mapa final'!$AB$52="Media",'Mapa final'!$AD$52="Catastrófico"),CONCATENATE("R16C",'Mapa final'!$R$52),"")</f>
        <v/>
      </c>
      <c r="W121" s="190" t="str">
        <f>IF(AND('Mapa final'!$AB$53="Media",'Mapa final'!$AD$53="Catastrófico"),CONCATENATE("R16C",'Mapa final'!$R$53),"")</f>
        <v/>
      </c>
      <c r="X121" s="191" t="str">
        <f>IF(AND('Mapa final'!$AB$54="Media",'Mapa final'!$AD$54="Catastrófico"),CONCATENATE("R16C",'Mapa final'!$R$54),"")</f>
        <v/>
      </c>
      <c r="Y121" s="41"/>
      <c r="Z121" s="310"/>
      <c r="AA121" s="311"/>
      <c r="AB121" s="311"/>
      <c r="AC121" s="311"/>
      <c r="AD121" s="311"/>
      <c r="AE121" s="312"/>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290"/>
      <c r="C122" s="291"/>
      <c r="D122" s="292"/>
      <c r="E122" s="277"/>
      <c r="F122" s="276"/>
      <c r="G122" s="276"/>
      <c r="H122" s="276"/>
      <c r="I122" s="276"/>
      <c r="J122" s="195" t="str">
        <f>IF(AND('Mapa final'!$AB$55="Media",'Mapa final'!$AD$55="Moderado"),CONCATENATE("R17",'Mapa final'!$R$55),"")</f>
        <v>R171</v>
      </c>
      <c r="K122" s="196" t="str">
        <f>IF(AND('Mapa final'!$AB$56="Media",'Mapa final'!$AD$56="Moderado"),CONCATENATE("R17C",'Mapa final'!$R$56),"")</f>
        <v/>
      </c>
      <c r="L122" s="197" t="str">
        <f>IF(AND('Mapa final'!$AB$57="Media",'Mapa final'!$AD$57="Moderado"),CONCATENATE("R17C",'Mapa final'!$R$57),"")</f>
        <v/>
      </c>
      <c r="M122" s="195" t="str">
        <f>IF(AND('Mapa final'!$AB$55="Media",'Mapa final'!$AD$55="Moderado"),CONCATENATE("R17",'Mapa final'!$R$55),"")</f>
        <v>R171</v>
      </c>
      <c r="N122" s="196" t="str">
        <f>IF(AND('Mapa final'!$AB$56="Media",'Mapa final'!$AD$56="Moderado"),CONCATENATE("R17C",'Mapa final'!$R$56),"")</f>
        <v/>
      </c>
      <c r="O122" s="197" t="str">
        <f>IF(AND('Mapa final'!$AB$57="Media",'Mapa final'!$AD$57="Moderado"),CONCATENATE("R17C",'Mapa final'!$R$57),"")</f>
        <v/>
      </c>
      <c r="P122" s="195" t="str">
        <f>IF(AND('Mapa final'!$AB$55="Media",'Mapa final'!$AD$55="Moderado"),CONCATENATE("R17",'Mapa final'!$R$55),"")</f>
        <v>R171</v>
      </c>
      <c r="Q122" s="196" t="str">
        <f>IF(AND('Mapa final'!$AB$56="Media",'Mapa final'!$AD$56="Moderado"),CONCATENATE("R17C",'Mapa final'!$R$56),"")</f>
        <v/>
      </c>
      <c r="R122" s="197" t="str">
        <f>IF(AND('Mapa final'!$AB$57="Media",'Mapa final'!$AD$57="Moderado"),CONCATENATE("R17C",'Mapa final'!$R$57),"")</f>
        <v/>
      </c>
      <c r="S122" s="86" t="str">
        <f>IF(AND('Mapa final'!$AB$55="Media",'Mapa final'!$AD$55="Mayor"),CONCATENATE("R17",'Mapa final'!$R$55),"")</f>
        <v/>
      </c>
      <c r="T122" s="40" t="str">
        <f>IF(AND('Mapa final'!$AB$56="Media",'Mapa final'!$AD$56="Mayor"),CONCATENATE("R17C",'Mapa final'!$R$56),"")</f>
        <v/>
      </c>
      <c r="U122" s="87" t="str">
        <f>IF(AND('Mapa final'!$AB$57="Media",'Mapa final'!$AD$57="Mayor"),CONCATENATE("R17C",'Mapa final'!$R$57),"")</f>
        <v/>
      </c>
      <c r="V122" s="189" t="str">
        <f>IF(AND('Mapa final'!$AB$55="Media",'Mapa final'!$AD$55="Catastrófico"),CONCATENATE("R17",'Mapa final'!$R$55),"")</f>
        <v/>
      </c>
      <c r="W122" s="190" t="str">
        <f>IF(AND('Mapa final'!$AB$56="Media",'Mapa final'!$AD$56="Catastrófico"),CONCATENATE("R17C",'Mapa final'!$R$56),"")</f>
        <v/>
      </c>
      <c r="X122" s="191" t="str">
        <f>IF(AND('Mapa final'!$AB$57="Media",'Mapa final'!$AD$57="Catastrófico"),CONCATENATE("R17C",'Mapa final'!$R$57),"")</f>
        <v/>
      </c>
      <c r="Y122" s="41"/>
      <c r="Z122" s="310"/>
      <c r="AA122" s="311"/>
      <c r="AB122" s="311"/>
      <c r="AC122" s="311"/>
      <c r="AD122" s="311"/>
      <c r="AE122" s="312"/>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290"/>
      <c r="C123" s="291"/>
      <c r="D123" s="292"/>
      <c r="E123" s="277"/>
      <c r="F123" s="276"/>
      <c r="G123" s="276"/>
      <c r="H123" s="276"/>
      <c r="I123" s="276"/>
      <c r="J123" s="195" t="str">
        <f>IF(AND('Mapa final'!$AB$58="Media",'Mapa final'!$AD$58="Moderado"),CONCATENATE("R18C",'Mapa final'!$R$58),"")</f>
        <v/>
      </c>
      <c r="K123" s="196" t="str">
        <f>IF(AND('Mapa final'!$AB$59="Media",'Mapa final'!$AD$59="Moderado"),CONCATENATE("R18C",'Mapa final'!$R$59),"")</f>
        <v/>
      </c>
      <c r="L123" s="197" t="str">
        <f>IF(AND('Mapa final'!$AB$60="Media",'Mapa final'!$AD$60="Moderado"),CONCATENATE("R18C",'Mapa final'!$R$60),"")</f>
        <v/>
      </c>
      <c r="M123" s="195" t="str">
        <f>IF(AND('Mapa final'!$AB$58="Media",'Mapa final'!$AD$58="Moderado"),CONCATENATE("R18C",'Mapa final'!$R$58),"")</f>
        <v/>
      </c>
      <c r="N123" s="196" t="str">
        <f>IF(AND('Mapa final'!$AB$59="Media",'Mapa final'!$AD$59="Moderado"),CONCATENATE("R18C",'Mapa final'!$R$59),"")</f>
        <v/>
      </c>
      <c r="O123" s="197" t="str">
        <f>IF(AND('Mapa final'!$AB$60="Media",'Mapa final'!$AD$60="Moderado"),CONCATENATE("R18C",'Mapa final'!$R$60),"")</f>
        <v/>
      </c>
      <c r="P123" s="195" t="str">
        <f>IF(AND('Mapa final'!$AB$58="Media",'Mapa final'!$AD$58="Moderado"),CONCATENATE("R18C",'Mapa final'!$R$58),"")</f>
        <v/>
      </c>
      <c r="Q123" s="196" t="str">
        <f>IF(AND('Mapa final'!$AB$59="Media",'Mapa final'!$AD$59="Moderado"),CONCATENATE("R18C",'Mapa final'!$R$59),"")</f>
        <v/>
      </c>
      <c r="R123" s="197" t="str">
        <f>IF(AND('Mapa final'!$AB$60="Media",'Mapa final'!$AD$60="Moderado"),CONCATENATE("R18C",'Mapa final'!$R$60),"")</f>
        <v/>
      </c>
      <c r="S123" s="86" t="str">
        <f>IF(AND('Mapa final'!$AB$58="Media",'Mapa final'!$AD$58="Mayor"),CONCATENATE("R18C",'Mapa final'!$R$58),"")</f>
        <v/>
      </c>
      <c r="T123" s="40" t="str">
        <f>IF(AND('Mapa final'!$AB$59="Media",'Mapa final'!$AD$59="Mayor"),CONCATENATE("R18C",'Mapa final'!$R$59),"")</f>
        <v/>
      </c>
      <c r="U123" s="87" t="str">
        <f>IF(AND('Mapa final'!$AB$60="Media",'Mapa final'!$AD$60="Mayor"),CONCATENATE("R18C",'Mapa final'!$R$60),"")</f>
        <v/>
      </c>
      <c r="V123" s="189" t="str">
        <f>IF(AND('Mapa final'!$AB$58="Media",'Mapa final'!$AD$58="Catastrófico"),CONCATENATE("R18C",'Mapa final'!$R$58),"")</f>
        <v/>
      </c>
      <c r="W123" s="190" t="str">
        <f>IF(AND('Mapa final'!$AB$59="Media",'Mapa final'!$AD$59="Catastrófico"),CONCATENATE("R18C",'Mapa final'!$R$59),"")</f>
        <v/>
      </c>
      <c r="X123" s="191" t="str">
        <f>IF(AND('Mapa final'!$AB$60="Media",'Mapa final'!$AD$60="Catastrófico"),CONCATENATE("R18C",'Mapa final'!$R$60),"")</f>
        <v/>
      </c>
      <c r="Y123" s="41"/>
      <c r="Z123" s="310"/>
      <c r="AA123" s="311"/>
      <c r="AB123" s="311"/>
      <c r="AC123" s="311"/>
      <c r="AD123" s="311"/>
      <c r="AE123" s="312"/>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290"/>
      <c r="C124" s="291"/>
      <c r="D124" s="292"/>
      <c r="E124" s="277"/>
      <c r="F124" s="276"/>
      <c r="G124" s="276"/>
      <c r="H124" s="276"/>
      <c r="I124" s="276"/>
      <c r="J124" s="195" t="str">
        <f>IF(AND('Mapa final'!$AB$61="Media",'Mapa final'!$AD$61="Moderado"),CONCATENATE("R19C",'Mapa final'!$R$61),"")</f>
        <v/>
      </c>
      <c r="K124" s="196" t="str">
        <f>IF(AND('Mapa final'!$AB$62="Media",'Mapa final'!$AD$62="Moderado"),CONCATENATE("R19C",'Mapa final'!$R$62),"")</f>
        <v/>
      </c>
      <c r="L124" s="197" t="str">
        <f>IF(AND('Mapa final'!$AB$63="Media",'Mapa final'!$AD$63="Moderado"),CONCATENATE("R19C",'Mapa final'!$R$63),"")</f>
        <v/>
      </c>
      <c r="M124" s="195" t="str">
        <f>IF(AND('Mapa final'!$AB$61="Media",'Mapa final'!$AD$61="Moderado"),CONCATENATE("R19C",'Mapa final'!$R$61),"")</f>
        <v/>
      </c>
      <c r="N124" s="196" t="str">
        <f>IF(AND('Mapa final'!$AB$62="Media",'Mapa final'!$AD$62="Moderado"),CONCATENATE("R19C",'Mapa final'!$R$62),"")</f>
        <v/>
      </c>
      <c r="O124" s="197" t="str">
        <f>IF(AND('Mapa final'!$AB$63="Media",'Mapa final'!$AD$63="Moderado"),CONCATENATE("R19C",'Mapa final'!$R$63),"")</f>
        <v/>
      </c>
      <c r="P124" s="195" t="str">
        <f>IF(AND('Mapa final'!$AB$61="Media",'Mapa final'!$AD$61="Moderado"),CONCATENATE("R19C",'Mapa final'!$R$61),"")</f>
        <v/>
      </c>
      <c r="Q124" s="196" t="str">
        <f>IF(AND('Mapa final'!$AB$62="Media",'Mapa final'!$AD$62="Moderado"),CONCATENATE("R19C",'Mapa final'!$R$62),"")</f>
        <v/>
      </c>
      <c r="R124" s="197" t="str">
        <f>IF(AND('Mapa final'!$AB$63="Media",'Mapa final'!$AD$63="Moderado"),CONCATENATE("R19C",'Mapa final'!$R$63),"")</f>
        <v/>
      </c>
      <c r="S124" s="86" t="str">
        <f>IF(AND('Mapa final'!$AB$61="Media",'Mapa final'!$AD$61="Mayor"),CONCATENATE("R19C",'Mapa final'!$R$61),"")</f>
        <v/>
      </c>
      <c r="T124" s="40" t="str">
        <f>IF(AND('Mapa final'!$AB$62="Media",'Mapa final'!$AD$62="Mayor"),CONCATENATE("R19C",'Mapa final'!$R$62),"")</f>
        <v/>
      </c>
      <c r="U124" s="87" t="str">
        <f>IF(AND('Mapa final'!$AB$63="Media",'Mapa final'!$AD$63="Mayor"),CONCATENATE("R19C",'Mapa final'!$R$63),"")</f>
        <v/>
      </c>
      <c r="V124" s="189" t="str">
        <f>IF(AND('Mapa final'!$AB$61="Media",'Mapa final'!$AD$61="Catastrófico"),CONCATENATE("R19C",'Mapa final'!$R$61),"")</f>
        <v/>
      </c>
      <c r="W124" s="190" t="str">
        <f>IF(AND('Mapa final'!$AB$62="Media",'Mapa final'!$AD$62="Catastrófico"),CONCATENATE("R19C",'Mapa final'!$R$62),"")</f>
        <v/>
      </c>
      <c r="X124" s="191" t="str">
        <f>IF(AND('Mapa final'!$AB$63="Media",'Mapa final'!$AD$63="Catastrófico"),CONCATENATE("R19C",'Mapa final'!$R$63),"")</f>
        <v/>
      </c>
      <c r="Y124" s="41"/>
      <c r="Z124" s="310"/>
      <c r="AA124" s="311"/>
      <c r="AB124" s="311"/>
      <c r="AC124" s="311"/>
      <c r="AD124" s="311"/>
      <c r="AE124" s="312"/>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290"/>
      <c r="C125" s="291"/>
      <c r="D125" s="292"/>
      <c r="E125" s="277"/>
      <c r="F125" s="276"/>
      <c r="G125" s="276"/>
      <c r="H125" s="276"/>
      <c r="I125" s="276"/>
      <c r="J125" s="195" t="str">
        <f>IF(AND('Mapa final'!$AB$64="Media",'Mapa final'!$AD$64="Moderado"),CONCATENATE("R20C",'Mapa final'!$R$64),"")</f>
        <v/>
      </c>
      <c r="K125" s="196" t="str">
        <f>IF(AND('Mapa final'!$AB$65="Media",'Mapa final'!$AD$65="Moderado"),CONCATENATE("R20C",'Mapa final'!$R$65),"")</f>
        <v/>
      </c>
      <c r="L125" s="197" t="str">
        <f>IF(AND('Mapa final'!$AB$66="Media",'Mapa final'!$AD$66="Moderado"),CONCATENATE("R20C",'Mapa final'!$R$66),"")</f>
        <v/>
      </c>
      <c r="M125" s="195" t="str">
        <f>IF(AND('Mapa final'!$AB$64="Media",'Mapa final'!$AD$64="Moderado"),CONCATENATE("R20C",'Mapa final'!$R$64),"")</f>
        <v/>
      </c>
      <c r="N125" s="196" t="str">
        <f>IF(AND('Mapa final'!$AB$65="Media",'Mapa final'!$AD$65="Moderado"),CONCATENATE("R20C",'Mapa final'!$R$65),"")</f>
        <v/>
      </c>
      <c r="O125" s="197" t="str">
        <f>IF(AND('Mapa final'!$AB$66="Media",'Mapa final'!$AD$66="Moderado"),CONCATENATE("R20C",'Mapa final'!$R$66),"")</f>
        <v/>
      </c>
      <c r="P125" s="195" t="str">
        <f>IF(AND('Mapa final'!$AB$64="Media",'Mapa final'!$AD$64="Moderado"),CONCATENATE("R20C",'Mapa final'!$R$64),"")</f>
        <v/>
      </c>
      <c r="Q125" s="196" t="str">
        <f>IF(AND('Mapa final'!$AB$65="Media",'Mapa final'!$AD$65="Moderado"),CONCATENATE("R20C",'Mapa final'!$R$65),"")</f>
        <v/>
      </c>
      <c r="R125" s="197" t="str">
        <f>IF(AND('Mapa final'!$AB$66="Media",'Mapa final'!$AD$66="Moderado"),CONCATENATE("R20C",'Mapa final'!$R$66),"")</f>
        <v/>
      </c>
      <c r="S125" s="86" t="str">
        <f>IF(AND('Mapa final'!$AB$64="Media",'Mapa final'!$AD$64="Mayor"),CONCATENATE("R20C",'Mapa final'!$R$64),"")</f>
        <v/>
      </c>
      <c r="T125" s="40" t="str">
        <f>IF(AND('Mapa final'!$AB$65="Media",'Mapa final'!$AD$65="Mayor"),CONCATENATE("R20C",'Mapa final'!$R$65),"")</f>
        <v/>
      </c>
      <c r="U125" s="87" t="str">
        <f>IF(AND('Mapa final'!$AB$66="Media",'Mapa final'!$AD$66="Mayor"),CONCATENATE("R20C",'Mapa final'!$R$66),"")</f>
        <v/>
      </c>
      <c r="V125" s="189" t="str">
        <f>IF(AND('Mapa final'!$AB$64="Media",'Mapa final'!$AD$64="Catastrófico"),CONCATENATE("R20C",'Mapa final'!$R$64),"")</f>
        <v/>
      </c>
      <c r="W125" s="190" t="str">
        <f>IF(AND('Mapa final'!$AB$65="Media",'Mapa final'!$AD$65="Catastrófico"),CONCATENATE("R20C",'Mapa final'!$R$65),"")</f>
        <v/>
      </c>
      <c r="X125" s="191" t="str">
        <f>IF(AND('Mapa final'!$AB$66="Media",'Mapa final'!$AD$66="Catastrófico"),CONCATENATE("R20C",'Mapa final'!$R$66),"")</f>
        <v/>
      </c>
      <c r="Y125" s="41"/>
      <c r="Z125" s="310"/>
      <c r="AA125" s="311"/>
      <c r="AB125" s="311"/>
      <c r="AC125" s="311"/>
      <c r="AD125" s="311"/>
      <c r="AE125" s="312"/>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290"/>
      <c r="C126" s="291"/>
      <c r="D126" s="292"/>
      <c r="E126" s="277"/>
      <c r="F126" s="276"/>
      <c r="G126" s="276"/>
      <c r="H126" s="276"/>
      <c r="I126" s="276"/>
      <c r="J126" s="195" t="str">
        <f>IF(AND('Mapa final'!$AB$67="Media",'Mapa final'!$AD$67="Moderado"),CONCATENATE("R21C",'Mapa final'!$R$67),"")</f>
        <v/>
      </c>
      <c r="K126" s="196" t="str">
        <f>IF(AND('Mapa final'!$AB$68="Media",'Mapa final'!$AD$68="Moderado"),CONCATENATE("R21C",'Mapa final'!$R$68),"")</f>
        <v/>
      </c>
      <c r="L126" s="197" t="str">
        <f>IF(AND('Mapa final'!$AB$69="Media",'Mapa final'!$AD$69="Moderado"),CONCATENATE("R21C",'Mapa final'!$R$69),"")</f>
        <v/>
      </c>
      <c r="M126" s="195" t="str">
        <f>IF(AND('Mapa final'!$AB$67="Media",'Mapa final'!$AD$67="Moderado"),CONCATENATE("R21C",'Mapa final'!$R$67),"")</f>
        <v/>
      </c>
      <c r="N126" s="196" t="str">
        <f>IF(AND('Mapa final'!$AB$68="Media",'Mapa final'!$AD$68="Moderado"),CONCATENATE("R21C",'Mapa final'!$R$68),"")</f>
        <v/>
      </c>
      <c r="O126" s="197" t="str">
        <f>IF(AND('Mapa final'!$AB$69="Media",'Mapa final'!$AD$69="Moderado"),CONCATENATE("R21C",'Mapa final'!$R$69),"")</f>
        <v/>
      </c>
      <c r="P126" s="195" t="str">
        <f>IF(AND('Mapa final'!$AB$67="Media",'Mapa final'!$AD$67="Moderado"),CONCATENATE("R21C",'Mapa final'!$R$67),"")</f>
        <v/>
      </c>
      <c r="Q126" s="196" t="str">
        <f>IF(AND('Mapa final'!$AB$68="Media",'Mapa final'!$AD$68="Moderado"),CONCATENATE("R21C",'Mapa final'!$R$68),"")</f>
        <v/>
      </c>
      <c r="R126" s="197" t="str">
        <f>IF(AND('Mapa final'!$AB$69="Media",'Mapa final'!$AD$69="Moderado"),CONCATENATE("R21C",'Mapa final'!$R$69),"")</f>
        <v/>
      </c>
      <c r="S126" s="86" t="str">
        <f>IF(AND('Mapa final'!$AB$67="Media",'Mapa final'!$AD$67="Mayor"),CONCATENATE("R21C",'Mapa final'!$R$67),"")</f>
        <v/>
      </c>
      <c r="T126" s="40" t="str">
        <f>IF(AND('Mapa final'!$AB$68="Media",'Mapa final'!$AD$68="Mayor"),CONCATENATE("R21C",'Mapa final'!$R$68),"")</f>
        <v/>
      </c>
      <c r="U126" s="87" t="str">
        <f>IF(AND('Mapa final'!$AB$69="Media",'Mapa final'!$AD$69="Mayor"),CONCATENATE("R21C",'Mapa final'!$R$69),"")</f>
        <v/>
      </c>
      <c r="V126" s="189" t="str">
        <f>IF(AND('Mapa final'!$AB$67="Media",'Mapa final'!$AD$67="Catastrófico"),CONCATENATE("R21C",'Mapa final'!$R$67),"")</f>
        <v/>
      </c>
      <c r="W126" s="190" t="str">
        <f>IF(AND('Mapa final'!$AB$68="Media",'Mapa final'!$AD$68="Catastrófico"),CONCATENATE("R21C",'Mapa final'!$R$68),"")</f>
        <v/>
      </c>
      <c r="X126" s="191" t="str">
        <f>IF(AND('Mapa final'!$AB$69="Media",'Mapa final'!$AD$69="Catastrófico"),CONCATENATE("R21C",'Mapa final'!$R$69),"")</f>
        <v/>
      </c>
      <c r="Y126" s="41"/>
      <c r="Z126" s="310"/>
      <c r="AA126" s="311"/>
      <c r="AB126" s="311"/>
      <c r="AC126" s="311"/>
      <c r="AD126" s="311"/>
      <c r="AE126" s="312"/>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290"/>
      <c r="C127" s="291"/>
      <c r="D127" s="292"/>
      <c r="E127" s="277"/>
      <c r="F127" s="276"/>
      <c r="G127" s="276"/>
      <c r="H127" s="276"/>
      <c r="I127" s="276"/>
      <c r="J127" s="195" t="str">
        <f>IF(AND('Mapa final'!$AB$70="Media",'Mapa final'!$AD$70="Moderado"),CONCATENATE("R22C",'Mapa final'!$R$70),"")</f>
        <v/>
      </c>
      <c r="K127" s="196" t="str">
        <f>IF(AND('Mapa final'!$AB$71="Media",'Mapa final'!$AD$71="Moderado"),CONCATENATE("R22C",'Mapa final'!$R$71),"")</f>
        <v/>
      </c>
      <c r="L127" s="197" t="str">
        <f>IF(AND('Mapa final'!$AB$72="Media",'Mapa final'!$AD$72="Moderado"),CONCATENATE("R22C",'Mapa final'!$R$72),"")</f>
        <v/>
      </c>
      <c r="M127" s="195" t="str">
        <f>IF(AND('Mapa final'!$AB$70="Media",'Mapa final'!$AD$70="Moderado"),CONCATENATE("R22C",'Mapa final'!$R$70),"")</f>
        <v/>
      </c>
      <c r="N127" s="196" t="str">
        <f>IF(AND('Mapa final'!$AB$71="Media",'Mapa final'!$AD$71="Moderado"),CONCATENATE("R22C",'Mapa final'!$R$71),"")</f>
        <v/>
      </c>
      <c r="O127" s="197" t="str">
        <f>IF(AND('Mapa final'!$AB$72="Media",'Mapa final'!$AD$72="Moderado"),CONCATENATE("R22C",'Mapa final'!$R$72),"")</f>
        <v/>
      </c>
      <c r="P127" s="195" t="str">
        <f>IF(AND('Mapa final'!$AB$70="Media",'Mapa final'!$AD$70="Moderado"),CONCATENATE("R22C",'Mapa final'!$R$70),"")</f>
        <v/>
      </c>
      <c r="Q127" s="196" t="str">
        <f>IF(AND('Mapa final'!$AB$71="Media",'Mapa final'!$AD$71="Moderado"),CONCATENATE("R22C",'Mapa final'!$R$71),"")</f>
        <v/>
      </c>
      <c r="R127" s="197" t="str">
        <f>IF(AND('Mapa final'!$AB$72="Media",'Mapa final'!$AD$72="Moderado"),CONCATENATE("R22C",'Mapa final'!$R$72),"")</f>
        <v/>
      </c>
      <c r="S127" s="86" t="str">
        <f>IF(AND('Mapa final'!$AB$70="Media",'Mapa final'!$AD$70="Mayor"),CONCATENATE("R22C",'Mapa final'!$R$70),"")</f>
        <v/>
      </c>
      <c r="T127" s="40" t="str">
        <f>IF(AND('Mapa final'!$AB$71="Media",'Mapa final'!$AD$71="Mayor"),CONCATENATE("R22C",'Mapa final'!$R$71),"")</f>
        <v/>
      </c>
      <c r="U127" s="87" t="str">
        <f>IF(AND('Mapa final'!$AB$72="Media",'Mapa final'!$AD$72="Mayor"),CONCATENATE("R22C",'Mapa final'!$R$72),"")</f>
        <v/>
      </c>
      <c r="V127" s="189" t="str">
        <f>IF(AND('Mapa final'!$AB$70="Media",'Mapa final'!$AD$70="Catastrófico"),CONCATENATE("R22C",'Mapa final'!$R$70),"")</f>
        <v/>
      </c>
      <c r="W127" s="190" t="str">
        <f>IF(AND('Mapa final'!$AB$71="Media",'Mapa final'!$AD$71="Catastrófico"),CONCATENATE("R22C",'Mapa final'!$R$71),"")</f>
        <v/>
      </c>
      <c r="X127" s="191" t="str">
        <f>IF(AND('Mapa final'!$AB$72="Media",'Mapa final'!$AD$72="Catastrófico"),CONCATENATE("R22C",'Mapa final'!$R$72),"")</f>
        <v/>
      </c>
      <c r="Y127" s="41"/>
      <c r="Z127" s="310"/>
      <c r="AA127" s="311"/>
      <c r="AB127" s="311"/>
      <c r="AC127" s="311"/>
      <c r="AD127" s="311"/>
      <c r="AE127" s="312"/>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290"/>
      <c r="C128" s="291"/>
      <c r="D128" s="292"/>
      <c r="E128" s="277"/>
      <c r="F128" s="276"/>
      <c r="G128" s="276"/>
      <c r="H128" s="276"/>
      <c r="I128" s="276"/>
      <c r="J128" s="195" t="str">
        <f>IF(AND('Mapa final'!$AB$73="Media",'Mapa final'!$AD$73="Moderado"),CONCATENATE("R23C",'Mapa final'!$R$73),"")</f>
        <v/>
      </c>
      <c r="K128" s="196" t="str">
        <f>IF(AND('Mapa final'!$AB$74="Media",'Mapa final'!$AD$74="Moderado"),CONCATENATE("R23C",'Mapa final'!$R$74),"")</f>
        <v/>
      </c>
      <c r="L128" s="197" t="str">
        <f>IF(AND('Mapa final'!$AB$75="Media",'Mapa final'!$AD$75="Moderado"),CONCATENATE("R23C",'Mapa final'!$R$75),"")</f>
        <v/>
      </c>
      <c r="M128" s="195" t="str">
        <f>IF(AND('Mapa final'!$AB$73="Media",'Mapa final'!$AD$73="Moderado"),CONCATENATE("R23C",'Mapa final'!$R$73),"")</f>
        <v/>
      </c>
      <c r="N128" s="196" t="str">
        <f>IF(AND('Mapa final'!$AB$74="Media",'Mapa final'!$AD$74="Moderado"),CONCATENATE("R23C",'Mapa final'!$R$74),"")</f>
        <v/>
      </c>
      <c r="O128" s="197" t="str">
        <f>IF(AND('Mapa final'!$AB$75="Media",'Mapa final'!$AD$75="Moderado"),CONCATENATE("R23C",'Mapa final'!$R$75),"")</f>
        <v/>
      </c>
      <c r="P128" s="195" t="str">
        <f>IF(AND('Mapa final'!$AB$73="Media",'Mapa final'!$AD$73="Moderado"),CONCATENATE("R23C",'Mapa final'!$R$73),"")</f>
        <v/>
      </c>
      <c r="Q128" s="196" t="str">
        <f>IF(AND('Mapa final'!$AB$74="Media",'Mapa final'!$AD$74="Moderado"),CONCATENATE("R23C",'Mapa final'!$R$74),"")</f>
        <v/>
      </c>
      <c r="R128" s="197" t="str">
        <f>IF(AND('Mapa final'!$AB$75="Media",'Mapa final'!$AD$75="Moderado"),CONCATENATE("R23C",'Mapa final'!$R$75),"")</f>
        <v/>
      </c>
      <c r="S128" s="86" t="str">
        <f>IF(AND('Mapa final'!$AB$73="Media",'Mapa final'!$AD$73="Mayor"),CONCATENATE("R23C",'Mapa final'!$R$73),"")</f>
        <v/>
      </c>
      <c r="T128" s="40" t="str">
        <f>IF(AND('Mapa final'!$AB$74="Media",'Mapa final'!$AD$74="Mayor"),CONCATENATE("R23C",'Mapa final'!$R$74),"")</f>
        <v/>
      </c>
      <c r="U128" s="87" t="str">
        <f>IF(AND('Mapa final'!$AB$75="Media",'Mapa final'!$AD$75="Mayor"),CONCATENATE("R23C",'Mapa final'!$R$75),"")</f>
        <v/>
      </c>
      <c r="V128" s="189" t="str">
        <f>IF(AND('Mapa final'!$AB$73="Media",'Mapa final'!$AD$73="Catastrófico"),CONCATENATE("R23C",'Mapa final'!$R$73),"")</f>
        <v/>
      </c>
      <c r="W128" s="190" t="str">
        <f>IF(AND('Mapa final'!$AB$74="Media",'Mapa final'!$AD$74="Catastrófico"),CONCATENATE("R23C",'Mapa final'!$R$74),"")</f>
        <v/>
      </c>
      <c r="X128" s="191" t="str">
        <f>IF(AND('Mapa final'!$AB$75="Media",'Mapa final'!$AD$75="Catastrófico"),CONCATENATE("R23C",'Mapa final'!$R$75),"")</f>
        <v/>
      </c>
      <c r="Y128" s="41"/>
      <c r="Z128" s="310"/>
      <c r="AA128" s="311"/>
      <c r="AB128" s="311"/>
      <c r="AC128" s="311"/>
      <c r="AD128" s="311"/>
      <c r="AE128" s="312"/>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290"/>
      <c r="C129" s="291"/>
      <c r="D129" s="292"/>
      <c r="E129" s="277"/>
      <c r="F129" s="276"/>
      <c r="G129" s="276"/>
      <c r="H129" s="276"/>
      <c r="I129" s="276"/>
      <c r="J129" s="195" t="str">
        <f>IF(AND('Mapa final'!$AB$76="Media",'Mapa final'!$AD$76="Moderado"),CONCATENATE("R24C",'Mapa final'!$R$76),"")</f>
        <v/>
      </c>
      <c r="K129" s="196" t="str">
        <f>IF(AND('Mapa final'!$AB$77="Media",'Mapa final'!$AD$77="Moderado"),CONCATENATE("R24C",'Mapa final'!$R$77),"")</f>
        <v/>
      </c>
      <c r="L129" s="197" t="str">
        <f>IF(AND('Mapa final'!$AB$78="Media",'Mapa final'!$AD$78="Moderado"),CONCATENATE("R24C",'Mapa final'!$R$78),"")</f>
        <v/>
      </c>
      <c r="M129" s="195" t="str">
        <f>IF(AND('Mapa final'!$AB$76="Media",'Mapa final'!$AD$76="Moderado"),CONCATENATE("R24C",'Mapa final'!$R$76),"")</f>
        <v/>
      </c>
      <c r="N129" s="196" t="str">
        <f>IF(AND('Mapa final'!$AB$77="Media",'Mapa final'!$AD$77="Moderado"),CONCATENATE("R24C",'Mapa final'!$R$77),"")</f>
        <v/>
      </c>
      <c r="O129" s="197" t="str">
        <f>IF(AND('Mapa final'!$AB$78="Media",'Mapa final'!$AD$78="Moderado"),CONCATENATE("R24C",'Mapa final'!$R$78),"")</f>
        <v/>
      </c>
      <c r="P129" s="195" t="str">
        <f>IF(AND('Mapa final'!$AB$76="Media",'Mapa final'!$AD$76="Moderado"),CONCATENATE("R24C",'Mapa final'!$R$76),"")</f>
        <v/>
      </c>
      <c r="Q129" s="196" t="str">
        <f>IF(AND('Mapa final'!$AB$77="Media",'Mapa final'!$AD$77="Moderado"),CONCATENATE("R24C",'Mapa final'!$R$77),"")</f>
        <v/>
      </c>
      <c r="R129" s="197" t="str">
        <f>IF(AND('Mapa final'!$AB$78="Media",'Mapa final'!$AD$78="Moderado"),CONCATENATE("R24C",'Mapa final'!$R$78),"")</f>
        <v/>
      </c>
      <c r="S129" s="86" t="str">
        <f>IF(AND('Mapa final'!$AB$76="Media",'Mapa final'!$AD$76="Mayor"),CONCATENATE("R24C",'Mapa final'!$R$76),"")</f>
        <v/>
      </c>
      <c r="T129" s="40" t="str">
        <f>IF(AND('Mapa final'!$AB$77="Media",'Mapa final'!$AD$77="Mayor"),CONCATENATE("R24C",'Mapa final'!$R$77),"")</f>
        <v/>
      </c>
      <c r="U129" s="87" t="str">
        <f>IF(AND('Mapa final'!$AB$78="Media",'Mapa final'!$AD$78="Mayor"),CONCATENATE("R24C",'Mapa final'!$R$78),"")</f>
        <v/>
      </c>
      <c r="V129" s="189" t="str">
        <f>IF(AND('Mapa final'!$AB$76="Media",'Mapa final'!$AD$76="Catastrófico"),CONCATENATE("R24C",'Mapa final'!$R$76),"")</f>
        <v/>
      </c>
      <c r="W129" s="190" t="str">
        <f>IF(AND('Mapa final'!$AB$77="Media",'Mapa final'!$AD$77="Catastrófico"),CONCATENATE("R24C",'Mapa final'!$R$77),"")</f>
        <v/>
      </c>
      <c r="X129" s="191" t="str">
        <f>IF(AND('Mapa final'!$AB$78="Media",'Mapa final'!$AD$78="Catastrófico"),CONCATENATE("R24C",'Mapa final'!$R$78),"")</f>
        <v/>
      </c>
      <c r="Y129" s="41"/>
      <c r="Z129" s="310"/>
      <c r="AA129" s="311"/>
      <c r="AB129" s="311"/>
      <c r="AC129" s="311"/>
      <c r="AD129" s="311"/>
      <c r="AE129" s="312"/>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290"/>
      <c r="C130" s="291"/>
      <c r="D130" s="292"/>
      <c r="E130" s="277"/>
      <c r="F130" s="276"/>
      <c r="G130" s="276"/>
      <c r="H130" s="276"/>
      <c r="I130" s="276"/>
      <c r="J130" s="195" t="str">
        <f>IF(AND('Mapa final'!$AB$79="Media",'Mapa final'!$AD$79="Moderado"),CONCATENATE("R25C",'Mapa final'!$R$79),"")</f>
        <v/>
      </c>
      <c r="K130" s="196" t="str">
        <f>IF(AND('Mapa final'!$AB$80="Media",'Mapa final'!$AD$80="Moderado"),CONCATENATE("R25C",'Mapa final'!$R$80),"")</f>
        <v/>
      </c>
      <c r="L130" s="197" t="str">
        <f>IF(AND('Mapa final'!$AB$81="Media",'Mapa final'!$AD$81="Moderado"),CONCATENATE("R25C",'Mapa final'!$R$81),"")</f>
        <v/>
      </c>
      <c r="M130" s="195" t="str">
        <f>IF(AND('Mapa final'!$AB$79="Media",'Mapa final'!$AD$79="Moderado"),CONCATENATE("R25C",'Mapa final'!$R$79),"")</f>
        <v/>
      </c>
      <c r="N130" s="196" t="str">
        <f>IF(AND('Mapa final'!$AB$80="Media",'Mapa final'!$AD$80="Moderado"),CONCATENATE("R25C",'Mapa final'!$R$80),"")</f>
        <v/>
      </c>
      <c r="O130" s="197" t="str">
        <f>IF(AND('Mapa final'!$AB$81="Media",'Mapa final'!$AD$81="Moderado"),CONCATENATE("R25C",'Mapa final'!$R$81),"")</f>
        <v/>
      </c>
      <c r="P130" s="195" t="str">
        <f>IF(AND('Mapa final'!$AB$79="Media",'Mapa final'!$AD$79="Moderado"),CONCATENATE("R25C",'Mapa final'!$R$79),"")</f>
        <v/>
      </c>
      <c r="Q130" s="196" t="str">
        <f>IF(AND('Mapa final'!$AB$80="Media",'Mapa final'!$AD$80="Moderado"),CONCATENATE("R25C",'Mapa final'!$R$80),"")</f>
        <v/>
      </c>
      <c r="R130" s="197" t="str">
        <f>IF(AND('Mapa final'!$AB$81="Media",'Mapa final'!$AD$81="Moderado"),CONCATENATE("R25C",'Mapa final'!$R$81),"")</f>
        <v/>
      </c>
      <c r="S130" s="86" t="str">
        <f>IF(AND('Mapa final'!$AB$79="Media",'Mapa final'!$AD$79="Mayor"),CONCATENATE("R25C",'Mapa final'!$R$79),"")</f>
        <v/>
      </c>
      <c r="T130" s="40" t="str">
        <f>IF(AND('Mapa final'!$AB$80="Media",'Mapa final'!$AD$80="Mayor"),CONCATENATE("R25C",'Mapa final'!$R$80),"")</f>
        <v/>
      </c>
      <c r="U130" s="87" t="str">
        <f>IF(AND('Mapa final'!$AB$81="Media",'Mapa final'!$AD$81="Mayor"),CONCATENATE("R25C",'Mapa final'!$R$81),"")</f>
        <v/>
      </c>
      <c r="V130" s="189" t="str">
        <f>IF(AND('Mapa final'!$AB$79="Media",'Mapa final'!$AD$79="Catastrófico"),CONCATENATE("R25C",'Mapa final'!$R$79),"")</f>
        <v/>
      </c>
      <c r="W130" s="190" t="str">
        <f>IF(AND('Mapa final'!$AB$80="Media",'Mapa final'!$AD$80="Catastrófico"),CONCATENATE("R25C",'Mapa final'!$R$80),"")</f>
        <v/>
      </c>
      <c r="X130" s="191" t="str">
        <f>IF(AND('Mapa final'!$AB$81="Media",'Mapa final'!$AD$81="Catastrófico"),CONCATENATE("R25C",'Mapa final'!$R$81),"")</f>
        <v/>
      </c>
      <c r="Y130" s="41"/>
      <c r="Z130" s="310"/>
      <c r="AA130" s="311"/>
      <c r="AB130" s="311"/>
      <c r="AC130" s="311"/>
      <c r="AD130" s="311"/>
      <c r="AE130" s="312"/>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290"/>
      <c r="C131" s="291"/>
      <c r="D131" s="292"/>
      <c r="E131" s="277"/>
      <c r="F131" s="276"/>
      <c r="G131" s="276"/>
      <c r="H131" s="276"/>
      <c r="I131" s="276"/>
      <c r="J131" s="195" t="str">
        <f>IF(AND('Mapa final'!$AB$82="Media",'Mapa final'!$AD$82="Moderado"),CONCATENATE("R26C",'Mapa final'!$R$82),"")</f>
        <v/>
      </c>
      <c r="K131" s="196" t="str">
        <f>IF(AND('Mapa final'!$AB$83="Media",'Mapa final'!$AD$83="Moderado"),CONCATENATE("R26C",'Mapa final'!$R$83),"")</f>
        <v/>
      </c>
      <c r="L131" s="197" t="str">
        <f>IF(AND('Mapa final'!$AB$84="Media",'Mapa final'!$AD$84="Moderado"),CONCATENATE("R26C",'Mapa final'!$R$84),"")</f>
        <v/>
      </c>
      <c r="M131" s="195" t="str">
        <f>IF(AND('Mapa final'!$AB$82="Media",'Mapa final'!$AD$82="Moderado"),CONCATENATE("R26C",'Mapa final'!$R$82),"")</f>
        <v/>
      </c>
      <c r="N131" s="196" t="str">
        <f>IF(AND('Mapa final'!$AB$83="Media",'Mapa final'!$AD$83="Moderado"),CONCATENATE("R26C",'Mapa final'!$R$83),"")</f>
        <v/>
      </c>
      <c r="O131" s="197" t="str">
        <f>IF(AND('Mapa final'!$AB$84="Media",'Mapa final'!$AD$84="Moderado"),CONCATENATE("R26C",'Mapa final'!$R$84),"")</f>
        <v/>
      </c>
      <c r="P131" s="195" t="str">
        <f>IF(AND('Mapa final'!$AB$82="Media",'Mapa final'!$AD$82="Moderado"),CONCATENATE("R26C",'Mapa final'!$R$82),"")</f>
        <v/>
      </c>
      <c r="Q131" s="196" t="str">
        <f>IF(AND('Mapa final'!$AB$83="Media",'Mapa final'!$AD$83="Moderado"),CONCATENATE("R26C",'Mapa final'!$R$83),"")</f>
        <v/>
      </c>
      <c r="R131" s="197" t="str">
        <f>IF(AND('Mapa final'!$AB$84="Media",'Mapa final'!$AD$84="Moderado"),CONCATENATE("R26C",'Mapa final'!$R$84),"")</f>
        <v/>
      </c>
      <c r="S131" s="86" t="str">
        <f>IF(AND('Mapa final'!$AB$82="Media",'Mapa final'!$AD$82="Mayor"),CONCATENATE("R26C",'Mapa final'!$R$82),"")</f>
        <v/>
      </c>
      <c r="T131" s="40" t="str">
        <f>IF(AND('Mapa final'!$AB$83="Media",'Mapa final'!$AD$83="Mayor"),CONCATENATE("R26C",'Mapa final'!$R$83),"")</f>
        <v/>
      </c>
      <c r="U131" s="87" t="str">
        <f>IF(AND('Mapa final'!$AB$84="Media",'Mapa final'!$AD$84="Mayor"),CONCATENATE("R26C",'Mapa final'!$R$84),"")</f>
        <v/>
      </c>
      <c r="V131" s="189" t="str">
        <f>IF(AND('Mapa final'!$AB$82="Media",'Mapa final'!$AD$82="Catastrófico"),CONCATENATE("R26C",'Mapa final'!$R$82),"")</f>
        <v/>
      </c>
      <c r="W131" s="190" t="str">
        <f>IF(AND('Mapa final'!$AB$83="Media",'Mapa final'!$AD$83="Catastrófico"),CONCATENATE("R26C",'Mapa final'!$R$83),"")</f>
        <v/>
      </c>
      <c r="X131" s="191" t="str">
        <f>IF(AND('Mapa final'!$AB$84="Media",'Mapa final'!$AD$84="Catastrófico"),CONCATENATE("R26C",'Mapa final'!$R$84),"")</f>
        <v/>
      </c>
      <c r="Y131" s="41"/>
      <c r="Z131" s="310"/>
      <c r="AA131" s="311"/>
      <c r="AB131" s="311"/>
      <c r="AC131" s="311"/>
      <c r="AD131" s="311"/>
      <c r="AE131" s="312"/>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290"/>
      <c r="C132" s="291"/>
      <c r="D132" s="292"/>
      <c r="E132" s="277"/>
      <c r="F132" s="276"/>
      <c r="G132" s="276"/>
      <c r="H132" s="276"/>
      <c r="I132" s="276"/>
      <c r="J132" s="195" t="str">
        <f>IF(AND('Mapa final'!$AB$85="Media",'Mapa final'!$AD$85="Moderado"),CONCATENATE("R27C",'Mapa final'!$R$85),"")</f>
        <v/>
      </c>
      <c r="K132" s="196" t="str">
        <f>IF(AND('Mapa final'!$AB$86="Media",'Mapa final'!$AD$86="Moderado"),CONCATENATE("R27C",'Mapa final'!$R$86),"")</f>
        <v/>
      </c>
      <c r="L132" s="197" t="str">
        <f>IF(AND('Mapa final'!$AB$87="Media",'Mapa final'!$AD$87="Moderado"),CONCATENATE("R27C",'Mapa final'!$R$87),"")</f>
        <v/>
      </c>
      <c r="M132" s="195" t="str">
        <f>IF(AND('Mapa final'!$AB$85="Media",'Mapa final'!$AD$85="Moderado"),CONCATENATE("R27C",'Mapa final'!$R$85),"")</f>
        <v/>
      </c>
      <c r="N132" s="196" t="str">
        <f>IF(AND('Mapa final'!$AB$86="Media",'Mapa final'!$AD$86="Moderado"),CONCATENATE("R27C",'Mapa final'!$R$86),"")</f>
        <v/>
      </c>
      <c r="O132" s="197" t="str">
        <f>IF(AND('Mapa final'!$AB$87="Media",'Mapa final'!$AD$87="Moderado"),CONCATENATE("R27C",'Mapa final'!$R$87),"")</f>
        <v/>
      </c>
      <c r="P132" s="195" t="str">
        <f>IF(AND('Mapa final'!$AB$85="Media",'Mapa final'!$AD$85="Moderado"),CONCATENATE("R27C",'Mapa final'!$R$85),"")</f>
        <v/>
      </c>
      <c r="Q132" s="196" t="str">
        <f>IF(AND('Mapa final'!$AB$86="Media",'Mapa final'!$AD$86="Moderado"),CONCATENATE("R27C",'Mapa final'!$R$86),"")</f>
        <v/>
      </c>
      <c r="R132" s="197" t="str">
        <f>IF(AND('Mapa final'!$AB$87="Media",'Mapa final'!$AD$87="Moderado"),CONCATENATE("R27C",'Mapa final'!$R$87),"")</f>
        <v/>
      </c>
      <c r="S132" s="86" t="str">
        <f>IF(AND('Mapa final'!$AB$85="Media",'Mapa final'!$AD$85="Mayor"),CONCATENATE("R27C",'Mapa final'!$R$85),"")</f>
        <v/>
      </c>
      <c r="T132" s="40" t="str">
        <f>IF(AND('Mapa final'!$AB$86="Media",'Mapa final'!$AD$86="Mayor"),CONCATENATE("R27C",'Mapa final'!$R$86),"")</f>
        <v/>
      </c>
      <c r="U132" s="87" t="str">
        <f>IF(AND('Mapa final'!$AB$87="Media",'Mapa final'!$AD$87="Mayor"),CONCATENATE("R27C",'Mapa final'!$R$87),"")</f>
        <v/>
      </c>
      <c r="V132" s="189" t="str">
        <f>IF(AND('Mapa final'!$AB$85="Media",'Mapa final'!$AD$85="Catastrófico"),CONCATENATE("R27C",'Mapa final'!$R$85),"")</f>
        <v/>
      </c>
      <c r="W132" s="190" t="str">
        <f>IF(AND('Mapa final'!$AB$86="Media",'Mapa final'!$AD$86="Catastrófico"),CONCATENATE("R27C",'Mapa final'!$R$86),"")</f>
        <v/>
      </c>
      <c r="X132" s="191" t="str">
        <f>IF(AND('Mapa final'!$AB$87="Media",'Mapa final'!$AD$87="Catastrófico"),CONCATENATE("R27C",'Mapa final'!$R$87),"")</f>
        <v/>
      </c>
      <c r="Y132" s="41"/>
      <c r="Z132" s="310"/>
      <c r="AA132" s="311"/>
      <c r="AB132" s="311"/>
      <c r="AC132" s="311"/>
      <c r="AD132" s="311"/>
      <c r="AE132" s="312"/>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290"/>
      <c r="C133" s="291"/>
      <c r="D133" s="292"/>
      <c r="E133" s="277"/>
      <c r="F133" s="276"/>
      <c r="G133" s="276"/>
      <c r="H133" s="276"/>
      <c r="I133" s="276"/>
      <c r="J133" s="195" t="str">
        <f>IF(AND('Mapa final'!$AB$88="Media",'Mapa final'!$AD$88="Moderado"),CONCATENATE("R28C",'Mapa final'!$R$88),"")</f>
        <v/>
      </c>
      <c r="K133" s="196" t="str">
        <f>IF(AND('Mapa final'!$AB$89="Media",'Mapa final'!$AD$89="Moderado"),CONCATENATE("R28C",'Mapa final'!$R$89),"")</f>
        <v/>
      </c>
      <c r="L133" s="197" t="str">
        <f>IF(AND('Mapa final'!$AB$90="Media",'Mapa final'!$AD$90="Moderado"),CONCATENATE("R28C",'Mapa final'!$R$90),"")</f>
        <v/>
      </c>
      <c r="M133" s="195" t="str">
        <f>IF(AND('Mapa final'!$AB$88="Media",'Mapa final'!$AD$88="Moderado"),CONCATENATE("R28C",'Mapa final'!$R$88),"")</f>
        <v/>
      </c>
      <c r="N133" s="196" t="str">
        <f>IF(AND('Mapa final'!$AB$89="Media",'Mapa final'!$AD$89="Moderado"),CONCATENATE("R28C",'Mapa final'!$R$89),"")</f>
        <v/>
      </c>
      <c r="O133" s="197" t="str">
        <f>IF(AND('Mapa final'!$AB$90="Media",'Mapa final'!$AD$90="Moderado"),CONCATENATE("R28C",'Mapa final'!$R$90),"")</f>
        <v/>
      </c>
      <c r="P133" s="195" t="str">
        <f>IF(AND('Mapa final'!$AB$88="Media",'Mapa final'!$AD$88="Moderado"),CONCATENATE("R28C",'Mapa final'!$R$88),"")</f>
        <v/>
      </c>
      <c r="Q133" s="196" t="str">
        <f>IF(AND('Mapa final'!$AB$89="Media",'Mapa final'!$AD$89="Moderado"),CONCATENATE("R28C",'Mapa final'!$R$89),"")</f>
        <v/>
      </c>
      <c r="R133" s="197" t="str">
        <f>IF(AND('Mapa final'!$AB$90="Media",'Mapa final'!$AD$90="Moderado"),CONCATENATE("R28C",'Mapa final'!$R$90),"")</f>
        <v/>
      </c>
      <c r="S133" s="86" t="str">
        <f>IF(AND('Mapa final'!$AB$88="Media",'Mapa final'!$AD$88="Mayor"),CONCATENATE("R28C",'Mapa final'!$R$88),"")</f>
        <v/>
      </c>
      <c r="T133" s="40" t="str">
        <f>IF(AND('Mapa final'!$AB$89="Media",'Mapa final'!$AD$89="Mayor"),CONCATENATE("R28C",'Mapa final'!$R$89),"")</f>
        <v/>
      </c>
      <c r="U133" s="87" t="str">
        <f>IF(AND('Mapa final'!$AB$90="Media",'Mapa final'!$AD$90="Mayor"),CONCATENATE("R28C",'Mapa final'!$R$90),"")</f>
        <v/>
      </c>
      <c r="V133" s="189" t="str">
        <f>IF(AND('Mapa final'!$AB$88="Media",'Mapa final'!$AD$88="Catastrófico"),CONCATENATE("R28C",'Mapa final'!$R$88),"")</f>
        <v/>
      </c>
      <c r="W133" s="190" t="str">
        <f>IF(AND('Mapa final'!$AB$89="Media",'Mapa final'!$AD$89="Catastrófico"),CONCATENATE("R28C",'Mapa final'!$R$89),"")</f>
        <v/>
      </c>
      <c r="X133" s="191" t="str">
        <f>IF(AND('Mapa final'!$AB$90="Media",'Mapa final'!$AD$90="Catastrófico"),CONCATENATE("R28C",'Mapa final'!$R$90),"")</f>
        <v/>
      </c>
      <c r="Y133" s="41"/>
      <c r="Z133" s="310"/>
      <c r="AA133" s="311"/>
      <c r="AB133" s="311"/>
      <c r="AC133" s="311"/>
      <c r="AD133" s="311"/>
      <c r="AE133" s="312"/>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290"/>
      <c r="C134" s="291"/>
      <c r="D134" s="292"/>
      <c r="E134" s="277"/>
      <c r="F134" s="276"/>
      <c r="G134" s="276"/>
      <c r="H134" s="276"/>
      <c r="I134" s="276"/>
      <c r="J134" s="195" t="str">
        <f>IF(AND('Mapa final'!$AB$91="Media",'Mapa final'!$AD$91="Moderado"),CONCATENATE("R29C",'Mapa final'!$R$91),"")</f>
        <v/>
      </c>
      <c r="K134" s="196" t="str">
        <f>IF(AND('Mapa final'!$AB$92="Media",'Mapa final'!$AD$92="Moderado"),CONCATENATE("R29C",'Mapa final'!$R$92),"")</f>
        <v/>
      </c>
      <c r="L134" s="197" t="str">
        <f>IF(AND('Mapa final'!$AB$93="Media",'Mapa final'!$AD$93="Moderado"),CONCATENATE("R29C",'Mapa final'!$R$93),"")</f>
        <v/>
      </c>
      <c r="M134" s="195" t="str">
        <f>IF(AND('Mapa final'!$AB$91="Media",'Mapa final'!$AD$91="Moderado"),CONCATENATE("R29C",'Mapa final'!$R$91),"")</f>
        <v/>
      </c>
      <c r="N134" s="196" t="str">
        <f>IF(AND('Mapa final'!$AB$92="Media",'Mapa final'!$AD$92="Moderado"),CONCATENATE("R29C",'Mapa final'!$R$92),"")</f>
        <v/>
      </c>
      <c r="O134" s="197" t="str">
        <f>IF(AND('Mapa final'!$AB$93="Media",'Mapa final'!$AD$93="Moderado"),CONCATENATE("R29C",'Mapa final'!$R$93),"")</f>
        <v/>
      </c>
      <c r="P134" s="195" t="str">
        <f>IF(AND('Mapa final'!$AB$91="Media",'Mapa final'!$AD$91="Moderado"),CONCATENATE("R29C",'Mapa final'!$R$91),"")</f>
        <v/>
      </c>
      <c r="Q134" s="196" t="str">
        <f>IF(AND('Mapa final'!$AB$92="Media",'Mapa final'!$AD$92="Moderado"),CONCATENATE("R29C",'Mapa final'!$R$92),"")</f>
        <v/>
      </c>
      <c r="R134" s="197" t="str">
        <f>IF(AND('Mapa final'!$AB$93="Media",'Mapa final'!$AD$93="Moderado"),CONCATENATE("R29C",'Mapa final'!$R$93),"")</f>
        <v/>
      </c>
      <c r="S134" s="86" t="str">
        <f>IF(AND('Mapa final'!$AB$91="Media",'Mapa final'!$AD$91="Mayor"),CONCATENATE("R29C",'Mapa final'!$R$91),"")</f>
        <v>R29C1</v>
      </c>
      <c r="T134" s="40" t="str">
        <f>IF(AND('Mapa final'!$AB$92="Media",'Mapa final'!$AD$92="Mayor"),CONCATENATE("R29C",'Mapa final'!$R$92),"")</f>
        <v/>
      </c>
      <c r="U134" s="87" t="str">
        <f>IF(AND('Mapa final'!$AB$93="Media",'Mapa final'!$AD$93="Mayor"),CONCATENATE("R29C",'Mapa final'!$R$93),"")</f>
        <v/>
      </c>
      <c r="V134" s="189" t="str">
        <f>IF(AND('Mapa final'!$AB$91="Media",'Mapa final'!$AD$91="Catastrófico"),CONCATENATE("R29C",'Mapa final'!$R$91),"")</f>
        <v/>
      </c>
      <c r="W134" s="190" t="str">
        <f>IF(AND('Mapa final'!$AB$92="Media",'Mapa final'!$AD$92="Catastrófico"),CONCATENATE("R29C",'Mapa final'!$R$92),"")</f>
        <v/>
      </c>
      <c r="X134" s="191" t="str">
        <f>IF(AND('Mapa final'!$AB$93="Media",'Mapa final'!$AD$93="Catastrófico"),CONCATENATE("R29C",'Mapa final'!$R$93),"")</f>
        <v/>
      </c>
      <c r="Y134" s="41"/>
      <c r="Z134" s="310"/>
      <c r="AA134" s="311"/>
      <c r="AB134" s="311"/>
      <c r="AC134" s="311"/>
      <c r="AD134" s="311"/>
      <c r="AE134" s="312"/>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290"/>
      <c r="C135" s="291"/>
      <c r="D135" s="292"/>
      <c r="E135" s="277"/>
      <c r="F135" s="276"/>
      <c r="G135" s="276"/>
      <c r="H135" s="276"/>
      <c r="I135" s="276"/>
      <c r="J135" s="195" t="str">
        <f>IF(AND('Mapa final'!$AB$94="Media",'Mapa final'!$AD$94="Moderado"),CONCATENATE("R30C",'Mapa final'!$R$94),"")</f>
        <v/>
      </c>
      <c r="K135" s="196" t="str">
        <f>IF(AND('Mapa final'!$AB$95="Media",'Mapa final'!$AD$95="Moderado"),CONCATENATE("R30C",'Mapa final'!$R$95),"")</f>
        <v/>
      </c>
      <c r="L135" s="197" t="str">
        <f>IF(AND('Mapa final'!$AB$96="Media",'Mapa final'!$AD$96="Moderado"),CONCATENATE("R30C",'Mapa final'!$R$96),"")</f>
        <v/>
      </c>
      <c r="M135" s="195" t="str">
        <f>IF(AND('Mapa final'!$AB$94="Media",'Mapa final'!$AD$94="Moderado"),CONCATENATE("R30C",'Mapa final'!$R$94),"")</f>
        <v/>
      </c>
      <c r="N135" s="196" t="str">
        <f>IF(AND('Mapa final'!$AB$95="Media",'Mapa final'!$AD$95="Moderado"),CONCATENATE("R30C",'Mapa final'!$R$95),"")</f>
        <v/>
      </c>
      <c r="O135" s="197" t="str">
        <f>IF(AND('Mapa final'!$AB$96="Media",'Mapa final'!$AD$96="Moderado"),CONCATENATE("R30C",'Mapa final'!$R$96),"")</f>
        <v/>
      </c>
      <c r="P135" s="195" t="str">
        <f>IF(AND('Mapa final'!$AB$94="Media",'Mapa final'!$AD$94="Moderado"),CONCATENATE("R30C",'Mapa final'!$R$94),"")</f>
        <v/>
      </c>
      <c r="Q135" s="196" t="str">
        <f>IF(AND('Mapa final'!$AB$95="Media",'Mapa final'!$AD$95="Moderado"),CONCATENATE("R30C",'Mapa final'!$R$95),"")</f>
        <v/>
      </c>
      <c r="R135" s="197" t="str">
        <f>IF(AND('Mapa final'!$AB$96="Media",'Mapa final'!$AD$96="Moderado"),CONCATENATE("R30C",'Mapa final'!$R$96),"")</f>
        <v/>
      </c>
      <c r="S135" s="86" t="str">
        <f>IF(AND('Mapa final'!$AB$94="Media",'Mapa final'!$AD$94="Mayor"),CONCATENATE("R30C",'Mapa final'!$R$94),"")</f>
        <v/>
      </c>
      <c r="T135" s="40" t="str">
        <f>IF(AND('Mapa final'!$AB$95="Media",'Mapa final'!$AD$95="Mayor"),CONCATENATE("R30C",'Mapa final'!$R$95),"")</f>
        <v/>
      </c>
      <c r="U135" s="87" t="str">
        <f>IF(AND('Mapa final'!$AB$96="Media",'Mapa final'!$AD$96="Mayor"),CONCATENATE("R30C",'Mapa final'!$R$96),"")</f>
        <v/>
      </c>
      <c r="V135" s="189" t="str">
        <f>IF(AND('Mapa final'!$AB$94="Media",'Mapa final'!$AD$94="Catastrófico"),CONCATENATE("R30C",'Mapa final'!$R$94),"")</f>
        <v/>
      </c>
      <c r="W135" s="190" t="str">
        <f>IF(AND('Mapa final'!$AB$95="Media",'Mapa final'!$AD$95="Catastrófico"),CONCATENATE("R30C",'Mapa final'!$R$95),"")</f>
        <v/>
      </c>
      <c r="X135" s="191" t="str">
        <f>IF(AND('Mapa final'!$AB$96="Media",'Mapa final'!$AD$96="Catastrófico"),CONCATENATE("R30C",'Mapa final'!$R$96),"")</f>
        <v/>
      </c>
      <c r="Y135" s="41"/>
      <c r="Z135" s="310"/>
      <c r="AA135" s="311"/>
      <c r="AB135" s="311"/>
      <c r="AC135" s="311"/>
      <c r="AD135" s="311"/>
      <c r="AE135" s="312"/>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290"/>
      <c r="C136" s="291"/>
      <c r="D136" s="292"/>
      <c r="E136" s="277"/>
      <c r="F136" s="276"/>
      <c r="G136" s="276"/>
      <c r="H136" s="276"/>
      <c r="I136" s="276"/>
      <c r="J136" s="195" t="str">
        <f>IF(AND('Mapa final'!$AB$97="Media",'Mapa final'!$AD$97="Moderado"),CONCATENATE("R31C",'Mapa final'!$R$97),"")</f>
        <v/>
      </c>
      <c r="K136" s="196" t="str">
        <f>IF(AND('Mapa final'!$AB$98="Media",'Mapa final'!$AD$98="Moderado"),CONCATENATE("R31C",'Mapa final'!$R$98),"")</f>
        <v/>
      </c>
      <c r="L136" s="196" t="str">
        <f>IF(AND('Mapa final'!$AB$99="Media",'Mapa final'!$AD$99="Moderado"),CONCATENATE("R31C",'Mapa final'!$R$99),"")</f>
        <v/>
      </c>
      <c r="M136" s="195" t="str">
        <f>IF(AND('Mapa final'!$AB$97="Media",'Mapa final'!$AD$97="Moderado"),CONCATENATE("R31C",'Mapa final'!$R$97),"")</f>
        <v/>
      </c>
      <c r="N136" s="196" t="str">
        <f>IF(AND('Mapa final'!$AB$98="Media",'Mapa final'!$AD$98="Moderado"),CONCATENATE("R31C",'Mapa final'!$R$98),"")</f>
        <v/>
      </c>
      <c r="O136" s="196" t="str">
        <f>IF(AND('Mapa final'!$AB$99="Media",'Mapa final'!$AD$99="Moderado"),CONCATENATE("R31C",'Mapa final'!$R$99),"")</f>
        <v/>
      </c>
      <c r="P136" s="195" t="str">
        <f>IF(AND('Mapa final'!$AB$97="Media",'Mapa final'!$AD$97="Moderado"),CONCATENATE("R31C",'Mapa final'!$R$97),"")</f>
        <v/>
      </c>
      <c r="Q136" s="196" t="str">
        <f>IF(AND('Mapa final'!$AB$98="Media",'Mapa final'!$AD$98="Moderado"),CONCATENATE("R31C",'Mapa final'!$R$98),"")</f>
        <v/>
      </c>
      <c r="R136" s="196" t="str">
        <f>IF(AND('Mapa final'!$AB$99="Media",'Mapa final'!$AD$99="Moderado"),CONCATENATE("R31C",'Mapa final'!$R$99),"")</f>
        <v/>
      </c>
      <c r="S136" s="86" t="str">
        <f>IF(AND('Mapa final'!$AB$97="Media",'Mapa final'!$AD$97="Mayor"),CONCATENATE("R31C",'Mapa final'!$R$97),"")</f>
        <v/>
      </c>
      <c r="T136" s="40" t="str">
        <f>IF(AND('Mapa final'!$AB$98="Media",'Mapa final'!$AD$98="Mayor"),CONCATENATE("R31C",'Mapa final'!$R$98),"")</f>
        <v/>
      </c>
      <c r="U136" s="40" t="str">
        <f>IF(AND('Mapa final'!$AB$99="Media",'Mapa final'!$AD$99="Mayor"),CONCATENATE("R31C",'Mapa final'!$R$99),"")</f>
        <v/>
      </c>
      <c r="V136" s="189" t="str">
        <f>IF(AND('Mapa final'!$AB$97="Media",'Mapa final'!$AD$97="Catastrófico"),CONCATENATE("R31C",'Mapa final'!$R$97),"")</f>
        <v/>
      </c>
      <c r="W136" s="190" t="str">
        <f>IF(AND('Mapa final'!$AB$98="Media",'Mapa final'!$AD$98="Catastrófico"),CONCATENATE("R31C",'Mapa final'!$R$98),"")</f>
        <v/>
      </c>
      <c r="X136" s="191" t="str">
        <f>IF(AND('Mapa final'!$AB$99="Media",'Mapa final'!$AD$99="Catastrófico"),CONCATENATE("R31C",'Mapa final'!$R$99),"")</f>
        <v/>
      </c>
      <c r="Y136" s="41"/>
      <c r="Z136" s="310"/>
      <c r="AA136" s="311"/>
      <c r="AB136" s="311"/>
      <c r="AC136" s="311"/>
      <c r="AD136" s="311"/>
      <c r="AE136" s="312"/>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290"/>
      <c r="C137" s="291"/>
      <c r="D137" s="292"/>
      <c r="E137" s="277"/>
      <c r="F137" s="276"/>
      <c r="G137" s="276"/>
      <c r="H137" s="276"/>
      <c r="I137" s="276"/>
      <c r="J137" s="195" t="str">
        <f>IF(AND('Mapa final'!$AB$100="Media",'Mapa final'!$AD$100="Moderado"),CONCATENATE("R32C",'Mapa final'!$R$100),"")</f>
        <v>R32C1</v>
      </c>
      <c r="K137" s="196" t="str">
        <f>IF(AND('Mapa final'!$AB$101="Media",'Mapa final'!$AD$101="Moderado"),CONCATENATE("R32C",'Mapa final'!$R$101),"")</f>
        <v/>
      </c>
      <c r="L137" s="197" t="str">
        <f>IF(AND('Mapa final'!$AB$102="Media",'Mapa final'!$AD$102="Moderado"),CONCATENATE("R32C",'Mapa final'!$R$102),"")</f>
        <v/>
      </c>
      <c r="M137" s="195" t="str">
        <f>IF(AND('Mapa final'!$AB$100="Media",'Mapa final'!$AD$100="Moderado"),CONCATENATE("R32C",'Mapa final'!$R$100),"")</f>
        <v>R32C1</v>
      </c>
      <c r="N137" s="196" t="str">
        <f>IF(AND('Mapa final'!$AB$101="Media",'Mapa final'!$AD$101="Moderado"),CONCATENATE("R32C",'Mapa final'!$R$101),"")</f>
        <v/>
      </c>
      <c r="O137" s="197" t="str">
        <f>IF(AND('Mapa final'!$AB$102="Media",'Mapa final'!$AD$102="Moderado"),CONCATENATE("R32C",'Mapa final'!$R$102),"")</f>
        <v/>
      </c>
      <c r="P137" s="195" t="str">
        <f>IF(AND('Mapa final'!$AB$100="Media",'Mapa final'!$AD$100="Moderado"),CONCATENATE("R32C",'Mapa final'!$R$100),"")</f>
        <v>R32C1</v>
      </c>
      <c r="Q137" s="196" t="str">
        <f>IF(AND('Mapa final'!$AB$101="Media",'Mapa final'!$AD$101="Moderado"),CONCATENATE("R32C",'Mapa final'!$R$101),"")</f>
        <v/>
      </c>
      <c r="R137" s="197" t="str">
        <f>IF(AND('Mapa final'!$AB$102="Media",'Mapa final'!$AD$102="Moderado"),CONCATENATE("R32C",'Mapa final'!$R$102),"")</f>
        <v/>
      </c>
      <c r="S137" s="86" t="str">
        <f>IF(AND('Mapa final'!$AB$100="Media",'Mapa final'!$AD$100="Mayor"),CONCATENATE("R32C",'Mapa final'!$R$100),"")</f>
        <v/>
      </c>
      <c r="T137" s="40" t="str">
        <f>IF(AND('Mapa final'!$AB$101="Media",'Mapa final'!$AD$101="Mayor"),CONCATENATE("R32C",'Mapa final'!$R$101),"")</f>
        <v/>
      </c>
      <c r="U137" s="87" t="str">
        <f>IF(AND('Mapa final'!$AB$102="Media",'Mapa final'!$AD$102="Mayor"),CONCATENATE("R32C",'Mapa final'!$R$102),"")</f>
        <v/>
      </c>
      <c r="V137" s="189" t="str">
        <f>IF(AND('Mapa final'!$AB$100="Media",'Mapa final'!$AD$100="Catastrófico"),CONCATENATE("R32C",'Mapa final'!$R$100),"")</f>
        <v/>
      </c>
      <c r="W137" s="190" t="str">
        <f>IF(AND('Mapa final'!$AB$101="Media",'Mapa final'!$AD$101="Catastrófico"),CONCATENATE("R32C",'Mapa final'!$R$101),"")</f>
        <v/>
      </c>
      <c r="X137" s="191" t="str">
        <f>IF(AND('Mapa final'!$AB$102="Media",'Mapa final'!$AD$102="Catastrófico"),CONCATENATE("R32C",'Mapa final'!$R$102),"")</f>
        <v/>
      </c>
      <c r="Y137" s="41"/>
      <c r="Z137" s="310"/>
      <c r="AA137" s="311"/>
      <c r="AB137" s="311"/>
      <c r="AC137" s="311"/>
      <c r="AD137" s="311"/>
      <c r="AE137" s="312"/>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290"/>
      <c r="C138" s="291"/>
      <c r="D138" s="292"/>
      <c r="E138" s="277"/>
      <c r="F138" s="276"/>
      <c r="G138" s="276"/>
      <c r="H138" s="276"/>
      <c r="I138" s="276"/>
      <c r="J138" s="195" t="str">
        <f>IF(AND('Mapa final'!$AB$103="Media",'Mapa final'!$AD$103="Moderado"),CONCATENATE("R33C",'Mapa final'!$R$103),"")</f>
        <v/>
      </c>
      <c r="K138" s="196" t="str">
        <f>IF(AND('Mapa final'!$AB$104="Media",'Mapa final'!$AD$104="Moderado"),CONCATENATE("R33C",'Mapa final'!$R$104),"")</f>
        <v/>
      </c>
      <c r="L138" s="197" t="str">
        <f>IF(AND('Mapa final'!$AB$105="Media",'Mapa final'!$AD$105="Moderado"),CONCATENATE("R33C",'Mapa final'!$R$105),"")</f>
        <v/>
      </c>
      <c r="M138" s="195" t="str">
        <f>IF(AND('Mapa final'!$AB$103="Media",'Mapa final'!$AD$103="Moderado"),CONCATENATE("R33C",'Mapa final'!$R$103),"")</f>
        <v/>
      </c>
      <c r="N138" s="196" t="str">
        <f>IF(AND('Mapa final'!$AB$104="Media",'Mapa final'!$AD$104="Moderado"),CONCATENATE("R33C",'Mapa final'!$R$104),"")</f>
        <v/>
      </c>
      <c r="O138" s="197" t="str">
        <f>IF(AND('Mapa final'!$AB$105="Media",'Mapa final'!$AD$105="Moderado"),CONCATENATE("R33C",'Mapa final'!$R$105),"")</f>
        <v/>
      </c>
      <c r="P138" s="195" t="str">
        <f>IF(AND('Mapa final'!$AB$103="Media",'Mapa final'!$AD$103="Moderado"),CONCATENATE("R33C",'Mapa final'!$R$103),"")</f>
        <v/>
      </c>
      <c r="Q138" s="196" t="str">
        <f>IF(AND('Mapa final'!$AB$104="Media",'Mapa final'!$AD$104="Moderado"),CONCATENATE("R33C",'Mapa final'!$R$104),"")</f>
        <v/>
      </c>
      <c r="R138" s="197" t="str">
        <f>IF(AND('Mapa final'!$AB$105="Media",'Mapa final'!$AD$105="Moderado"),CONCATENATE("R33C",'Mapa final'!$R$105),"")</f>
        <v/>
      </c>
      <c r="S138" s="86" t="str">
        <f>IF(AND('Mapa final'!$AB$103="Media",'Mapa final'!$AD$103="Mayor"),CONCATENATE("R33C",'Mapa final'!$R$103),"")</f>
        <v/>
      </c>
      <c r="T138" s="40" t="str">
        <f>IF(AND('Mapa final'!$AB$104="Media",'Mapa final'!$AD$104="Mayor"),CONCATENATE("R33C",'Mapa final'!$R$104),"")</f>
        <v/>
      </c>
      <c r="U138" s="87" t="str">
        <f>IF(AND('Mapa final'!$AB$105="Media",'Mapa final'!$AD$105="Mayor"),CONCATENATE("R33C",'Mapa final'!$R$105),"")</f>
        <v/>
      </c>
      <c r="V138" s="189" t="str">
        <f>IF(AND('Mapa final'!$AB$103="Media",'Mapa final'!$AD$103="Catastrófico"),CONCATENATE("R33C",'Mapa final'!$R$103),"")</f>
        <v/>
      </c>
      <c r="W138" s="190" t="str">
        <f>IF(AND('Mapa final'!$AB$104="Media",'Mapa final'!$AD$104="Catastrófico"),CONCATENATE("R33C",'Mapa final'!$R$104),"")</f>
        <v/>
      </c>
      <c r="X138" s="191" t="str">
        <f>IF(AND('Mapa final'!$AB$105="Media",'Mapa final'!$AD$105="Catastrófico"),CONCATENATE("R33C",'Mapa final'!$R$105),"")</f>
        <v/>
      </c>
      <c r="Y138" s="41"/>
      <c r="Z138" s="310"/>
      <c r="AA138" s="311"/>
      <c r="AB138" s="311"/>
      <c r="AC138" s="311"/>
      <c r="AD138" s="311"/>
      <c r="AE138" s="312"/>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290"/>
      <c r="C139" s="291"/>
      <c r="D139" s="292"/>
      <c r="E139" s="277"/>
      <c r="F139" s="276"/>
      <c r="G139" s="276"/>
      <c r="H139" s="276"/>
      <c r="I139" s="276"/>
      <c r="J139" s="195" t="str">
        <f>IF(AND('Mapa final'!$AB$106="Media",'Mapa final'!$AD$106="Moderado"),CONCATENATE("R34C",'Mapa final'!$R$106),"")</f>
        <v/>
      </c>
      <c r="K139" s="196" t="str">
        <f>IF(AND('Mapa final'!$AB$107="Media",'Mapa final'!$AD$107="Moderado"),CONCATENATE("R34C",'Mapa final'!$R$107),"")</f>
        <v/>
      </c>
      <c r="L139" s="197" t="str">
        <f>IF(AND('Mapa final'!$AB$108="Media",'Mapa final'!$AD$108="Moderado"),CONCATENATE("R34C",'Mapa final'!$R$108),"")</f>
        <v/>
      </c>
      <c r="M139" s="195" t="str">
        <f>IF(AND('Mapa final'!$AB$106="Media",'Mapa final'!$AD$106="Moderado"),CONCATENATE("R34C",'Mapa final'!$R$106),"")</f>
        <v/>
      </c>
      <c r="N139" s="196" t="str">
        <f>IF(AND('Mapa final'!$AB$107="Media",'Mapa final'!$AD$107="Moderado"),CONCATENATE("R34C",'Mapa final'!$R$107),"")</f>
        <v/>
      </c>
      <c r="O139" s="197" t="str">
        <f>IF(AND('Mapa final'!$AB$108="Media",'Mapa final'!$AD$108="Moderado"),CONCATENATE("R34C",'Mapa final'!$R$108),"")</f>
        <v/>
      </c>
      <c r="P139" s="195" t="str">
        <f>IF(AND('Mapa final'!$AB$106="Media",'Mapa final'!$AD$106="Moderado"),CONCATENATE("R34C",'Mapa final'!$R$106),"")</f>
        <v/>
      </c>
      <c r="Q139" s="196" t="str">
        <f>IF(AND('Mapa final'!$AB$107="Media",'Mapa final'!$AD$107="Moderado"),CONCATENATE("R34C",'Mapa final'!$R$107),"")</f>
        <v/>
      </c>
      <c r="R139" s="197" t="str">
        <f>IF(AND('Mapa final'!$AB$108="Media",'Mapa final'!$AD$108="Moderado"),CONCATENATE("R34C",'Mapa final'!$R$108),"")</f>
        <v/>
      </c>
      <c r="S139" s="86" t="str">
        <f>IF(AND('Mapa final'!$AB$106="Media",'Mapa final'!$AD$106="Mayor"),CONCATENATE("R34C",'Mapa final'!$R$106),"")</f>
        <v/>
      </c>
      <c r="T139" s="40" t="str">
        <f>IF(AND('Mapa final'!$AB$107="Media",'Mapa final'!$AD$107="Mayor"),CONCATENATE("R34C",'Mapa final'!$R$107),"")</f>
        <v/>
      </c>
      <c r="U139" s="87" t="str">
        <f>IF(AND('Mapa final'!$AB$108="Media",'Mapa final'!$AD$108="Mayor"),CONCATENATE("R34C",'Mapa final'!$R$108),"")</f>
        <v/>
      </c>
      <c r="V139" s="189" t="str">
        <f>IF(AND('Mapa final'!$AB$106="Media",'Mapa final'!$AD$106="Catastrófico"),CONCATENATE("R34C",'Mapa final'!$R$106),"")</f>
        <v/>
      </c>
      <c r="W139" s="190" t="str">
        <f>IF(AND('Mapa final'!$AB$107="Media",'Mapa final'!$AD$107="Catastrófico"),CONCATENATE("R34C",'Mapa final'!$R$107),"")</f>
        <v/>
      </c>
      <c r="X139" s="191" t="str">
        <f>IF(AND('Mapa final'!$AB$108="Media",'Mapa final'!$AD$108="Catastrófico"),CONCATENATE("R34C",'Mapa final'!$R$108),"")</f>
        <v/>
      </c>
      <c r="Y139" s="41"/>
      <c r="Z139" s="310"/>
      <c r="AA139" s="311"/>
      <c r="AB139" s="311"/>
      <c r="AC139" s="311"/>
      <c r="AD139" s="311"/>
      <c r="AE139" s="312"/>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290"/>
      <c r="C140" s="291"/>
      <c r="D140" s="292"/>
      <c r="E140" s="277"/>
      <c r="F140" s="276"/>
      <c r="G140" s="276"/>
      <c r="H140" s="276"/>
      <c r="I140" s="276"/>
      <c r="J140" s="195" t="str">
        <f>IF(AND('Mapa final'!$AB$109="Media",'Mapa final'!$AD$109="Moderado"),CONCATENATE("R35C",'Mapa final'!$R$109),"")</f>
        <v/>
      </c>
      <c r="K140" s="196" t="str">
        <f>IF(AND('Mapa final'!$AB$110="Media",'Mapa final'!$AD$110="Moderado"),CONCATENATE("R35C",'Mapa final'!$R$110),"")</f>
        <v/>
      </c>
      <c r="L140" s="197" t="str">
        <f>IF(AND('Mapa final'!$AB$111="Media",'Mapa final'!$AD$111="Moderado"),CONCATENATE("R35C",'Mapa final'!$R$111),"")</f>
        <v/>
      </c>
      <c r="M140" s="195" t="str">
        <f>IF(AND('Mapa final'!$AB$109="Media",'Mapa final'!$AD$109="Moderado"),CONCATENATE("R35C",'Mapa final'!$R$109),"")</f>
        <v/>
      </c>
      <c r="N140" s="196" t="str">
        <f>IF(AND('Mapa final'!$AB$110="Media",'Mapa final'!$AD$110="Moderado"),CONCATENATE("R35C",'Mapa final'!$R$110),"")</f>
        <v/>
      </c>
      <c r="O140" s="197" t="str">
        <f>IF(AND('Mapa final'!$AB$111="Media",'Mapa final'!$AD$111="Moderado"),CONCATENATE("R35C",'Mapa final'!$R$111),"")</f>
        <v/>
      </c>
      <c r="P140" s="195" t="str">
        <f>IF(AND('Mapa final'!$AB$109="Media",'Mapa final'!$AD$109="Moderado"),CONCATENATE("R35C",'Mapa final'!$R$109),"")</f>
        <v/>
      </c>
      <c r="Q140" s="196" t="str">
        <f>IF(AND('Mapa final'!$AB$110="Media",'Mapa final'!$AD$110="Moderado"),CONCATENATE("R35C",'Mapa final'!$R$110),"")</f>
        <v/>
      </c>
      <c r="R140" s="197" t="str">
        <f>IF(AND('Mapa final'!$AB$111="Media",'Mapa final'!$AD$111="Moderado"),CONCATENATE("R35C",'Mapa final'!$R$111),"")</f>
        <v/>
      </c>
      <c r="S140" s="86" t="str">
        <f>IF(AND('Mapa final'!$AB$109="Media",'Mapa final'!$AD$109="Mayor"),CONCATENATE("R35C",'Mapa final'!$R$109),"")</f>
        <v/>
      </c>
      <c r="T140" s="40" t="str">
        <f>IF(AND('Mapa final'!$AB$110="Media",'Mapa final'!$AD$110="Mayor"),CONCATENATE("R35C",'Mapa final'!$R$110),"")</f>
        <v/>
      </c>
      <c r="U140" s="87" t="str">
        <f>IF(AND('Mapa final'!$AB$111="Media",'Mapa final'!$AD$111="Mayor"),CONCATENATE("R35C",'Mapa final'!$R$111),"")</f>
        <v/>
      </c>
      <c r="V140" s="189" t="str">
        <f>IF(AND('Mapa final'!$AB$109="Media",'Mapa final'!$AD$109="Catastrófico"),CONCATENATE("R35C",'Mapa final'!$R$109),"")</f>
        <v/>
      </c>
      <c r="W140" s="190" t="str">
        <f>IF(AND('Mapa final'!$AB$110="Media",'Mapa final'!$AD$110="Catastrófico"),CONCATENATE("R35C",'Mapa final'!$R$110),"")</f>
        <v/>
      </c>
      <c r="X140" s="191" t="str">
        <f>IF(AND('Mapa final'!$AB$111="Media",'Mapa final'!$AD$111="Catastrófico"),CONCATENATE("R35C",'Mapa final'!$R$111),"")</f>
        <v/>
      </c>
      <c r="Y140" s="41"/>
      <c r="Z140" s="310"/>
      <c r="AA140" s="311"/>
      <c r="AB140" s="311"/>
      <c r="AC140" s="311"/>
      <c r="AD140" s="311"/>
      <c r="AE140" s="312"/>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290"/>
      <c r="C141" s="291"/>
      <c r="D141" s="292"/>
      <c r="E141" s="277"/>
      <c r="F141" s="276"/>
      <c r="G141" s="276"/>
      <c r="H141" s="276"/>
      <c r="I141" s="276"/>
      <c r="J141" s="195" t="str">
        <f>IF(AND('Mapa final'!$AB$112="Media",'Mapa final'!$AD$112="Moderado"),CONCATENATE("R36C",'Mapa final'!$R$112),"")</f>
        <v/>
      </c>
      <c r="K141" s="196" t="str">
        <f>IF(AND('Mapa final'!$AB$113="Media",'Mapa final'!$AD$113="Moderado"),CONCATENATE("R36C",'Mapa final'!$R$113),"")</f>
        <v/>
      </c>
      <c r="L141" s="197" t="str">
        <f>IF(AND('Mapa final'!$AB$114="Media",'Mapa final'!$AD$114="Moderado"),CONCATENATE("R36C",'Mapa final'!$R$114),"")</f>
        <v/>
      </c>
      <c r="M141" s="195" t="str">
        <f>IF(AND('Mapa final'!$AB$112="Media",'Mapa final'!$AD$112="Moderado"),CONCATENATE("R36C",'Mapa final'!$R$112),"")</f>
        <v/>
      </c>
      <c r="N141" s="196" t="str">
        <f>IF(AND('Mapa final'!$AB$113="Media",'Mapa final'!$AD$113="Moderado"),CONCATENATE("R36C",'Mapa final'!$R$113),"")</f>
        <v/>
      </c>
      <c r="O141" s="197" t="str">
        <f>IF(AND('Mapa final'!$AB$114="Media",'Mapa final'!$AD$114="Moderado"),CONCATENATE("R36C",'Mapa final'!$R$114),"")</f>
        <v/>
      </c>
      <c r="P141" s="195" t="str">
        <f>IF(AND('Mapa final'!$AB$112="Media",'Mapa final'!$AD$112="Moderado"),CONCATENATE("R36C",'Mapa final'!$R$112),"")</f>
        <v/>
      </c>
      <c r="Q141" s="196" t="str">
        <f>IF(AND('Mapa final'!$AB$113="Media",'Mapa final'!$AD$113="Moderado"),CONCATENATE("R36C",'Mapa final'!$R$113),"")</f>
        <v/>
      </c>
      <c r="R141" s="197" t="str">
        <f>IF(AND('Mapa final'!$AB$114="Media",'Mapa final'!$AD$114="Moderado"),CONCATENATE("R36C",'Mapa final'!$R$114),"")</f>
        <v/>
      </c>
      <c r="S141" s="86" t="str">
        <f>IF(AND('Mapa final'!$AB$112="Media",'Mapa final'!$AD$112="Mayor"),CONCATENATE("R36C",'Mapa final'!$R$112),"")</f>
        <v/>
      </c>
      <c r="T141" s="40" t="str">
        <f>IF(AND('Mapa final'!$AB$113="Media",'Mapa final'!$AD$113="Mayor"),CONCATENATE("R36C",'Mapa final'!$R$113),"")</f>
        <v/>
      </c>
      <c r="U141" s="87" t="str">
        <f>IF(AND('Mapa final'!$AB$114="Media",'Mapa final'!$AD$114="Mayor"),CONCATENATE("R36C",'Mapa final'!$R$114),"")</f>
        <v/>
      </c>
      <c r="V141" s="189" t="str">
        <f>IF(AND('Mapa final'!$AB$112="Media",'Mapa final'!$AD$112="Catastrófico"),CONCATENATE("R36C",'Mapa final'!$R$112),"")</f>
        <v/>
      </c>
      <c r="W141" s="190" t="str">
        <f>IF(AND('Mapa final'!$AB$113="Media",'Mapa final'!$AD$113="Catastrófico"),CONCATENATE("R36C",'Mapa final'!$R$113),"")</f>
        <v/>
      </c>
      <c r="X141" s="191" t="str">
        <f>IF(AND('Mapa final'!$AB$114="Media",'Mapa final'!$AD$114="Catastrófico"),CONCATENATE("R36C",'Mapa final'!$R$114),"")</f>
        <v/>
      </c>
      <c r="Y141" s="41"/>
      <c r="Z141" s="310"/>
      <c r="AA141" s="311"/>
      <c r="AB141" s="311"/>
      <c r="AC141" s="311"/>
      <c r="AD141" s="311"/>
      <c r="AE141" s="312"/>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290"/>
      <c r="C142" s="291"/>
      <c r="D142" s="292"/>
      <c r="E142" s="277"/>
      <c r="F142" s="276"/>
      <c r="G142" s="276"/>
      <c r="H142" s="276"/>
      <c r="I142" s="276"/>
      <c r="J142" s="195" t="str">
        <f>IF(AND('Mapa final'!$AB$115="Media",'Mapa final'!$AD$115="Moderado"),CONCATENATE("R37C",'Mapa final'!$R$115),"")</f>
        <v>R37C1</v>
      </c>
      <c r="K142" s="196" t="str">
        <f>IF(AND('Mapa final'!$AB$116="Media",'Mapa final'!$AD$116="Moderado"),CONCATENATE("R37C",'Mapa final'!$R$116),"")</f>
        <v/>
      </c>
      <c r="L142" s="197" t="str">
        <f>IF(AND('Mapa final'!$AB$117="Media",'Mapa final'!$AD$117="Moderado"),CONCATENATE("R37C",'Mapa final'!$R$117),"")</f>
        <v/>
      </c>
      <c r="M142" s="195" t="str">
        <f>IF(AND('Mapa final'!$AB$115="Media",'Mapa final'!$AD$115="Moderado"),CONCATENATE("R37C",'Mapa final'!$R$115),"")</f>
        <v>R37C1</v>
      </c>
      <c r="N142" s="196" t="str">
        <f>IF(AND('Mapa final'!$AB$116="Media",'Mapa final'!$AD$116="Moderado"),CONCATENATE("R37C",'Mapa final'!$R$116),"")</f>
        <v/>
      </c>
      <c r="O142" s="197" t="str">
        <f>IF(AND('Mapa final'!$AB$117="Media",'Mapa final'!$AD$117="Moderado"),CONCATENATE("R37C",'Mapa final'!$R$117),"")</f>
        <v/>
      </c>
      <c r="P142" s="195" t="str">
        <f>IF(AND('Mapa final'!$AB$115="Media",'Mapa final'!$AD$115="Moderado"),CONCATENATE("R37C",'Mapa final'!$R$115),"")</f>
        <v>R37C1</v>
      </c>
      <c r="Q142" s="196" t="str">
        <f>IF(AND('Mapa final'!$AB$116="Media",'Mapa final'!$AD$116="Moderado"),CONCATENATE("R37C",'Mapa final'!$R$116),"")</f>
        <v/>
      </c>
      <c r="R142" s="197" t="str">
        <f>IF(AND('Mapa final'!$AB$117="Media",'Mapa final'!$AD$117="Moderado"),CONCATENATE("R37C",'Mapa final'!$R$117),"")</f>
        <v/>
      </c>
      <c r="S142" s="86" t="str">
        <f>IF(AND('Mapa final'!$AB$115="Media",'Mapa final'!$AD$115="Mayor"),CONCATENATE("R37C",'Mapa final'!$R$115),"")</f>
        <v/>
      </c>
      <c r="T142" s="40" t="str">
        <f>IF(AND('Mapa final'!$AB$116="Media",'Mapa final'!$AD$116="Mayor"),CONCATENATE("R37C",'Mapa final'!$R$116),"")</f>
        <v/>
      </c>
      <c r="U142" s="87" t="str">
        <f>IF(AND('Mapa final'!$AB$117="Media",'Mapa final'!$AD$117="Mayor"),CONCATENATE("R37C",'Mapa final'!$R$117),"")</f>
        <v/>
      </c>
      <c r="V142" s="189" t="str">
        <f>IF(AND('Mapa final'!$AB$115="Media",'Mapa final'!$AD$115="Catastrófico"),CONCATENATE("R37C",'Mapa final'!$R$115),"")</f>
        <v/>
      </c>
      <c r="W142" s="190" t="str">
        <f>IF(AND('Mapa final'!$AB$116="Media",'Mapa final'!$AD$116="Catastrófico"),CONCATENATE("R37C",'Mapa final'!$R$116),"")</f>
        <v/>
      </c>
      <c r="X142" s="191" t="str">
        <f>IF(AND('Mapa final'!$AB$117="Media",'Mapa final'!$AD$117="Catastrófico"),CONCATENATE("R37C",'Mapa final'!$R$117),"")</f>
        <v/>
      </c>
      <c r="Y142" s="41"/>
      <c r="Z142" s="310"/>
      <c r="AA142" s="311"/>
      <c r="AB142" s="311"/>
      <c r="AC142" s="311"/>
      <c r="AD142" s="311"/>
      <c r="AE142" s="312"/>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290"/>
      <c r="C143" s="291"/>
      <c r="D143" s="292"/>
      <c r="E143" s="277"/>
      <c r="F143" s="276"/>
      <c r="G143" s="276"/>
      <c r="H143" s="276"/>
      <c r="I143" s="276"/>
      <c r="J143" s="195" t="str">
        <f>IF(AND('Mapa final'!$AB$118="Media",'Mapa final'!$AD$118="Moderado"),CONCATENATE("R39C",'Mapa final'!$R$118),"")</f>
        <v/>
      </c>
      <c r="K143" s="196" t="str">
        <f>IF(AND('Mapa final'!$AB$119="Media",'Mapa final'!$AD$119="Moderado"),CONCATENATE("R38C",'Mapa final'!$R$119),"")</f>
        <v/>
      </c>
      <c r="L143" s="197" t="str">
        <f>IF(AND('Mapa final'!$AB$120="Media",'Mapa final'!$AD$120="Moderado"),CONCATENATE("R38C",'Mapa final'!$R$120),"")</f>
        <v/>
      </c>
      <c r="M143" s="195" t="str">
        <f>IF(AND('Mapa final'!$AB$118="Media",'Mapa final'!$AD$118="Moderado"),CONCATENATE("R39C",'Mapa final'!$R$118),"")</f>
        <v/>
      </c>
      <c r="N143" s="196" t="str">
        <f>IF(AND('Mapa final'!$AB$119="Media",'Mapa final'!$AD$119="Moderado"),CONCATENATE("R38C",'Mapa final'!$R$119),"")</f>
        <v/>
      </c>
      <c r="O143" s="197" t="str">
        <f>IF(AND('Mapa final'!$AB$120="Media",'Mapa final'!$AD$120="Moderado"),CONCATENATE("R38C",'Mapa final'!$R$120),"")</f>
        <v/>
      </c>
      <c r="P143" s="195" t="str">
        <f>IF(AND('Mapa final'!$AB$118="Media",'Mapa final'!$AD$118="Moderado"),CONCATENATE("R39C",'Mapa final'!$R$118),"")</f>
        <v/>
      </c>
      <c r="Q143" s="196" t="str">
        <f>IF(AND('Mapa final'!$AB$119="Media",'Mapa final'!$AD$119="Moderado"),CONCATENATE("R38C",'Mapa final'!$R$119),"")</f>
        <v/>
      </c>
      <c r="R143" s="197" t="str">
        <f>IF(AND('Mapa final'!$AB$120="Media",'Mapa final'!$AD$120="Moderado"),CONCATENATE("R38C",'Mapa final'!$R$120),"")</f>
        <v/>
      </c>
      <c r="S143" s="86" t="str">
        <f>IF(AND('Mapa final'!$AB$118="Media",'Mapa final'!$AD$118="Mayor"),CONCATENATE("R39C",'Mapa final'!$R$118),"")</f>
        <v/>
      </c>
      <c r="T143" s="40" t="str">
        <f>IF(AND('Mapa final'!$AB$119="Media",'Mapa final'!$AD$119="Mayor"),CONCATENATE("R38C",'Mapa final'!$R$119),"")</f>
        <v/>
      </c>
      <c r="U143" s="87" t="str">
        <f>IF(AND('Mapa final'!$AB$120="Media",'Mapa final'!$AD$120="Mayor"),CONCATENATE("R38C",'Mapa final'!$R$120),"")</f>
        <v/>
      </c>
      <c r="V143" s="189" t="str">
        <f>IF(AND('Mapa final'!$AB$118="Media",'Mapa final'!$AD$118="Catastrófico"),CONCATENATE("R39C",'Mapa final'!$R$118),"")</f>
        <v/>
      </c>
      <c r="W143" s="190" t="str">
        <f>IF(AND('Mapa final'!$AB$119="Media",'Mapa final'!$AD$119="Catastrófico"),CONCATENATE("R38C",'Mapa final'!$R$119),"")</f>
        <v/>
      </c>
      <c r="X143" s="191" t="str">
        <f>IF(AND('Mapa final'!$AB$120="Media",'Mapa final'!$AD$120="Catastrófico"),CONCATENATE("R38C",'Mapa final'!$R$120),"")</f>
        <v/>
      </c>
      <c r="Y143" s="41"/>
      <c r="Z143" s="310"/>
      <c r="AA143" s="311"/>
      <c r="AB143" s="311"/>
      <c r="AC143" s="311"/>
      <c r="AD143" s="311"/>
      <c r="AE143" s="312"/>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290"/>
      <c r="C144" s="291"/>
      <c r="D144" s="292"/>
      <c r="E144" s="277"/>
      <c r="F144" s="276"/>
      <c r="G144" s="276"/>
      <c r="H144" s="276"/>
      <c r="I144" s="276"/>
      <c r="J144" s="195" t="str">
        <f>IF(AND('Mapa final'!$AB$121="Media",'Mapa final'!$AD$121="Moderado"),CONCATENATE("R40C",'Mapa final'!$R$121),"")</f>
        <v>R40C1</v>
      </c>
      <c r="K144" s="196" t="str">
        <f>IF(AND('Mapa final'!$AB$122="Media",'Mapa final'!$AD$122="Moderado"),CONCATENATE("R39C",'Mapa final'!$R$122),"")</f>
        <v/>
      </c>
      <c r="L144" s="197" t="str">
        <f>IF(AND('Mapa final'!$AB$123="Media",'Mapa final'!$AD$123="Moderado"),CONCATENATE("R39C",'Mapa final'!$R$123),"")</f>
        <v/>
      </c>
      <c r="M144" s="195" t="str">
        <f>IF(AND('Mapa final'!$AB$121="Media",'Mapa final'!$AD$121="Moderado"),CONCATENATE("R40C",'Mapa final'!$R$121),"")</f>
        <v>R40C1</v>
      </c>
      <c r="N144" s="196" t="str">
        <f>IF(AND('Mapa final'!$AB$122="Media",'Mapa final'!$AD$122="Moderado"),CONCATENATE("R39C",'Mapa final'!$R$122),"")</f>
        <v/>
      </c>
      <c r="O144" s="197" t="str">
        <f>IF(AND('Mapa final'!$AB$123="Media",'Mapa final'!$AD$123="Moderado"),CONCATENATE("R39C",'Mapa final'!$R$123),"")</f>
        <v/>
      </c>
      <c r="P144" s="195" t="str">
        <f>IF(AND('Mapa final'!$AB$121="Media",'Mapa final'!$AD$121="Moderado"),CONCATENATE("R40C",'Mapa final'!$R$121),"")</f>
        <v>R40C1</v>
      </c>
      <c r="Q144" s="196" t="str">
        <f>IF(AND('Mapa final'!$AB$122="Media",'Mapa final'!$AD$122="Moderado"),CONCATENATE("R39C",'Mapa final'!$R$122),"")</f>
        <v/>
      </c>
      <c r="R144" s="197" t="str">
        <f>IF(AND('Mapa final'!$AB$123="Media",'Mapa final'!$AD$123="Moderado"),CONCATENATE("R39C",'Mapa final'!$R$123),"")</f>
        <v/>
      </c>
      <c r="S144" s="86" t="str">
        <f>IF(AND('Mapa final'!$AB$121="Media",'Mapa final'!$AD$121="Mayor"),CONCATENATE("R40C",'Mapa final'!$R$121),"")</f>
        <v/>
      </c>
      <c r="T144" s="40" t="str">
        <f>IF(AND('Mapa final'!$AB$122="Media",'Mapa final'!$AD$122="Mayor"),CONCATENATE("R39C",'Mapa final'!$R$122),"")</f>
        <v/>
      </c>
      <c r="U144" s="87" t="str">
        <f>IF(AND('Mapa final'!$AB$123="Media",'Mapa final'!$AD$123="Mayor"),CONCATENATE("R39C",'Mapa final'!$R$123),"")</f>
        <v/>
      </c>
      <c r="V144" s="189" t="str">
        <f>IF(AND('Mapa final'!$AB$121="Media",'Mapa final'!$AD$121="Catastrófico"),CONCATENATE("R40C",'Mapa final'!$R$121),"")</f>
        <v/>
      </c>
      <c r="W144" s="190" t="str">
        <f>IF(AND('Mapa final'!$AB$122="Media",'Mapa final'!$AD$122="Catastrófico"),CONCATENATE("R39C",'Mapa final'!$R$122),"")</f>
        <v/>
      </c>
      <c r="X144" s="191" t="str">
        <f>IF(AND('Mapa final'!$AB$123="Media",'Mapa final'!$AD$123="Catastrófico"),CONCATENATE("R39C",'Mapa final'!$R$123),"")</f>
        <v/>
      </c>
      <c r="Y144" s="41"/>
      <c r="Z144" s="310"/>
      <c r="AA144" s="311"/>
      <c r="AB144" s="311"/>
      <c r="AC144" s="311"/>
      <c r="AD144" s="311"/>
      <c r="AE144" s="312"/>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290"/>
      <c r="C145" s="291"/>
      <c r="D145" s="292"/>
      <c r="E145" s="277"/>
      <c r="F145" s="276"/>
      <c r="G145" s="276"/>
      <c r="H145" s="276"/>
      <c r="I145" s="276"/>
      <c r="J145" s="195" t="str">
        <f>IF(AND('Mapa final'!$AB$124="Media",'Mapa final'!$AD$124="Moderado"),CONCATENATE("R41C",'Mapa final'!$R$124),"")</f>
        <v/>
      </c>
      <c r="K145" s="196" t="str">
        <f>IF(AND('Mapa final'!$AB$125="Media",'Mapa final'!$AD$125="Moderado"),CONCATENATE("R40C",'Mapa final'!$R$125),"")</f>
        <v/>
      </c>
      <c r="L145" s="197" t="str">
        <f>IF(AND('Mapa final'!$AB$126="Media",'Mapa final'!$AD$126="Moderado"),CONCATENATE("R40C",'Mapa final'!$R$126),"")</f>
        <v/>
      </c>
      <c r="M145" s="195" t="str">
        <f>IF(AND('Mapa final'!$AB$124="Media",'Mapa final'!$AD$124="Moderado"),CONCATENATE("R41C",'Mapa final'!$R$124),"")</f>
        <v/>
      </c>
      <c r="N145" s="196" t="str">
        <f>IF(AND('Mapa final'!$AB$125="Media",'Mapa final'!$AD$125="Moderado"),CONCATENATE("R40C",'Mapa final'!$R$125),"")</f>
        <v/>
      </c>
      <c r="O145" s="197" t="str">
        <f>IF(AND('Mapa final'!$AB$126="Media",'Mapa final'!$AD$126="Moderado"),CONCATENATE("R40C",'Mapa final'!$R$126),"")</f>
        <v/>
      </c>
      <c r="P145" s="195" t="str">
        <f>IF(AND('Mapa final'!$AB$124="Media",'Mapa final'!$AD$124="Moderado"),CONCATENATE("R41C",'Mapa final'!$R$124),"")</f>
        <v/>
      </c>
      <c r="Q145" s="196" t="str">
        <f>IF(AND('Mapa final'!$AB$125="Media",'Mapa final'!$AD$125="Moderado"),CONCATENATE("R40C",'Mapa final'!$R$125),"")</f>
        <v/>
      </c>
      <c r="R145" s="197" t="str">
        <f>IF(AND('Mapa final'!$AB$126="Media",'Mapa final'!$AD$126="Moderado"),CONCATENATE("R40C",'Mapa final'!$R$126),"")</f>
        <v/>
      </c>
      <c r="S145" s="86" t="str">
        <f>IF(AND('Mapa final'!$AB$124="Media",'Mapa final'!$AD$124="Mayor"),CONCATENATE("R41C",'Mapa final'!$R$124),"")</f>
        <v/>
      </c>
      <c r="T145" s="40" t="str">
        <f>IF(AND('Mapa final'!$AB$125="Media",'Mapa final'!$AD$125="Mayor"),CONCATENATE("R40C",'Mapa final'!$R$125),"")</f>
        <v/>
      </c>
      <c r="U145" s="87" t="str">
        <f>IF(AND('Mapa final'!$AB$126="Media",'Mapa final'!$AD$126="Mayor"),CONCATENATE("R40C",'Mapa final'!$R$126),"")</f>
        <v/>
      </c>
      <c r="V145" s="189" t="str">
        <f>IF(AND('Mapa final'!$AB$124="Media",'Mapa final'!$AD$124="Catastrófico"),CONCATENATE("R41C",'Mapa final'!$R$124),"")</f>
        <v/>
      </c>
      <c r="W145" s="190" t="str">
        <f>IF(AND('Mapa final'!$AB$125="Media",'Mapa final'!$AD$125="Catastrófico"),CONCATENATE("R40C",'Mapa final'!$R$125),"")</f>
        <v/>
      </c>
      <c r="X145" s="191" t="str">
        <f>IF(AND('Mapa final'!$AB$126="Media",'Mapa final'!$AD$126="Catastrófico"),CONCATENATE("R40C",'Mapa final'!$R$126),"")</f>
        <v/>
      </c>
      <c r="Y145" s="41"/>
      <c r="Z145" s="310"/>
      <c r="AA145" s="311"/>
      <c r="AB145" s="311"/>
      <c r="AC145" s="311"/>
      <c r="AD145" s="311"/>
      <c r="AE145" s="312"/>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290"/>
      <c r="C146" s="291"/>
      <c r="D146" s="292"/>
      <c r="E146" s="277"/>
      <c r="F146" s="276"/>
      <c r="G146" s="276"/>
      <c r="H146" s="276"/>
      <c r="I146" s="276"/>
      <c r="J146" s="195" t="str">
        <f>IF(AND('Mapa final'!$AB$127="Media",'Mapa final'!$AD$127="Moderado"),CONCATENATE("R42C",'Mapa final'!$R$127),"")</f>
        <v/>
      </c>
      <c r="K146" s="196" t="str">
        <f>IF(AND('Mapa final'!$AB$128="Media",'Mapa final'!$AD$128="Moderado"),CONCATENATE("R41C",'Mapa final'!$R$128),"")</f>
        <v/>
      </c>
      <c r="L146" s="197" t="str">
        <f>IF(AND('Mapa final'!$AB$129="Media",'Mapa final'!$AD$129="Moderado"),CONCATENATE("R41C",'Mapa final'!$R$129),"")</f>
        <v/>
      </c>
      <c r="M146" s="195" t="str">
        <f>IF(AND('Mapa final'!$AB$127="Media",'Mapa final'!$AD$127="Moderado"),CONCATENATE("R42C",'Mapa final'!$R$127),"")</f>
        <v/>
      </c>
      <c r="N146" s="196" t="str">
        <f>IF(AND('Mapa final'!$AB$128="Media",'Mapa final'!$AD$128="Moderado"),CONCATENATE("R41C",'Mapa final'!$R$128),"")</f>
        <v/>
      </c>
      <c r="O146" s="197" t="str">
        <f>IF(AND('Mapa final'!$AB$129="Media",'Mapa final'!$AD$129="Moderado"),CONCATENATE("R41C",'Mapa final'!$R$129),"")</f>
        <v/>
      </c>
      <c r="P146" s="195" t="str">
        <f>IF(AND('Mapa final'!$AB$127="Media",'Mapa final'!$AD$127="Moderado"),CONCATENATE("R42C",'Mapa final'!$R$127),"")</f>
        <v/>
      </c>
      <c r="Q146" s="196" t="str">
        <f>IF(AND('Mapa final'!$AB$128="Media",'Mapa final'!$AD$128="Moderado"),CONCATENATE("R41C",'Mapa final'!$R$128),"")</f>
        <v/>
      </c>
      <c r="R146" s="197" t="str">
        <f>IF(AND('Mapa final'!$AB$129="Media",'Mapa final'!$AD$129="Moderado"),CONCATENATE("R41C",'Mapa final'!$R$129),"")</f>
        <v/>
      </c>
      <c r="S146" s="86" t="str">
        <f>IF(AND('Mapa final'!$AB$127="Media",'Mapa final'!$AD$127="Mayor"),CONCATENATE("R42C",'Mapa final'!$R$127),"")</f>
        <v>R42C1</v>
      </c>
      <c r="T146" s="40" t="str">
        <f>IF(AND('Mapa final'!$AB$128="Media",'Mapa final'!$AD$128="Mayor"),CONCATENATE("R41C",'Mapa final'!$R$128),"")</f>
        <v/>
      </c>
      <c r="U146" s="87" t="str">
        <f>IF(AND('Mapa final'!$AB$129="Media",'Mapa final'!$AD$129="Mayor"),CONCATENATE("R41C",'Mapa final'!$R$129),"")</f>
        <v/>
      </c>
      <c r="V146" s="189" t="str">
        <f>IF(AND('Mapa final'!$AB$127="Media",'Mapa final'!$AD$127="Catastrófico"),CONCATENATE("R42C",'Mapa final'!$R$127),"")</f>
        <v/>
      </c>
      <c r="W146" s="190" t="str">
        <f>IF(AND('Mapa final'!$AB$128="Media",'Mapa final'!$AD$128="Catastrófico"),CONCATENATE("R41C",'Mapa final'!$R$128),"")</f>
        <v/>
      </c>
      <c r="X146" s="191" t="str">
        <f>IF(AND('Mapa final'!$AB$129="Media",'Mapa final'!$AD$129="Catastrófico"),CONCATENATE("R41C",'Mapa final'!$R$129),"")</f>
        <v/>
      </c>
      <c r="Y146" s="41"/>
      <c r="Z146" s="310"/>
      <c r="AA146" s="311"/>
      <c r="AB146" s="311"/>
      <c r="AC146" s="311"/>
      <c r="AD146" s="311"/>
      <c r="AE146" s="312"/>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290"/>
      <c r="C147" s="291"/>
      <c r="D147" s="292"/>
      <c r="E147" s="277"/>
      <c r="F147" s="276"/>
      <c r="G147" s="276"/>
      <c r="H147" s="276"/>
      <c r="I147" s="276"/>
      <c r="J147" s="195" t="str">
        <f>IF(AND('Mapa final'!$AB$130="Media",'Mapa final'!$AD$130="Moderado"),CONCATENATE("R43C",'Mapa final'!$R$130),"")</f>
        <v>R43C1</v>
      </c>
      <c r="K147" s="196" t="str">
        <f>IF(AND('Mapa final'!$AB$131="Media",'Mapa final'!$AD$131="Moderado"),CONCATENATE("R42C",'Mapa final'!$R$131),"")</f>
        <v/>
      </c>
      <c r="L147" s="197" t="str">
        <f>IF(AND('Mapa final'!$AB$132="Media",'Mapa final'!$AD$132="Moderado"),CONCATENATE("R42C",'Mapa final'!$R$132),"")</f>
        <v/>
      </c>
      <c r="M147" s="195" t="str">
        <f>IF(AND('Mapa final'!$AB$130="Media",'Mapa final'!$AD$130="Moderado"),CONCATENATE("R43C",'Mapa final'!$R$130),"")</f>
        <v>R43C1</v>
      </c>
      <c r="N147" s="196" t="str">
        <f>IF(AND('Mapa final'!$AB$131="Media",'Mapa final'!$AD$131="Moderado"),CONCATENATE("R42C",'Mapa final'!$R$131),"")</f>
        <v/>
      </c>
      <c r="O147" s="197" t="str">
        <f>IF(AND('Mapa final'!$AB$132="Media",'Mapa final'!$AD$132="Moderado"),CONCATENATE("R42C",'Mapa final'!$R$132),"")</f>
        <v/>
      </c>
      <c r="P147" s="195" t="str">
        <f>IF(AND('Mapa final'!$AB$130="Media",'Mapa final'!$AD$130="Moderado"),CONCATENATE("R43C",'Mapa final'!$R$130),"")</f>
        <v>R43C1</v>
      </c>
      <c r="Q147" s="196" t="str">
        <f>IF(AND('Mapa final'!$AB$131="Media",'Mapa final'!$AD$131="Moderado"),CONCATENATE("R42C",'Mapa final'!$R$131),"")</f>
        <v/>
      </c>
      <c r="R147" s="197" t="str">
        <f>IF(AND('Mapa final'!$AB$132="Media",'Mapa final'!$AD$132="Moderado"),CONCATENATE("R42C",'Mapa final'!$R$132),"")</f>
        <v/>
      </c>
      <c r="S147" s="86" t="str">
        <f>IF(AND('Mapa final'!$AB$130="Media",'Mapa final'!$AD$130="Mayor"),CONCATENATE("R43C",'Mapa final'!$R$130),"")</f>
        <v/>
      </c>
      <c r="T147" s="40" t="str">
        <f>IF(AND('Mapa final'!$AB$131="Media",'Mapa final'!$AD$131="Mayor"),CONCATENATE("R42C",'Mapa final'!$R$131),"")</f>
        <v/>
      </c>
      <c r="U147" s="87" t="str">
        <f>IF(AND('Mapa final'!$AB$132="Media",'Mapa final'!$AD$132="Mayor"),CONCATENATE("R42C",'Mapa final'!$R$132),"")</f>
        <v/>
      </c>
      <c r="V147" s="189" t="str">
        <f>IF(AND('Mapa final'!$AB$130="Media",'Mapa final'!$AD$130="Catastrófico"),CONCATENATE("R43C",'Mapa final'!$R$130),"")</f>
        <v/>
      </c>
      <c r="W147" s="190" t="str">
        <f>IF(AND('Mapa final'!$AB$131="Media",'Mapa final'!$AD$131="Catastrófico"),CONCATENATE("R42C",'Mapa final'!$R$131),"")</f>
        <v/>
      </c>
      <c r="X147" s="191" t="str">
        <f>IF(AND('Mapa final'!$AB$132="Media",'Mapa final'!$AD$132="Catastrófico"),CONCATENATE("R42C",'Mapa final'!$R$132),"")</f>
        <v/>
      </c>
      <c r="Y147" s="41"/>
      <c r="Z147" s="310"/>
      <c r="AA147" s="311"/>
      <c r="AB147" s="311"/>
      <c r="AC147" s="311"/>
      <c r="AD147" s="311"/>
      <c r="AE147" s="312"/>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290"/>
      <c r="C148" s="291"/>
      <c r="D148" s="292"/>
      <c r="E148" s="277"/>
      <c r="F148" s="276"/>
      <c r="G148" s="276"/>
      <c r="H148" s="276"/>
      <c r="I148" s="276"/>
      <c r="J148" s="195" t="str">
        <f>IF(AND('Mapa final'!$AB$133="Media",'Mapa final'!$AD$133="Moderado"),CONCATENATE("R44C",'Mapa final'!$R$133),"")</f>
        <v/>
      </c>
      <c r="K148" s="196" t="str">
        <f>IF(AND('Mapa final'!$AB$134="Media",'Mapa final'!$AD$134="Moderado"),CONCATENATE("R43C",'Mapa final'!$R$134),"")</f>
        <v/>
      </c>
      <c r="L148" s="197" t="str">
        <f>IF(AND('Mapa final'!$AB$135="Media",'Mapa final'!$AD$135="Moderado"),CONCATENATE("R43C",'Mapa final'!$R$135),"")</f>
        <v/>
      </c>
      <c r="M148" s="195" t="str">
        <f>IF(AND('Mapa final'!$AB$133="Media",'Mapa final'!$AD$133="Moderado"),CONCATENATE("R44C",'Mapa final'!$R$133),"")</f>
        <v/>
      </c>
      <c r="N148" s="196" t="str">
        <f>IF(AND('Mapa final'!$AB$134="Media",'Mapa final'!$AD$134="Moderado"),CONCATENATE("R43C",'Mapa final'!$R$134),"")</f>
        <v/>
      </c>
      <c r="O148" s="197" t="str">
        <f>IF(AND('Mapa final'!$AB$135="Media",'Mapa final'!$AD$135="Moderado"),CONCATENATE("R43C",'Mapa final'!$R$135),"")</f>
        <v/>
      </c>
      <c r="P148" s="195" t="str">
        <f>IF(AND('Mapa final'!$AB$133="Media",'Mapa final'!$AD$133="Moderado"),CONCATENATE("R44C",'Mapa final'!$R$133),"")</f>
        <v/>
      </c>
      <c r="Q148" s="196" t="str">
        <f>IF(AND('Mapa final'!$AB$134="Media",'Mapa final'!$AD$134="Moderado"),CONCATENATE("R43C",'Mapa final'!$R$134),"")</f>
        <v/>
      </c>
      <c r="R148" s="197" t="str">
        <f>IF(AND('Mapa final'!$AB$135="Media",'Mapa final'!$AD$135="Moderado"),CONCATENATE("R43C",'Mapa final'!$R$135),"")</f>
        <v/>
      </c>
      <c r="S148" s="86" t="str">
        <f>IF(AND('Mapa final'!$AB$133="Media",'Mapa final'!$AD$133="Mayor"),CONCATENATE("R44C",'Mapa final'!$R$133),"")</f>
        <v>R44C1</v>
      </c>
      <c r="T148" s="40" t="str">
        <f>IF(AND('Mapa final'!$AB$134="Media",'Mapa final'!$AD$134="Mayor"),CONCATENATE("R43C",'Mapa final'!$R$134),"")</f>
        <v/>
      </c>
      <c r="U148" s="87" t="str">
        <f>IF(AND('Mapa final'!$AB$135="Media",'Mapa final'!$AD$135="Mayor"),CONCATENATE("R43C",'Mapa final'!$R$135),"")</f>
        <v/>
      </c>
      <c r="V148" s="189" t="str">
        <f>IF(AND('Mapa final'!$AB$133="Media",'Mapa final'!$AD$133="Catastrófico"),CONCATENATE("R44C",'Mapa final'!$R$133),"")</f>
        <v/>
      </c>
      <c r="W148" s="190" t="str">
        <f>IF(AND('Mapa final'!$AB$134="Media",'Mapa final'!$AD$134="Catastrófico"),CONCATENATE("R43C",'Mapa final'!$R$134),"")</f>
        <v/>
      </c>
      <c r="X148" s="191" t="str">
        <f>IF(AND('Mapa final'!$AB$135="Media",'Mapa final'!$AD$135="Catastrófico"),CONCATENATE("R43C",'Mapa final'!$R$135),"")</f>
        <v/>
      </c>
      <c r="Y148" s="41"/>
      <c r="Z148" s="310"/>
      <c r="AA148" s="311"/>
      <c r="AB148" s="311"/>
      <c r="AC148" s="311"/>
      <c r="AD148" s="311"/>
      <c r="AE148" s="312"/>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290"/>
      <c r="C149" s="291"/>
      <c r="D149" s="292"/>
      <c r="E149" s="277"/>
      <c r="F149" s="276"/>
      <c r="G149" s="276"/>
      <c r="H149" s="276"/>
      <c r="I149" s="276"/>
      <c r="J149" s="195" t="str">
        <f>IF(AND('Mapa final'!$AB$136="Media",'Mapa final'!$AD$136="Moderado"),CONCATENATE("R45C",'Mapa final'!$R$136),"")</f>
        <v/>
      </c>
      <c r="K149" s="196" t="str">
        <f>IF(AND('Mapa final'!$AB$137="Media",'Mapa final'!$AD$137="Moderado"),CONCATENATE("R44C",'Mapa final'!$R$137),"")</f>
        <v/>
      </c>
      <c r="L149" s="197" t="str">
        <f>IF(AND('Mapa final'!$AB$138="Media",'Mapa final'!$AD$138="Moderado"),CONCATENATE("R44C",'Mapa final'!$R$138),"")</f>
        <v/>
      </c>
      <c r="M149" s="195" t="str">
        <f>IF(AND('Mapa final'!$AB$136="Media",'Mapa final'!$AD$136="Moderado"),CONCATENATE("R45C",'Mapa final'!$R$136),"")</f>
        <v/>
      </c>
      <c r="N149" s="196" t="str">
        <f>IF(AND('Mapa final'!$AB$137="Media",'Mapa final'!$AD$137="Moderado"),CONCATENATE("R44C",'Mapa final'!$R$137),"")</f>
        <v/>
      </c>
      <c r="O149" s="197" t="str">
        <f>IF(AND('Mapa final'!$AB$138="Media",'Mapa final'!$AD$138="Moderado"),CONCATENATE("R44C",'Mapa final'!$R$138),"")</f>
        <v/>
      </c>
      <c r="P149" s="195" t="str">
        <f>IF(AND('Mapa final'!$AB$136="Media",'Mapa final'!$AD$136="Moderado"),CONCATENATE("R45C",'Mapa final'!$R$136),"")</f>
        <v/>
      </c>
      <c r="Q149" s="196" t="str">
        <f>IF(AND('Mapa final'!$AB$137="Media",'Mapa final'!$AD$137="Moderado"),CONCATENATE("R44C",'Mapa final'!$R$137),"")</f>
        <v/>
      </c>
      <c r="R149" s="197" t="str">
        <f>IF(AND('Mapa final'!$AB$138="Media",'Mapa final'!$AD$138="Moderado"),CONCATENATE("R44C",'Mapa final'!$R$138),"")</f>
        <v/>
      </c>
      <c r="S149" s="86" t="str">
        <f>IF(AND('Mapa final'!$AB$136="Media",'Mapa final'!$AD$136="Mayor"),CONCATENATE("R45C",'Mapa final'!$R$136),"")</f>
        <v/>
      </c>
      <c r="T149" s="40" t="str">
        <f>IF(AND('Mapa final'!$AB$137="Media",'Mapa final'!$AD$137="Mayor"),CONCATENATE("R44C",'Mapa final'!$R$137),"")</f>
        <v/>
      </c>
      <c r="U149" s="87" t="str">
        <f>IF(AND('Mapa final'!$AB$138="Media",'Mapa final'!$AD$138="Mayor"),CONCATENATE("R44C",'Mapa final'!$R$138),"")</f>
        <v/>
      </c>
      <c r="V149" s="189" t="str">
        <f>IF(AND('Mapa final'!$AB$136="Media",'Mapa final'!$AD$136="Catastrófico"),CONCATENATE("R45C",'Mapa final'!$R$136),"")</f>
        <v/>
      </c>
      <c r="W149" s="190" t="str">
        <f>IF(AND('Mapa final'!$AB$137="Media",'Mapa final'!$AD$137="Catastrófico"),CONCATENATE("R44C",'Mapa final'!$R$137),"")</f>
        <v/>
      </c>
      <c r="X149" s="191" t="str">
        <f>IF(AND('Mapa final'!$AB$138="Media",'Mapa final'!$AD$138="Catastrófico"),CONCATENATE("R44C",'Mapa final'!$R$138),"")</f>
        <v/>
      </c>
      <c r="Y149" s="41"/>
      <c r="Z149" s="310"/>
      <c r="AA149" s="311"/>
      <c r="AB149" s="311"/>
      <c r="AC149" s="311"/>
      <c r="AD149" s="311"/>
      <c r="AE149" s="312"/>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290"/>
      <c r="C150" s="291"/>
      <c r="D150" s="292"/>
      <c r="E150" s="277"/>
      <c r="F150" s="276"/>
      <c r="G150" s="276"/>
      <c r="H150" s="276"/>
      <c r="I150" s="276"/>
      <c r="J150" s="195" t="str">
        <f>IF(AND('Mapa final'!$AB$139="Media",'Mapa final'!$AD$139="Moderado"),CONCATENATE("R46C",'Mapa final'!$R$139),"")</f>
        <v/>
      </c>
      <c r="K150" s="196" t="str">
        <f>IF(AND('Mapa final'!$AB$140="Media",'Mapa final'!$AD$140="Moderado"),CONCATENATE("R45C",'Mapa final'!$R$140),"")</f>
        <v/>
      </c>
      <c r="L150" s="197" t="str">
        <f>IF(AND('Mapa final'!$AB$141="Media",'Mapa final'!$AD$141="Moderado"),CONCATENATE("R45C",'Mapa final'!$R$141),"")</f>
        <v/>
      </c>
      <c r="M150" s="195" t="str">
        <f>IF(AND('Mapa final'!$AB$139="Media",'Mapa final'!$AD$139="Moderado"),CONCATENATE("R46C",'Mapa final'!$R$139),"")</f>
        <v/>
      </c>
      <c r="N150" s="196" t="str">
        <f>IF(AND('Mapa final'!$AB$140="Media",'Mapa final'!$AD$140="Moderado"),CONCATENATE("R45C",'Mapa final'!$R$140),"")</f>
        <v/>
      </c>
      <c r="O150" s="197" t="str">
        <f>IF(AND('Mapa final'!$AB$141="Media",'Mapa final'!$AD$141="Moderado"),CONCATENATE("R45C",'Mapa final'!$R$141),"")</f>
        <v/>
      </c>
      <c r="P150" s="195" t="str">
        <f>IF(AND('Mapa final'!$AB$139="Media",'Mapa final'!$AD$139="Moderado"),CONCATENATE("R46C",'Mapa final'!$R$139),"")</f>
        <v/>
      </c>
      <c r="Q150" s="196" t="str">
        <f>IF(AND('Mapa final'!$AB$140="Media",'Mapa final'!$AD$140="Moderado"),CONCATENATE("R45C",'Mapa final'!$R$140),"")</f>
        <v/>
      </c>
      <c r="R150" s="197" t="str">
        <f>IF(AND('Mapa final'!$AB$141="Media",'Mapa final'!$AD$141="Moderado"),CONCATENATE("R45C",'Mapa final'!$R$141),"")</f>
        <v/>
      </c>
      <c r="S150" s="86" t="str">
        <f>IF(AND('Mapa final'!$AB$139="Media",'Mapa final'!$AD$139="Mayor"),CONCATENATE("R46C",'Mapa final'!$R$139),"")</f>
        <v/>
      </c>
      <c r="T150" s="40" t="str">
        <f>IF(AND('Mapa final'!$AB$140="Media",'Mapa final'!$AD$140="Mayor"),CONCATENATE("R45C",'Mapa final'!$R$140),"")</f>
        <v/>
      </c>
      <c r="U150" s="87" t="str">
        <f>IF(AND('Mapa final'!$AB$141="Media",'Mapa final'!$AD$141="Mayor"),CONCATENATE("R45C",'Mapa final'!$R$141),"")</f>
        <v/>
      </c>
      <c r="V150" s="189" t="str">
        <f>IF(AND('Mapa final'!$AB$139="Media",'Mapa final'!$AD$139="Catastrófico"),CONCATENATE("R46C",'Mapa final'!$R$139),"")</f>
        <v/>
      </c>
      <c r="W150" s="190" t="str">
        <f>IF(AND('Mapa final'!$AB$140="Media",'Mapa final'!$AD$140="Catastrófico"),CONCATENATE("R45C",'Mapa final'!$R$140),"")</f>
        <v/>
      </c>
      <c r="X150" s="191" t="str">
        <f>IF(AND('Mapa final'!$AB$141="Media",'Mapa final'!$AD$141="Catastrófico"),CONCATENATE("R45C",'Mapa final'!$R$141),"")</f>
        <v/>
      </c>
      <c r="Y150" s="41"/>
      <c r="Z150" s="310"/>
      <c r="AA150" s="311"/>
      <c r="AB150" s="311"/>
      <c r="AC150" s="311"/>
      <c r="AD150" s="311"/>
      <c r="AE150" s="312"/>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290"/>
      <c r="C151" s="291"/>
      <c r="D151" s="292"/>
      <c r="E151" s="277"/>
      <c r="F151" s="276"/>
      <c r="G151" s="276"/>
      <c r="H151" s="276"/>
      <c r="I151" s="276"/>
      <c r="J151" s="195" t="str">
        <f>IF(AND('Mapa final'!$AB$142="Media",'Mapa final'!$AD$142="Moderado"),CONCATENATE("R47C",'Mapa final'!$R$142),"")</f>
        <v/>
      </c>
      <c r="K151" s="196" t="str">
        <f>IF(AND('Mapa final'!$AB$143="Media",'Mapa final'!$AD$143="Moderado"),CONCATENATE("R46C",'Mapa final'!$R$143),"")</f>
        <v/>
      </c>
      <c r="L151" s="197" t="str">
        <f>IF(AND('Mapa final'!$AB$144="Media",'Mapa final'!$AD$144="Moderado"),CONCATENATE("R46C",'Mapa final'!$R$144),"")</f>
        <v/>
      </c>
      <c r="M151" s="195" t="str">
        <f>IF(AND('Mapa final'!$AB$142="Media",'Mapa final'!$AD$142="Moderado"),CONCATENATE("R47C",'Mapa final'!$R$142),"")</f>
        <v/>
      </c>
      <c r="N151" s="196" t="str">
        <f>IF(AND('Mapa final'!$AB$143="Media",'Mapa final'!$AD$143="Moderado"),CONCATENATE("R46C",'Mapa final'!$R$143),"")</f>
        <v/>
      </c>
      <c r="O151" s="197" t="str">
        <f>IF(AND('Mapa final'!$AB$144="Media",'Mapa final'!$AD$144="Moderado"),CONCATENATE("R46C",'Mapa final'!$R$144),"")</f>
        <v/>
      </c>
      <c r="P151" s="195" t="str">
        <f>IF(AND('Mapa final'!$AB$142="Media",'Mapa final'!$AD$142="Moderado"),CONCATENATE("R47C",'Mapa final'!$R$142),"")</f>
        <v/>
      </c>
      <c r="Q151" s="196" t="str">
        <f>IF(AND('Mapa final'!$AB$143="Media",'Mapa final'!$AD$143="Moderado"),CONCATENATE("R46C",'Mapa final'!$R$143),"")</f>
        <v/>
      </c>
      <c r="R151" s="197" t="str">
        <f>IF(AND('Mapa final'!$AB$144="Media",'Mapa final'!$AD$144="Moderado"),CONCATENATE("R46C",'Mapa final'!$R$144),"")</f>
        <v/>
      </c>
      <c r="S151" s="86" t="str">
        <f>IF(AND('Mapa final'!$AB$142="Media",'Mapa final'!$AD$142="Mayor"),CONCATENATE("R47C",'Mapa final'!$R$142),"")</f>
        <v/>
      </c>
      <c r="T151" s="40" t="str">
        <f>IF(AND('Mapa final'!$AB$143="Media",'Mapa final'!$AD$143="Mayor"),CONCATENATE("R46C",'Mapa final'!$R$143),"")</f>
        <v/>
      </c>
      <c r="U151" s="87" t="str">
        <f>IF(AND('Mapa final'!$AB$144="Media",'Mapa final'!$AD$144="Mayor"),CONCATENATE("R46C",'Mapa final'!$R$144),"")</f>
        <v/>
      </c>
      <c r="V151" s="189" t="str">
        <f>IF(AND('Mapa final'!$AB$142="Media",'Mapa final'!$AD$142="Catastrófico"),CONCATENATE("R47C",'Mapa final'!$R$142),"")</f>
        <v/>
      </c>
      <c r="W151" s="190" t="str">
        <f>IF(AND('Mapa final'!$AB$143="Media",'Mapa final'!$AD$143="Catastrófico"),CONCATENATE("R46C",'Mapa final'!$R$143),"")</f>
        <v/>
      </c>
      <c r="X151" s="191" t="str">
        <f>IF(AND('Mapa final'!$AB$144="Media",'Mapa final'!$AD$144="Catastrófico"),CONCATENATE("R46C",'Mapa final'!$R$144),"")</f>
        <v/>
      </c>
      <c r="Y151" s="41"/>
      <c r="Z151" s="310"/>
      <c r="AA151" s="311"/>
      <c r="AB151" s="311"/>
      <c r="AC151" s="311"/>
      <c r="AD151" s="311"/>
      <c r="AE151" s="312"/>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290"/>
      <c r="C152" s="291"/>
      <c r="D152" s="292"/>
      <c r="E152" s="277"/>
      <c r="F152" s="276"/>
      <c r="G152" s="276"/>
      <c r="H152" s="276"/>
      <c r="I152" s="276"/>
      <c r="J152" s="195" t="str">
        <f>IF(AND('Mapa final'!$AB$145="Media",'Mapa final'!$AD$145="Moderado"),CONCATENATE("R48C",'Mapa final'!$R$145),"")</f>
        <v/>
      </c>
      <c r="K152" s="196" t="str">
        <f>IF(AND('Mapa final'!$AB$146="Media",'Mapa final'!$AD$146="Moderado"),CONCATENATE("R47C",'Mapa final'!$R$146),"")</f>
        <v/>
      </c>
      <c r="L152" s="197" t="str">
        <f>IF(AND('Mapa final'!$AB$147="Media",'Mapa final'!$AD$147="Moderado"),CONCATENATE("R47C",'Mapa final'!$R$147),"")</f>
        <v/>
      </c>
      <c r="M152" s="195" t="str">
        <f>IF(AND('Mapa final'!$AB$145="Media",'Mapa final'!$AD$145="Moderado"),CONCATENATE("R48C",'Mapa final'!$R$145),"")</f>
        <v/>
      </c>
      <c r="N152" s="196" t="str">
        <f>IF(AND('Mapa final'!$AB$146="Media",'Mapa final'!$AD$146="Moderado"),CONCATENATE("R47C",'Mapa final'!$R$146),"")</f>
        <v/>
      </c>
      <c r="O152" s="197" t="str">
        <f>IF(AND('Mapa final'!$AB$147="Media",'Mapa final'!$AD$147="Moderado"),CONCATENATE("R47C",'Mapa final'!$R$147),"")</f>
        <v/>
      </c>
      <c r="P152" s="195" t="str">
        <f>IF(AND('Mapa final'!$AB$145="Media",'Mapa final'!$AD$145="Moderado"),CONCATENATE("R48C",'Mapa final'!$R$145),"")</f>
        <v/>
      </c>
      <c r="Q152" s="196" t="str">
        <f>IF(AND('Mapa final'!$AB$146="Media",'Mapa final'!$AD$146="Moderado"),CONCATENATE("R47C",'Mapa final'!$R$146),"")</f>
        <v/>
      </c>
      <c r="R152" s="197" t="str">
        <f>IF(AND('Mapa final'!$AB$147="Media",'Mapa final'!$AD$147="Moderado"),CONCATENATE("R47C",'Mapa final'!$R$147),"")</f>
        <v/>
      </c>
      <c r="S152" s="86" t="str">
        <f>IF(AND('Mapa final'!$AB$145="Media",'Mapa final'!$AD$145="Mayor"),CONCATENATE("R48C",'Mapa final'!$R$145),"")</f>
        <v/>
      </c>
      <c r="T152" s="40" t="str">
        <f>IF(AND('Mapa final'!$AB$146="Media",'Mapa final'!$AD$146="Mayor"),CONCATENATE("R47C",'Mapa final'!$R$146),"")</f>
        <v/>
      </c>
      <c r="U152" s="87" t="str">
        <f>IF(AND('Mapa final'!$AB$147="Media",'Mapa final'!$AD$147="Mayor"),CONCATENATE("R47C",'Mapa final'!$R$147),"")</f>
        <v/>
      </c>
      <c r="V152" s="189" t="str">
        <f>IF(AND('Mapa final'!$AB$145="Media",'Mapa final'!$AD$145="Catastrófico"),CONCATENATE("R48C",'Mapa final'!$R$145),"")</f>
        <v/>
      </c>
      <c r="W152" s="190" t="str">
        <f>IF(AND('Mapa final'!$AB$146="Media",'Mapa final'!$AD$146="Catastrófico"),CONCATENATE("R47C",'Mapa final'!$R$146),"")</f>
        <v/>
      </c>
      <c r="X152" s="191" t="str">
        <f>IF(AND('Mapa final'!$AB$147="Media",'Mapa final'!$AD$147="Catastrófico"),CONCATENATE("R47C",'Mapa final'!$R$147),"")</f>
        <v/>
      </c>
      <c r="Y152" s="41"/>
      <c r="Z152" s="310"/>
      <c r="AA152" s="311"/>
      <c r="AB152" s="311"/>
      <c r="AC152" s="311"/>
      <c r="AD152" s="311"/>
      <c r="AE152" s="312"/>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290"/>
      <c r="C153" s="291"/>
      <c r="D153" s="292"/>
      <c r="E153" s="277"/>
      <c r="F153" s="276"/>
      <c r="G153" s="276"/>
      <c r="H153" s="276"/>
      <c r="I153" s="276"/>
      <c r="J153" s="195" t="str">
        <f>IF(AND('Mapa final'!$AB$148="Media",'Mapa final'!$AD$148="Moderado"),CONCATENATE("R49C",'Mapa final'!$R$148),"")</f>
        <v/>
      </c>
      <c r="K153" s="196" t="str">
        <f>IF(AND('Mapa final'!$AB$149="Media",'Mapa final'!$AD$149="Moderado"),CONCATENATE("R48C",'Mapa final'!$R$149),"")</f>
        <v/>
      </c>
      <c r="L153" s="197" t="str">
        <f>IF(AND('Mapa final'!$AB$150="Media",'Mapa final'!$AD$150="Moderado"),CONCATENATE("R48C",'Mapa final'!$R$150),"")</f>
        <v/>
      </c>
      <c r="M153" s="195" t="str">
        <f>IF(AND('Mapa final'!$AB$148="Media",'Mapa final'!$AD$148="Moderado"),CONCATENATE("R49C",'Mapa final'!$R$148),"")</f>
        <v/>
      </c>
      <c r="N153" s="196" t="str">
        <f>IF(AND('Mapa final'!$AB$149="Media",'Mapa final'!$AD$149="Moderado"),CONCATENATE("R48C",'Mapa final'!$R$149),"")</f>
        <v/>
      </c>
      <c r="O153" s="197" t="str">
        <f>IF(AND('Mapa final'!$AB$150="Media",'Mapa final'!$AD$150="Moderado"),CONCATENATE("R48C",'Mapa final'!$R$150),"")</f>
        <v/>
      </c>
      <c r="P153" s="195" t="str">
        <f>IF(AND('Mapa final'!$AB$148="Media",'Mapa final'!$AD$148="Moderado"),CONCATENATE("R49C",'Mapa final'!$R$148),"")</f>
        <v/>
      </c>
      <c r="Q153" s="196" t="str">
        <f>IF(AND('Mapa final'!$AB$149="Media",'Mapa final'!$AD$149="Moderado"),CONCATENATE("R48C",'Mapa final'!$R$149),"")</f>
        <v/>
      </c>
      <c r="R153" s="197" t="str">
        <f>IF(AND('Mapa final'!$AB$150="Media",'Mapa final'!$AD$150="Moderado"),CONCATENATE("R48C",'Mapa final'!$R$150),"")</f>
        <v/>
      </c>
      <c r="S153" s="86" t="str">
        <f>IF(AND('Mapa final'!$AB$148="Media",'Mapa final'!$AD$148="Mayor"),CONCATENATE("R49C",'Mapa final'!$R$148),"")</f>
        <v/>
      </c>
      <c r="T153" s="40" t="str">
        <f>IF(AND('Mapa final'!$AB$149="Media",'Mapa final'!$AD$149="Mayor"),CONCATENATE("R48C",'Mapa final'!$R$149),"")</f>
        <v/>
      </c>
      <c r="U153" s="87" t="str">
        <f>IF(AND('Mapa final'!$AB$150="Media",'Mapa final'!$AD$150="Mayor"),CONCATENATE("R48C",'Mapa final'!$R$150),"")</f>
        <v/>
      </c>
      <c r="V153" s="189" t="str">
        <f>IF(AND('Mapa final'!$AB$148="Media",'Mapa final'!$AD$148="Catastrófico"),CONCATENATE("R49C",'Mapa final'!$R$148),"")</f>
        <v/>
      </c>
      <c r="W153" s="190" t="str">
        <f>IF(AND('Mapa final'!$AB$149="Media",'Mapa final'!$AD$149="Catastrófico"),CONCATENATE("R48C",'Mapa final'!$R$149),"")</f>
        <v/>
      </c>
      <c r="X153" s="191" t="str">
        <f>IF(AND('Mapa final'!$AB$150="Media",'Mapa final'!$AD$150="Catastrófico"),CONCATENATE("R48C",'Mapa final'!$R$150),"")</f>
        <v/>
      </c>
      <c r="Y153" s="41"/>
      <c r="Z153" s="310"/>
      <c r="AA153" s="311"/>
      <c r="AB153" s="311"/>
      <c r="AC153" s="311"/>
      <c r="AD153" s="311"/>
      <c r="AE153" s="312"/>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290"/>
      <c r="C154" s="291"/>
      <c r="D154" s="292"/>
      <c r="E154" s="277"/>
      <c r="F154" s="276"/>
      <c r="G154" s="276"/>
      <c r="H154" s="276"/>
      <c r="I154" s="276"/>
      <c r="J154" s="195" t="str">
        <f>IF(AND('Mapa final'!$AB$151="Media",'Mapa final'!$AD$151="Moderado"),CONCATENATE("R49C",'Mapa final'!$R$151),"")</f>
        <v/>
      </c>
      <c r="K154" s="196" t="str">
        <f>IF(AND('Mapa final'!$AB$152="Media",'Mapa final'!$AD$152="Moderado"),CONCATENATE("R49C",'Mapa final'!$R$152),"")</f>
        <v/>
      </c>
      <c r="L154" s="197" t="str">
        <f>IF(AND('Mapa final'!$AB$153="Media",'Mapa final'!$AD$153="Moderado"),CONCATENATE("R49C",'Mapa final'!$R$153),"")</f>
        <v/>
      </c>
      <c r="M154" s="195" t="str">
        <f>IF(AND('Mapa final'!$AB$151="Media",'Mapa final'!$AD$151="Moderado"),CONCATENATE("R49C",'Mapa final'!$R$151),"")</f>
        <v/>
      </c>
      <c r="N154" s="196" t="str">
        <f>IF(AND('Mapa final'!$AB$152="Media",'Mapa final'!$AD$152="Moderado"),CONCATENATE("R49C",'Mapa final'!$R$152),"")</f>
        <v/>
      </c>
      <c r="O154" s="197" t="str">
        <f>IF(AND('Mapa final'!$AB$153="Media",'Mapa final'!$AD$153="Moderado"),CONCATENATE("R49C",'Mapa final'!$R$153),"")</f>
        <v/>
      </c>
      <c r="P154" s="195" t="str">
        <f>IF(AND('Mapa final'!$AB$151="Media",'Mapa final'!$AD$151="Moderado"),CONCATENATE("R49C",'Mapa final'!$R$151),"")</f>
        <v/>
      </c>
      <c r="Q154" s="196" t="str">
        <f>IF(AND('Mapa final'!$AB$152="Media",'Mapa final'!$AD$152="Moderado"),CONCATENATE("R49C",'Mapa final'!$R$152),"")</f>
        <v/>
      </c>
      <c r="R154" s="197" t="str">
        <f>IF(AND('Mapa final'!$AB$153="Media",'Mapa final'!$AD$153="Moderado"),CONCATENATE("R49C",'Mapa final'!$R$153),"")</f>
        <v/>
      </c>
      <c r="S154" s="86" t="str">
        <f>IF(AND('Mapa final'!$AB$151="Media",'Mapa final'!$AD$151="Mayor"),CONCATENATE("R49C",'Mapa final'!$R$151),"")</f>
        <v/>
      </c>
      <c r="T154" s="40" t="str">
        <f>IF(AND('Mapa final'!$AB$152="Media",'Mapa final'!$AD$152="Mayor"),CONCATENATE("R49C",'Mapa final'!$R$152),"")</f>
        <v/>
      </c>
      <c r="U154" s="87" t="str">
        <f>IF(AND('Mapa final'!$AB$153="Media",'Mapa final'!$AD$153="Mayor"),CONCATENATE("R49C",'Mapa final'!$R$153),"")</f>
        <v/>
      </c>
      <c r="V154" s="189" t="str">
        <f>IF(AND('Mapa final'!$AB$151="Media",'Mapa final'!$AD$151="Catastrófico"),CONCATENATE("R49C",'Mapa final'!$R$151),"")</f>
        <v/>
      </c>
      <c r="W154" s="190" t="str">
        <f>IF(AND('Mapa final'!$AB$152="Media",'Mapa final'!$AD$152="Catastrófico"),CONCATENATE("R49C",'Mapa final'!$R$152),"")</f>
        <v/>
      </c>
      <c r="X154" s="191" t="str">
        <f>IF(AND('Mapa final'!$AB$153="Media",'Mapa final'!$AD$153="Catastrófico"),CONCATENATE("R49C",'Mapa final'!$R$153),"")</f>
        <v/>
      </c>
      <c r="Y154" s="41"/>
      <c r="Z154" s="310"/>
      <c r="AA154" s="311"/>
      <c r="AB154" s="311"/>
      <c r="AC154" s="311"/>
      <c r="AD154" s="311"/>
      <c r="AE154" s="312"/>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290"/>
      <c r="C155" s="291"/>
      <c r="D155" s="292"/>
      <c r="E155" s="277"/>
      <c r="F155" s="276"/>
      <c r="G155" s="276"/>
      <c r="H155" s="276"/>
      <c r="I155" s="276"/>
      <c r="J155" s="195" t="str">
        <f>IF(AND('Mapa final'!$AB$154="Media",'Mapa final'!$AD$154="Moderado"),CONCATENATE("R50C",'Mapa final'!$R$154),"")</f>
        <v/>
      </c>
      <c r="K155" s="196" t="str">
        <f>IF(AND('Mapa final'!$AB$155="Media",'Mapa final'!$AD$155="Moderado"),CONCATENATE("R50C",'Mapa final'!$R$155),"")</f>
        <v/>
      </c>
      <c r="L155" s="197" t="str">
        <f>IF(AND('Mapa final'!$AB$156="Media",'Mapa final'!$AD$156="Moderado"),CONCATENATE("R50C",'Mapa final'!$R$156),"")</f>
        <v/>
      </c>
      <c r="M155" s="195" t="str">
        <f>IF(AND('Mapa final'!$AB$154="Media",'Mapa final'!$AD$154="Moderado"),CONCATENATE("R50C",'Mapa final'!$R$154),"")</f>
        <v/>
      </c>
      <c r="N155" s="196" t="str">
        <f>IF(AND('Mapa final'!$AB$155="Media",'Mapa final'!$AD$155="Moderado"),CONCATENATE("R50C",'Mapa final'!$R$155),"")</f>
        <v/>
      </c>
      <c r="O155" s="197" t="str">
        <f>IF(AND('Mapa final'!$AB$156="Media",'Mapa final'!$AD$156="Moderado"),CONCATENATE("R50C",'Mapa final'!$R$156),"")</f>
        <v/>
      </c>
      <c r="P155" s="195" t="str">
        <f>IF(AND('Mapa final'!$AB$154="Media",'Mapa final'!$AD$154="Moderado"),CONCATENATE("R50C",'Mapa final'!$R$154),"")</f>
        <v/>
      </c>
      <c r="Q155" s="196" t="str">
        <f>IF(AND('Mapa final'!$AB$155="Media",'Mapa final'!$AD$155="Moderado"),CONCATENATE("R50C",'Mapa final'!$R$155),"")</f>
        <v/>
      </c>
      <c r="R155" s="197" t="str">
        <f>IF(AND('Mapa final'!$AB$156="Media",'Mapa final'!$AD$156="Moderado"),CONCATENATE("R50C",'Mapa final'!$R$156),"")</f>
        <v/>
      </c>
      <c r="S155" s="86" t="str">
        <f>IF(AND('Mapa final'!$AB$154="Media",'Mapa final'!$AD$154="Mayor"),CONCATENATE("R50C",'Mapa final'!$R$154),"")</f>
        <v/>
      </c>
      <c r="T155" s="40" t="str">
        <f>IF(AND('Mapa final'!$AB$155="Media",'Mapa final'!$AD$155="Mayor"),CONCATENATE("R50C",'Mapa final'!$R$155),"")</f>
        <v/>
      </c>
      <c r="U155" s="87" t="str">
        <f>IF(AND('Mapa final'!$AB$156="Media",'Mapa final'!$AD$156="Mayor"),CONCATENATE("R50C",'Mapa final'!$R$156),"")</f>
        <v/>
      </c>
      <c r="V155" s="189" t="str">
        <f>IF(AND('Mapa final'!$AB$154="Media",'Mapa final'!$AD$154="Catastrófico"),CONCATENATE("R50C",'Mapa final'!$R$154),"")</f>
        <v/>
      </c>
      <c r="W155" s="190" t="str">
        <f>IF(AND('Mapa final'!$AB$155="Media",'Mapa final'!$AD$155="Catastrófico"),CONCATENATE("R50C",'Mapa final'!$R$155),"")</f>
        <v/>
      </c>
      <c r="X155" s="191" t="str">
        <f>IF(AND('Mapa final'!$AB$156="Media",'Mapa final'!$AD$156="Catastrófico"),CONCATENATE("R50C",'Mapa final'!$R$156),"")</f>
        <v/>
      </c>
      <c r="Y155" s="41"/>
      <c r="Z155" s="310"/>
      <c r="AA155" s="311"/>
      <c r="AB155" s="311"/>
      <c r="AC155" s="311"/>
      <c r="AD155" s="311"/>
      <c r="AE155" s="312"/>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290"/>
      <c r="C156" s="291"/>
      <c r="D156" s="292"/>
      <c r="E156" s="273" t="s">
        <v>105</v>
      </c>
      <c r="F156" s="274"/>
      <c r="G156" s="274"/>
      <c r="H156" s="274"/>
      <c r="I156" s="274"/>
      <c r="J156" s="201" t="str">
        <f>IF(AND('Mapa final'!$AB$7="Baja",'Mapa final'!$AD$7="Moderado"),CONCATENATE("R1C",'Mapa final'!$R$7),"")</f>
        <v>R1C1</v>
      </c>
      <c r="K156" s="202" t="str">
        <f>IF(AND('Mapa final'!$AB$8="Baja",'Mapa final'!$AD$8="Moderado"),CONCATENATE("R1C",'Mapa final'!$R$8),"")</f>
        <v/>
      </c>
      <c r="L156" s="203" t="str">
        <f>IF(AND('Mapa final'!$AB$9="Baja",'Mapa final'!$AD$9="Moderado"),CONCATENATE("R1C",'Mapa final'!$R$9),"")</f>
        <v/>
      </c>
      <c r="M156" s="192" t="str">
        <f>IF(AND('Mapa final'!$AB$7="Baja",'Mapa final'!$AD$7="Moderado"),CONCATENATE("R1C",'Mapa final'!$R$7),"")</f>
        <v>R1C1</v>
      </c>
      <c r="N156" s="193" t="str">
        <f>IF(AND('Mapa final'!$AB$8="Baja",'Mapa final'!$AD$8="Moderado"),CONCATENATE("R1C",'Mapa final'!$R$8),"")</f>
        <v/>
      </c>
      <c r="O156" s="194" t="str">
        <f>IF(AND('Mapa final'!$AB$9="Baja",'Mapa final'!$AD$9="Moderado"),CONCATENATE("R1C",'Mapa final'!$R$9),"")</f>
        <v/>
      </c>
      <c r="P156" s="192" t="str">
        <f>IF(AND('Mapa final'!$AB$7="Baja",'Mapa final'!$AD$7="Moderado"),CONCATENATE("R1C",'Mapa final'!$R$7),"")</f>
        <v>R1C1</v>
      </c>
      <c r="Q156" s="193" t="str">
        <f>IF(AND('Mapa final'!$AB$8="Baja",'Mapa final'!$AD$8="Moderado"),CONCATENATE("R1C",'Mapa final'!$R$8),"")</f>
        <v/>
      </c>
      <c r="R156" s="194" t="str">
        <f>IF(AND('Mapa final'!$AB$9="Baja",'Mapa final'!$AD$9="Moderado"),CONCATENATE("R1C",'Mapa final'!$R$9),"")</f>
        <v/>
      </c>
      <c r="S156" s="83" t="str">
        <f>IF(AND('Mapa final'!$AB$7="Baja",'Mapa final'!$AD$7="Mayor"),CONCATENATE("R1C",'Mapa final'!$R$7),"")</f>
        <v/>
      </c>
      <c r="T156" s="84" t="str">
        <f>IF(AND('Mapa final'!$AB$8="Baja",'Mapa final'!$AD$8="Mayor"),CONCATENATE("R1C",'Mapa final'!$R$8),"")</f>
        <v/>
      </c>
      <c r="U156" s="85" t="str">
        <f>IF(AND('Mapa final'!$AB$9="Baja",'Mapa final'!$AD$9="Mayor"),CONCATENATE("R1C",'Mapa final'!$R$9),"")</f>
        <v/>
      </c>
      <c r="V156" s="186" t="str">
        <f>IF(AND('Mapa final'!$AB$7="Baja",'Mapa final'!$AD$7="Catastrófico"),CONCATENATE("R1C",'Mapa final'!$R$7),"")</f>
        <v/>
      </c>
      <c r="W156" s="187" t="str">
        <f>IF(AND('Mapa final'!$AB$8="Baja",'Mapa final'!$AD$8="Catastrófico"),CONCATENATE("R1C",'Mapa final'!$R$8),"")</f>
        <v/>
      </c>
      <c r="X156" s="188" t="str">
        <f>IF(AND('Mapa final'!$AB$9="Baja",'Mapa final'!$AD$9="Catastrófico"),CONCATENATE("R1C",'Mapa final'!$R$9),"")</f>
        <v/>
      </c>
      <c r="Y156" s="41"/>
      <c r="Z156" s="301" t="s">
        <v>76</v>
      </c>
      <c r="AA156" s="302"/>
      <c r="AB156" s="302"/>
      <c r="AC156" s="302"/>
      <c r="AD156" s="302"/>
      <c r="AE156" s="303"/>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290"/>
      <c r="C157" s="291"/>
      <c r="D157" s="292"/>
      <c r="E157" s="275"/>
      <c r="F157" s="276"/>
      <c r="G157" s="276"/>
      <c r="H157" s="276"/>
      <c r="I157" s="276"/>
      <c r="J157" s="204" t="str">
        <f>IF(AND('Mapa final'!$AB$10="Baja",'Mapa final'!$AD$10="Moderado"),CONCATENATE("R2C",'Mapa final'!$R$10),"")</f>
        <v>R2C1</v>
      </c>
      <c r="K157" s="205" t="str">
        <f>IF(AND('Mapa final'!$AB$11="Baja",'Mapa final'!$AD$11="Moderado"),CONCATENATE("R2C",'Mapa final'!$R$11),"")</f>
        <v/>
      </c>
      <c r="L157" s="206" t="str">
        <f>IF(AND('Mapa final'!$AB$12="Baja",'Mapa final'!$AD$12="Moderado"),CONCATENATE("R2C",'Mapa final'!$R$12),"")</f>
        <v/>
      </c>
      <c r="M157" s="195" t="str">
        <f>IF(AND('Mapa final'!$AB$10="Baja",'Mapa final'!$AD$10="Moderado"),CONCATENATE("R2C",'Mapa final'!$R$10),"")</f>
        <v>R2C1</v>
      </c>
      <c r="N157" s="196" t="str">
        <f>IF(AND('Mapa final'!$AB$11="Baja",'Mapa final'!$AD$11="Moderado"),CONCATENATE("R2C",'Mapa final'!$R$11),"")</f>
        <v/>
      </c>
      <c r="O157" s="197" t="str">
        <f>IF(AND('Mapa final'!$AB$12="Baja",'Mapa final'!$AD$12="Moderado"),CONCATENATE("R2C",'Mapa final'!$R$12),"")</f>
        <v/>
      </c>
      <c r="P157" s="195" t="str">
        <f>IF(AND('Mapa final'!$AB$10="Baja",'Mapa final'!$AD$10="Moderado"),CONCATENATE("R2C",'Mapa final'!$R$10),"")</f>
        <v>R2C1</v>
      </c>
      <c r="Q157" s="196" t="str">
        <f>IF(AND('Mapa final'!$AB$11="Baja",'Mapa final'!$AD$11="Moderado"),CONCATENATE("R2C",'Mapa final'!$R$11),"")</f>
        <v/>
      </c>
      <c r="R157" s="197" t="str">
        <f>IF(AND('Mapa final'!$AB$12="Baja",'Mapa final'!$AD$12="Moderado"),CONCATENATE("R2C",'Mapa final'!$R$12),"")</f>
        <v/>
      </c>
      <c r="S157" s="86" t="str">
        <f>IF(AND('Mapa final'!$AB$10="Baja",'Mapa final'!$AD$10="Mayor"),CONCATENATE("R2C",'Mapa final'!$R$10),"")</f>
        <v/>
      </c>
      <c r="T157" s="40" t="str">
        <f>IF(AND('Mapa final'!$AB$11="Baja",'Mapa final'!$AD$11="Mayor"),CONCATENATE("R2C",'Mapa final'!$R$11),"")</f>
        <v/>
      </c>
      <c r="U157" s="87" t="str">
        <f>IF(AND('Mapa final'!$AB$12="Baja",'Mapa final'!$AD$12="Mayor"),CONCATENATE("R2C",'Mapa final'!$R$12),"")</f>
        <v/>
      </c>
      <c r="V157" s="189" t="str">
        <f>IF(AND('Mapa final'!$AB$10="Baja",'Mapa final'!$AD$10="Catastrófico"),CONCATENATE("R2C",'Mapa final'!$R$10),"")</f>
        <v/>
      </c>
      <c r="W157" s="190" t="str">
        <f>IF(AND('Mapa final'!$AB$11="Baja",'Mapa final'!$AD$11="Catastrófico"),CONCATENATE("R2C",'Mapa final'!$R$11),"")</f>
        <v/>
      </c>
      <c r="X157" s="191" t="str">
        <f>IF(AND('Mapa final'!$AB$12="Baja",'Mapa final'!$AD$12="Catastrófico"),CONCATENATE("R2C",'Mapa final'!$R$12),"")</f>
        <v/>
      </c>
      <c r="Y157" s="41"/>
      <c r="Z157" s="304"/>
      <c r="AA157" s="305"/>
      <c r="AB157" s="305"/>
      <c r="AC157" s="305"/>
      <c r="AD157" s="305"/>
      <c r="AE157" s="306"/>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290"/>
      <c r="C158" s="291"/>
      <c r="D158" s="292"/>
      <c r="E158" s="275"/>
      <c r="F158" s="276"/>
      <c r="G158" s="276"/>
      <c r="H158" s="276"/>
      <c r="I158" s="276"/>
      <c r="J158" s="204" t="str">
        <f>IF(AND('Mapa final'!$AB$13="Baja",'Mapa final'!$AD$13="Moderado"),CONCATENATE("R3C",'Mapa final'!$R$13),"")</f>
        <v/>
      </c>
      <c r="K158" s="205" t="str">
        <f>IF(AND('Mapa final'!$AB$14="Baja",'Mapa final'!$AD$14="Moderado"),CONCATENATE("R3C",'Mapa final'!$R$14),"")</f>
        <v/>
      </c>
      <c r="L158" s="206" t="str">
        <f>IF(AND('Mapa final'!$AB$15="Baja",'Mapa final'!$AD$15="Moderado"),CONCATENATE("R3C",'Mapa final'!$R$15),"")</f>
        <v/>
      </c>
      <c r="M158" s="195" t="str">
        <f>IF(AND('Mapa final'!$AB$13="Baja",'Mapa final'!$AD$13="Moderado"),CONCATENATE("R3C",'Mapa final'!$R$13),"")</f>
        <v/>
      </c>
      <c r="N158" s="196" t="str">
        <f>IF(AND('Mapa final'!$AB$14="Baja",'Mapa final'!$AD$14="Moderado"),CONCATENATE("R3C",'Mapa final'!$R$14),"")</f>
        <v/>
      </c>
      <c r="O158" s="197" t="str">
        <f>IF(AND('Mapa final'!$AB$15="Baja",'Mapa final'!$AD$15="Moderado"),CONCATENATE("R3C",'Mapa final'!$R$15),"")</f>
        <v/>
      </c>
      <c r="P158" s="195" t="str">
        <f>IF(AND('Mapa final'!$AB$13="Baja",'Mapa final'!$AD$13="Moderado"),CONCATENATE("R3C",'Mapa final'!$R$13),"")</f>
        <v/>
      </c>
      <c r="Q158" s="196" t="str">
        <f>IF(AND('Mapa final'!$AB$14="Baja",'Mapa final'!$AD$14="Moderado"),CONCATENATE("R3C",'Mapa final'!$R$14),"")</f>
        <v/>
      </c>
      <c r="R158" s="197" t="str">
        <f>IF(AND('Mapa final'!$AB$15="Baja",'Mapa final'!$AD$15="Moderado"),CONCATENATE("R3C",'Mapa final'!$R$15),"")</f>
        <v/>
      </c>
      <c r="S158" s="86" t="str">
        <f>IF(AND('Mapa final'!$AB$13="Baja",'Mapa final'!$AD$13="Mayor"),CONCATENATE("R3C",'Mapa final'!$R$13),"")</f>
        <v/>
      </c>
      <c r="T158" s="40" t="str">
        <f>IF(AND('Mapa final'!$AB$14="Baja",'Mapa final'!$AD$14="Mayor"),CONCATENATE("R3C",'Mapa final'!$R$14),"")</f>
        <v/>
      </c>
      <c r="U158" s="87" t="str">
        <f>IF(AND('Mapa final'!$AB$15="Baja",'Mapa final'!$AD$15="Mayor"),CONCATENATE("R3C",'Mapa final'!$R$15),"")</f>
        <v/>
      </c>
      <c r="V158" s="189" t="str">
        <f>IF(AND('Mapa final'!$AB$13="Baja",'Mapa final'!$AD$13="Catastrófico"),CONCATENATE("R3C",'Mapa final'!$R$13),"")</f>
        <v/>
      </c>
      <c r="W158" s="190" t="str">
        <f>IF(AND('Mapa final'!$AB$14="Baja",'Mapa final'!$AD$14="Catastrófico"),CONCATENATE("R3C",'Mapa final'!$R$14),"")</f>
        <v/>
      </c>
      <c r="X158" s="191" t="str">
        <f>IF(AND('Mapa final'!$AB$15="Baja",'Mapa final'!$AD$15="Catastrófico"),CONCATENATE("R3C",'Mapa final'!$R$15),"")</f>
        <v/>
      </c>
      <c r="Y158" s="41"/>
      <c r="Z158" s="304"/>
      <c r="AA158" s="305"/>
      <c r="AB158" s="305"/>
      <c r="AC158" s="305"/>
      <c r="AD158" s="305"/>
      <c r="AE158" s="306"/>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290"/>
      <c r="C159" s="291"/>
      <c r="D159" s="292"/>
      <c r="E159" s="275"/>
      <c r="F159" s="276"/>
      <c r="G159" s="276"/>
      <c r="H159" s="276"/>
      <c r="I159" s="276"/>
      <c r="J159" s="204" t="str">
        <f>IF(AND('Mapa final'!$AB$16="Baja",'Mapa final'!$AD$16="Moderado"),CONCATENATE("R4C",'Mapa final'!$R$16),"")</f>
        <v/>
      </c>
      <c r="K159" s="205" t="str">
        <f>IF(AND('Mapa final'!$AB$17="Baja",'Mapa final'!$AD$17="Moderado"),CONCATENATE("R4C",'Mapa final'!$R$17),"")</f>
        <v/>
      </c>
      <c r="L159" s="206" t="str">
        <f>IF(AND('Mapa final'!$AB$18="Baja",'Mapa final'!$AD$18="Moderado"),CONCATENATE("R4C",'Mapa final'!$R$18),"")</f>
        <v/>
      </c>
      <c r="M159" s="195" t="str">
        <f>IF(AND('Mapa final'!$AB$16="Baja",'Mapa final'!$AD$16="Moderado"),CONCATENATE("R4C",'Mapa final'!$R$16),"")</f>
        <v/>
      </c>
      <c r="N159" s="196" t="str">
        <f>IF(AND('Mapa final'!$AB$17="Baja",'Mapa final'!$AD$17="Moderado"),CONCATENATE("R4C",'Mapa final'!$R$17),"")</f>
        <v/>
      </c>
      <c r="O159" s="197" t="str">
        <f>IF(AND('Mapa final'!$AB$18="Baja",'Mapa final'!$AD$18="Moderado"),CONCATENATE("R4C",'Mapa final'!$R$18),"")</f>
        <v/>
      </c>
      <c r="P159" s="195" t="str">
        <f>IF(AND('Mapa final'!$AB$16="Baja",'Mapa final'!$AD$16="Moderado"),CONCATENATE("R4C",'Mapa final'!$R$16),"")</f>
        <v/>
      </c>
      <c r="Q159" s="196" t="str">
        <f>IF(AND('Mapa final'!$AB$17="Baja",'Mapa final'!$AD$17="Moderado"),CONCATENATE("R4C",'Mapa final'!$R$17),"")</f>
        <v/>
      </c>
      <c r="R159" s="197" t="str">
        <f>IF(AND('Mapa final'!$AB$18="Baja",'Mapa final'!$AD$18="Moderado"),CONCATENATE("R4C",'Mapa final'!$R$18),"")</f>
        <v/>
      </c>
      <c r="S159" s="86" t="str">
        <f>IF(AND('Mapa final'!$AB$16="Baja",'Mapa final'!$AD$16="Mayor"),CONCATENATE("R4C",'Mapa final'!$R$16),"")</f>
        <v/>
      </c>
      <c r="T159" s="40" t="str">
        <f>IF(AND('Mapa final'!$AB$17="Baja",'Mapa final'!$AD$17="Mayor"),CONCATENATE("R4C",'Mapa final'!$R$17),"")</f>
        <v/>
      </c>
      <c r="U159" s="87" t="str">
        <f>IF(AND('Mapa final'!$AB$18="Baja",'Mapa final'!$AD$18="Mayor"),CONCATENATE("R4C",'Mapa final'!$R$18),"")</f>
        <v/>
      </c>
      <c r="V159" s="189" t="str">
        <f>IF(AND('Mapa final'!$AB$16="Baja",'Mapa final'!$AD$16="Catastrófico"),CONCATENATE("R4C",'Mapa final'!$R$16),"")</f>
        <v/>
      </c>
      <c r="W159" s="190" t="str">
        <f>IF(AND('Mapa final'!$AB$17="Baja",'Mapa final'!$AD$17="Catastrófico"),CONCATENATE("R4C",'Mapa final'!$R$17),"")</f>
        <v/>
      </c>
      <c r="X159" s="191" t="str">
        <f>IF(AND('Mapa final'!$AB$18="Baja",'Mapa final'!$AD$18="Catastrófico"),CONCATENATE("R4C",'Mapa final'!$R$18),"")</f>
        <v/>
      </c>
      <c r="Y159" s="41"/>
      <c r="Z159" s="304"/>
      <c r="AA159" s="305"/>
      <c r="AB159" s="305"/>
      <c r="AC159" s="305"/>
      <c r="AD159" s="305"/>
      <c r="AE159" s="306"/>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290"/>
      <c r="C160" s="291"/>
      <c r="D160" s="292"/>
      <c r="E160" s="275"/>
      <c r="F160" s="276"/>
      <c r="G160" s="276"/>
      <c r="H160" s="276"/>
      <c r="I160" s="276"/>
      <c r="J160" s="204" t="str">
        <f>IF(AND('Mapa final'!$AB$19="Baja",'Mapa final'!$AD$19="Moderado"),CONCATENATE("R5C",'Mapa final'!$R$19),"")</f>
        <v/>
      </c>
      <c r="K160" s="205" t="str">
        <f>IF(AND('Mapa final'!$AB$20="Baja",'Mapa final'!$AD$20="Moderado"),CONCATENATE("R5C",'Mapa final'!$R$20),"")</f>
        <v/>
      </c>
      <c r="L160" s="206" t="str">
        <f>IF(AND('Mapa final'!$AB$21="Baja",'Mapa final'!$AD$21="Moderado"),CONCATENATE("R5C",'Mapa final'!$R$21),"")</f>
        <v/>
      </c>
      <c r="M160" s="195" t="str">
        <f>IF(AND('Mapa final'!$AB$19="Baja",'Mapa final'!$AD$19="Moderado"),CONCATENATE("R5C",'Mapa final'!$R$19),"")</f>
        <v/>
      </c>
      <c r="N160" s="196" t="str">
        <f>IF(AND('Mapa final'!$AB$20="Baja",'Mapa final'!$AD$20="Moderado"),CONCATENATE("R5C",'Mapa final'!$R$20),"")</f>
        <v/>
      </c>
      <c r="O160" s="197" t="str">
        <f>IF(AND('Mapa final'!$AB$21="Baja",'Mapa final'!$AD$21="Moderado"),CONCATENATE("R5C",'Mapa final'!$R$21),"")</f>
        <v/>
      </c>
      <c r="P160" s="195" t="str">
        <f>IF(AND('Mapa final'!$AB$19="Baja",'Mapa final'!$AD$19="Moderado"),CONCATENATE("R5C",'Mapa final'!$R$19),"")</f>
        <v/>
      </c>
      <c r="Q160" s="196" t="str">
        <f>IF(AND('Mapa final'!$AB$20="Baja",'Mapa final'!$AD$20="Moderado"),CONCATENATE("R5C",'Mapa final'!$R$20),"")</f>
        <v/>
      </c>
      <c r="R160" s="197" t="str">
        <f>IF(AND('Mapa final'!$AB$21="Baja",'Mapa final'!$AD$21="Moderado"),CONCATENATE("R5C",'Mapa final'!$R$21),"")</f>
        <v/>
      </c>
      <c r="S160" s="86" t="str">
        <f>IF(AND('Mapa final'!$AB$19="Baja",'Mapa final'!$AD$19="Mayor"),CONCATENATE("R5C",'Mapa final'!$R$19),"")</f>
        <v/>
      </c>
      <c r="T160" s="40" t="str">
        <f>IF(AND('Mapa final'!$AB$20="Baja",'Mapa final'!$AD$20="Mayor"),CONCATENATE("R5C",'Mapa final'!$R$20),"")</f>
        <v/>
      </c>
      <c r="U160" s="87" t="str">
        <f>IF(AND('Mapa final'!$AB$21="Baja",'Mapa final'!$AD$21="Mayor"),CONCATENATE("R5C",'Mapa final'!$R$21),"")</f>
        <v/>
      </c>
      <c r="V160" s="189" t="str">
        <f>IF(AND('Mapa final'!$AB$19="Baja",'Mapa final'!$AD$19="Catastrófico"),CONCATENATE("R5C",'Mapa final'!$R$19),"")</f>
        <v/>
      </c>
      <c r="W160" s="190" t="str">
        <f>IF(AND('Mapa final'!$AB$20="Baja",'Mapa final'!$AD$20="Catastrófico"),CONCATENATE("R5C",'Mapa final'!$R$20),"")</f>
        <v/>
      </c>
      <c r="X160" s="191" t="str">
        <f>IF(AND('Mapa final'!$AB$21="Baja",'Mapa final'!$AD$21="Catastrófico"),CONCATENATE("R5C",'Mapa final'!$R$21),"")</f>
        <v/>
      </c>
      <c r="Y160" s="41"/>
      <c r="Z160" s="304"/>
      <c r="AA160" s="305"/>
      <c r="AB160" s="305"/>
      <c r="AC160" s="305"/>
      <c r="AD160" s="305"/>
      <c r="AE160" s="306"/>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290"/>
      <c r="C161" s="291"/>
      <c r="D161" s="292"/>
      <c r="E161" s="275"/>
      <c r="F161" s="276"/>
      <c r="G161" s="276"/>
      <c r="H161" s="276"/>
      <c r="I161" s="276"/>
      <c r="J161" s="204" t="str">
        <f>IF(AND('Mapa final'!$AB$22="Baja",'Mapa final'!$AD$22="Moderado"),CONCATENATE("R6C",'Mapa final'!$R$22),"")</f>
        <v/>
      </c>
      <c r="K161" s="205" t="str">
        <f>IF(AND('Mapa final'!$AB$23="Baja",'Mapa final'!$AD$23="Moderado"),CONCATENATE("R6C",'Mapa final'!$R$23),"")</f>
        <v/>
      </c>
      <c r="L161" s="206" t="str">
        <f>IF(AND('Mapa final'!$AB$24="Baja",'Mapa final'!$AD$24="Moderado"),CONCATENATE("R6C",'Mapa final'!$R$24),"")</f>
        <v/>
      </c>
      <c r="M161" s="195" t="str">
        <f>IF(AND('Mapa final'!$AB$22="Baja",'Mapa final'!$AD$22="Moderado"),CONCATENATE("R6C",'Mapa final'!$R$22),"")</f>
        <v/>
      </c>
      <c r="N161" s="196" t="str">
        <f>IF(AND('Mapa final'!$AB$23="Baja",'Mapa final'!$AD$23="Moderado"),CONCATENATE("R6C",'Mapa final'!$R$23),"")</f>
        <v/>
      </c>
      <c r="O161" s="197" t="str">
        <f>IF(AND('Mapa final'!$AB$24="Baja",'Mapa final'!$AD$24="Moderado"),CONCATENATE("R6C",'Mapa final'!$R$24),"")</f>
        <v/>
      </c>
      <c r="P161" s="195" t="str">
        <f>IF(AND('Mapa final'!$AB$22="Baja",'Mapa final'!$AD$22="Moderado"),CONCATENATE("R6C",'Mapa final'!$R$22),"")</f>
        <v/>
      </c>
      <c r="Q161" s="196" t="str">
        <f>IF(AND('Mapa final'!$AB$23="Baja",'Mapa final'!$AD$23="Moderado"),CONCATENATE("R6C",'Mapa final'!$R$23),"")</f>
        <v/>
      </c>
      <c r="R161" s="197" t="str">
        <f>IF(AND('Mapa final'!$AB$24="Baja",'Mapa final'!$AD$24="Moderado"),CONCATENATE("R6C",'Mapa final'!$R$24),"")</f>
        <v/>
      </c>
      <c r="S161" s="86" t="str">
        <f>IF(AND('Mapa final'!$AB$22="Baja",'Mapa final'!$AD$22="Mayor"),CONCATENATE("R6C",'Mapa final'!$R$22),"")</f>
        <v/>
      </c>
      <c r="T161" s="40" t="str">
        <f>IF(AND('Mapa final'!$AB$23="Baja",'Mapa final'!$AD$23="Mayor"),CONCATENATE("R6C",'Mapa final'!$R$23),"")</f>
        <v/>
      </c>
      <c r="U161" s="87" t="str">
        <f>IF(AND('Mapa final'!$AB$24="Baja",'Mapa final'!$AD$24="Mayor"),CONCATENATE("R6C",'Mapa final'!$R$24),"")</f>
        <v/>
      </c>
      <c r="V161" s="189" t="str">
        <f>IF(AND('Mapa final'!$AB$22="Baja",'Mapa final'!$AD$22="Catastrófico"),CONCATENATE("R6C",'Mapa final'!$R$22),"")</f>
        <v/>
      </c>
      <c r="W161" s="190" t="str">
        <f>IF(AND('Mapa final'!$AB$23="Baja",'Mapa final'!$AD$23="Catastrófico"),CONCATENATE("R6C",'Mapa final'!$R$23),"")</f>
        <v/>
      </c>
      <c r="X161" s="191" t="str">
        <f>IF(AND('Mapa final'!$AB$24="Baja",'Mapa final'!$AD$24="Catastrófico"),CONCATENATE("R6C",'Mapa final'!$R$24),"")</f>
        <v/>
      </c>
      <c r="Y161" s="41"/>
      <c r="Z161" s="304"/>
      <c r="AA161" s="305"/>
      <c r="AB161" s="305"/>
      <c r="AC161" s="305"/>
      <c r="AD161" s="305"/>
      <c r="AE161" s="306"/>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290"/>
      <c r="C162" s="291"/>
      <c r="D162" s="292"/>
      <c r="E162" s="275"/>
      <c r="F162" s="276"/>
      <c r="G162" s="276"/>
      <c r="H162" s="276"/>
      <c r="I162" s="276"/>
      <c r="J162" s="204" t="str">
        <f>IF(AND('Mapa final'!$AB$25="Baja",'Mapa final'!$AD$25="Moderado"),CONCATENATE("R7C",'Mapa final'!$R$25),"")</f>
        <v/>
      </c>
      <c r="K162" s="205" t="str">
        <f>IF(AND('Mapa final'!$AB$26="Baja",'Mapa final'!$AD$26="Moderado"),CONCATENATE("R7C",'Mapa final'!$R$26),"")</f>
        <v/>
      </c>
      <c r="L162" s="206" t="str">
        <f>IF(AND('Mapa final'!$AB$27="Baja",'Mapa final'!$AD$27="Moderado"),CONCATENATE("R7C",'Mapa final'!$R$27),"")</f>
        <v/>
      </c>
      <c r="M162" s="195" t="str">
        <f>IF(AND('Mapa final'!$AB$25="Baja",'Mapa final'!$AD$25="Moderado"),CONCATENATE("R7C",'Mapa final'!$R$25),"")</f>
        <v/>
      </c>
      <c r="N162" s="196" t="str">
        <f>IF(AND('Mapa final'!$AB$26="Baja",'Mapa final'!$AD$26="Moderado"),CONCATENATE("R7C",'Mapa final'!$R$26),"")</f>
        <v/>
      </c>
      <c r="O162" s="197" t="str">
        <f>IF(AND('Mapa final'!$AB$27="Baja",'Mapa final'!$AD$27="Moderado"),CONCATENATE("R7C",'Mapa final'!$R$27),"")</f>
        <v/>
      </c>
      <c r="P162" s="195" t="str">
        <f>IF(AND('Mapa final'!$AB$25="Baja",'Mapa final'!$AD$25="Moderado"),CONCATENATE("R7C",'Mapa final'!$R$25),"")</f>
        <v/>
      </c>
      <c r="Q162" s="196" t="str">
        <f>IF(AND('Mapa final'!$AB$26="Baja",'Mapa final'!$AD$26="Moderado"),CONCATENATE("R7C",'Mapa final'!$R$26),"")</f>
        <v/>
      </c>
      <c r="R162" s="197" t="str">
        <f>IF(AND('Mapa final'!$AB$27="Baja",'Mapa final'!$AD$27="Moderado"),CONCATENATE("R7C",'Mapa final'!$R$27),"")</f>
        <v/>
      </c>
      <c r="S162" s="86" t="str">
        <f>IF(AND('Mapa final'!$AB$25="Baja",'Mapa final'!$AD$25="Mayor"),CONCATENATE("R7C",'Mapa final'!$R$25),"")</f>
        <v/>
      </c>
      <c r="T162" s="40" t="str">
        <f>IF(AND('Mapa final'!$AB$26="Baja",'Mapa final'!$AD$26="Mayor"),CONCATENATE("R7C",'Mapa final'!$R$26),"")</f>
        <v>R7C2</v>
      </c>
      <c r="U162" s="87" t="str">
        <f>IF(AND('Mapa final'!$AB$27="Baja",'Mapa final'!$AD$27="Mayor"),CONCATENATE("R7C",'Mapa final'!$R$27),"")</f>
        <v/>
      </c>
      <c r="V162" s="189" t="str">
        <f>IF(AND('Mapa final'!$AB$25="Baja",'Mapa final'!$AD$25="Catastrófico"),CONCATENATE("R7C",'Mapa final'!$R$25),"")</f>
        <v/>
      </c>
      <c r="W162" s="190" t="str">
        <f>IF(AND('Mapa final'!$AB$26="Baja",'Mapa final'!$AD$26="Catastrófico"),CONCATENATE("R7C",'Mapa final'!$R$26),"")</f>
        <v/>
      </c>
      <c r="X162" s="191" t="str">
        <f>IF(AND('Mapa final'!$AB$27="Baja",'Mapa final'!$AD$27="Catastrófico"),CONCATENATE("R7C",'Mapa final'!$R$27),"")</f>
        <v/>
      </c>
      <c r="Y162" s="41"/>
      <c r="Z162" s="304"/>
      <c r="AA162" s="305"/>
      <c r="AB162" s="305"/>
      <c r="AC162" s="305"/>
      <c r="AD162" s="305"/>
      <c r="AE162" s="306"/>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290"/>
      <c r="C163" s="291"/>
      <c r="D163" s="292"/>
      <c r="E163" s="275"/>
      <c r="F163" s="276"/>
      <c r="G163" s="276"/>
      <c r="H163" s="276"/>
      <c r="I163" s="276"/>
      <c r="J163" s="204" t="str">
        <f>IF(AND('Mapa final'!$AB$28="Baja",'Mapa final'!$AD$28="Moderado"),CONCATENATE("R8C",'Mapa final'!$R$28),"")</f>
        <v/>
      </c>
      <c r="K163" s="205" t="str">
        <f>IF(AND('Mapa final'!$AB$29="Baja",'Mapa final'!$AD$29="Moderado"),CONCATENATE("R8C",'Mapa final'!$R$29),"")</f>
        <v>R8C2</v>
      </c>
      <c r="L163" s="206" t="str">
        <f>IF(AND('Mapa final'!$AB$30="Baja",'Mapa final'!$AD$30="Moderado"),CONCATENATE("R8C",'Mapa final'!$R$30),"")</f>
        <v>R8C3</v>
      </c>
      <c r="M163" s="195" t="str">
        <f>IF(AND('Mapa final'!$AB$28="Baja",'Mapa final'!$AD$28="Moderado"),CONCATENATE("R8C",'Mapa final'!$R$28),"")</f>
        <v/>
      </c>
      <c r="N163" s="196" t="str">
        <f>IF(AND('Mapa final'!$AB$29="Baja",'Mapa final'!$AD$29="Moderado"),CONCATENATE("R8C",'Mapa final'!$R$29),"")</f>
        <v>R8C2</v>
      </c>
      <c r="O163" s="197" t="str">
        <f>IF(AND('Mapa final'!$AB$30="Baja",'Mapa final'!$AD$30="Moderado"),CONCATENATE("R8C",'Mapa final'!$R$30),"")</f>
        <v>R8C3</v>
      </c>
      <c r="P163" s="195" t="str">
        <f>IF(AND('Mapa final'!$AB$28="Baja",'Mapa final'!$AD$28="Moderado"),CONCATENATE("R8C",'Mapa final'!$R$28),"")</f>
        <v/>
      </c>
      <c r="Q163" s="196" t="str">
        <f>IF(AND('Mapa final'!$AB$29="Baja",'Mapa final'!$AD$29="Moderado"),CONCATENATE("R8C",'Mapa final'!$R$29),"")</f>
        <v>R8C2</v>
      </c>
      <c r="R163" s="197" t="str">
        <f>IF(AND('Mapa final'!$AB$30="Baja",'Mapa final'!$AD$30="Moderado"),CONCATENATE("R8C",'Mapa final'!$R$30),"")</f>
        <v>R8C3</v>
      </c>
      <c r="S163" s="86" t="str">
        <f>IF(AND('Mapa final'!$AB$28="Baja",'Mapa final'!$AD$28="Mayor"),CONCATENATE("R8C",'Mapa final'!$R$28),"")</f>
        <v/>
      </c>
      <c r="T163" s="40" t="str">
        <f>IF(AND('Mapa final'!$AB$29="Baja",'Mapa final'!$AD$29="Mayor"),CONCATENATE("R8C",'Mapa final'!$R$29),"")</f>
        <v/>
      </c>
      <c r="U163" s="87" t="str">
        <f>IF(AND('Mapa final'!$AB$30="Baja",'Mapa final'!$AD$30="Mayor"),CONCATENATE("R8C",'Mapa final'!$R$30),"")</f>
        <v/>
      </c>
      <c r="V163" s="189" t="str">
        <f>IF(AND('Mapa final'!$AB$28="Baja",'Mapa final'!$AD$28="Catastrófico"),CONCATENATE("R8C",'Mapa final'!$R$28),"")</f>
        <v/>
      </c>
      <c r="W163" s="190" t="str">
        <f>IF(AND('Mapa final'!$AB$29="Baja",'Mapa final'!$AD$29="Catastrófico"),CONCATENATE("R8C",'Mapa final'!$R$29),"")</f>
        <v/>
      </c>
      <c r="X163" s="191" t="str">
        <f>IF(AND('Mapa final'!$AB$30="Baja",'Mapa final'!$AD$30="Catastrófico"),CONCATENATE("R8C",'Mapa final'!$R$30),"")</f>
        <v/>
      </c>
      <c r="Y163" s="41"/>
      <c r="Z163" s="304"/>
      <c r="AA163" s="305"/>
      <c r="AB163" s="305"/>
      <c r="AC163" s="305"/>
      <c r="AD163" s="305"/>
      <c r="AE163" s="306"/>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290"/>
      <c r="C164" s="291"/>
      <c r="D164" s="292"/>
      <c r="E164" s="275"/>
      <c r="F164" s="276"/>
      <c r="G164" s="276"/>
      <c r="H164" s="276"/>
      <c r="I164" s="276"/>
      <c r="J164" s="204" t="str">
        <f>IF(AND('Mapa final'!$AB$31="Baja",'Mapa final'!$AD$31="Moderado"),CONCATENATE("R9C",'Mapa final'!$R$31),"")</f>
        <v/>
      </c>
      <c r="K164" s="205" t="str">
        <f>IF(AND('Mapa final'!$AB$32="Baja",'Mapa final'!$AD$32="Moderado"),CONCATENATE("R9C",'Mapa final'!$R$32),"")</f>
        <v/>
      </c>
      <c r="L164" s="206" t="str">
        <f>IF(AND('Mapa final'!$AB$33="Baja",'Mapa final'!$AD$33="Moderado"),CONCATENATE("R9C",'Mapa final'!$R$33),"")</f>
        <v/>
      </c>
      <c r="M164" s="195" t="str">
        <f>IF(AND('Mapa final'!$AB$31="Baja",'Mapa final'!$AD$31="Moderado"),CONCATENATE("R9C",'Mapa final'!$R$31),"")</f>
        <v/>
      </c>
      <c r="N164" s="196" t="str">
        <f>IF(AND('Mapa final'!$AB$32="Baja",'Mapa final'!$AD$32="Moderado"),CONCATENATE("R9C",'Mapa final'!$R$32),"")</f>
        <v/>
      </c>
      <c r="O164" s="197" t="str">
        <f>IF(AND('Mapa final'!$AB$33="Baja",'Mapa final'!$AD$33="Moderado"),CONCATENATE("R9C",'Mapa final'!$R$33),"")</f>
        <v/>
      </c>
      <c r="P164" s="195" t="str">
        <f>IF(AND('Mapa final'!$AB$31="Baja",'Mapa final'!$AD$31="Moderado"),CONCATENATE("R9C",'Mapa final'!$R$31),"")</f>
        <v/>
      </c>
      <c r="Q164" s="196" t="str">
        <f>IF(AND('Mapa final'!$AB$32="Baja",'Mapa final'!$AD$32="Moderado"),CONCATENATE("R9C",'Mapa final'!$R$32),"")</f>
        <v/>
      </c>
      <c r="R164" s="197" t="str">
        <f>IF(AND('Mapa final'!$AB$33="Baja",'Mapa final'!$AD$33="Moderado"),CONCATENATE("R9C",'Mapa final'!$R$33),"")</f>
        <v/>
      </c>
      <c r="S164" s="86" t="str">
        <f>IF(AND('Mapa final'!$AB$31="Baja",'Mapa final'!$AD$31="Mayor"),CONCATENATE("R9C",'Mapa final'!$R$31),"")</f>
        <v>R9C1</v>
      </c>
      <c r="T164" s="40" t="str">
        <f>IF(AND('Mapa final'!$AB$32="Baja",'Mapa final'!$AD$32="Mayor"),CONCATENATE("R9C",'Mapa final'!$R$32),"")</f>
        <v/>
      </c>
      <c r="U164" s="87" t="str">
        <f>IF(AND('Mapa final'!$AB$33="Baja",'Mapa final'!$AD$33="Mayor"),CONCATENATE("R9C",'Mapa final'!$R$33),"")</f>
        <v/>
      </c>
      <c r="V164" s="189" t="str">
        <f>IF(AND('Mapa final'!$AB$31="Baja",'Mapa final'!$AD$31="Catastrófico"),CONCATENATE("R9C",'Mapa final'!$R$31),"")</f>
        <v/>
      </c>
      <c r="W164" s="190" t="str">
        <f>IF(AND('Mapa final'!$AB$32="Baja",'Mapa final'!$AD$32="Catastrófico"),CONCATENATE("R9C",'Mapa final'!$R$32),"")</f>
        <v/>
      </c>
      <c r="X164" s="191" t="str">
        <f>IF(AND('Mapa final'!$AB$33="Baja",'Mapa final'!$AD$33="Catastrófico"),CONCATENATE("R9C",'Mapa final'!$R$33),"")</f>
        <v/>
      </c>
      <c r="Y164" s="41"/>
      <c r="Z164" s="304"/>
      <c r="AA164" s="305"/>
      <c r="AB164" s="305"/>
      <c r="AC164" s="305"/>
      <c r="AD164" s="305"/>
      <c r="AE164" s="306"/>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290"/>
      <c r="C165" s="291"/>
      <c r="D165" s="292"/>
      <c r="E165" s="275"/>
      <c r="F165" s="276"/>
      <c r="G165" s="276"/>
      <c r="H165" s="276"/>
      <c r="I165" s="276"/>
      <c r="J165" s="204" t="str">
        <f>IF(AND('Mapa final'!$AB$34="Baja",'Mapa final'!$AD$34="Moderado"),CONCATENATE("R10C",'Mapa final'!$R$34),"")</f>
        <v>R10C1</v>
      </c>
      <c r="K165" s="205" t="str">
        <f>IF(AND('Mapa final'!$AB$35="Baja",'Mapa final'!$AD$35="Moderado"),CONCATENATE("R10C",'Mapa final'!$R$35),"")</f>
        <v/>
      </c>
      <c r="L165" s="206" t="str">
        <f>IF(AND('Mapa final'!$AB$36="Baja",'Mapa final'!$AD$36="Moderado"),CONCATENATE("R10C",'Mapa final'!$R$36),"")</f>
        <v/>
      </c>
      <c r="M165" s="195" t="str">
        <f>IF(AND('Mapa final'!$AB$34="Baja",'Mapa final'!$AD$34="Moderado"),CONCATENATE("R10C",'Mapa final'!$R$34),"")</f>
        <v>R10C1</v>
      </c>
      <c r="N165" s="196" t="str">
        <f>IF(AND('Mapa final'!$AB$35="Baja",'Mapa final'!$AD$35="Moderado"),CONCATENATE("R10C",'Mapa final'!$R$35),"")</f>
        <v/>
      </c>
      <c r="O165" s="197" t="str">
        <f>IF(AND('Mapa final'!$AB$36="Baja",'Mapa final'!$AD$36="Moderado"),CONCATENATE("R10C",'Mapa final'!$R$36),"")</f>
        <v/>
      </c>
      <c r="P165" s="195" t="str">
        <f>IF(AND('Mapa final'!$AB$34="Baja",'Mapa final'!$AD$34="Moderado"),CONCATENATE("R10C",'Mapa final'!$R$34),"")</f>
        <v>R10C1</v>
      </c>
      <c r="Q165" s="196" t="str">
        <f>IF(AND('Mapa final'!$AB$35="Baja",'Mapa final'!$AD$35="Moderado"),CONCATENATE("R10C",'Mapa final'!$R$35),"")</f>
        <v/>
      </c>
      <c r="R165" s="197" t="str">
        <f>IF(AND('Mapa final'!$AB$36="Baja",'Mapa final'!$AD$36="Moderado"),CONCATENATE("R10C",'Mapa final'!$R$36),"")</f>
        <v/>
      </c>
      <c r="S165" s="86" t="str">
        <f>IF(AND('Mapa final'!$AB$34="Baja",'Mapa final'!$AD$34="Mayor"),CONCATENATE("R10C",'Mapa final'!$R$34),"")</f>
        <v/>
      </c>
      <c r="T165" s="40" t="str">
        <f>IF(AND('Mapa final'!$AB$35="Baja",'Mapa final'!$AD$35="Mayor"),CONCATENATE("R10C",'Mapa final'!$R$35),"")</f>
        <v/>
      </c>
      <c r="U165" s="87" t="str">
        <f>IF(AND('Mapa final'!$AB$36="Baja",'Mapa final'!$AD$36="Mayor"),CONCATENATE("R10C",'Mapa final'!$R$36),"")</f>
        <v/>
      </c>
      <c r="V165" s="189" t="str">
        <f>IF(AND('Mapa final'!$AB$34="Baja",'Mapa final'!$AD$34="Catastrófico"),CONCATENATE("R10C",'Mapa final'!$R$34),"")</f>
        <v/>
      </c>
      <c r="W165" s="190" t="str">
        <f>IF(AND('Mapa final'!$AB$35="Baja",'Mapa final'!$AD$35="Catastrófico"),CONCATENATE("R10C",'Mapa final'!$R$35),"")</f>
        <v/>
      </c>
      <c r="X165" s="191" t="str">
        <f>IF(AND('Mapa final'!$AB$36="Baja",'Mapa final'!$AD$36="Catastrófico"),CONCATENATE("R10C",'Mapa final'!$R$36),"")</f>
        <v/>
      </c>
      <c r="Y165" s="41"/>
      <c r="Z165" s="304"/>
      <c r="AA165" s="305"/>
      <c r="AB165" s="305"/>
      <c r="AC165" s="305"/>
      <c r="AD165" s="305"/>
      <c r="AE165" s="306"/>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290"/>
      <c r="C166" s="291"/>
      <c r="D166" s="292"/>
      <c r="E166" s="275"/>
      <c r="F166" s="276"/>
      <c r="G166" s="276"/>
      <c r="H166" s="276"/>
      <c r="I166" s="276"/>
      <c r="J166" s="204" t="str">
        <f>IF(AND('Mapa final'!$AB$37="Baja",'Mapa final'!$AD$37="Moderado"),CONCATENATE("R11C",'Mapa final'!$R$37),"")</f>
        <v/>
      </c>
      <c r="K166" s="205" t="str">
        <f>IF(AND('Mapa final'!$AB$38="Baja",'Mapa final'!$AD$38="Moderado"),CONCATENATE("R11C",'Mapa final'!$R$38),"")</f>
        <v/>
      </c>
      <c r="L166" s="206" t="str">
        <f>IF(AND('Mapa final'!$AB$39="Baja",'Mapa final'!$AD$39="Moderado"),CONCATENATE("R11C",'Mapa final'!$R$39),"")</f>
        <v/>
      </c>
      <c r="M166" s="195" t="str">
        <f>IF(AND('Mapa final'!$AB$37="Baja",'Mapa final'!$AD$37="Moderado"),CONCATENATE("R11C",'Mapa final'!$R$37),"")</f>
        <v/>
      </c>
      <c r="N166" s="196" t="str">
        <f>IF(AND('Mapa final'!$AB$38="Baja",'Mapa final'!$AD$38="Moderado"),CONCATENATE("R11C",'Mapa final'!$R$38),"")</f>
        <v/>
      </c>
      <c r="O166" s="197" t="str">
        <f>IF(AND('Mapa final'!$AB$39="Baja",'Mapa final'!$AD$39="Moderado"),CONCATENATE("R11C",'Mapa final'!$R$39),"")</f>
        <v/>
      </c>
      <c r="P166" s="195" t="str">
        <f>IF(AND('Mapa final'!$AB$37="Baja",'Mapa final'!$AD$37="Moderado"),CONCATENATE("R11C",'Mapa final'!$R$37),"")</f>
        <v/>
      </c>
      <c r="Q166" s="196" t="str">
        <f>IF(AND('Mapa final'!$AB$38="Baja",'Mapa final'!$AD$38="Moderado"),CONCATENATE("R11C",'Mapa final'!$R$38),"")</f>
        <v/>
      </c>
      <c r="R166" s="197" t="str">
        <f>IF(AND('Mapa final'!$AB$39="Baja",'Mapa final'!$AD$39="Moderado"),CONCATENATE("R11C",'Mapa final'!$R$39),"")</f>
        <v/>
      </c>
      <c r="S166" s="86" t="str">
        <f>IF(AND('Mapa final'!$AB$37="Baja",'Mapa final'!$AD$37="Mayor"),CONCATENATE("R11C",'Mapa final'!$R$37),"")</f>
        <v/>
      </c>
      <c r="T166" s="40" t="str">
        <f>IF(AND('Mapa final'!$AB$38="Baja",'Mapa final'!$AD$38="Mayor"),CONCATENATE("R11C",'Mapa final'!$R$38),"")</f>
        <v/>
      </c>
      <c r="U166" s="87" t="str">
        <f>IF(AND('Mapa final'!$AB$39="Baja",'Mapa final'!$AD$39="Mayor"),CONCATENATE("R11C",'Mapa final'!$R$39),"")</f>
        <v/>
      </c>
      <c r="V166" s="189" t="str">
        <f>IF(AND('Mapa final'!$AB$37="Baja",'Mapa final'!$AD$37="Catastrófico"),CONCATENATE("R11C",'Mapa final'!$R$37),"")</f>
        <v/>
      </c>
      <c r="W166" s="190" t="str">
        <f>IF(AND('Mapa final'!$AB$38="Baja",'Mapa final'!$AD$38="Catastrófico"),CONCATENATE("R11C",'Mapa final'!$R$38),"")</f>
        <v/>
      </c>
      <c r="X166" s="191" t="str">
        <f>IF(AND('Mapa final'!$AB$39="Baja",'Mapa final'!$AD$39="Catastrófico"),CONCATENATE("R11C",'Mapa final'!$R$39),"")</f>
        <v/>
      </c>
      <c r="Y166" s="41"/>
      <c r="Z166" s="304"/>
      <c r="AA166" s="305"/>
      <c r="AB166" s="305"/>
      <c r="AC166" s="305"/>
      <c r="AD166" s="305"/>
      <c r="AE166" s="306"/>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290"/>
      <c r="C167" s="291"/>
      <c r="D167" s="292"/>
      <c r="E167" s="275"/>
      <c r="F167" s="276"/>
      <c r="G167" s="276"/>
      <c r="H167" s="276"/>
      <c r="I167" s="276"/>
      <c r="J167" s="204" t="str">
        <f>IF(AND('Mapa final'!$AB$40="Baja",'Mapa final'!$AD$40="Moderado"),CONCATENATE("R12C",'Mapa final'!$R$40),"")</f>
        <v>R12C1</v>
      </c>
      <c r="K167" s="205" t="str">
        <f>IF(AND('Mapa final'!$AB$41="Baja",'Mapa final'!$AD$41="Moderado"),CONCATENATE("R12C",'Mapa final'!$R$41),"")</f>
        <v/>
      </c>
      <c r="L167" s="206" t="str">
        <f>IF(AND('Mapa final'!$AB$42="Baja",'Mapa final'!$AD$42="Moderado"),CONCATENATE("R12C",'Mapa final'!$R$42),"")</f>
        <v/>
      </c>
      <c r="M167" s="195" t="str">
        <f>IF(AND('Mapa final'!$AB$40="Baja",'Mapa final'!$AD$40="Moderado"),CONCATENATE("R12C",'Mapa final'!$R$40),"")</f>
        <v>R12C1</v>
      </c>
      <c r="N167" s="196" t="str">
        <f>IF(AND('Mapa final'!$AB$41="Baja",'Mapa final'!$AD$41="Moderado"),CONCATENATE("R12C",'Mapa final'!$R$41),"")</f>
        <v/>
      </c>
      <c r="O167" s="197" t="str">
        <f>IF(AND('Mapa final'!$AB$42="Baja",'Mapa final'!$AD$42="Moderado"),CONCATENATE("R12C",'Mapa final'!$R$42),"")</f>
        <v/>
      </c>
      <c r="P167" s="195" t="str">
        <f>IF(AND('Mapa final'!$AB$40="Baja",'Mapa final'!$AD$40="Moderado"),CONCATENATE("R12C",'Mapa final'!$R$40),"")</f>
        <v>R12C1</v>
      </c>
      <c r="Q167" s="196" t="str">
        <f>IF(AND('Mapa final'!$AB$41="Baja",'Mapa final'!$AD$41="Moderado"),CONCATENATE("R12C",'Mapa final'!$R$41),"")</f>
        <v/>
      </c>
      <c r="R167" s="197" t="str">
        <f>IF(AND('Mapa final'!$AB$42="Baja",'Mapa final'!$AD$42="Moderado"),CONCATENATE("R12C",'Mapa final'!$R$42),"")</f>
        <v/>
      </c>
      <c r="S167" s="86" t="str">
        <f>IF(AND('Mapa final'!$AB$40="Baja",'Mapa final'!$AD$40="Mayor"),CONCATENATE("R12C",'Mapa final'!$R$40),"")</f>
        <v/>
      </c>
      <c r="T167" s="40" t="str">
        <f>IF(AND('Mapa final'!$AB$41="Baja",'Mapa final'!$AD$41="Mayor"),CONCATENATE("R12C",'Mapa final'!$R$41),"")</f>
        <v/>
      </c>
      <c r="U167" s="87" t="str">
        <f>IF(AND('Mapa final'!$AB$42="Baja",'Mapa final'!$AD$42="Mayor"),CONCATENATE("R12C",'Mapa final'!$R$42),"")</f>
        <v/>
      </c>
      <c r="V167" s="189" t="str">
        <f>IF(AND('Mapa final'!$AB$40="Baja",'Mapa final'!$AD$40="Catastrófico"),CONCATENATE("R12C",'Mapa final'!$R$40),"")</f>
        <v/>
      </c>
      <c r="W167" s="190" t="str">
        <f>IF(AND('Mapa final'!$AB$41="Baja",'Mapa final'!$AD$41="Catastrófico"),CONCATENATE("R12C",'Mapa final'!$R$41),"")</f>
        <v/>
      </c>
      <c r="X167" s="191" t="str">
        <f>IF(AND('Mapa final'!$AB$42="Baja",'Mapa final'!$AD$42="Catastrófico"),CONCATENATE("R12C",'Mapa final'!$R$42),"")</f>
        <v/>
      </c>
      <c r="Y167" s="41"/>
      <c r="Z167" s="304"/>
      <c r="AA167" s="305"/>
      <c r="AB167" s="305"/>
      <c r="AC167" s="305"/>
      <c r="AD167" s="305"/>
      <c r="AE167" s="306"/>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290"/>
      <c r="C168" s="291"/>
      <c r="D168" s="292"/>
      <c r="E168" s="275"/>
      <c r="F168" s="276"/>
      <c r="G168" s="276"/>
      <c r="H168" s="276"/>
      <c r="I168" s="276"/>
      <c r="J168" s="204" t="str">
        <f>IF(AND('Mapa final'!$AB$43="Baja",'Mapa final'!$AD$43="Moderado"),CONCATENATE("R13C",'Mapa final'!$R$43),"")</f>
        <v/>
      </c>
      <c r="K168" s="205" t="str">
        <f>IF(AND('Mapa final'!$AB$44="Baja",'Mapa final'!$AD$44="Moderado"),CONCATENATE("R13C",'Mapa final'!$R$44),"")</f>
        <v/>
      </c>
      <c r="L168" s="206" t="str">
        <f>IF(AND('Mapa final'!$AB$45="Baja",'Mapa final'!$AD$45="Moderado"),CONCATENATE("R13C",'Mapa final'!$R$45),"")</f>
        <v/>
      </c>
      <c r="M168" s="195" t="str">
        <f>IF(AND('Mapa final'!$AB$43="Baja",'Mapa final'!$AD$43="Moderado"),CONCATENATE("R13C",'Mapa final'!$R$43),"")</f>
        <v/>
      </c>
      <c r="N168" s="196" t="str">
        <f>IF(AND('Mapa final'!$AB$44="Baja",'Mapa final'!$AD$44="Moderado"),CONCATENATE("R13C",'Mapa final'!$R$44),"")</f>
        <v/>
      </c>
      <c r="O168" s="197" t="str">
        <f>IF(AND('Mapa final'!$AB$45="Baja",'Mapa final'!$AD$45="Moderado"),CONCATENATE("R13C",'Mapa final'!$R$45),"")</f>
        <v/>
      </c>
      <c r="P168" s="195" t="str">
        <f>IF(AND('Mapa final'!$AB$43="Baja",'Mapa final'!$AD$43="Moderado"),CONCATENATE("R13C",'Mapa final'!$R$43),"")</f>
        <v/>
      </c>
      <c r="Q168" s="196" t="str">
        <f>IF(AND('Mapa final'!$AB$44="Baja",'Mapa final'!$AD$44="Moderado"),CONCATENATE("R13C",'Mapa final'!$R$44),"")</f>
        <v/>
      </c>
      <c r="R168" s="197" t="str">
        <f>IF(AND('Mapa final'!$AB$45="Baja",'Mapa final'!$AD$45="Moderado"),CONCATENATE("R13C",'Mapa final'!$R$45),"")</f>
        <v/>
      </c>
      <c r="S168" s="86" t="str">
        <f>IF(AND('Mapa final'!$AB$43="Baja",'Mapa final'!$AD$43="Mayor"),CONCATENATE("R13C",'Mapa final'!$R$43),"")</f>
        <v/>
      </c>
      <c r="T168" s="40" t="str">
        <f>IF(AND('Mapa final'!$AB$44="Baja",'Mapa final'!$AD$44="Mayor"),CONCATENATE("R13C",'Mapa final'!$R$44),"")</f>
        <v/>
      </c>
      <c r="U168" s="87" t="str">
        <f>IF(AND('Mapa final'!$AB$45="Baja",'Mapa final'!$AD$45="Mayor"),CONCATENATE("R13C",'Mapa final'!$R$45),"")</f>
        <v/>
      </c>
      <c r="V168" s="189" t="str">
        <f>IF(AND('Mapa final'!$AB$43="Baja",'Mapa final'!$AD$43="Catastrófico"),CONCATENATE("R13C",'Mapa final'!$R$43),"")</f>
        <v/>
      </c>
      <c r="W168" s="190" t="str">
        <f>IF(AND('Mapa final'!$AB$44="Baja",'Mapa final'!$AD$44="Catastrófico"),CONCATENATE("R13C",'Mapa final'!$R$44),"")</f>
        <v/>
      </c>
      <c r="X168" s="191" t="str">
        <f>IF(AND('Mapa final'!$AB$45="Baja",'Mapa final'!$AD$45="Catastrófico"),CONCATENATE("R13C",'Mapa final'!$R$45),"")</f>
        <v/>
      </c>
      <c r="Y168" s="41"/>
      <c r="Z168" s="304"/>
      <c r="AA168" s="305"/>
      <c r="AB168" s="305"/>
      <c r="AC168" s="305"/>
      <c r="AD168" s="305"/>
      <c r="AE168" s="306"/>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290"/>
      <c r="C169" s="291"/>
      <c r="D169" s="292"/>
      <c r="E169" s="275"/>
      <c r="F169" s="276"/>
      <c r="G169" s="276"/>
      <c r="H169" s="276"/>
      <c r="I169" s="276"/>
      <c r="J169" s="204" t="str">
        <f>IF(AND('Mapa final'!$AB$46="Baja",'Mapa final'!$AD$46="Moderado"),CONCATENATE("R14C",'Mapa final'!$R$46),"")</f>
        <v>R14C1</v>
      </c>
      <c r="K169" s="205" t="str">
        <f>IF(AND('Mapa final'!$AB$47="Baja",'Mapa final'!$AD$47="Moderado"),CONCATENATE("R14C",'Mapa final'!$R$47),"")</f>
        <v/>
      </c>
      <c r="L169" s="206" t="str">
        <f>IF(AND('Mapa final'!$AB$48="Baja",'Mapa final'!$AD$48="Moderado"),CONCATENATE("R14C",'Mapa final'!$R$48),"")</f>
        <v/>
      </c>
      <c r="M169" s="195" t="str">
        <f>IF(AND('Mapa final'!$AB$46="Baja",'Mapa final'!$AD$46="Moderado"),CONCATENATE("R14C",'Mapa final'!$R$46),"")</f>
        <v>R14C1</v>
      </c>
      <c r="N169" s="196" t="str">
        <f>IF(AND('Mapa final'!$AB$47="Baja",'Mapa final'!$AD$47="Moderado"),CONCATENATE("R14C",'Mapa final'!$R$47),"")</f>
        <v/>
      </c>
      <c r="O169" s="197" t="str">
        <f>IF(AND('Mapa final'!$AB$48="Baja",'Mapa final'!$AD$48="Moderado"),CONCATENATE("R14C",'Mapa final'!$R$48),"")</f>
        <v/>
      </c>
      <c r="P169" s="195" t="str">
        <f>IF(AND('Mapa final'!$AB$46="Baja",'Mapa final'!$AD$46="Moderado"),CONCATENATE("R14C",'Mapa final'!$R$46),"")</f>
        <v>R14C1</v>
      </c>
      <c r="Q169" s="196" t="str">
        <f>IF(AND('Mapa final'!$AB$47="Baja",'Mapa final'!$AD$47="Moderado"),CONCATENATE("R14C",'Mapa final'!$R$47),"")</f>
        <v/>
      </c>
      <c r="R169" s="197" t="str">
        <f>IF(AND('Mapa final'!$AB$48="Baja",'Mapa final'!$AD$48="Moderado"),CONCATENATE("R14C",'Mapa final'!$R$48),"")</f>
        <v/>
      </c>
      <c r="S169" s="86" t="str">
        <f>IF(AND('Mapa final'!$AB$46="Baja",'Mapa final'!$AD$46="Mayor"),CONCATENATE("R14C",'Mapa final'!$R$46),"")</f>
        <v/>
      </c>
      <c r="T169" s="40" t="str">
        <f>IF(AND('Mapa final'!$AB$47="Baja",'Mapa final'!$AD$47="Mayor"),CONCATENATE("R14C",'Mapa final'!$R$47),"")</f>
        <v/>
      </c>
      <c r="U169" s="87" t="str">
        <f>IF(AND('Mapa final'!$AB$48="Baja",'Mapa final'!$AD$48="Mayor"),CONCATENATE("R14C",'Mapa final'!$R$48),"")</f>
        <v/>
      </c>
      <c r="V169" s="189" t="str">
        <f>IF(AND('Mapa final'!$AB$46="Baja",'Mapa final'!$AD$46="Catastrófico"),CONCATENATE("R14C",'Mapa final'!$R$46),"")</f>
        <v/>
      </c>
      <c r="W169" s="190" t="str">
        <f>IF(AND('Mapa final'!$AB$47="Baja",'Mapa final'!$AD$47="Catastrófico"),CONCATENATE("R14C",'Mapa final'!$R$47),"")</f>
        <v/>
      </c>
      <c r="X169" s="191" t="str">
        <f>IF(AND('Mapa final'!$AB$48="Baja",'Mapa final'!$AD$48="Catastrófico"),CONCATENATE("R14C",'Mapa final'!$R$48),"")</f>
        <v/>
      </c>
      <c r="Y169" s="41"/>
      <c r="Z169" s="304"/>
      <c r="AA169" s="305"/>
      <c r="AB169" s="305"/>
      <c r="AC169" s="305"/>
      <c r="AD169" s="305"/>
      <c r="AE169" s="306"/>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290"/>
      <c r="C170" s="291"/>
      <c r="D170" s="292"/>
      <c r="E170" s="275"/>
      <c r="F170" s="276"/>
      <c r="G170" s="276"/>
      <c r="H170" s="276"/>
      <c r="I170" s="276"/>
      <c r="J170" s="204" t="str">
        <f>IF(AND('Mapa final'!$AB$49="Baja",'Mapa final'!$AD$49="Moderado"),CONCATENATE("R15C",'Mapa final'!$R$49),"")</f>
        <v/>
      </c>
      <c r="K170" s="205" t="str">
        <f>IF(AND('Mapa final'!$AB$50="Baja",'Mapa final'!$AD$50="Moderado"),CONCATENATE("R15C",'Mapa final'!$R$50),"")</f>
        <v/>
      </c>
      <c r="L170" s="206" t="str">
        <f>IF(AND('Mapa final'!$AB$51="Baja",'Mapa final'!$AD$51="Moderado"),CONCATENATE("R15C",'Mapa final'!$R$51),"")</f>
        <v/>
      </c>
      <c r="M170" s="195" t="str">
        <f>IF(AND('Mapa final'!$AB$49="Baja",'Mapa final'!$AD$49="Moderado"),CONCATENATE("R15C",'Mapa final'!$R$49),"")</f>
        <v/>
      </c>
      <c r="N170" s="196" t="str">
        <f>IF(AND('Mapa final'!$AB$50="Baja",'Mapa final'!$AD$50="Moderado"),CONCATENATE("R15C",'Mapa final'!$R$50),"")</f>
        <v/>
      </c>
      <c r="O170" s="197" t="str">
        <f>IF(AND('Mapa final'!$AB$51="Baja",'Mapa final'!$AD$51="Moderado"),CONCATENATE("R15C",'Mapa final'!$R$51),"")</f>
        <v/>
      </c>
      <c r="P170" s="195" t="str">
        <f>IF(AND('Mapa final'!$AB$49="Baja",'Mapa final'!$AD$49="Moderado"),CONCATENATE("R15C",'Mapa final'!$R$49),"")</f>
        <v/>
      </c>
      <c r="Q170" s="196" t="str">
        <f>IF(AND('Mapa final'!$AB$50="Baja",'Mapa final'!$AD$50="Moderado"),CONCATENATE("R15C",'Mapa final'!$R$50),"")</f>
        <v/>
      </c>
      <c r="R170" s="197" t="str">
        <f>IF(AND('Mapa final'!$AB$51="Baja",'Mapa final'!$AD$51="Moderado"),CONCATENATE("R15C",'Mapa final'!$R$51),"")</f>
        <v/>
      </c>
      <c r="S170" s="86" t="str">
        <f>IF(AND('Mapa final'!$AB$49="Baja",'Mapa final'!$AD$49="Mayor"),CONCATENATE("R15C",'Mapa final'!$R$49),"")</f>
        <v/>
      </c>
      <c r="T170" s="40" t="str">
        <f>IF(AND('Mapa final'!$AB$50="Baja",'Mapa final'!$AD$50="Mayor"),CONCATENATE("R15C",'Mapa final'!$R$50),"")</f>
        <v/>
      </c>
      <c r="U170" s="87" t="str">
        <f>IF(AND('Mapa final'!$AB$51="Baja",'Mapa final'!$AD$51="Mayor"),CONCATENATE("R15C",'Mapa final'!$R$51),"")</f>
        <v/>
      </c>
      <c r="V170" s="189" t="str">
        <f>IF(AND('Mapa final'!$AB$49="Baja",'Mapa final'!$AD$49="Catastrófico"),CONCATENATE("R15C",'Mapa final'!$R$49),"")</f>
        <v/>
      </c>
      <c r="W170" s="190" t="str">
        <f>IF(AND('Mapa final'!$AB$50="Baja",'Mapa final'!$AD$50="Catastrófico"),CONCATENATE("R15C",'Mapa final'!$R$50),"")</f>
        <v/>
      </c>
      <c r="X170" s="191" t="str">
        <f>IF(AND('Mapa final'!$AB$51="Baja",'Mapa final'!$AD$51="Catastrófico"),CONCATENATE("R15C",'Mapa final'!$R$51),"")</f>
        <v/>
      </c>
      <c r="Y170" s="41"/>
      <c r="Z170" s="304"/>
      <c r="AA170" s="305"/>
      <c r="AB170" s="305"/>
      <c r="AC170" s="305"/>
      <c r="AD170" s="305"/>
      <c r="AE170" s="306"/>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290"/>
      <c r="C171" s="291"/>
      <c r="D171" s="292"/>
      <c r="E171" s="275"/>
      <c r="F171" s="276"/>
      <c r="G171" s="276"/>
      <c r="H171" s="276"/>
      <c r="I171" s="276"/>
      <c r="J171" s="204" t="str">
        <f>IF(AND('Mapa final'!$AB$52="Baja",'Mapa final'!$AD$52="Moderado"),CONCATENATE("R16C",'Mapa final'!$R$52),"")</f>
        <v/>
      </c>
      <c r="K171" s="205" t="str">
        <f>IF(AND('Mapa final'!$AB$53="Baja",'Mapa final'!$AD$53="Moderado"),CONCATENATE("R16C",'Mapa final'!$R$53),"")</f>
        <v>R16C2</v>
      </c>
      <c r="L171" s="206" t="str">
        <f>IF(AND('Mapa final'!$AB$54="Baja",'Mapa final'!$AD$54="Moderado"),CONCATENATE("R16C",'Mapa final'!$R$54),"")</f>
        <v/>
      </c>
      <c r="M171" s="195" t="str">
        <f>IF(AND('Mapa final'!$AB$52="Baja",'Mapa final'!$AD$52="Moderado"),CONCATENATE("R16C",'Mapa final'!$R$52),"")</f>
        <v/>
      </c>
      <c r="N171" s="196" t="str">
        <f>IF(AND('Mapa final'!$AB$53="Baja",'Mapa final'!$AD$53="Moderado"),CONCATENATE("R16C",'Mapa final'!$R$53),"")</f>
        <v>R16C2</v>
      </c>
      <c r="O171" s="197" t="str">
        <f>IF(AND('Mapa final'!$AB$54="Baja",'Mapa final'!$AD$54="Moderado"),CONCATENATE("R16C",'Mapa final'!$R$54),"")</f>
        <v/>
      </c>
      <c r="P171" s="195" t="str">
        <f>IF(AND('Mapa final'!$AB$52="Baja",'Mapa final'!$AD$52="Moderado"),CONCATENATE("R16C",'Mapa final'!$R$52),"")</f>
        <v/>
      </c>
      <c r="Q171" s="196" t="str">
        <f>IF(AND('Mapa final'!$AB$53="Baja",'Mapa final'!$AD$53="Moderado"),CONCATENATE("R16C",'Mapa final'!$R$53),"")</f>
        <v>R16C2</v>
      </c>
      <c r="R171" s="197" t="str">
        <f>IF(AND('Mapa final'!$AB$54="Baja",'Mapa final'!$AD$54="Moderado"),CONCATENATE("R16C",'Mapa final'!$R$54),"")</f>
        <v/>
      </c>
      <c r="S171" s="86" t="str">
        <f>IF(AND('Mapa final'!$AB$52="Baja",'Mapa final'!$AD$52="Mayor"),CONCATENATE("R16C",'Mapa final'!$R$52),"")</f>
        <v/>
      </c>
      <c r="T171" s="40" t="str">
        <f>IF(AND('Mapa final'!$AB$53="Baja",'Mapa final'!$AD$53="Mayor"),CONCATENATE("R16C",'Mapa final'!$R$53),"")</f>
        <v/>
      </c>
      <c r="U171" s="87" t="str">
        <f>IF(AND('Mapa final'!$AB$54="Baja",'Mapa final'!$AD$54="Mayor"),CONCATENATE("R16C",'Mapa final'!$R$54),"")</f>
        <v/>
      </c>
      <c r="V171" s="189" t="str">
        <f>IF(AND('Mapa final'!$AB$52="Baja",'Mapa final'!$AD$52="Catastrófico"),CONCATENATE("R16C",'Mapa final'!$R$52),"")</f>
        <v/>
      </c>
      <c r="W171" s="190" t="str">
        <f>IF(AND('Mapa final'!$AB$53="Baja",'Mapa final'!$AD$53="Catastrófico"),CONCATENATE("R16C",'Mapa final'!$R$53),"")</f>
        <v/>
      </c>
      <c r="X171" s="191" t="str">
        <f>IF(AND('Mapa final'!$AB$54="Baja",'Mapa final'!$AD$54="Catastrófico"),CONCATENATE("R16C",'Mapa final'!$R$54),"")</f>
        <v/>
      </c>
      <c r="Y171" s="41"/>
      <c r="Z171" s="304"/>
      <c r="AA171" s="305"/>
      <c r="AB171" s="305"/>
      <c r="AC171" s="305"/>
      <c r="AD171" s="305"/>
      <c r="AE171" s="306"/>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290"/>
      <c r="C172" s="291"/>
      <c r="D172" s="292"/>
      <c r="E172" s="275"/>
      <c r="F172" s="276"/>
      <c r="G172" s="276"/>
      <c r="H172" s="276"/>
      <c r="I172" s="276"/>
      <c r="J172" s="204" t="str">
        <f>IF(AND('Mapa final'!$AB$55="Baja",'Mapa final'!$AD$55="Moderado"),CONCATENATE("R17",'Mapa final'!$R$55),"")</f>
        <v/>
      </c>
      <c r="K172" s="205" t="str">
        <f>IF(AND('Mapa final'!$AB$56="Baja",'Mapa final'!$AD$56="Moderado"),CONCATENATE("R17C",'Mapa final'!$R$56),"")</f>
        <v/>
      </c>
      <c r="L172" s="206" t="str">
        <f>IF(AND('Mapa final'!$AB$57="Baja",'Mapa final'!$AD$57="Moderado"),CONCATENATE("R17C",'Mapa final'!$R$57),"")</f>
        <v/>
      </c>
      <c r="M172" s="195" t="str">
        <f>IF(AND('Mapa final'!$AB$55="Baja",'Mapa final'!$AD$55="Moderado"),CONCATENATE("R17",'Mapa final'!$R$55),"")</f>
        <v/>
      </c>
      <c r="N172" s="196" t="str">
        <f>IF(AND('Mapa final'!$AB$56="Baja",'Mapa final'!$AD$56="Moderado"),CONCATENATE("R17C",'Mapa final'!$R$56),"")</f>
        <v/>
      </c>
      <c r="O172" s="197" t="str">
        <f>IF(AND('Mapa final'!$AB$57="Baja",'Mapa final'!$AD$57="Moderado"),CONCATENATE("R17C",'Mapa final'!$R$57),"")</f>
        <v/>
      </c>
      <c r="P172" s="195" t="str">
        <f>IF(AND('Mapa final'!$AB$55="Baja",'Mapa final'!$AD$55="Moderado"),CONCATENATE("R17",'Mapa final'!$R$55),"")</f>
        <v/>
      </c>
      <c r="Q172" s="196" t="str">
        <f>IF(AND('Mapa final'!$AB$56="Baja",'Mapa final'!$AD$56="Moderado"),CONCATENATE("R17C",'Mapa final'!$R$56),"")</f>
        <v/>
      </c>
      <c r="R172" s="197" t="str">
        <f>IF(AND('Mapa final'!$AB$57="Baja",'Mapa final'!$AD$57="Moderado"),CONCATENATE("R17C",'Mapa final'!$R$57),"")</f>
        <v/>
      </c>
      <c r="S172" s="86" t="str">
        <f>IF(AND('Mapa final'!$AB$55="Baja",'Mapa final'!$AD$55="Mayor"),CONCATENATE("R17",'Mapa final'!$R$55),"")</f>
        <v/>
      </c>
      <c r="T172" s="40" t="str">
        <f>IF(AND('Mapa final'!$AB$56="Baja",'Mapa final'!$AD$56="Mayor"),CONCATENATE("R17C",'Mapa final'!$R$56),"")</f>
        <v/>
      </c>
      <c r="U172" s="87" t="str">
        <f>IF(AND('Mapa final'!$AB$57="Baja",'Mapa final'!$AD$57="Mayor"),CONCATENATE("R17C",'Mapa final'!$R$57),"")</f>
        <v/>
      </c>
      <c r="V172" s="189" t="str">
        <f>IF(AND('Mapa final'!$AB$55="Baja",'Mapa final'!$AD$55="Catastrófico"),CONCATENATE("R17",'Mapa final'!$R$55),"")</f>
        <v/>
      </c>
      <c r="W172" s="190" t="str">
        <f>IF(AND('Mapa final'!$AB$56="Baja",'Mapa final'!$AD$56="Catastrófico"),CONCATENATE("R17C",'Mapa final'!$R$56),"")</f>
        <v/>
      </c>
      <c r="X172" s="191" t="str">
        <f>IF(AND('Mapa final'!$AB$57="Baja",'Mapa final'!$AD$57="Catastrófico"),CONCATENATE("R17C",'Mapa final'!$R$57),"")</f>
        <v/>
      </c>
      <c r="Y172" s="41"/>
      <c r="Z172" s="304"/>
      <c r="AA172" s="305"/>
      <c r="AB172" s="305"/>
      <c r="AC172" s="305"/>
      <c r="AD172" s="305"/>
      <c r="AE172" s="306"/>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290"/>
      <c r="C173" s="291"/>
      <c r="D173" s="292"/>
      <c r="E173" s="275"/>
      <c r="F173" s="276"/>
      <c r="G173" s="276"/>
      <c r="H173" s="276"/>
      <c r="I173" s="276"/>
      <c r="J173" s="204" t="str">
        <f>IF(AND('Mapa final'!$AB$58="Baja",'Mapa final'!$AD$58="Moderado"),CONCATENATE("R18C",'Mapa final'!$R$58),"")</f>
        <v/>
      </c>
      <c r="K173" s="205" t="str">
        <f>IF(AND('Mapa final'!$AB$59="Baja",'Mapa final'!$AD$59="Moderado"),CONCATENATE("R18C",'Mapa final'!$R$59),"")</f>
        <v/>
      </c>
      <c r="L173" s="206" t="str">
        <f>IF(AND('Mapa final'!$AB$60="Baja",'Mapa final'!$AD$60="Moderado"),CONCATENATE("R18C",'Mapa final'!$R$60),"")</f>
        <v/>
      </c>
      <c r="M173" s="195" t="str">
        <f>IF(AND('Mapa final'!$AB$58="Baja",'Mapa final'!$AD$58="Moderado"),CONCATENATE("R18C",'Mapa final'!$R$58),"")</f>
        <v/>
      </c>
      <c r="N173" s="196" t="str">
        <f>IF(AND('Mapa final'!$AB$59="Baja",'Mapa final'!$AD$59="Moderado"),CONCATENATE("R18C",'Mapa final'!$R$59),"")</f>
        <v/>
      </c>
      <c r="O173" s="197" t="str">
        <f>IF(AND('Mapa final'!$AB$60="Baja",'Mapa final'!$AD$60="Moderado"),CONCATENATE("R18C",'Mapa final'!$R$60),"")</f>
        <v/>
      </c>
      <c r="P173" s="195" t="str">
        <f>IF(AND('Mapa final'!$AB$58="Baja",'Mapa final'!$AD$58="Moderado"),CONCATENATE("R18C",'Mapa final'!$R$58),"")</f>
        <v/>
      </c>
      <c r="Q173" s="196" t="str">
        <f>IF(AND('Mapa final'!$AB$59="Baja",'Mapa final'!$AD$59="Moderado"),CONCATENATE("R18C",'Mapa final'!$R$59),"")</f>
        <v/>
      </c>
      <c r="R173" s="197" t="str">
        <f>IF(AND('Mapa final'!$AB$60="Baja",'Mapa final'!$AD$60="Moderado"),CONCATENATE("R18C",'Mapa final'!$R$60),"")</f>
        <v/>
      </c>
      <c r="S173" s="86" t="str">
        <f>IF(AND('Mapa final'!$AB$58="Baja",'Mapa final'!$AD$58="Mayor"),CONCATENATE("R18C",'Mapa final'!$R$58),"")</f>
        <v>R18C1</v>
      </c>
      <c r="T173" s="40" t="str">
        <f>IF(AND('Mapa final'!$AB$59="Baja",'Mapa final'!$AD$59="Mayor"),CONCATENATE("R18C",'Mapa final'!$R$59),"")</f>
        <v/>
      </c>
      <c r="U173" s="87" t="str">
        <f>IF(AND('Mapa final'!$AB$60="Baja",'Mapa final'!$AD$60="Mayor"),CONCATENATE("R18C",'Mapa final'!$R$60),"")</f>
        <v/>
      </c>
      <c r="V173" s="189" t="str">
        <f>IF(AND('Mapa final'!$AB$58="Baja",'Mapa final'!$AD$58="Catastrófico"),CONCATENATE("R18C",'Mapa final'!$R$58),"")</f>
        <v/>
      </c>
      <c r="W173" s="190" t="str">
        <f>IF(AND('Mapa final'!$AB$59="Baja",'Mapa final'!$AD$59="Catastrófico"),CONCATENATE("R18C",'Mapa final'!$R$59),"")</f>
        <v/>
      </c>
      <c r="X173" s="191" t="str">
        <f>IF(AND('Mapa final'!$AB$60="Baja",'Mapa final'!$AD$60="Catastrófico"),CONCATENATE("R18C",'Mapa final'!$R$60),"")</f>
        <v/>
      </c>
      <c r="Y173" s="41"/>
      <c r="Z173" s="304"/>
      <c r="AA173" s="305"/>
      <c r="AB173" s="305"/>
      <c r="AC173" s="305"/>
      <c r="AD173" s="305"/>
      <c r="AE173" s="306"/>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290"/>
      <c r="C174" s="291"/>
      <c r="D174" s="292"/>
      <c r="E174" s="275"/>
      <c r="F174" s="276"/>
      <c r="G174" s="276"/>
      <c r="H174" s="276"/>
      <c r="I174" s="276"/>
      <c r="J174" s="204" t="str">
        <f>IF(AND('Mapa final'!$AB$61="Baja",'Mapa final'!$AD$61="Moderado"),CONCATENATE("R19C",'Mapa final'!$R$61),"")</f>
        <v/>
      </c>
      <c r="K174" s="205" t="str">
        <f>IF(AND('Mapa final'!$AB$62="Baja",'Mapa final'!$AD$62="Moderado"),CONCATENATE("R19C",'Mapa final'!$R$62),"")</f>
        <v/>
      </c>
      <c r="L174" s="206" t="str">
        <f>IF(AND('Mapa final'!$AB$63="Baja",'Mapa final'!$AD$63="Moderado"),CONCATENATE("R19C",'Mapa final'!$R$63),"")</f>
        <v/>
      </c>
      <c r="M174" s="195" t="str">
        <f>IF(AND('Mapa final'!$AB$61="Baja",'Mapa final'!$AD$61="Moderado"),CONCATENATE("R19C",'Mapa final'!$R$61),"")</f>
        <v/>
      </c>
      <c r="N174" s="196" t="str">
        <f>IF(AND('Mapa final'!$AB$62="Baja",'Mapa final'!$AD$62="Moderado"),CONCATENATE("R19C",'Mapa final'!$R$62),"")</f>
        <v/>
      </c>
      <c r="O174" s="197" t="str">
        <f>IF(AND('Mapa final'!$AB$63="Baja",'Mapa final'!$AD$63="Moderado"),CONCATENATE("R19C",'Mapa final'!$R$63),"")</f>
        <v/>
      </c>
      <c r="P174" s="195" t="str">
        <f>IF(AND('Mapa final'!$AB$61="Baja",'Mapa final'!$AD$61="Moderado"),CONCATENATE("R19C",'Mapa final'!$R$61),"")</f>
        <v/>
      </c>
      <c r="Q174" s="196" t="str">
        <f>IF(AND('Mapa final'!$AB$62="Baja",'Mapa final'!$AD$62="Moderado"),CONCATENATE("R19C",'Mapa final'!$R$62),"")</f>
        <v/>
      </c>
      <c r="R174" s="197" t="str">
        <f>IF(AND('Mapa final'!$AB$63="Baja",'Mapa final'!$AD$63="Moderado"),CONCATENATE("R19C",'Mapa final'!$R$63),"")</f>
        <v/>
      </c>
      <c r="S174" s="86" t="str">
        <f>IF(AND('Mapa final'!$AB$61="Baja",'Mapa final'!$AD$61="Mayor"),CONCATENATE("R19C",'Mapa final'!$R$61),"")</f>
        <v/>
      </c>
      <c r="T174" s="40" t="str">
        <f>IF(AND('Mapa final'!$AB$62="Baja",'Mapa final'!$AD$62="Mayor"),CONCATENATE("R19C",'Mapa final'!$R$62),"")</f>
        <v/>
      </c>
      <c r="U174" s="87" t="str">
        <f>IF(AND('Mapa final'!$AB$63="Baja",'Mapa final'!$AD$63="Mayor"),CONCATENATE("R19C",'Mapa final'!$R$63),"")</f>
        <v/>
      </c>
      <c r="V174" s="189" t="str">
        <f>IF(AND('Mapa final'!$AB$61="Baja",'Mapa final'!$AD$61="Catastrófico"),CONCATENATE("R19C",'Mapa final'!$R$61),"")</f>
        <v/>
      </c>
      <c r="W174" s="190" t="str">
        <f>IF(AND('Mapa final'!$AB$62="Baja",'Mapa final'!$AD$62="Catastrófico"),CONCATENATE("R19C",'Mapa final'!$R$62),"")</f>
        <v/>
      </c>
      <c r="X174" s="191" t="str">
        <f>IF(AND('Mapa final'!$AB$63="Baja",'Mapa final'!$AD$63="Catastrófico"),CONCATENATE("R19C",'Mapa final'!$R$63),"")</f>
        <v/>
      </c>
      <c r="Y174" s="41"/>
      <c r="Z174" s="304"/>
      <c r="AA174" s="305"/>
      <c r="AB174" s="305"/>
      <c r="AC174" s="305"/>
      <c r="AD174" s="305"/>
      <c r="AE174" s="306"/>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290"/>
      <c r="C175" s="291"/>
      <c r="D175" s="292"/>
      <c r="E175" s="275"/>
      <c r="F175" s="276"/>
      <c r="G175" s="276"/>
      <c r="H175" s="276"/>
      <c r="I175" s="276"/>
      <c r="J175" s="204" t="str">
        <f>IF(AND('Mapa final'!$AB$64="Baja",'Mapa final'!$AD$64="Moderado"),CONCATENATE("R20C",'Mapa final'!$R$64),"")</f>
        <v/>
      </c>
      <c r="K175" s="205" t="str">
        <f>IF(AND('Mapa final'!$AB$65="Baja",'Mapa final'!$AD$65="Moderado"),CONCATENATE("R20C",'Mapa final'!$R$65),"")</f>
        <v/>
      </c>
      <c r="L175" s="206" t="str">
        <f>IF(AND('Mapa final'!$AB$66="Baja",'Mapa final'!$AD$66="Moderado"),CONCATENATE("R20C",'Mapa final'!$R$66),"")</f>
        <v/>
      </c>
      <c r="M175" s="195" t="str">
        <f>IF(AND('Mapa final'!$AB$64="Baja",'Mapa final'!$AD$64="Moderado"),CONCATENATE("R20C",'Mapa final'!$R$64),"")</f>
        <v/>
      </c>
      <c r="N175" s="196" t="str">
        <f>IF(AND('Mapa final'!$AB$65="Baja",'Mapa final'!$AD$65="Moderado"),CONCATENATE("R20C",'Mapa final'!$R$65),"")</f>
        <v/>
      </c>
      <c r="O175" s="197" t="str">
        <f>IF(AND('Mapa final'!$AB$66="Baja",'Mapa final'!$AD$66="Moderado"),CONCATENATE("R20C",'Mapa final'!$R$66),"")</f>
        <v/>
      </c>
      <c r="P175" s="195" t="str">
        <f>IF(AND('Mapa final'!$AB$64="Baja",'Mapa final'!$AD$64="Moderado"),CONCATENATE("R20C",'Mapa final'!$R$64),"")</f>
        <v/>
      </c>
      <c r="Q175" s="196" t="str">
        <f>IF(AND('Mapa final'!$AB$65="Baja",'Mapa final'!$AD$65="Moderado"),CONCATENATE("R20C",'Mapa final'!$R$65),"")</f>
        <v/>
      </c>
      <c r="R175" s="197" t="str">
        <f>IF(AND('Mapa final'!$AB$66="Baja",'Mapa final'!$AD$66="Moderado"),CONCATENATE("R20C",'Mapa final'!$R$66),"")</f>
        <v/>
      </c>
      <c r="S175" s="86" t="str">
        <f>IF(AND('Mapa final'!$AB$64="Baja",'Mapa final'!$AD$64="Mayor"),CONCATENATE("R20C",'Mapa final'!$R$64),"")</f>
        <v/>
      </c>
      <c r="T175" s="40" t="str">
        <f>IF(AND('Mapa final'!$AB$65="Baja",'Mapa final'!$AD$65="Mayor"),CONCATENATE("R20C",'Mapa final'!$R$65),"")</f>
        <v/>
      </c>
      <c r="U175" s="87" t="str">
        <f>IF(AND('Mapa final'!$AB$66="Baja",'Mapa final'!$AD$66="Mayor"),CONCATENATE("R20C",'Mapa final'!$R$66),"")</f>
        <v/>
      </c>
      <c r="V175" s="189" t="str">
        <f>IF(AND('Mapa final'!$AB$64="Baja",'Mapa final'!$AD$64="Catastrófico"),CONCATENATE("R20C",'Mapa final'!$R$64),"")</f>
        <v/>
      </c>
      <c r="W175" s="190" t="str">
        <f>IF(AND('Mapa final'!$AB$65="Baja",'Mapa final'!$AD$65="Catastrófico"),CONCATENATE("R20C",'Mapa final'!$R$65),"")</f>
        <v/>
      </c>
      <c r="X175" s="191" t="str">
        <f>IF(AND('Mapa final'!$AB$66="Baja",'Mapa final'!$AD$66="Catastrófico"),CONCATENATE("R20C",'Mapa final'!$R$66),"")</f>
        <v/>
      </c>
      <c r="Y175" s="41"/>
      <c r="Z175" s="304"/>
      <c r="AA175" s="305"/>
      <c r="AB175" s="305"/>
      <c r="AC175" s="305"/>
      <c r="AD175" s="305"/>
      <c r="AE175" s="306"/>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290"/>
      <c r="C176" s="291"/>
      <c r="D176" s="292"/>
      <c r="E176" s="275"/>
      <c r="F176" s="276"/>
      <c r="G176" s="276"/>
      <c r="H176" s="276"/>
      <c r="I176" s="276"/>
      <c r="J176" s="204" t="str">
        <f>IF(AND('Mapa final'!$AB$67="Baja",'Mapa final'!$AD$67="Moderado"),CONCATENATE("R21C",'Mapa final'!$R$67),"")</f>
        <v>R21C1</v>
      </c>
      <c r="K176" s="205" t="str">
        <f>IF(AND('Mapa final'!$AB$68="Baja",'Mapa final'!$AD$68="Moderado"),CONCATENATE("R21C",'Mapa final'!$R$68),"")</f>
        <v/>
      </c>
      <c r="L176" s="206" t="str">
        <f>IF(AND('Mapa final'!$AB$69="Baja",'Mapa final'!$AD$69="Moderado"),CONCATENATE("R21C",'Mapa final'!$R$69),"")</f>
        <v/>
      </c>
      <c r="M176" s="195" t="str">
        <f>IF(AND('Mapa final'!$AB$67="Baja",'Mapa final'!$AD$67="Moderado"),CONCATENATE("R21C",'Mapa final'!$R$67),"")</f>
        <v>R21C1</v>
      </c>
      <c r="N176" s="196" t="str">
        <f>IF(AND('Mapa final'!$AB$68="Baja",'Mapa final'!$AD$68="Moderado"),CONCATENATE("R21C",'Mapa final'!$R$68),"")</f>
        <v/>
      </c>
      <c r="O176" s="197" t="str">
        <f>IF(AND('Mapa final'!$AB$69="Baja",'Mapa final'!$AD$69="Moderado"),CONCATENATE("R21C",'Mapa final'!$R$69),"")</f>
        <v/>
      </c>
      <c r="P176" s="195" t="str">
        <f>IF(AND('Mapa final'!$AB$67="Baja",'Mapa final'!$AD$67="Moderado"),CONCATENATE("R21C",'Mapa final'!$R$67),"")</f>
        <v>R21C1</v>
      </c>
      <c r="Q176" s="196" t="str">
        <f>IF(AND('Mapa final'!$AB$68="Baja",'Mapa final'!$AD$68="Moderado"),CONCATENATE("R21C",'Mapa final'!$R$68),"")</f>
        <v/>
      </c>
      <c r="R176" s="197" t="str">
        <f>IF(AND('Mapa final'!$AB$69="Baja",'Mapa final'!$AD$69="Moderado"),CONCATENATE("R21C",'Mapa final'!$R$69),"")</f>
        <v/>
      </c>
      <c r="S176" s="86" t="str">
        <f>IF(AND('Mapa final'!$AB$67="Baja",'Mapa final'!$AD$67="Mayor"),CONCATENATE("R21C",'Mapa final'!$R$67),"")</f>
        <v/>
      </c>
      <c r="T176" s="40" t="str">
        <f>IF(AND('Mapa final'!$AB$68="Baja",'Mapa final'!$AD$68="Mayor"),CONCATENATE("R21C",'Mapa final'!$R$68),"")</f>
        <v/>
      </c>
      <c r="U176" s="87" t="str">
        <f>IF(AND('Mapa final'!$AB$69="Baja",'Mapa final'!$AD$69="Mayor"),CONCATENATE("R21C",'Mapa final'!$R$69),"")</f>
        <v/>
      </c>
      <c r="V176" s="189" t="str">
        <f>IF(AND('Mapa final'!$AB$67="Baja",'Mapa final'!$AD$67="Catastrófico"),CONCATENATE("R21C",'Mapa final'!$R$67),"")</f>
        <v/>
      </c>
      <c r="W176" s="190" t="str">
        <f>IF(AND('Mapa final'!$AB$68="Baja",'Mapa final'!$AD$68="Catastrófico"),CONCATENATE("R21C",'Mapa final'!$R$68),"")</f>
        <v/>
      </c>
      <c r="X176" s="191" t="str">
        <f>IF(AND('Mapa final'!$AB$69="Baja",'Mapa final'!$AD$69="Catastrófico"),CONCATENATE("R21C",'Mapa final'!$R$69),"")</f>
        <v/>
      </c>
      <c r="Y176" s="41"/>
      <c r="Z176" s="304"/>
      <c r="AA176" s="305"/>
      <c r="AB176" s="305"/>
      <c r="AC176" s="305"/>
      <c r="AD176" s="305"/>
      <c r="AE176" s="306"/>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290"/>
      <c r="C177" s="291"/>
      <c r="D177" s="292"/>
      <c r="E177" s="275"/>
      <c r="F177" s="276"/>
      <c r="G177" s="276"/>
      <c r="H177" s="276"/>
      <c r="I177" s="276"/>
      <c r="J177" s="204" t="str">
        <f>IF(AND('Mapa final'!$AB$70="Baja",'Mapa final'!$AD$70="Moderado"),CONCATENATE("R22C",'Mapa final'!$R$70),"")</f>
        <v/>
      </c>
      <c r="K177" s="205" t="str">
        <f>IF(AND('Mapa final'!$AB$71="Baja",'Mapa final'!$AD$71="Moderado"),CONCATENATE("R22C",'Mapa final'!$R$71),"")</f>
        <v/>
      </c>
      <c r="L177" s="206" t="str">
        <f>IF(AND('Mapa final'!$AB$72="Baja",'Mapa final'!$AD$72="Moderado"),CONCATENATE("R22C",'Mapa final'!$R$72),"")</f>
        <v/>
      </c>
      <c r="M177" s="195" t="str">
        <f>IF(AND('Mapa final'!$AB$70="Baja",'Mapa final'!$AD$70="Moderado"),CONCATENATE("R22C",'Mapa final'!$R$70),"")</f>
        <v/>
      </c>
      <c r="N177" s="196" t="str">
        <f>IF(AND('Mapa final'!$AB$71="Baja",'Mapa final'!$AD$71="Moderado"),CONCATENATE("R22C",'Mapa final'!$R$71),"")</f>
        <v/>
      </c>
      <c r="O177" s="197" t="str">
        <f>IF(AND('Mapa final'!$AB$72="Baja",'Mapa final'!$AD$72="Moderado"),CONCATENATE("R22C",'Mapa final'!$R$72),"")</f>
        <v/>
      </c>
      <c r="P177" s="195" t="str">
        <f>IF(AND('Mapa final'!$AB$70="Baja",'Mapa final'!$AD$70="Moderado"),CONCATENATE("R22C",'Mapa final'!$R$70),"")</f>
        <v/>
      </c>
      <c r="Q177" s="196" t="str">
        <f>IF(AND('Mapa final'!$AB$71="Baja",'Mapa final'!$AD$71="Moderado"),CONCATENATE("R22C",'Mapa final'!$R$71),"")</f>
        <v/>
      </c>
      <c r="R177" s="197" t="str">
        <f>IF(AND('Mapa final'!$AB$72="Baja",'Mapa final'!$AD$72="Moderado"),CONCATENATE("R22C",'Mapa final'!$R$72),"")</f>
        <v/>
      </c>
      <c r="S177" s="86" t="str">
        <f>IF(AND('Mapa final'!$AB$70="Baja",'Mapa final'!$AD$70="Mayor"),CONCATENATE("R22C",'Mapa final'!$R$70),"")</f>
        <v>R22C1</v>
      </c>
      <c r="T177" s="40" t="str">
        <f>IF(AND('Mapa final'!$AB$71="Baja",'Mapa final'!$AD$71="Mayor"),CONCATENATE("R22C",'Mapa final'!$R$71),"")</f>
        <v/>
      </c>
      <c r="U177" s="87" t="str">
        <f>IF(AND('Mapa final'!$AB$72="Baja",'Mapa final'!$AD$72="Mayor"),CONCATENATE("R22C",'Mapa final'!$R$72),"")</f>
        <v/>
      </c>
      <c r="V177" s="189" t="str">
        <f>IF(AND('Mapa final'!$AB$70="Baja",'Mapa final'!$AD$70="Catastrófico"),CONCATENATE("R22C",'Mapa final'!$R$70),"")</f>
        <v/>
      </c>
      <c r="W177" s="190" t="str">
        <f>IF(AND('Mapa final'!$AB$71="Baja",'Mapa final'!$AD$71="Catastrófico"),CONCATENATE("R22C",'Mapa final'!$R$71),"")</f>
        <v/>
      </c>
      <c r="X177" s="191" t="str">
        <f>IF(AND('Mapa final'!$AB$72="Baja",'Mapa final'!$AD$72="Catastrófico"),CONCATENATE("R22C",'Mapa final'!$R$72),"")</f>
        <v/>
      </c>
      <c r="Y177" s="41"/>
      <c r="Z177" s="304"/>
      <c r="AA177" s="305"/>
      <c r="AB177" s="305"/>
      <c r="AC177" s="305"/>
      <c r="AD177" s="305"/>
      <c r="AE177" s="306"/>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290"/>
      <c r="C178" s="291"/>
      <c r="D178" s="292"/>
      <c r="E178" s="275"/>
      <c r="F178" s="276"/>
      <c r="G178" s="276"/>
      <c r="H178" s="276"/>
      <c r="I178" s="276"/>
      <c r="J178" s="204" t="str">
        <f>IF(AND('Mapa final'!$AB$73="Baja",'Mapa final'!$AD$73="Moderado"),CONCATENATE("R23C",'Mapa final'!$R$73),"")</f>
        <v>R23C1</v>
      </c>
      <c r="K178" s="205" t="str">
        <f>IF(AND('Mapa final'!$AB$74="Baja",'Mapa final'!$AD$74="Moderado"),CONCATENATE("R23C",'Mapa final'!$R$74),"")</f>
        <v/>
      </c>
      <c r="L178" s="206" t="str">
        <f>IF(AND('Mapa final'!$AB$75="Baja",'Mapa final'!$AD$75="Moderado"),CONCATENATE("R23C",'Mapa final'!$R$75),"")</f>
        <v/>
      </c>
      <c r="M178" s="195" t="str">
        <f>IF(AND('Mapa final'!$AB$73="Baja",'Mapa final'!$AD$73="Moderado"),CONCATENATE("R23C",'Mapa final'!$R$73),"")</f>
        <v>R23C1</v>
      </c>
      <c r="N178" s="196" t="str">
        <f>IF(AND('Mapa final'!$AB$74="Baja",'Mapa final'!$AD$74="Moderado"),CONCATENATE("R23C",'Mapa final'!$R$74),"")</f>
        <v/>
      </c>
      <c r="O178" s="197" t="str">
        <f>IF(AND('Mapa final'!$AB$75="Baja",'Mapa final'!$AD$75="Moderado"),CONCATENATE("R23C",'Mapa final'!$R$75),"")</f>
        <v/>
      </c>
      <c r="P178" s="195" t="str">
        <f>IF(AND('Mapa final'!$AB$73="Baja",'Mapa final'!$AD$73="Moderado"),CONCATENATE("R23C",'Mapa final'!$R$73),"")</f>
        <v>R23C1</v>
      </c>
      <c r="Q178" s="196" t="str">
        <f>IF(AND('Mapa final'!$AB$74="Baja",'Mapa final'!$AD$74="Moderado"),CONCATENATE("R23C",'Mapa final'!$R$74),"")</f>
        <v/>
      </c>
      <c r="R178" s="197" t="str">
        <f>IF(AND('Mapa final'!$AB$75="Baja",'Mapa final'!$AD$75="Moderado"),CONCATENATE("R23C",'Mapa final'!$R$75),"")</f>
        <v/>
      </c>
      <c r="S178" s="86" t="str">
        <f>IF(AND('Mapa final'!$AB$73="Baja",'Mapa final'!$AD$73="Mayor"),CONCATENATE("R23C",'Mapa final'!$R$73),"")</f>
        <v/>
      </c>
      <c r="T178" s="40" t="str">
        <f>IF(AND('Mapa final'!$AB$74="Baja",'Mapa final'!$AD$74="Mayor"),CONCATENATE("R23C",'Mapa final'!$R$74),"")</f>
        <v/>
      </c>
      <c r="U178" s="87" t="str">
        <f>IF(AND('Mapa final'!$AB$75="Baja",'Mapa final'!$AD$75="Mayor"),CONCATENATE("R23C",'Mapa final'!$R$75),"")</f>
        <v/>
      </c>
      <c r="V178" s="189" t="str">
        <f>IF(AND('Mapa final'!$AB$73="Baja",'Mapa final'!$AD$73="Catastrófico"),CONCATENATE("R23C",'Mapa final'!$R$73),"")</f>
        <v/>
      </c>
      <c r="W178" s="190" t="str">
        <f>IF(AND('Mapa final'!$AB$74="Baja",'Mapa final'!$AD$74="Catastrófico"),CONCATENATE("R23C",'Mapa final'!$R$74),"")</f>
        <v/>
      </c>
      <c r="X178" s="191" t="str">
        <f>IF(AND('Mapa final'!$AB$75="Baja",'Mapa final'!$AD$75="Catastrófico"),CONCATENATE("R23C",'Mapa final'!$R$75),"")</f>
        <v/>
      </c>
      <c r="Y178" s="41"/>
      <c r="Z178" s="304"/>
      <c r="AA178" s="305"/>
      <c r="AB178" s="305"/>
      <c r="AC178" s="305"/>
      <c r="AD178" s="305"/>
      <c r="AE178" s="306"/>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290"/>
      <c r="C179" s="291"/>
      <c r="D179" s="292"/>
      <c r="E179" s="275"/>
      <c r="F179" s="276"/>
      <c r="G179" s="276"/>
      <c r="H179" s="276"/>
      <c r="I179" s="276"/>
      <c r="J179" s="204" t="str">
        <f>IF(AND('Mapa final'!$AB$76="Baja",'Mapa final'!$AD$76="Moderado"),CONCATENATE("R24C",'Mapa final'!$R$76),"")</f>
        <v>R24C1</v>
      </c>
      <c r="K179" s="205" t="str">
        <f>IF(AND('Mapa final'!$AB$77="Baja",'Mapa final'!$AD$77="Moderado"),CONCATENATE("R24C",'Mapa final'!$R$77),"")</f>
        <v/>
      </c>
      <c r="L179" s="206" t="str">
        <f>IF(AND('Mapa final'!$AB$78="Baja",'Mapa final'!$AD$78="Moderado"),CONCATENATE("R24C",'Mapa final'!$R$78),"")</f>
        <v/>
      </c>
      <c r="M179" s="195" t="str">
        <f>IF(AND('Mapa final'!$AB$76="Baja",'Mapa final'!$AD$76="Moderado"),CONCATENATE("R24C",'Mapa final'!$R$76),"")</f>
        <v>R24C1</v>
      </c>
      <c r="N179" s="196" t="str">
        <f>IF(AND('Mapa final'!$AB$77="Baja",'Mapa final'!$AD$77="Moderado"),CONCATENATE("R24C",'Mapa final'!$R$77),"")</f>
        <v/>
      </c>
      <c r="O179" s="197" t="str">
        <f>IF(AND('Mapa final'!$AB$78="Baja",'Mapa final'!$AD$78="Moderado"),CONCATENATE("R24C",'Mapa final'!$R$78),"")</f>
        <v/>
      </c>
      <c r="P179" s="195" t="str">
        <f>IF(AND('Mapa final'!$AB$76="Baja",'Mapa final'!$AD$76="Moderado"),CONCATENATE("R24C",'Mapa final'!$R$76),"")</f>
        <v>R24C1</v>
      </c>
      <c r="Q179" s="196" t="str">
        <f>IF(AND('Mapa final'!$AB$77="Baja",'Mapa final'!$AD$77="Moderado"),CONCATENATE("R24C",'Mapa final'!$R$77),"")</f>
        <v/>
      </c>
      <c r="R179" s="197" t="str">
        <f>IF(AND('Mapa final'!$AB$78="Baja",'Mapa final'!$AD$78="Moderado"),CONCATENATE("R24C",'Mapa final'!$R$78),"")</f>
        <v/>
      </c>
      <c r="S179" s="86" t="str">
        <f>IF(AND('Mapa final'!$AB$76="Baja",'Mapa final'!$AD$76="Mayor"),CONCATENATE("R24C",'Mapa final'!$R$76),"")</f>
        <v/>
      </c>
      <c r="T179" s="40" t="str">
        <f>IF(AND('Mapa final'!$AB$77="Baja",'Mapa final'!$AD$77="Mayor"),CONCATENATE("R24C",'Mapa final'!$R$77),"")</f>
        <v/>
      </c>
      <c r="U179" s="87" t="str">
        <f>IF(AND('Mapa final'!$AB$78="Baja",'Mapa final'!$AD$78="Mayor"),CONCATENATE("R24C",'Mapa final'!$R$78),"")</f>
        <v/>
      </c>
      <c r="V179" s="189" t="str">
        <f>IF(AND('Mapa final'!$AB$76="Baja",'Mapa final'!$AD$76="Catastrófico"),CONCATENATE("R24C",'Mapa final'!$R$76),"")</f>
        <v/>
      </c>
      <c r="W179" s="190" t="str">
        <f>IF(AND('Mapa final'!$AB$77="Baja",'Mapa final'!$AD$77="Catastrófico"),CONCATENATE("R24C",'Mapa final'!$R$77),"")</f>
        <v/>
      </c>
      <c r="X179" s="191" t="str">
        <f>IF(AND('Mapa final'!$AB$78="Baja",'Mapa final'!$AD$78="Catastrófico"),CONCATENATE("R24C",'Mapa final'!$R$78),"")</f>
        <v/>
      </c>
      <c r="Y179" s="41"/>
      <c r="Z179" s="304"/>
      <c r="AA179" s="305"/>
      <c r="AB179" s="305"/>
      <c r="AC179" s="305"/>
      <c r="AD179" s="305"/>
      <c r="AE179" s="306"/>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290"/>
      <c r="C180" s="291"/>
      <c r="D180" s="292"/>
      <c r="E180" s="275"/>
      <c r="F180" s="276"/>
      <c r="G180" s="276"/>
      <c r="H180" s="276"/>
      <c r="I180" s="276"/>
      <c r="J180" s="204" t="str">
        <f>IF(AND('Mapa final'!$AB$79="Baja",'Mapa final'!$AD$79="Moderado"),CONCATENATE("R25C",'Mapa final'!$R$79),"")</f>
        <v/>
      </c>
      <c r="K180" s="205" t="str">
        <f>IF(AND('Mapa final'!$AB$80="Baja",'Mapa final'!$AD$80="Moderado"),CONCATENATE("R25C",'Mapa final'!$R$80),"")</f>
        <v/>
      </c>
      <c r="L180" s="206" t="str">
        <f>IF(AND('Mapa final'!$AB$81="Baja",'Mapa final'!$AD$81="Moderado"),CONCATENATE("R25C",'Mapa final'!$R$81),"")</f>
        <v/>
      </c>
      <c r="M180" s="195" t="str">
        <f>IF(AND('Mapa final'!$AB$79="Baja",'Mapa final'!$AD$79="Moderado"),CONCATENATE("R25C",'Mapa final'!$R$79),"")</f>
        <v/>
      </c>
      <c r="N180" s="196" t="str">
        <f>IF(AND('Mapa final'!$AB$80="Baja",'Mapa final'!$AD$80="Moderado"),CONCATENATE("R25C",'Mapa final'!$R$80),"")</f>
        <v/>
      </c>
      <c r="O180" s="197" t="str">
        <f>IF(AND('Mapa final'!$AB$81="Baja",'Mapa final'!$AD$81="Moderado"),CONCATENATE("R25C",'Mapa final'!$R$81),"")</f>
        <v/>
      </c>
      <c r="P180" s="195" t="str">
        <f>IF(AND('Mapa final'!$AB$79="Baja",'Mapa final'!$AD$79="Moderado"),CONCATENATE("R25C",'Mapa final'!$R$79),"")</f>
        <v/>
      </c>
      <c r="Q180" s="196" t="str">
        <f>IF(AND('Mapa final'!$AB$80="Baja",'Mapa final'!$AD$80="Moderado"),CONCATENATE("R25C",'Mapa final'!$R$80),"")</f>
        <v/>
      </c>
      <c r="R180" s="197" t="str">
        <f>IF(AND('Mapa final'!$AB$81="Baja",'Mapa final'!$AD$81="Moderado"),CONCATENATE("R25C",'Mapa final'!$R$81),"")</f>
        <v/>
      </c>
      <c r="S180" s="86" t="str">
        <f>IF(AND('Mapa final'!$AB$79="Baja",'Mapa final'!$AD$79="Mayor"),CONCATENATE("R25C",'Mapa final'!$R$79),"")</f>
        <v/>
      </c>
      <c r="T180" s="40" t="str">
        <f>IF(AND('Mapa final'!$AB$80="Baja",'Mapa final'!$AD$80="Mayor"),CONCATENATE("R25C",'Mapa final'!$R$80),"")</f>
        <v/>
      </c>
      <c r="U180" s="87" t="str">
        <f>IF(AND('Mapa final'!$AB$81="Baja",'Mapa final'!$AD$81="Mayor"),CONCATENATE("R25C",'Mapa final'!$R$81),"")</f>
        <v/>
      </c>
      <c r="V180" s="189" t="str">
        <f>IF(AND('Mapa final'!$AB$79="Baja",'Mapa final'!$AD$79="Catastrófico"),CONCATENATE("R25C",'Mapa final'!$R$79),"")</f>
        <v/>
      </c>
      <c r="W180" s="190" t="str">
        <f>IF(AND('Mapa final'!$AB$80="Baja",'Mapa final'!$AD$80="Catastrófico"),CONCATENATE("R25C",'Mapa final'!$R$80),"")</f>
        <v/>
      </c>
      <c r="X180" s="191" t="str">
        <f>IF(AND('Mapa final'!$AB$81="Baja",'Mapa final'!$AD$81="Catastrófico"),CONCATENATE("R25C",'Mapa final'!$R$81),"")</f>
        <v/>
      </c>
      <c r="Y180" s="41"/>
      <c r="Z180" s="304"/>
      <c r="AA180" s="305"/>
      <c r="AB180" s="305"/>
      <c r="AC180" s="305"/>
      <c r="AD180" s="305"/>
      <c r="AE180" s="306"/>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290"/>
      <c r="C181" s="291"/>
      <c r="D181" s="292"/>
      <c r="E181" s="275"/>
      <c r="F181" s="276"/>
      <c r="G181" s="276"/>
      <c r="H181" s="276"/>
      <c r="I181" s="276"/>
      <c r="J181" s="204" t="str">
        <f>IF(AND('Mapa final'!$AB$82="Baja",'Mapa final'!$AD$82="Moderado"),CONCATENATE("R26C",'Mapa final'!$R$82),"")</f>
        <v>R26C1</v>
      </c>
      <c r="K181" s="205" t="str">
        <f>IF(AND('Mapa final'!$AB$83="Baja",'Mapa final'!$AD$83="Moderado"),CONCATENATE("R26C",'Mapa final'!$R$83),"")</f>
        <v/>
      </c>
      <c r="L181" s="206" t="str">
        <f>IF(AND('Mapa final'!$AB$84="Baja",'Mapa final'!$AD$84="Moderado"),CONCATENATE("R26C",'Mapa final'!$R$84),"")</f>
        <v/>
      </c>
      <c r="M181" s="195" t="str">
        <f>IF(AND('Mapa final'!$AB$82="Baja",'Mapa final'!$AD$82="Moderado"),CONCATENATE("R26C",'Mapa final'!$R$82),"")</f>
        <v>R26C1</v>
      </c>
      <c r="N181" s="196" t="str">
        <f>IF(AND('Mapa final'!$AB$83="Baja",'Mapa final'!$AD$83="Moderado"),CONCATENATE("R26C",'Mapa final'!$R$83),"")</f>
        <v/>
      </c>
      <c r="O181" s="197" t="str">
        <f>IF(AND('Mapa final'!$AB$84="Baja",'Mapa final'!$AD$84="Moderado"),CONCATENATE("R26C",'Mapa final'!$R$84),"")</f>
        <v/>
      </c>
      <c r="P181" s="195" t="str">
        <f>IF(AND('Mapa final'!$AB$82="Baja",'Mapa final'!$AD$82="Moderado"),CONCATENATE("R26C",'Mapa final'!$R$82),"")</f>
        <v>R26C1</v>
      </c>
      <c r="Q181" s="196" t="str">
        <f>IF(AND('Mapa final'!$AB$83="Baja",'Mapa final'!$AD$83="Moderado"),CONCATENATE("R26C",'Mapa final'!$R$83),"")</f>
        <v/>
      </c>
      <c r="R181" s="197" t="str">
        <f>IF(AND('Mapa final'!$AB$84="Baja",'Mapa final'!$AD$84="Moderado"),CONCATENATE("R26C",'Mapa final'!$R$84),"")</f>
        <v/>
      </c>
      <c r="S181" s="86" t="str">
        <f>IF(AND('Mapa final'!$AB$82="Baja",'Mapa final'!$AD$82="Mayor"),CONCATENATE("R26C",'Mapa final'!$R$82),"")</f>
        <v/>
      </c>
      <c r="T181" s="40" t="str">
        <f>IF(AND('Mapa final'!$AB$83="Baja",'Mapa final'!$AD$83="Mayor"),CONCATENATE("R26C",'Mapa final'!$R$83),"")</f>
        <v/>
      </c>
      <c r="U181" s="87" t="str">
        <f>IF(AND('Mapa final'!$AB$84="Baja",'Mapa final'!$AD$84="Mayor"),CONCATENATE("R26C",'Mapa final'!$R$84),"")</f>
        <v/>
      </c>
      <c r="V181" s="189" t="str">
        <f>IF(AND('Mapa final'!$AB$82="Baja",'Mapa final'!$AD$82="Catastrófico"),CONCATENATE("R26C",'Mapa final'!$R$82),"")</f>
        <v/>
      </c>
      <c r="W181" s="190" t="str">
        <f>IF(AND('Mapa final'!$AB$83="Baja",'Mapa final'!$AD$83="Catastrófico"),CONCATENATE("R26C",'Mapa final'!$R$83),"")</f>
        <v/>
      </c>
      <c r="X181" s="191" t="str">
        <f>IF(AND('Mapa final'!$AB$84="Baja",'Mapa final'!$AD$84="Catastrófico"),CONCATENATE("R26C",'Mapa final'!$R$84),"")</f>
        <v/>
      </c>
      <c r="Y181" s="41"/>
      <c r="Z181" s="304"/>
      <c r="AA181" s="305"/>
      <c r="AB181" s="305"/>
      <c r="AC181" s="305"/>
      <c r="AD181" s="305"/>
      <c r="AE181" s="306"/>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290"/>
      <c r="C182" s="291"/>
      <c r="D182" s="292"/>
      <c r="E182" s="275"/>
      <c r="F182" s="276"/>
      <c r="G182" s="276"/>
      <c r="H182" s="276"/>
      <c r="I182" s="276"/>
      <c r="J182" s="204" t="str">
        <f>IF(AND('Mapa final'!$AB$85="Baja",'Mapa final'!$AD$85="Moderado"),CONCATENATE("R27C",'Mapa final'!$R$85),"")</f>
        <v/>
      </c>
      <c r="K182" s="205" t="str">
        <f>IF(AND('Mapa final'!$AB$86="Baja",'Mapa final'!$AD$86="Moderado"),CONCATENATE("R27C",'Mapa final'!$R$86),"")</f>
        <v/>
      </c>
      <c r="L182" s="206" t="str">
        <f>IF(AND('Mapa final'!$AB$87="Baja",'Mapa final'!$AD$87="Moderado"),CONCATENATE("R27C",'Mapa final'!$R$87),"")</f>
        <v/>
      </c>
      <c r="M182" s="195" t="str">
        <f>IF(AND('Mapa final'!$AB$85="Baja",'Mapa final'!$AD$85="Moderado"),CONCATENATE("R27C",'Mapa final'!$R$85),"")</f>
        <v/>
      </c>
      <c r="N182" s="196" t="str">
        <f>IF(AND('Mapa final'!$AB$86="Baja",'Mapa final'!$AD$86="Moderado"),CONCATENATE("R27C",'Mapa final'!$R$86),"")</f>
        <v/>
      </c>
      <c r="O182" s="197" t="str">
        <f>IF(AND('Mapa final'!$AB$87="Baja",'Mapa final'!$AD$87="Moderado"),CONCATENATE("R27C",'Mapa final'!$R$87),"")</f>
        <v/>
      </c>
      <c r="P182" s="195" t="str">
        <f>IF(AND('Mapa final'!$AB$85="Baja",'Mapa final'!$AD$85="Moderado"),CONCATENATE("R27C",'Mapa final'!$R$85),"")</f>
        <v/>
      </c>
      <c r="Q182" s="196" t="str">
        <f>IF(AND('Mapa final'!$AB$86="Baja",'Mapa final'!$AD$86="Moderado"),CONCATENATE("R27C",'Mapa final'!$R$86),"")</f>
        <v/>
      </c>
      <c r="R182" s="197" t="str">
        <f>IF(AND('Mapa final'!$AB$87="Baja",'Mapa final'!$AD$87="Moderado"),CONCATENATE("R27C",'Mapa final'!$R$87),"")</f>
        <v/>
      </c>
      <c r="S182" s="86" t="str">
        <f>IF(AND('Mapa final'!$AB$85="Baja",'Mapa final'!$AD$85="Mayor"),CONCATENATE("R27C",'Mapa final'!$R$85),"")</f>
        <v>R27C1</v>
      </c>
      <c r="T182" s="40" t="str">
        <f>IF(AND('Mapa final'!$AB$86="Baja",'Mapa final'!$AD$86="Mayor"),CONCATENATE("R27C",'Mapa final'!$R$86),"")</f>
        <v/>
      </c>
      <c r="U182" s="87" t="str">
        <f>IF(AND('Mapa final'!$AB$87="Baja",'Mapa final'!$AD$87="Mayor"),CONCATENATE("R27C",'Mapa final'!$R$87),"")</f>
        <v/>
      </c>
      <c r="V182" s="189" t="str">
        <f>IF(AND('Mapa final'!$AB$85="Baja",'Mapa final'!$AD$85="Catastrófico"),CONCATENATE("R27C",'Mapa final'!$R$85),"")</f>
        <v/>
      </c>
      <c r="W182" s="190" t="str">
        <f>IF(AND('Mapa final'!$AB$86="Baja",'Mapa final'!$AD$86="Catastrófico"),CONCATENATE("R27C",'Mapa final'!$R$86),"")</f>
        <v/>
      </c>
      <c r="X182" s="191" t="str">
        <f>IF(AND('Mapa final'!$AB$87="Baja",'Mapa final'!$AD$87="Catastrófico"),CONCATENATE("R27C",'Mapa final'!$R$87),"")</f>
        <v/>
      </c>
      <c r="Y182" s="41"/>
      <c r="Z182" s="304"/>
      <c r="AA182" s="305"/>
      <c r="AB182" s="305"/>
      <c r="AC182" s="305"/>
      <c r="AD182" s="305"/>
      <c r="AE182" s="306"/>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290"/>
      <c r="C183" s="291"/>
      <c r="D183" s="292"/>
      <c r="E183" s="275"/>
      <c r="F183" s="276"/>
      <c r="G183" s="276"/>
      <c r="H183" s="276"/>
      <c r="I183" s="276"/>
      <c r="J183" s="204" t="str">
        <f>IF(AND('Mapa final'!$AB$88="Baja",'Mapa final'!$AD$88="Moderado"),CONCATENATE("R28C",'Mapa final'!$R$88),"")</f>
        <v/>
      </c>
      <c r="K183" s="205" t="str">
        <f>IF(AND('Mapa final'!$AB$89="Baja",'Mapa final'!$AD$89="Moderado"),CONCATENATE("R28C",'Mapa final'!$R$89),"")</f>
        <v/>
      </c>
      <c r="L183" s="206" t="str">
        <f>IF(AND('Mapa final'!$AB$90="Baja",'Mapa final'!$AD$90="Moderado"),CONCATENATE("R28C",'Mapa final'!$R$90),"")</f>
        <v/>
      </c>
      <c r="M183" s="195" t="str">
        <f>IF(AND('Mapa final'!$AB$88="Baja",'Mapa final'!$AD$88="Moderado"),CONCATENATE("R28C",'Mapa final'!$R$88),"")</f>
        <v/>
      </c>
      <c r="N183" s="196" t="str">
        <f>IF(AND('Mapa final'!$AB$89="Baja",'Mapa final'!$AD$89="Moderado"),CONCATENATE("R28C",'Mapa final'!$R$89),"")</f>
        <v/>
      </c>
      <c r="O183" s="197" t="str">
        <f>IF(AND('Mapa final'!$AB$90="Baja",'Mapa final'!$AD$90="Moderado"),CONCATENATE("R28C",'Mapa final'!$R$90),"")</f>
        <v/>
      </c>
      <c r="P183" s="195" t="str">
        <f>IF(AND('Mapa final'!$AB$88="Baja",'Mapa final'!$AD$88="Moderado"),CONCATENATE("R28C",'Mapa final'!$R$88),"")</f>
        <v/>
      </c>
      <c r="Q183" s="196" t="str">
        <f>IF(AND('Mapa final'!$AB$89="Baja",'Mapa final'!$AD$89="Moderado"),CONCATENATE("R28C",'Mapa final'!$R$89),"")</f>
        <v/>
      </c>
      <c r="R183" s="197" t="str">
        <f>IF(AND('Mapa final'!$AB$90="Baja",'Mapa final'!$AD$90="Moderado"),CONCATENATE("R28C",'Mapa final'!$R$90),"")</f>
        <v/>
      </c>
      <c r="S183" s="86" t="str">
        <f>IF(AND('Mapa final'!$AB$88="Baja",'Mapa final'!$AD$88="Mayor"),CONCATENATE("R28C",'Mapa final'!$R$88),"")</f>
        <v>R28C1</v>
      </c>
      <c r="T183" s="40" t="str">
        <f>IF(AND('Mapa final'!$AB$89="Baja",'Mapa final'!$AD$89="Mayor"),CONCATENATE("R28C",'Mapa final'!$R$89),"")</f>
        <v/>
      </c>
      <c r="U183" s="87" t="str">
        <f>IF(AND('Mapa final'!$AB$90="Baja",'Mapa final'!$AD$90="Mayor"),CONCATENATE("R28C",'Mapa final'!$R$90),"")</f>
        <v/>
      </c>
      <c r="V183" s="189" t="str">
        <f>IF(AND('Mapa final'!$AB$88="Baja",'Mapa final'!$AD$88="Catastrófico"),CONCATENATE("R28C",'Mapa final'!$R$88),"")</f>
        <v/>
      </c>
      <c r="W183" s="190" t="str">
        <f>IF(AND('Mapa final'!$AB$89="Baja",'Mapa final'!$AD$89="Catastrófico"),CONCATENATE("R28C",'Mapa final'!$R$89),"")</f>
        <v/>
      </c>
      <c r="X183" s="191" t="str">
        <f>IF(AND('Mapa final'!$AB$90="Baja",'Mapa final'!$AD$90="Catastrófico"),CONCATENATE("R28C",'Mapa final'!$R$90),"")</f>
        <v/>
      </c>
      <c r="Y183" s="41"/>
      <c r="Z183" s="304"/>
      <c r="AA183" s="305"/>
      <c r="AB183" s="305"/>
      <c r="AC183" s="305"/>
      <c r="AD183" s="305"/>
      <c r="AE183" s="306"/>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290"/>
      <c r="C184" s="291"/>
      <c r="D184" s="292"/>
      <c r="E184" s="277"/>
      <c r="F184" s="276"/>
      <c r="G184" s="276"/>
      <c r="H184" s="276"/>
      <c r="I184" s="276"/>
      <c r="J184" s="204" t="str">
        <f>IF(AND('Mapa final'!$AB$91="Baja",'Mapa final'!$AD$91="Moderado"),CONCATENATE("R29C",'Mapa final'!$R$91),"")</f>
        <v/>
      </c>
      <c r="K184" s="205" t="str">
        <f>IF(AND('Mapa final'!$AB$92="Baja",'Mapa final'!$AD$92="Moderado"),CONCATENATE("R29C",'Mapa final'!$R$92),"")</f>
        <v/>
      </c>
      <c r="L184" s="206" t="str">
        <f>IF(AND('Mapa final'!$AB$93="Baja",'Mapa final'!$AD$93="Moderado"),CONCATENATE("R29C",'Mapa final'!$R$93),"")</f>
        <v/>
      </c>
      <c r="M184" s="195" t="str">
        <f>IF(AND('Mapa final'!$AB$91="Baja",'Mapa final'!$AD$91="Moderado"),CONCATENATE("R29C",'Mapa final'!$R$91),"")</f>
        <v/>
      </c>
      <c r="N184" s="196" t="str">
        <f>IF(AND('Mapa final'!$AB$92="Baja",'Mapa final'!$AD$92="Moderado"),CONCATENATE("R29C",'Mapa final'!$R$92),"")</f>
        <v/>
      </c>
      <c r="O184" s="197" t="str">
        <f>IF(AND('Mapa final'!$AB$93="Baja",'Mapa final'!$AD$93="Moderado"),CONCATENATE("R29C",'Mapa final'!$R$93),"")</f>
        <v/>
      </c>
      <c r="P184" s="195" t="str">
        <f>IF(AND('Mapa final'!$AB$91="Baja",'Mapa final'!$AD$91="Moderado"),CONCATENATE("R29C",'Mapa final'!$R$91),"")</f>
        <v/>
      </c>
      <c r="Q184" s="196" t="str">
        <f>IF(AND('Mapa final'!$AB$92="Baja",'Mapa final'!$AD$92="Moderado"),CONCATENATE("R29C",'Mapa final'!$R$92),"")</f>
        <v/>
      </c>
      <c r="R184" s="197" t="str">
        <f>IF(AND('Mapa final'!$AB$93="Baja",'Mapa final'!$AD$93="Moderado"),CONCATENATE("R29C",'Mapa final'!$R$93),"")</f>
        <v/>
      </c>
      <c r="S184" s="86" t="str">
        <f>IF(AND('Mapa final'!$AB$91="Baja",'Mapa final'!$AD$91="Mayor"),CONCATENATE("R29C",'Mapa final'!$R$91),"")</f>
        <v/>
      </c>
      <c r="T184" s="40" t="str">
        <f>IF(AND('Mapa final'!$AB$92="Baja",'Mapa final'!$AD$92="Mayor"),CONCATENATE("R29C",'Mapa final'!$R$92),"")</f>
        <v>R29C2</v>
      </c>
      <c r="U184" s="87" t="str">
        <f>IF(AND('Mapa final'!$AB$93="Baja",'Mapa final'!$AD$93="Mayor"),CONCATENATE("R29C",'Mapa final'!$R$93),"")</f>
        <v/>
      </c>
      <c r="V184" s="189" t="str">
        <f>IF(AND('Mapa final'!$AB$91="Baja",'Mapa final'!$AD$91="Catastrófico"),CONCATENATE("R29C",'Mapa final'!$R$91),"")</f>
        <v/>
      </c>
      <c r="W184" s="190" t="str">
        <f>IF(AND('Mapa final'!$AB$92="Baja",'Mapa final'!$AD$92="Catastrófico"),CONCATENATE("R29C",'Mapa final'!$R$92),"")</f>
        <v/>
      </c>
      <c r="X184" s="191" t="str">
        <f>IF(AND('Mapa final'!$AB$93="Baja",'Mapa final'!$AD$93="Catastrófico"),CONCATENATE("R29C",'Mapa final'!$R$93),"")</f>
        <v/>
      </c>
      <c r="Y184" s="41"/>
      <c r="Z184" s="304"/>
      <c r="AA184" s="305"/>
      <c r="AB184" s="305"/>
      <c r="AC184" s="305"/>
      <c r="AD184" s="305"/>
      <c r="AE184" s="306"/>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290"/>
      <c r="C185" s="291"/>
      <c r="D185" s="292"/>
      <c r="E185" s="277"/>
      <c r="F185" s="276"/>
      <c r="G185" s="276"/>
      <c r="H185" s="276"/>
      <c r="I185" s="276"/>
      <c r="J185" s="204" t="str">
        <f>IF(AND('Mapa final'!$AB$94="Baja",'Mapa final'!$AD$94="Moderado"),CONCATENATE("R30C",'Mapa final'!$R$94),"")</f>
        <v>R30C1</v>
      </c>
      <c r="K185" s="205" t="str">
        <f>IF(AND('Mapa final'!$AB$95="Baja",'Mapa final'!$AD$95="Moderado"),CONCATENATE("R30C",'Mapa final'!$R$95),"")</f>
        <v/>
      </c>
      <c r="L185" s="206" t="str">
        <f>IF(AND('Mapa final'!$AB$96="Baja",'Mapa final'!$AD$96="Moderado"),CONCATENATE("R30C",'Mapa final'!$R$96),"")</f>
        <v/>
      </c>
      <c r="M185" s="195" t="str">
        <f>IF(AND('Mapa final'!$AB$94="Baja",'Mapa final'!$AD$94="Moderado"),CONCATENATE("R30C",'Mapa final'!$R$94),"")</f>
        <v>R30C1</v>
      </c>
      <c r="N185" s="196" t="str">
        <f>IF(AND('Mapa final'!$AB$95="Baja",'Mapa final'!$AD$95="Moderado"),CONCATENATE("R30C",'Mapa final'!$R$95),"")</f>
        <v/>
      </c>
      <c r="O185" s="197" t="str">
        <f>IF(AND('Mapa final'!$AB$96="Baja",'Mapa final'!$AD$96="Moderado"),CONCATENATE("R30C",'Mapa final'!$R$96),"")</f>
        <v/>
      </c>
      <c r="P185" s="195" t="str">
        <f>IF(AND('Mapa final'!$AB$94="Baja",'Mapa final'!$AD$94="Moderado"),CONCATENATE("R30C",'Mapa final'!$R$94),"")</f>
        <v>R30C1</v>
      </c>
      <c r="Q185" s="196" t="str">
        <f>IF(AND('Mapa final'!$AB$95="Baja",'Mapa final'!$AD$95="Moderado"),CONCATENATE("R30C",'Mapa final'!$R$95),"")</f>
        <v/>
      </c>
      <c r="R185" s="197" t="str">
        <f>IF(AND('Mapa final'!$AB$96="Baja",'Mapa final'!$AD$96="Moderado"),CONCATENATE("R30C",'Mapa final'!$R$96),"")</f>
        <v/>
      </c>
      <c r="S185" s="86" t="str">
        <f>IF(AND('Mapa final'!$AB$94="Baja",'Mapa final'!$AD$94="Mayor"),CONCATENATE("R30C",'Mapa final'!$R$94),"")</f>
        <v/>
      </c>
      <c r="T185" s="40" t="str">
        <f>IF(AND('Mapa final'!$AB$95="Baja",'Mapa final'!$AD$95="Mayor"),CONCATENATE("R30C",'Mapa final'!$R$95),"")</f>
        <v/>
      </c>
      <c r="U185" s="87" t="str">
        <f>IF(AND('Mapa final'!$AB$96="Baja",'Mapa final'!$AD$96="Mayor"),CONCATENATE("R30C",'Mapa final'!$R$96),"")</f>
        <v/>
      </c>
      <c r="V185" s="189" t="str">
        <f>IF(AND('Mapa final'!$AB$94="Baja",'Mapa final'!$AD$94="Catastrófico"),CONCATENATE("R30C",'Mapa final'!$R$94),"")</f>
        <v/>
      </c>
      <c r="W185" s="190" t="str">
        <f>IF(AND('Mapa final'!$AB$95="Baja",'Mapa final'!$AD$95="Catastrófico"),CONCATENATE("R30C",'Mapa final'!$R$95),"")</f>
        <v/>
      </c>
      <c r="X185" s="191" t="str">
        <f>IF(AND('Mapa final'!$AB$96="Baja",'Mapa final'!$AD$96="Catastrófico"),CONCATENATE("R30C",'Mapa final'!$R$96),"")</f>
        <v/>
      </c>
      <c r="Y185" s="41"/>
      <c r="Z185" s="304"/>
      <c r="AA185" s="305"/>
      <c r="AB185" s="305"/>
      <c r="AC185" s="305"/>
      <c r="AD185" s="305"/>
      <c r="AE185" s="306"/>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290"/>
      <c r="C186" s="291"/>
      <c r="D186" s="292"/>
      <c r="E186" s="277"/>
      <c r="F186" s="276"/>
      <c r="G186" s="276"/>
      <c r="H186" s="276"/>
      <c r="I186" s="276"/>
      <c r="J186" s="204" t="str">
        <f>IF(AND('Mapa final'!$AB$97="Baja",'Mapa final'!$AD$97="Moderado"),CONCATENATE("R31C",'Mapa final'!$R$97),"")</f>
        <v/>
      </c>
      <c r="K186" s="205" t="str">
        <f>IF(AND('Mapa final'!$AB$98="Baja",'Mapa final'!$AD$98="Moderado"),CONCATENATE("R31C",'Mapa final'!$R$98),"")</f>
        <v/>
      </c>
      <c r="L186" s="206" t="str">
        <f>IF(AND('Mapa final'!$AB$99="Baja",'Mapa final'!$AD$99="Moderado"),CONCATENATE("R31C",'Mapa final'!$R$99),"")</f>
        <v/>
      </c>
      <c r="M186" s="195" t="str">
        <f>IF(AND('Mapa final'!$AB$97="Baja",'Mapa final'!$AD$97="Moderado"),CONCATENATE("R31C",'Mapa final'!$R$97),"")</f>
        <v/>
      </c>
      <c r="N186" s="196" t="str">
        <f>IF(AND('Mapa final'!$AB$98="Baja",'Mapa final'!$AD$98="Moderado"),CONCATENATE("R31C",'Mapa final'!$R$98),"")</f>
        <v/>
      </c>
      <c r="O186" s="196" t="str">
        <f>IF(AND('Mapa final'!$AB$99="Baja",'Mapa final'!$AD$99="Moderado"),CONCATENATE("R31C",'Mapa final'!$R$99),"")</f>
        <v/>
      </c>
      <c r="P186" s="195" t="str">
        <f>IF(AND('Mapa final'!$AB$97="Baja",'Mapa final'!$AD$97="Moderado"),CONCATENATE("R31C",'Mapa final'!$R$97),"")</f>
        <v/>
      </c>
      <c r="Q186" s="196" t="str">
        <f>IF(AND('Mapa final'!$AB$98="Baja",'Mapa final'!$AD$98="Moderado"),CONCATENATE("R31C",'Mapa final'!$R$98),"")</f>
        <v/>
      </c>
      <c r="R186" s="196" t="str">
        <f>IF(AND('Mapa final'!$AB$99="Baja",'Mapa final'!$AD$99="Moderado"),CONCATENATE("R31C",'Mapa final'!$R$99),"")</f>
        <v/>
      </c>
      <c r="S186" s="86" t="str">
        <f>IF(AND('Mapa final'!$AB$97="Baja",'Mapa final'!$AD$97="Mayor"),CONCATENATE("R31C",'Mapa final'!$R$97),"")</f>
        <v/>
      </c>
      <c r="T186" s="40" t="str">
        <f>IF(AND('Mapa final'!$AB$98="Baja",'Mapa final'!$AD$98="Mayor"),CONCATENATE("R31C",'Mapa final'!$R$98),"")</f>
        <v/>
      </c>
      <c r="U186" s="40" t="str">
        <f>IF(AND('Mapa final'!$AB$99="Baja",'Mapa final'!$AD$99="Mayor"),CONCATENATE("R31C",'Mapa final'!$R$99),"")</f>
        <v/>
      </c>
      <c r="V186" s="189" t="str">
        <f>IF(AND('Mapa final'!$AB$97="Baja",'Mapa final'!$AD$97="Catastrófico"),CONCATENATE("R31C",'Mapa final'!$R$97),"")</f>
        <v/>
      </c>
      <c r="W186" s="190" t="str">
        <f>IF(AND('Mapa final'!$AB$98="Baja",'Mapa final'!$AD$98="Catastrófico"),CONCATENATE("R31C",'Mapa final'!$R$98),"")</f>
        <v/>
      </c>
      <c r="X186" s="191" t="str">
        <f>IF(AND('Mapa final'!$AB$99="Baja",'Mapa final'!$AD$99="Catastrófico"),CONCATENATE("R31C",'Mapa final'!$R$99),"")</f>
        <v/>
      </c>
      <c r="Y186" s="41"/>
      <c r="Z186" s="304"/>
      <c r="AA186" s="305"/>
      <c r="AB186" s="305"/>
      <c r="AC186" s="305"/>
      <c r="AD186" s="305"/>
      <c r="AE186" s="306"/>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290"/>
      <c r="C187" s="291"/>
      <c r="D187" s="292"/>
      <c r="E187" s="277"/>
      <c r="F187" s="276"/>
      <c r="G187" s="276"/>
      <c r="H187" s="276"/>
      <c r="I187" s="276"/>
      <c r="J187" s="204" t="str">
        <f>IF(AND('Mapa final'!$AB$100="Baja",'Mapa final'!$AD$100="Moderado"),CONCATENATE("R32C",'Mapa final'!$R$100),"")</f>
        <v/>
      </c>
      <c r="K187" s="205" t="str">
        <f>IF(AND('Mapa final'!$AB$101="Baja",'Mapa final'!$AD$101="Moderado"),CONCATENATE("R32C",'Mapa final'!$R$101),"")</f>
        <v>R32C2</v>
      </c>
      <c r="L187" s="206" t="str">
        <f>IF(AND('Mapa final'!$AB$102="Baja",'Mapa final'!$AD$102="Moderado"),CONCATENATE("R32C",'Mapa final'!$R$102),"")</f>
        <v/>
      </c>
      <c r="M187" s="195" t="str">
        <f>IF(AND('Mapa final'!$AB$100="Baja",'Mapa final'!$AD$100="Moderado"),CONCATENATE("R32C",'Mapa final'!$R$100),"")</f>
        <v/>
      </c>
      <c r="N187" s="196" t="str">
        <f>IF(AND('Mapa final'!$AB$101="Baja",'Mapa final'!$AD$101="Moderado"),CONCATENATE("R32C",'Mapa final'!$R$101),"")</f>
        <v>R32C2</v>
      </c>
      <c r="O187" s="197" t="str">
        <f>IF(AND('Mapa final'!$AB$102="Baja",'Mapa final'!$AD$102="Moderado"),CONCATENATE("R32C",'Mapa final'!$R$102),"")</f>
        <v/>
      </c>
      <c r="P187" s="195" t="str">
        <f>IF(AND('Mapa final'!$AB$100="Baja",'Mapa final'!$AD$100="Moderado"),CONCATENATE("R32C",'Mapa final'!$R$100),"")</f>
        <v/>
      </c>
      <c r="Q187" s="196" t="str">
        <f>IF(AND('Mapa final'!$AB$101="Baja",'Mapa final'!$AD$101="Moderado"),CONCATENATE("R32C",'Mapa final'!$R$101),"")</f>
        <v>R32C2</v>
      </c>
      <c r="R187" s="197" t="str">
        <f>IF(AND('Mapa final'!$AB$102="Baja",'Mapa final'!$AD$102="Moderado"),CONCATENATE("R32C",'Mapa final'!$R$102),"")</f>
        <v/>
      </c>
      <c r="S187" s="86" t="str">
        <f>IF(AND('Mapa final'!$AB$100="Baja",'Mapa final'!$AD$100="Mayor"),CONCATENATE("R32C",'Mapa final'!$R$100),"")</f>
        <v/>
      </c>
      <c r="T187" s="40" t="str">
        <f>IF(AND('Mapa final'!$AB$101="Baja",'Mapa final'!$AD$101="Mayor"),CONCATENATE("R32C",'Mapa final'!$R$101),"")</f>
        <v/>
      </c>
      <c r="U187" s="87" t="str">
        <f>IF(AND('Mapa final'!$AB$102="Baja",'Mapa final'!$AD$102="Mayor"),CONCATENATE("R32C",'Mapa final'!$R$102),"")</f>
        <v/>
      </c>
      <c r="V187" s="189" t="str">
        <f>IF(AND('Mapa final'!$AB$100="Baja",'Mapa final'!$AD$100="Catastrófico"),CONCATENATE("R32C",'Mapa final'!$R$100),"")</f>
        <v/>
      </c>
      <c r="W187" s="190" t="str">
        <f>IF(AND('Mapa final'!$AB$101="Baja",'Mapa final'!$AD$101="Catastrófico"),CONCATENATE("R32C",'Mapa final'!$R$101),"")</f>
        <v/>
      </c>
      <c r="X187" s="191" t="str">
        <f>IF(AND('Mapa final'!$AB$102="Baja",'Mapa final'!$AD$102="Catastrófico"),CONCATENATE("R32C",'Mapa final'!$R$102),"")</f>
        <v/>
      </c>
      <c r="Y187" s="41"/>
      <c r="Z187" s="304"/>
      <c r="AA187" s="305"/>
      <c r="AB187" s="305"/>
      <c r="AC187" s="305"/>
      <c r="AD187" s="305"/>
      <c r="AE187" s="306"/>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290"/>
      <c r="C188" s="291"/>
      <c r="D188" s="292"/>
      <c r="E188" s="277"/>
      <c r="F188" s="276"/>
      <c r="G188" s="276"/>
      <c r="H188" s="276"/>
      <c r="I188" s="276"/>
      <c r="J188" s="204" t="str">
        <f>IF(AND('Mapa final'!$AB$103="Baja",'Mapa final'!$AD$103="Moderado"),CONCATENATE("R33C",'Mapa final'!$R$103),"")</f>
        <v>R33C1</v>
      </c>
      <c r="K188" s="205" t="str">
        <f>IF(AND('Mapa final'!$AB$104="Baja",'Mapa final'!$AD$104="Moderado"),CONCATENATE("R33C",'Mapa final'!$R$104),"")</f>
        <v>R33C2</v>
      </c>
      <c r="L188" s="206" t="str">
        <f>IF(AND('Mapa final'!$AB$105="Baja",'Mapa final'!$AD$105="Moderado"),CONCATENATE("R33C",'Mapa final'!$R$105),"")</f>
        <v/>
      </c>
      <c r="M188" s="195" t="str">
        <f>IF(AND('Mapa final'!$AB$103="Baja",'Mapa final'!$AD$103="Moderado"),CONCATENATE("R33C",'Mapa final'!$R$103),"")</f>
        <v>R33C1</v>
      </c>
      <c r="N188" s="196" t="str">
        <f>IF(AND('Mapa final'!$AB$104="Baja",'Mapa final'!$AD$104="Moderado"),CONCATENATE("R33C",'Mapa final'!$R$104),"")</f>
        <v>R33C2</v>
      </c>
      <c r="O188" s="197" t="str">
        <f>IF(AND('Mapa final'!$AB$105="Baja",'Mapa final'!$AD$105="Moderado"),CONCATENATE("R33C",'Mapa final'!$R$105),"")</f>
        <v/>
      </c>
      <c r="P188" s="195" t="str">
        <f>IF(AND('Mapa final'!$AB$103="Baja",'Mapa final'!$AD$103="Moderado"),CONCATENATE("R33C",'Mapa final'!$R$103),"")</f>
        <v>R33C1</v>
      </c>
      <c r="Q188" s="196" t="str">
        <f>IF(AND('Mapa final'!$AB$104="Baja",'Mapa final'!$AD$104="Moderado"),CONCATENATE("R33C",'Mapa final'!$R$104),"")</f>
        <v>R33C2</v>
      </c>
      <c r="R188" s="197" t="str">
        <f>IF(AND('Mapa final'!$AB$105="Baja",'Mapa final'!$AD$105="Moderado"),CONCATENATE("R33C",'Mapa final'!$R$105),"")</f>
        <v/>
      </c>
      <c r="S188" s="86" t="str">
        <f>IF(AND('Mapa final'!$AB$103="Baja",'Mapa final'!$AD$103="Mayor"),CONCATENATE("R33C",'Mapa final'!$R$103),"")</f>
        <v/>
      </c>
      <c r="T188" s="40" t="str">
        <f>IF(AND('Mapa final'!$AB$104="Baja",'Mapa final'!$AD$104="Mayor"),CONCATENATE("R33C",'Mapa final'!$R$104),"")</f>
        <v/>
      </c>
      <c r="U188" s="87" t="str">
        <f>IF(AND('Mapa final'!$AB$105="Baja",'Mapa final'!$AD$105="Mayor"),CONCATENATE("R33C",'Mapa final'!$R$105),"")</f>
        <v/>
      </c>
      <c r="V188" s="189" t="str">
        <f>IF(AND('Mapa final'!$AB$103="Baja",'Mapa final'!$AD$103="Catastrófico"),CONCATENATE("R33C",'Mapa final'!$R$103),"")</f>
        <v/>
      </c>
      <c r="W188" s="190" t="str">
        <f>IF(AND('Mapa final'!$AB$104="Baja",'Mapa final'!$AD$104="Catastrófico"),CONCATENATE("R33C",'Mapa final'!$R$104),"")</f>
        <v/>
      </c>
      <c r="X188" s="191" t="str">
        <f>IF(AND('Mapa final'!$AB$105="Baja",'Mapa final'!$AD$105="Catastrófico"),CONCATENATE("R33C",'Mapa final'!$R$105),"")</f>
        <v/>
      </c>
      <c r="Y188" s="41"/>
      <c r="Z188" s="304"/>
      <c r="AA188" s="305"/>
      <c r="AB188" s="305"/>
      <c r="AC188" s="305"/>
      <c r="AD188" s="305"/>
      <c r="AE188" s="306"/>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290"/>
      <c r="C189" s="291"/>
      <c r="D189" s="292"/>
      <c r="E189" s="277"/>
      <c r="F189" s="276"/>
      <c r="G189" s="276"/>
      <c r="H189" s="276"/>
      <c r="I189" s="276"/>
      <c r="J189" s="204" t="str">
        <f>IF(AND('Mapa final'!$AB$106="Baja",'Mapa final'!$AD$106="Moderado"),CONCATENATE("R34C",'Mapa final'!$R$106),"")</f>
        <v/>
      </c>
      <c r="K189" s="205" t="str">
        <f>IF(AND('Mapa final'!$AB$107="Baja",'Mapa final'!$AD$107="Moderado"),CONCATENATE("R34C",'Mapa final'!$R$107),"")</f>
        <v/>
      </c>
      <c r="L189" s="206" t="str">
        <f>IF(AND('Mapa final'!$AB$108="Baja",'Mapa final'!$AD$108="Moderado"),CONCATENATE("R34C",'Mapa final'!$R$108),"")</f>
        <v/>
      </c>
      <c r="M189" s="195" t="str">
        <f>IF(AND('Mapa final'!$AB$106="Baja",'Mapa final'!$AD$106="Moderado"),CONCATENATE("R34C",'Mapa final'!$R$106),"")</f>
        <v/>
      </c>
      <c r="N189" s="196" t="str">
        <f>IF(AND('Mapa final'!$AB$107="Baja",'Mapa final'!$AD$107="Moderado"),CONCATENATE("R34C",'Mapa final'!$R$107),"")</f>
        <v/>
      </c>
      <c r="O189" s="197" t="str">
        <f>IF(AND('Mapa final'!$AB$108="Baja",'Mapa final'!$AD$108="Moderado"),CONCATENATE("R34C",'Mapa final'!$R$108),"")</f>
        <v/>
      </c>
      <c r="P189" s="195" t="str">
        <f>IF(AND('Mapa final'!$AB$106="Baja",'Mapa final'!$AD$106="Moderado"),CONCATENATE("R34C",'Mapa final'!$R$106),"")</f>
        <v/>
      </c>
      <c r="Q189" s="196" t="str">
        <f>IF(AND('Mapa final'!$AB$107="Baja",'Mapa final'!$AD$107="Moderado"),CONCATENATE("R34C",'Mapa final'!$R$107),"")</f>
        <v/>
      </c>
      <c r="R189" s="197" t="str">
        <f>IF(AND('Mapa final'!$AB$108="Baja",'Mapa final'!$AD$108="Moderado"),CONCATENATE("R34C",'Mapa final'!$R$108),"")</f>
        <v/>
      </c>
      <c r="S189" s="86" t="str">
        <f>IF(AND('Mapa final'!$AB$106="Baja",'Mapa final'!$AD$106="Mayor"),CONCATENATE("R34C",'Mapa final'!$R$106),"")</f>
        <v>R34C1</v>
      </c>
      <c r="T189" s="40" t="str">
        <f>IF(AND('Mapa final'!$AB$107="Baja",'Mapa final'!$AD$107="Mayor"),CONCATENATE("R34C",'Mapa final'!$R$107),"")</f>
        <v>R34C2</v>
      </c>
      <c r="U189" s="87" t="str">
        <f>IF(AND('Mapa final'!$AB$108="Baja",'Mapa final'!$AD$108="Mayor"),CONCATENATE("R34C",'Mapa final'!$R$108),"")</f>
        <v/>
      </c>
      <c r="V189" s="189" t="str">
        <f>IF(AND('Mapa final'!$AB$106="Baja",'Mapa final'!$AD$106="Catastrófico"),CONCATENATE("R34C",'Mapa final'!$R$106),"")</f>
        <v/>
      </c>
      <c r="W189" s="190" t="str">
        <f>IF(AND('Mapa final'!$AB$107="Baja",'Mapa final'!$AD$107="Catastrófico"),CONCATENATE("R34C",'Mapa final'!$R$107),"")</f>
        <v/>
      </c>
      <c r="X189" s="191" t="str">
        <f>IF(AND('Mapa final'!$AB$108="Baja",'Mapa final'!$AD$108="Catastrófico"),CONCATENATE("R34C",'Mapa final'!$R$108),"")</f>
        <v/>
      </c>
      <c r="Y189" s="41"/>
      <c r="Z189" s="304"/>
      <c r="AA189" s="305"/>
      <c r="AB189" s="305"/>
      <c r="AC189" s="305"/>
      <c r="AD189" s="305"/>
      <c r="AE189" s="306"/>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290"/>
      <c r="C190" s="291"/>
      <c r="D190" s="292"/>
      <c r="E190" s="277"/>
      <c r="F190" s="276"/>
      <c r="G190" s="276"/>
      <c r="H190" s="276"/>
      <c r="I190" s="276"/>
      <c r="J190" s="204" t="str">
        <f>IF(AND('Mapa final'!$AB$109="Baja",'Mapa final'!$AD$109="Moderado"),CONCATENATE("R35C",'Mapa final'!$R$109),"")</f>
        <v/>
      </c>
      <c r="K190" s="205" t="str">
        <f>IF(AND('Mapa final'!$AB$110="Baja",'Mapa final'!$AD$110="Moderado"),CONCATENATE("R35C",'Mapa final'!$R$110),"")</f>
        <v/>
      </c>
      <c r="L190" s="206" t="str">
        <f>IF(AND('Mapa final'!$AB$111="Baja",'Mapa final'!$AD$111="Moderado"),CONCATENATE("R35C",'Mapa final'!$R$111),"")</f>
        <v/>
      </c>
      <c r="M190" s="195" t="str">
        <f>IF(AND('Mapa final'!$AB$109="Baja",'Mapa final'!$AD$109="Moderado"),CONCATENATE("R35C",'Mapa final'!$R$109),"")</f>
        <v/>
      </c>
      <c r="N190" s="196" t="str">
        <f>IF(AND('Mapa final'!$AB$110="Baja",'Mapa final'!$AD$110="Moderado"),CONCATENATE("R35C",'Mapa final'!$R$110),"")</f>
        <v/>
      </c>
      <c r="O190" s="197" t="str">
        <f>IF(AND('Mapa final'!$AB$111="Baja",'Mapa final'!$AD$111="Moderado"),CONCATENATE("R35C",'Mapa final'!$R$111),"")</f>
        <v/>
      </c>
      <c r="P190" s="195" t="str">
        <f>IF(AND('Mapa final'!$AB$109="Baja",'Mapa final'!$AD$109="Moderado"),CONCATENATE("R35C",'Mapa final'!$R$109),"")</f>
        <v/>
      </c>
      <c r="Q190" s="196" t="str">
        <f>IF(AND('Mapa final'!$AB$110="Baja",'Mapa final'!$AD$110="Moderado"),CONCATENATE("R35C",'Mapa final'!$R$110),"")</f>
        <v/>
      </c>
      <c r="R190" s="197" t="str">
        <f>IF(AND('Mapa final'!$AB$111="Baja",'Mapa final'!$AD$111="Moderado"),CONCATENATE("R35C",'Mapa final'!$R$111),"")</f>
        <v/>
      </c>
      <c r="S190" s="86" t="str">
        <f>IF(AND('Mapa final'!$AB$109="Baja",'Mapa final'!$AD$109="Mayor"),CONCATENATE("R35C",'Mapa final'!$R$109),"")</f>
        <v/>
      </c>
      <c r="T190" s="40" t="str">
        <f>IF(AND('Mapa final'!$AB$110="Baja",'Mapa final'!$AD$110="Mayor"),CONCATENATE("R35C",'Mapa final'!$R$110),"")</f>
        <v/>
      </c>
      <c r="U190" s="87" t="str">
        <f>IF(AND('Mapa final'!$AB$111="Baja",'Mapa final'!$AD$111="Mayor"),CONCATENATE("R35C",'Mapa final'!$R$111),"")</f>
        <v/>
      </c>
      <c r="V190" s="189" t="str">
        <f>IF(AND('Mapa final'!$AB$109="Baja",'Mapa final'!$AD$109="Catastrófico"),CONCATENATE("R35C",'Mapa final'!$R$109),"")</f>
        <v/>
      </c>
      <c r="W190" s="190" t="str">
        <f>IF(AND('Mapa final'!$AB$110="Baja",'Mapa final'!$AD$110="Catastrófico"),CONCATENATE("R35C",'Mapa final'!$R$110),"")</f>
        <v/>
      </c>
      <c r="X190" s="191" t="str">
        <f>IF(AND('Mapa final'!$AB$111="Baja",'Mapa final'!$AD$111="Catastrófico"),CONCATENATE("R35C",'Mapa final'!$R$111),"")</f>
        <v/>
      </c>
      <c r="Y190" s="41"/>
      <c r="Z190" s="304"/>
      <c r="AA190" s="305"/>
      <c r="AB190" s="305"/>
      <c r="AC190" s="305"/>
      <c r="AD190" s="305"/>
      <c r="AE190" s="306"/>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290"/>
      <c r="C191" s="291"/>
      <c r="D191" s="292"/>
      <c r="E191" s="277"/>
      <c r="F191" s="276"/>
      <c r="G191" s="276"/>
      <c r="H191" s="276"/>
      <c r="I191" s="276"/>
      <c r="J191" s="204" t="str">
        <f>IF(AND('Mapa final'!$AB$112="Baja",'Mapa final'!$AD$112="Moderado"),CONCATENATE("R36C",'Mapa final'!$R$112),"")</f>
        <v/>
      </c>
      <c r="K191" s="205" t="str">
        <f>IF(AND('Mapa final'!$AB$113="Baja",'Mapa final'!$AD$113="Moderado"),CONCATENATE("R36C",'Mapa final'!$R$113),"")</f>
        <v/>
      </c>
      <c r="L191" s="206" t="str">
        <f>IF(AND('Mapa final'!$AB$114="Baja",'Mapa final'!$AD$114="Moderado"),CONCATENATE("R36C",'Mapa final'!$R$114),"")</f>
        <v/>
      </c>
      <c r="M191" s="195" t="str">
        <f>IF(AND('Mapa final'!$AB$112="Baja",'Mapa final'!$AD$112="Moderado"),CONCATENATE("R36C",'Mapa final'!$R$112),"")</f>
        <v/>
      </c>
      <c r="N191" s="196" t="str">
        <f>IF(AND('Mapa final'!$AB$113="Baja",'Mapa final'!$AD$113="Moderado"),CONCATENATE("R36C",'Mapa final'!$R$113),"")</f>
        <v/>
      </c>
      <c r="O191" s="197" t="str">
        <f>IF(AND('Mapa final'!$AB$114="Baja",'Mapa final'!$AD$114="Moderado"),CONCATENATE("R36C",'Mapa final'!$R$114),"")</f>
        <v/>
      </c>
      <c r="P191" s="195" t="str">
        <f>IF(AND('Mapa final'!$AB$112="Baja",'Mapa final'!$AD$112="Moderado"),CONCATENATE("R36C",'Mapa final'!$R$112),"")</f>
        <v/>
      </c>
      <c r="Q191" s="196" t="str">
        <f>IF(AND('Mapa final'!$AB$113="Baja",'Mapa final'!$AD$113="Moderado"),CONCATENATE("R36C",'Mapa final'!$R$113),"")</f>
        <v/>
      </c>
      <c r="R191" s="197" t="str">
        <f>IF(AND('Mapa final'!$AB$114="Baja",'Mapa final'!$AD$114="Moderado"),CONCATENATE("R36C",'Mapa final'!$R$114),"")</f>
        <v/>
      </c>
      <c r="S191" s="86" t="str">
        <f>IF(AND('Mapa final'!$AB$112="Baja",'Mapa final'!$AD$112="Mayor"),CONCATENATE("R36C",'Mapa final'!$R$112),"")</f>
        <v/>
      </c>
      <c r="T191" s="40" t="str">
        <f>IF(AND('Mapa final'!$AB$113="Baja",'Mapa final'!$AD$113="Mayor"),CONCATENATE("R36C",'Mapa final'!$R$113),"")</f>
        <v/>
      </c>
      <c r="U191" s="87" t="str">
        <f>IF(AND('Mapa final'!$AB$114="Baja",'Mapa final'!$AD$114="Mayor"),CONCATENATE("R36C",'Mapa final'!$R$114),"")</f>
        <v/>
      </c>
      <c r="V191" s="189" t="str">
        <f>IF(AND('Mapa final'!$AB$112="Baja",'Mapa final'!$AD$112="Catastrófico"),CONCATENATE("R36C",'Mapa final'!$R$112),"")</f>
        <v/>
      </c>
      <c r="W191" s="190" t="str">
        <f>IF(AND('Mapa final'!$AB$113="Baja",'Mapa final'!$AD$113="Catastrófico"),CONCATENATE("R36C",'Mapa final'!$R$113),"")</f>
        <v/>
      </c>
      <c r="X191" s="191" t="str">
        <f>IF(AND('Mapa final'!$AB$114="Baja",'Mapa final'!$AD$114="Catastrófico"),CONCATENATE("R36C",'Mapa final'!$R$114),"")</f>
        <v/>
      </c>
      <c r="Y191" s="41"/>
      <c r="Z191" s="304"/>
      <c r="AA191" s="305"/>
      <c r="AB191" s="305"/>
      <c r="AC191" s="305"/>
      <c r="AD191" s="305"/>
      <c r="AE191" s="306"/>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290"/>
      <c r="C192" s="291"/>
      <c r="D192" s="292"/>
      <c r="E192" s="277"/>
      <c r="F192" s="276"/>
      <c r="G192" s="276"/>
      <c r="H192" s="276"/>
      <c r="I192" s="276"/>
      <c r="J192" s="204" t="str">
        <f>IF(AND('Mapa final'!$AB$115="Baja",'Mapa final'!$AD$115="Moderado"),CONCATENATE("R37C",'Mapa final'!$R$115),"")</f>
        <v/>
      </c>
      <c r="K192" s="205" t="str">
        <f>IF(AND('Mapa final'!$AB$116="Baja",'Mapa final'!$AD$116="Moderado"),CONCATENATE("R37C",'Mapa final'!$R$116),"")</f>
        <v/>
      </c>
      <c r="L192" s="206" t="str">
        <f>IF(AND('Mapa final'!$AB$117="Baja",'Mapa final'!$AD$117="Moderado"),CONCATENATE("R37C",'Mapa final'!$R$117),"")</f>
        <v/>
      </c>
      <c r="M192" s="195" t="str">
        <f>IF(AND('Mapa final'!$AB$115="Baja",'Mapa final'!$AD$115="Moderado"),CONCATENATE("R37C",'Mapa final'!$R$115),"")</f>
        <v/>
      </c>
      <c r="N192" s="196" t="str">
        <f>IF(AND('Mapa final'!$AB$116="Baja",'Mapa final'!$AD$116="Moderado"),CONCATENATE("R37C",'Mapa final'!$R$116),"")</f>
        <v/>
      </c>
      <c r="O192" s="197" t="str">
        <f>IF(AND('Mapa final'!$AB$117="Baja",'Mapa final'!$AD$117="Moderado"),CONCATENATE("R37C",'Mapa final'!$R$117),"")</f>
        <v/>
      </c>
      <c r="P192" s="195" t="str">
        <f>IF(AND('Mapa final'!$AB$115="Baja",'Mapa final'!$AD$115="Moderado"),CONCATENATE("R37C",'Mapa final'!$R$115),"")</f>
        <v/>
      </c>
      <c r="Q192" s="196" t="str">
        <f>IF(AND('Mapa final'!$AB$116="Baja",'Mapa final'!$AD$116="Moderado"),CONCATENATE("R37C",'Mapa final'!$R$116),"")</f>
        <v/>
      </c>
      <c r="R192" s="197" t="str">
        <f>IF(AND('Mapa final'!$AB$117="Baja",'Mapa final'!$AD$117="Moderado"),CONCATENATE("R37C",'Mapa final'!$R$117),"")</f>
        <v/>
      </c>
      <c r="S192" s="86" t="str">
        <f>IF(AND('Mapa final'!$AB$115="Baja",'Mapa final'!$AD$115="Mayor"),CONCATENATE("R37C",'Mapa final'!$R$115),"")</f>
        <v/>
      </c>
      <c r="T192" s="40" t="str">
        <f>IF(AND('Mapa final'!$AB$116="Baja",'Mapa final'!$AD$116="Mayor"),CONCATENATE("R37C",'Mapa final'!$R$116),"")</f>
        <v/>
      </c>
      <c r="U192" s="87" t="str">
        <f>IF(AND('Mapa final'!$AB$117="Baja",'Mapa final'!$AD$117="Mayor"),CONCATENATE("R37C",'Mapa final'!$R$117),"")</f>
        <v/>
      </c>
      <c r="V192" s="189" t="str">
        <f>IF(AND('Mapa final'!$AB$115="Baja",'Mapa final'!$AD$115="Catastrófico"),CONCATENATE("R37C",'Mapa final'!$R$115),"")</f>
        <v/>
      </c>
      <c r="W192" s="190" t="str">
        <f>IF(AND('Mapa final'!$AB$116="Baja",'Mapa final'!$AD$116="Catastrófico"),CONCATENATE("R37C",'Mapa final'!$R$116),"")</f>
        <v/>
      </c>
      <c r="X192" s="191" t="str">
        <f>IF(AND('Mapa final'!$AB$117="Baja",'Mapa final'!$AD$117="Catastrófico"),CONCATENATE("R37C",'Mapa final'!$R$117),"")</f>
        <v/>
      </c>
      <c r="Y192" s="41"/>
      <c r="Z192" s="304"/>
      <c r="AA192" s="305"/>
      <c r="AB192" s="305"/>
      <c r="AC192" s="305"/>
      <c r="AD192" s="305"/>
      <c r="AE192" s="306"/>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290"/>
      <c r="C193" s="291"/>
      <c r="D193" s="292"/>
      <c r="E193" s="277"/>
      <c r="F193" s="276"/>
      <c r="G193" s="276"/>
      <c r="H193" s="276"/>
      <c r="I193" s="276"/>
      <c r="J193" s="204" t="str">
        <f>IF(AND('Mapa final'!$AB$118="Baja",'Mapa final'!$AD$118="Moderado"),CONCATENATE("R39C",'Mapa final'!$R$118),"")</f>
        <v>R39C1</v>
      </c>
      <c r="K193" s="205" t="str">
        <f>IF(AND('Mapa final'!$AB$119="Baja",'Mapa final'!$AD$119="Moderado"),CONCATENATE("R38C",'Mapa final'!$R$119),"")</f>
        <v/>
      </c>
      <c r="L193" s="206" t="str">
        <f>IF(AND('Mapa final'!$AB$120="Baja",'Mapa final'!$AD$120="Moderado"),CONCATENATE("R38C",'Mapa final'!$R$120),"")</f>
        <v/>
      </c>
      <c r="M193" s="195" t="str">
        <f>IF(AND('Mapa final'!$AB$118="Baja",'Mapa final'!$AD$118="Moderado"),CONCATENATE("R39C",'Mapa final'!$R$118),"")</f>
        <v>R39C1</v>
      </c>
      <c r="N193" s="196" t="str">
        <f>IF(AND('Mapa final'!$AB$119="Baja",'Mapa final'!$AD$119="Moderado"),CONCATENATE("R38C",'Mapa final'!$R$119),"")</f>
        <v/>
      </c>
      <c r="O193" s="197" t="str">
        <f>IF(AND('Mapa final'!$AB$120="Baja",'Mapa final'!$AD$120="Moderado"),CONCATENATE("R38C",'Mapa final'!$R$120),"")</f>
        <v/>
      </c>
      <c r="P193" s="195" t="str">
        <f>IF(AND('Mapa final'!$AB$118="Baja",'Mapa final'!$AD$118="Moderado"),CONCATENATE("R39C",'Mapa final'!$R$118),"")</f>
        <v>R39C1</v>
      </c>
      <c r="Q193" s="196" t="str">
        <f>IF(AND('Mapa final'!$AB$119="Baja",'Mapa final'!$AD$119="Moderado"),CONCATENATE("R38C",'Mapa final'!$R$119),"")</f>
        <v/>
      </c>
      <c r="R193" s="197" t="str">
        <f>IF(AND('Mapa final'!$AB$120="Baja",'Mapa final'!$AD$120="Moderado"),CONCATENATE("R38C",'Mapa final'!$R$120),"")</f>
        <v/>
      </c>
      <c r="S193" s="86" t="str">
        <f>IF(AND('Mapa final'!$AB$118="Baja",'Mapa final'!$AD$118="Mayor"),CONCATENATE("R39C",'Mapa final'!$R$118),"")</f>
        <v/>
      </c>
      <c r="T193" s="40" t="str">
        <f>IF(AND('Mapa final'!$AB$119="Baja",'Mapa final'!$AD$119="Mayor"),CONCATENATE("R38C",'Mapa final'!$R$119),"")</f>
        <v/>
      </c>
      <c r="U193" s="87" t="str">
        <f>IF(AND('Mapa final'!$AB$120="Baja",'Mapa final'!$AD$120="Mayor"),CONCATENATE("R38C",'Mapa final'!$R$120),"")</f>
        <v/>
      </c>
      <c r="V193" s="189" t="str">
        <f>IF(AND('Mapa final'!$AB$118="Baja",'Mapa final'!$AD$118="Catastrófico"),CONCATENATE("R39C",'Mapa final'!$R$118),"")</f>
        <v/>
      </c>
      <c r="W193" s="190" t="str">
        <f>IF(AND('Mapa final'!$AB$119="Baja",'Mapa final'!$AD$119="Catastrófico"),CONCATENATE("R38C",'Mapa final'!$R$119),"")</f>
        <v/>
      </c>
      <c r="X193" s="191" t="str">
        <f>IF(AND('Mapa final'!$AB$120="Baja",'Mapa final'!$AD$120="Catastrófico"),CONCATENATE("R38C",'Mapa final'!$R$120),"")</f>
        <v/>
      </c>
      <c r="Y193" s="41"/>
      <c r="Z193" s="304"/>
      <c r="AA193" s="305"/>
      <c r="AB193" s="305"/>
      <c r="AC193" s="305"/>
      <c r="AD193" s="305"/>
      <c r="AE193" s="306"/>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290"/>
      <c r="C194" s="291"/>
      <c r="D194" s="292"/>
      <c r="E194" s="277"/>
      <c r="F194" s="276"/>
      <c r="G194" s="276"/>
      <c r="H194" s="276"/>
      <c r="I194" s="276"/>
      <c r="J194" s="204" t="str">
        <f>IF(AND('Mapa final'!$AB$121="Baja",'Mapa final'!$AD$121="Moderado"),CONCATENATE("R40C",'Mapa final'!$R$121),"")</f>
        <v/>
      </c>
      <c r="K194" s="205" t="str">
        <f>IF(AND('Mapa final'!$AB$122="Baja",'Mapa final'!$AD$122="Moderado"),CONCATENATE("R39C",'Mapa final'!$R$122),"")</f>
        <v/>
      </c>
      <c r="L194" s="206" t="str">
        <f>IF(AND('Mapa final'!$AB$123="Baja",'Mapa final'!$AD$123="Moderado"),CONCATENATE("R39C",'Mapa final'!$R$123),"")</f>
        <v/>
      </c>
      <c r="M194" s="195" t="str">
        <f>IF(AND('Mapa final'!$AB$121="Baja",'Mapa final'!$AD$121="Moderado"),CONCATENATE("R40C",'Mapa final'!$R$121),"")</f>
        <v/>
      </c>
      <c r="N194" s="196" t="str">
        <f>IF(AND('Mapa final'!$AB$122="Baja",'Mapa final'!$AD$122="Moderado"),CONCATENATE("R39C",'Mapa final'!$R$122),"")</f>
        <v/>
      </c>
      <c r="O194" s="197" t="str">
        <f>IF(AND('Mapa final'!$AB$123="Baja",'Mapa final'!$AD$123="Moderado"),CONCATENATE("R39C",'Mapa final'!$R$123),"")</f>
        <v/>
      </c>
      <c r="P194" s="195" t="str">
        <f>IF(AND('Mapa final'!$AB$121="Baja",'Mapa final'!$AD$121="Moderado"),CONCATENATE("R40C",'Mapa final'!$R$121),"")</f>
        <v/>
      </c>
      <c r="Q194" s="196" t="str">
        <f>IF(AND('Mapa final'!$AB$122="Baja",'Mapa final'!$AD$122="Moderado"),CONCATENATE("R39C",'Mapa final'!$R$122),"")</f>
        <v/>
      </c>
      <c r="R194" s="197" t="str">
        <f>IF(AND('Mapa final'!$AB$123="Baja",'Mapa final'!$AD$123="Moderado"),CONCATENATE("R39C",'Mapa final'!$R$123),"")</f>
        <v/>
      </c>
      <c r="S194" s="86" t="str">
        <f>IF(AND('Mapa final'!$AB$121="Baja",'Mapa final'!$AD$121="Mayor"),CONCATENATE("R40C",'Mapa final'!$R$121),"")</f>
        <v/>
      </c>
      <c r="T194" s="40" t="str">
        <f>IF(AND('Mapa final'!$AB$122="Baja",'Mapa final'!$AD$122="Mayor"),CONCATENATE("R39C",'Mapa final'!$R$122),"")</f>
        <v/>
      </c>
      <c r="U194" s="87" t="str">
        <f>IF(AND('Mapa final'!$AB$123="Baja",'Mapa final'!$AD$123="Mayor"),CONCATENATE("R39C",'Mapa final'!$R$123),"")</f>
        <v/>
      </c>
      <c r="V194" s="189" t="str">
        <f>IF(AND('Mapa final'!$AB$121="Baja",'Mapa final'!$AD$121="Catastrófico"),CONCATENATE("R40C",'Mapa final'!$R$121),"")</f>
        <v/>
      </c>
      <c r="W194" s="190" t="str">
        <f>IF(AND('Mapa final'!$AB$122="Baja",'Mapa final'!$AD$122="Catastrófico"),CONCATENATE("R39C",'Mapa final'!$R$122),"")</f>
        <v/>
      </c>
      <c r="X194" s="191" t="str">
        <f>IF(AND('Mapa final'!$AB$123="Baja",'Mapa final'!$AD$123="Catastrófico"),CONCATENATE("R39C",'Mapa final'!$R$123),"")</f>
        <v/>
      </c>
      <c r="Y194" s="41"/>
      <c r="Z194" s="304"/>
      <c r="AA194" s="305"/>
      <c r="AB194" s="305"/>
      <c r="AC194" s="305"/>
      <c r="AD194" s="305"/>
      <c r="AE194" s="306"/>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290"/>
      <c r="C195" s="291"/>
      <c r="D195" s="292"/>
      <c r="E195" s="277"/>
      <c r="F195" s="276"/>
      <c r="G195" s="276"/>
      <c r="H195" s="276"/>
      <c r="I195" s="276"/>
      <c r="J195" s="204" t="str">
        <f>IF(AND('Mapa final'!$AB$124="Baja",'Mapa final'!$AD$124="Moderado"),CONCATENATE("R41C",'Mapa final'!$R$124),"")</f>
        <v>R41C1</v>
      </c>
      <c r="K195" s="205" t="str">
        <f>IF(AND('Mapa final'!$AB$125="Baja",'Mapa final'!$AD$125="Moderado"),CONCATENATE("R40C",'Mapa final'!$R$125),"")</f>
        <v/>
      </c>
      <c r="L195" s="206" t="str">
        <f>IF(AND('Mapa final'!$AB$126="Baja",'Mapa final'!$AD$126="Moderado"),CONCATENATE("R40C",'Mapa final'!$R$126),"")</f>
        <v/>
      </c>
      <c r="M195" s="195" t="str">
        <f>IF(AND('Mapa final'!$AB$124="Baja",'Mapa final'!$AD$124="Moderado"),CONCATENATE("R41C",'Mapa final'!$R$124),"")</f>
        <v>R41C1</v>
      </c>
      <c r="N195" s="196" t="str">
        <f>IF(AND('Mapa final'!$AB$125="Baja",'Mapa final'!$AD$125="Moderado"),CONCATENATE("R40C",'Mapa final'!$R$125),"")</f>
        <v/>
      </c>
      <c r="O195" s="197" t="str">
        <f>IF(AND('Mapa final'!$AB$126="Baja",'Mapa final'!$AD$126="Moderado"),CONCATENATE("R40C",'Mapa final'!$R$126),"")</f>
        <v/>
      </c>
      <c r="P195" s="195" t="str">
        <f>IF(AND('Mapa final'!$AB$124="Baja",'Mapa final'!$AD$124="Moderado"),CONCATENATE("R41C",'Mapa final'!$R$124),"")</f>
        <v>R41C1</v>
      </c>
      <c r="Q195" s="196" t="str">
        <f>IF(AND('Mapa final'!$AB$125="Baja",'Mapa final'!$AD$125="Moderado"),CONCATENATE("R40C",'Mapa final'!$R$125),"")</f>
        <v/>
      </c>
      <c r="R195" s="197" t="str">
        <f>IF(AND('Mapa final'!$AB$126="Baja",'Mapa final'!$AD$126="Moderado"),CONCATENATE("R40C",'Mapa final'!$R$126),"")</f>
        <v/>
      </c>
      <c r="S195" s="86" t="str">
        <f>IF(AND('Mapa final'!$AB$124="Baja",'Mapa final'!$AD$124="Mayor"),CONCATENATE("R41C",'Mapa final'!$R$124),"")</f>
        <v/>
      </c>
      <c r="T195" s="40" t="str">
        <f>IF(AND('Mapa final'!$AB$125="Baja",'Mapa final'!$AD$125="Mayor"),CONCATENATE("R40C",'Mapa final'!$R$125),"")</f>
        <v/>
      </c>
      <c r="U195" s="87" t="str">
        <f>IF(AND('Mapa final'!$AB$126="Baja",'Mapa final'!$AD$126="Mayor"),CONCATENATE("R40C",'Mapa final'!$R$126),"")</f>
        <v/>
      </c>
      <c r="V195" s="189" t="str">
        <f>IF(AND('Mapa final'!$AB$124="Baja",'Mapa final'!$AD$124="Catastrófico"),CONCATENATE("R41C",'Mapa final'!$R$124),"")</f>
        <v/>
      </c>
      <c r="W195" s="190" t="str">
        <f>IF(AND('Mapa final'!$AB$125="Baja",'Mapa final'!$AD$125="Catastrófico"),CONCATENATE("R40C",'Mapa final'!$R$125),"")</f>
        <v/>
      </c>
      <c r="X195" s="191" t="str">
        <f>IF(AND('Mapa final'!$AB$126="Baja",'Mapa final'!$AD$126="Catastrófico"),CONCATENATE("R40C",'Mapa final'!$R$126),"")</f>
        <v/>
      </c>
      <c r="Y195" s="41"/>
      <c r="Z195" s="304"/>
      <c r="AA195" s="305"/>
      <c r="AB195" s="305"/>
      <c r="AC195" s="305"/>
      <c r="AD195" s="305"/>
      <c r="AE195" s="306"/>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290"/>
      <c r="C196" s="291"/>
      <c r="D196" s="292"/>
      <c r="E196" s="277"/>
      <c r="F196" s="276"/>
      <c r="G196" s="276"/>
      <c r="H196" s="276"/>
      <c r="I196" s="276"/>
      <c r="J196" s="204" t="str">
        <f>IF(AND('Mapa final'!$AB$127="Baja",'Mapa final'!$AD$127="Moderado"),CONCATENATE("R42C",'Mapa final'!$R$127),"")</f>
        <v/>
      </c>
      <c r="K196" s="205" t="str">
        <f>IF(AND('Mapa final'!$AB$128="Baja",'Mapa final'!$AD$128="Moderado"),CONCATENATE("R41C",'Mapa final'!$R$128),"")</f>
        <v/>
      </c>
      <c r="L196" s="206" t="str">
        <f>IF(AND('Mapa final'!$AB$129="Baja",'Mapa final'!$AD$129="Moderado"),CONCATENATE("R41C",'Mapa final'!$R$129),"")</f>
        <v/>
      </c>
      <c r="M196" s="195" t="str">
        <f>IF(AND('Mapa final'!$AB$127="Baja",'Mapa final'!$AD$127="Moderado"),CONCATENATE("R42C",'Mapa final'!$R$127),"")</f>
        <v/>
      </c>
      <c r="N196" s="196" t="str">
        <f>IF(AND('Mapa final'!$AB$128="Baja",'Mapa final'!$AD$128="Moderado"),CONCATENATE("R41C",'Mapa final'!$R$128),"")</f>
        <v/>
      </c>
      <c r="O196" s="197" t="str">
        <f>IF(AND('Mapa final'!$AB$129="Baja",'Mapa final'!$AD$129="Moderado"),CONCATENATE("R41C",'Mapa final'!$R$129),"")</f>
        <v/>
      </c>
      <c r="P196" s="195" t="str">
        <f>IF(AND('Mapa final'!$AB$127="Baja",'Mapa final'!$AD$127="Moderado"),CONCATENATE("R42C",'Mapa final'!$R$127),"")</f>
        <v/>
      </c>
      <c r="Q196" s="196" t="str">
        <f>IF(AND('Mapa final'!$AB$128="Baja",'Mapa final'!$AD$128="Moderado"),CONCATENATE("R41C",'Mapa final'!$R$128),"")</f>
        <v/>
      </c>
      <c r="R196" s="197" t="str">
        <f>IF(AND('Mapa final'!$AB$129="Baja",'Mapa final'!$AD$129="Moderado"),CONCATENATE("R41C",'Mapa final'!$R$129),"")</f>
        <v/>
      </c>
      <c r="S196" s="86" t="str">
        <f>IF(AND('Mapa final'!$AB$127="Baja",'Mapa final'!$AD$127="Mayor"),CONCATENATE("R42C",'Mapa final'!$R$127),"")</f>
        <v/>
      </c>
      <c r="T196" s="40" t="str">
        <f>IF(AND('Mapa final'!$AB$128="Baja",'Mapa final'!$AD$128="Mayor"),CONCATENATE("R41C",'Mapa final'!$R$128),"")</f>
        <v>R41C2</v>
      </c>
      <c r="U196" s="87" t="str">
        <f>IF(AND('Mapa final'!$AB$129="Baja",'Mapa final'!$AD$129="Mayor"),CONCATENATE("R41C",'Mapa final'!$R$129),"")</f>
        <v/>
      </c>
      <c r="V196" s="189" t="str">
        <f>IF(AND('Mapa final'!$AB$127="Baja",'Mapa final'!$AD$127="Catastrófico"),CONCATENATE("R42C",'Mapa final'!$R$127),"")</f>
        <v/>
      </c>
      <c r="W196" s="190" t="str">
        <f>IF(AND('Mapa final'!$AB$128="Baja",'Mapa final'!$AD$128="Catastrófico"),CONCATENATE("R41C",'Mapa final'!$R$128),"")</f>
        <v/>
      </c>
      <c r="X196" s="191" t="str">
        <f>IF(AND('Mapa final'!$AB$129="Baja",'Mapa final'!$AD$129="Catastrófico"),CONCATENATE("R41C",'Mapa final'!$R$129),"")</f>
        <v/>
      </c>
      <c r="Y196" s="41"/>
      <c r="Z196" s="304"/>
      <c r="AA196" s="305"/>
      <c r="AB196" s="305"/>
      <c r="AC196" s="305"/>
      <c r="AD196" s="305"/>
      <c r="AE196" s="306"/>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290"/>
      <c r="C197" s="291"/>
      <c r="D197" s="292"/>
      <c r="E197" s="277"/>
      <c r="F197" s="276"/>
      <c r="G197" s="276"/>
      <c r="H197" s="276"/>
      <c r="I197" s="276"/>
      <c r="J197" s="204" t="str">
        <f>IF(AND('Mapa final'!$AB$130="Baja",'Mapa final'!$AD$130="Moderado"),CONCATENATE("R43C",'Mapa final'!$R$130),"")</f>
        <v/>
      </c>
      <c r="K197" s="205" t="str">
        <f>IF(AND('Mapa final'!$AB$131="Baja",'Mapa final'!$AD$131="Moderado"),CONCATENATE("R42C",'Mapa final'!$R$131),"")</f>
        <v>R42C2</v>
      </c>
      <c r="L197" s="206" t="str">
        <f>IF(AND('Mapa final'!$AB$132="Baja",'Mapa final'!$AD$132="Moderado"),CONCATENATE("R42C",'Mapa final'!$R$132),"")</f>
        <v>R42C3</v>
      </c>
      <c r="M197" s="195" t="str">
        <f>IF(AND('Mapa final'!$AB$130="Baja",'Mapa final'!$AD$130="Moderado"),CONCATENATE("R43C",'Mapa final'!$R$130),"")</f>
        <v/>
      </c>
      <c r="N197" s="196" t="str">
        <f>IF(AND('Mapa final'!$AB$131="Baja",'Mapa final'!$AD$131="Moderado"),CONCATENATE("R42C",'Mapa final'!$R$131),"")</f>
        <v>R42C2</v>
      </c>
      <c r="O197" s="197" t="str">
        <f>IF(AND('Mapa final'!$AB$132="Baja",'Mapa final'!$AD$132="Moderado"),CONCATENATE("R42C",'Mapa final'!$R$132),"")</f>
        <v>R42C3</v>
      </c>
      <c r="P197" s="195" t="str">
        <f>IF(AND('Mapa final'!$AB$130="Baja",'Mapa final'!$AD$130="Moderado"),CONCATENATE("R43C",'Mapa final'!$R$130),"")</f>
        <v/>
      </c>
      <c r="Q197" s="196" t="str">
        <f>IF(AND('Mapa final'!$AB$131="Baja",'Mapa final'!$AD$131="Moderado"),CONCATENATE("R42C",'Mapa final'!$R$131),"")</f>
        <v>R42C2</v>
      </c>
      <c r="R197" s="197" t="str">
        <f>IF(AND('Mapa final'!$AB$132="Baja",'Mapa final'!$AD$132="Moderado"),CONCATENATE("R42C",'Mapa final'!$R$132),"")</f>
        <v>R42C3</v>
      </c>
      <c r="S197" s="86" t="str">
        <f>IF(AND('Mapa final'!$AB$130="Baja",'Mapa final'!$AD$130="Mayor"),CONCATENATE("R43C",'Mapa final'!$R$130),"")</f>
        <v/>
      </c>
      <c r="T197" s="40" t="str">
        <f>IF(AND('Mapa final'!$AB$131="Baja",'Mapa final'!$AD$131="Mayor"),CONCATENATE("R42C",'Mapa final'!$R$131),"")</f>
        <v/>
      </c>
      <c r="U197" s="87" t="str">
        <f>IF(AND('Mapa final'!$AB$132="Baja",'Mapa final'!$AD$132="Mayor"),CONCATENATE("R42C",'Mapa final'!$R$132),"")</f>
        <v/>
      </c>
      <c r="V197" s="189" t="str">
        <f>IF(AND('Mapa final'!$AB$130="Baja",'Mapa final'!$AD$130="Catastrófico"),CONCATENATE("R43C",'Mapa final'!$R$130),"")</f>
        <v/>
      </c>
      <c r="W197" s="190" t="str">
        <f>IF(AND('Mapa final'!$AB$131="Baja",'Mapa final'!$AD$131="Catastrófico"),CONCATENATE("R42C",'Mapa final'!$R$131),"")</f>
        <v/>
      </c>
      <c r="X197" s="191" t="str">
        <f>IF(AND('Mapa final'!$AB$132="Baja",'Mapa final'!$AD$132="Catastrófico"),CONCATENATE("R42C",'Mapa final'!$R$132),"")</f>
        <v/>
      </c>
      <c r="Y197" s="41"/>
      <c r="Z197" s="304"/>
      <c r="AA197" s="305"/>
      <c r="AB197" s="305"/>
      <c r="AC197" s="305"/>
      <c r="AD197" s="305"/>
      <c r="AE197" s="306"/>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290"/>
      <c r="C198" s="291"/>
      <c r="D198" s="292"/>
      <c r="E198" s="277"/>
      <c r="F198" s="276"/>
      <c r="G198" s="276"/>
      <c r="H198" s="276"/>
      <c r="I198" s="276"/>
      <c r="J198" s="204" t="str">
        <f>IF(AND('Mapa final'!$AB$133="Baja",'Mapa final'!$AD$133="Moderado"),CONCATENATE("R44C",'Mapa final'!$R$133),"")</f>
        <v/>
      </c>
      <c r="K198" s="205" t="str">
        <f>IF(AND('Mapa final'!$AB$134="Baja",'Mapa final'!$AD$134="Moderado"),CONCATENATE("R43C",'Mapa final'!$R$134),"")</f>
        <v/>
      </c>
      <c r="L198" s="206" t="str">
        <f>IF(AND('Mapa final'!$AB$135="Baja",'Mapa final'!$AD$135="Moderado"),CONCATENATE("R43C",'Mapa final'!$R$135),"")</f>
        <v/>
      </c>
      <c r="M198" s="195" t="str">
        <f>IF(AND('Mapa final'!$AB$133="Baja",'Mapa final'!$AD$133="Moderado"),CONCATENATE("R44C",'Mapa final'!$R$133),"")</f>
        <v/>
      </c>
      <c r="N198" s="196" t="str">
        <f>IF(AND('Mapa final'!$AB$134="Baja",'Mapa final'!$AD$134="Moderado"),CONCATENATE("R43C",'Mapa final'!$R$134),"")</f>
        <v/>
      </c>
      <c r="O198" s="197" t="str">
        <f>IF(AND('Mapa final'!$AB$135="Baja",'Mapa final'!$AD$135="Moderado"),CONCATENATE("R43C",'Mapa final'!$R$135),"")</f>
        <v/>
      </c>
      <c r="P198" s="195" t="str">
        <f>IF(AND('Mapa final'!$AB$133="Baja",'Mapa final'!$AD$133="Moderado"),CONCATENATE("R44C",'Mapa final'!$R$133),"")</f>
        <v/>
      </c>
      <c r="Q198" s="196" t="str">
        <f>IF(AND('Mapa final'!$AB$134="Baja",'Mapa final'!$AD$134="Moderado"),CONCATENATE("R43C",'Mapa final'!$R$134),"")</f>
        <v/>
      </c>
      <c r="R198" s="197" t="str">
        <f>IF(AND('Mapa final'!$AB$135="Baja",'Mapa final'!$AD$135="Moderado"),CONCATENATE("R43C",'Mapa final'!$R$135),"")</f>
        <v/>
      </c>
      <c r="S198" s="86" t="str">
        <f>IF(AND('Mapa final'!$AB$133="Baja",'Mapa final'!$AD$133="Mayor"),CONCATENATE("R44C",'Mapa final'!$R$133),"")</f>
        <v/>
      </c>
      <c r="T198" s="40" t="str">
        <f>IF(AND('Mapa final'!$AB$134="Baja",'Mapa final'!$AD$134="Mayor"),CONCATENATE("R43C",'Mapa final'!$R$134),"")</f>
        <v/>
      </c>
      <c r="U198" s="87" t="str">
        <f>IF(AND('Mapa final'!$AB$135="Baja",'Mapa final'!$AD$135="Mayor"),CONCATENATE("R43C",'Mapa final'!$R$135),"")</f>
        <v/>
      </c>
      <c r="V198" s="189" t="str">
        <f>IF(AND('Mapa final'!$AB$133="Baja",'Mapa final'!$AD$133="Catastrófico"),CONCATENATE("R44C",'Mapa final'!$R$133),"")</f>
        <v/>
      </c>
      <c r="W198" s="190" t="str">
        <f>IF(AND('Mapa final'!$AB$134="Baja",'Mapa final'!$AD$134="Catastrófico"),CONCATENATE("R43C",'Mapa final'!$R$134),"")</f>
        <v/>
      </c>
      <c r="X198" s="191" t="str">
        <f>IF(AND('Mapa final'!$AB$135="Baja",'Mapa final'!$AD$135="Catastrófico"),CONCATENATE("R43C",'Mapa final'!$R$135),"")</f>
        <v/>
      </c>
      <c r="Y198" s="41"/>
      <c r="Z198" s="304"/>
      <c r="AA198" s="305"/>
      <c r="AB198" s="305"/>
      <c r="AC198" s="305"/>
      <c r="AD198" s="305"/>
      <c r="AE198" s="306"/>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290"/>
      <c r="C199" s="291"/>
      <c r="D199" s="292"/>
      <c r="E199" s="277"/>
      <c r="F199" s="276"/>
      <c r="G199" s="276"/>
      <c r="H199" s="276"/>
      <c r="I199" s="276"/>
      <c r="J199" s="204" t="str">
        <f>IF(AND('Mapa final'!$AB$136="Baja",'Mapa final'!$AD$136="Moderado"),CONCATENATE("R45C",'Mapa final'!$R$136),"")</f>
        <v/>
      </c>
      <c r="K199" s="205" t="str">
        <f>IF(AND('Mapa final'!$AB$137="Baja",'Mapa final'!$AD$137="Moderado"),CONCATENATE("R44C",'Mapa final'!$R$137),"")</f>
        <v/>
      </c>
      <c r="L199" s="206" t="str">
        <f>IF(AND('Mapa final'!$AB$138="Baja",'Mapa final'!$AD$138="Moderado"),CONCATENATE("R44C",'Mapa final'!$R$138),"")</f>
        <v/>
      </c>
      <c r="M199" s="195" t="str">
        <f>IF(AND('Mapa final'!$AB$136="Baja",'Mapa final'!$AD$136="Moderado"),CONCATENATE("R45C",'Mapa final'!$R$136),"")</f>
        <v/>
      </c>
      <c r="N199" s="196" t="str">
        <f>IF(AND('Mapa final'!$AB$137="Baja",'Mapa final'!$AD$137="Moderado"),CONCATENATE("R44C",'Mapa final'!$R$137),"")</f>
        <v/>
      </c>
      <c r="O199" s="197" t="str">
        <f>IF(AND('Mapa final'!$AB$138="Baja",'Mapa final'!$AD$138="Moderado"),CONCATENATE("R44C",'Mapa final'!$R$138),"")</f>
        <v/>
      </c>
      <c r="P199" s="195" t="str">
        <f>IF(AND('Mapa final'!$AB$136="Baja",'Mapa final'!$AD$136="Moderado"),CONCATENATE("R45C",'Mapa final'!$R$136),"")</f>
        <v/>
      </c>
      <c r="Q199" s="196" t="str">
        <f>IF(AND('Mapa final'!$AB$137="Baja",'Mapa final'!$AD$137="Moderado"),CONCATENATE("R44C",'Mapa final'!$R$137),"")</f>
        <v/>
      </c>
      <c r="R199" s="197" t="str">
        <f>IF(AND('Mapa final'!$AB$138="Baja",'Mapa final'!$AD$138="Moderado"),CONCATENATE("R44C",'Mapa final'!$R$138),"")</f>
        <v/>
      </c>
      <c r="S199" s="86" t="str">
        <f>IF(AND('Mapa final'!$AB$136="Baja",'Mapa final'!$AD$136="Mayor"),CONCATENATE("R45C",'Mapa final'!$R$136),"")</f>
        <v>R45C1</v>
      </c>
      <c r="T199" s="40" t="str">
        <f>IF(AND('Mapa final'!$AB$137="Baja",'Mapa final'!$AD$137="Mayor"),CONCATENATE("R44C",'Mapa final'!$R$137),"")</f>
        <v/>
      </c>
      <c r="U199" s="87" t="str">
        <f>IF(AND('Mapa final'!$AB$138="Baja",'Mapa final'!$AD$138="Mayor"),CONCATENATE("R44C",'Mapa final'!$R$138),"")</f>
        <v/>
      </c>
      <c r="V199" s="189" t="str">
        <f>IF(AND('Mapa final'!$AB$136="Baja",'Mapa final'!$AD$136="Catastrófico"),CONCATENATE("R45C",'Mapa final'!$R$136),"")</f>
        <v/>
      </c>
      <c r="W199" s="190" t="str">
        <f>IF(AND('Mapa final'!$AB$137="Baja",'Mapa final'!$AD$137="Catastrófico"),CONCATENATE("R44C",'Mapa final'!$R$137),"")</f>
        <v/>
      </c>
      <c r="X199" s="191" t="str">
        <f>IF(AND('Mapa final'!$AB$138="Baja",'Mapa final'!$AD$138="Catastrófico"),CONCATENATE("R44C",'Mapa final'!$R$138),"")</f>
        <v/>
      </c>
      <c r="Y199" s="41"/>
      <c r="Z199" s="304"/>
      <c r="AA199" s="305"/>
      <c r="AB199" s="305"/>
      <c r="AC199" s="305"/>
      <c r="AD199" s="305"/>
      <c r="AE199" s="306"/>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290"/>
      <c r="C200" s="291"/>
      <c r="D200" s="292"/>
      <c r="E200" s="277"/>
      <c r="F200" s="276"/>
      <c r="G200" s="276"/>
      <c r="H200" s="276"/>
      <c r="I200" s="276"/>
      <c r="J200" s="204" t="str">
        <f>IF(AND('Mapa final'!$AB$139="Baja",'Mapa final'!$AD$139="Moderado"),CONCATENATE("R46C",'Mapa final'!$R$139),"")</f>
        <v>R46C1</v>
      </c>
      <c r="K200" s="205" t="str">
        <f>IF(AND('Mapa final'!$AB$140="Baja",'Mapa final'!$AD$140="Moderado"),CONCATENATE("R45C",'Mapa final'!$R$140),"")</f>
        <v/>
      </c>
      <c r="L200" s="206" t="str">
        <f>IF(AND('Mapa final'!$AB$141="Baja",'Mapa final'!$AD$141="Moderado"),CONCATENATE("R45C",'Mapa final'!$R$141),"")</f>
        <v/>
      </c>
      <c r="M200" s="195" t="str">
        <f>IF(AND('Mapa final'!$AB$139="Baja",'Mapa final'!$AD$139="Moderado"),CONCATENATE("R46C",'Mapa final'!$R$139),"")</f>
        <v>R46C1</v>
      </c>
      <c r="N200" s="196" t="str">
        <f>IF(AND('Mapa final'!$AB$140="Baja",'Mapa final'!$AD$140="Moderado"),CONCATENATE("R45C",'Mapa final'!$R$140),"")</f>
        <v/>
      </c>
      <c r="O200" s="197" t="str">
        <f>IF(AND('Mapa final'!$AB$141="Baja",'Mapa final'!$AD$141="Moderado"),CONCATENATE("R45C",'Mapa final'!$R$141),"")</f>
        <v/>
      </c>
      <c r="P200" s="195" t="str">
        <f>IF(AND('Mapa final'!$AB$139="Baja",'Mapa final'!$AD$139="Moderado"),CONCATENATE("R46C",'Mapa final'!$R$139),"")</f>
        <v>R46C1</v>
      </c>
      <c r="Q200" s="196" t="str">
        <f>IF(AND('Mapa final'!$AB$140="Baja",'Mapa final'!$AD$140="Moderado"),CONCATENATE("R45C",'Mapa final'!$R$140),"")</f>
        <v/>
      </c>
      <c r="R200" s="197" t="str">
        <f>IF(AND('Mapa final'!$AB$141="Baja",'Mapa final'!$AD$141="Moderado"),CONCATENATE("R45C",'Mapa final'!$R$141),"")</f>
        <v/>
      </c>
      <c r="S200" s="86" t="str">
        <f>IF(AND('Mapa final'!$AB$139="Baja",'Mapa final'!$AD$139="Mayor"),CONCATENATE("R46C",'Mapa final'!$R$139),"")</f>
        <v/>
      </c>
      <c r="T200" s="40" t="str">
        <f>IF(AND('Mapa final'!$AB$140="Baja",'Mapa final'!$AD$140="Mayor"),CONCATENATE("R45C",'Mapa final'!$R$140),"")</f>
        <v/>
      </c>
      <c r="U200" s="87" t="str">
        <f>IF(AND('Mapa final'!$AB$141="Baja",'Mapa final'!$AD$141="Mayor"),CONCATENATE("R45C",'Mapa final'!$R$141),"")</f>
        <v/>
      </c>
      <c r="V200" s="189" t="str">
        <f>IF(AND('Mapa final'!$AB$139="Baja",'Mapa final'!$AD$139="Catastrófico"),CONCATENATE("R46C",'Mapa final'!$R$139),"")</f>
        <v/>
      </c>
      <c r="W200" s="190" t="str">
        <f>IF(AND('Mapa final'!$AB$140="Baja",'Mapa final'!$AD$140="Catastrófico"),CONCATENATE("R45C",'Mapa final'!$R$140),"")</f>
        <v/>
      </c>
      <c r="X200" s="191" t="str">
        <f>IF(AND('Mapa final'!$AB$141="Baja",'Mapa final'!$AD$141="Catastrófico"),CONCATENATE("R45C",'Mapa final'!$R$141),"")</f>
        <v/>
      </c>
      <c r="Y200" s="41"/>
      <c r="Z200" s="304"/>
      <c r="AA200" s="305"/>
      <c r="AB200" s="305"/>
      <c r="AC200" s="305"/>
      <c r="AD200" s="305"/>
      <c r="AE200" s="306"/>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290"/>
      <c r="C201" s="291"/>
      <c r="D201" s="292"/>
      <c r="E201" s="277"/>
      <c r="F201" s="276"/>
      <c r="G201" s="276"/>
      <c r="H201" s="276"/>
      <c r="I201" s="276"/>
      <c r="J201" s="204" t="str">
        <f>IF(AND('Mapa final'!$AB$142="Baja",'Mapa final'!$AD$142="Moderado"),CONCATENATE("R47C",'Mapa final'!$R$142),"")</f>
        <v>R47C1</v>
      </c>
      <c r="K201" s="205" t="str">
        <f>IF(AND('Mapa final'!$AB$143="Baja",'Mapa final'!$AD$143="Moderado"),CONCATENATE("R46C",'Mapa final'!$R$143),"")</f>
        <v/>
      </c>
      <c r="L201" s="206" t="str">
        <f>IF(AND('Mapa final'!$AB$144="Baja",'Mapa final'!$AD$144="Moderado"),CONCATENATE("R46C",'Mapa final'!$R$144),"")</f>
        <v/>
      </c>
      <c r="M201" s="195" t="str">
        <f>IF(AND('Mapa final'!$AB$142="Baja",'Mapa final'!$AD$142="Moderado"),CONCATENATE("R47C",'Mapa final'!$R$142),"")</f>
        <v>R47C1</v>
      </c>
      <c r="N201" s="196" t="str">
        <f>IF(AND('Mapa final'!$AB$143="Baja",'Mapa final'!$AD$143="Moderado"),CONCATENATE("R46C",'Mapa final'!$R$143),"")</f>
        <v/>
      </c>
      <c r="O201" s="197" t="str">
        <f>IF(AND('Mapa final'!$AB$144="Baja",'Mapa final'!$AD$144="Moderado"),CONCATENATE("R46C",'Mapa final'!$R$144),"")</f>
        <v/>
      </c>
      <c r="P201" s="195" t="str">
        <f>IF(AND('Mapa final'!$AB$142="Baja",'Mapa final'!$AD$142="Moderado"),CONCATENATE("R47C",'Mapa final'!$R$142),"")</f>
        <v>R47C1</v>
      </c>
      <c r="Q201" s="196" t="str">
        <f>IF(AND('Mapa final'!$AB$143="Baja",'Mapa final'!$AD$143="Moderado"),CONCATENATE("R46C",'Mapa final'!$R$143),"")</f>
        <v/>
      </c>
      <c r="R201" s="197" t="str">
        <f>IF(AND('Mapa final'!$AB$144="Baja",'Mapa final'!$AD$144="Moderado"),CONCATENATE("R46C",'Mapa final'!$R$144),"")</f>
        <v/>
      </c>
      <c r="S201" s="86" t="str">
        <f>IF(AND('Mapa final'!$AB$142="Baja",'Mapa final'!$AD$142="Mayor"),CONCATENATE("R47C",'Mapa final'!$R$142),"")</f>
        <v/>
      </c>
      <c r="T201" s="40" t="str">
        <f>IF(AND('Mapa final'!$AB$143="Baja",'Mapa final'!$AD$143="Mayor"),CONCATENATE("R46C",'Mapa final'!$R$143),"")</f>
        <v/>
      </c>
      <c r="U201" s="87" t="str">
        <f>IF(AND('Mapa final'!$AB$144="Baja",'Mapa final'!$AD$144="Mayor"),CONCATENATE("R46C",'Mapa final'!$R$144),"")</f>
        <v/>
      </c>
      <c r="V201" s="189" t="str">
        <f>IF(AND('Mapa final'!$AB$142="Baja",'Mapa final'!$AD$142="Catastrófico"),CONCATENATE("R47C",'Mapa final'!$R$142),"")</f>
        <v/>
      </c>
      <c r="W201" s="190" t="str">
        <f>IF(AND('Mapa final'!$AB$143="Baja",'Mapa final'!$AD$143="Catastrófico"),CONCATENATE("R46C",'Mapa final'!$R$143),"")</f>
        <v/>
      </c>
      <c r="X201" s="191" t="str">
        <f>IF(AND('Mapa final'!$AB$144="Baja",'Mapa final'!$AD$144="Catastrófico"),CONCATENATE("R46C",'Mapa final'!$R$144),"")</f>
        <v/>
      </c>
      <c r="Y201" s="41"/>
      <c r="Z201" s="304"/>
      <c r="AA201" s="305"/>
      <c r="AB201" s="305"/>
      <c r="AC201" s="305"/>
      <c r="AD201" s="305"/>
      <c r="AE201" s="306"/>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290"/>
      <c r="C202" s="291"/>
      <c r="D202" s="292"/>
      <c r="E202" s="277"/>
      <c r="F202" s="276"/>
      <c r="G202" s="276"/>
      <c r="H202" s="276"/>
      <c r="I202" s="276"/>
      <c r="J202" s="204" t="str">
        <f>IF(AND('Mapa final'!$AB$145="Baja",'Mapa final'!$AD$145="Moderado"),CONCATENATE("R48C",'Mapa final'!$R$145),"")</f>
        <v>R48C1</v>
      </c>
      <c r="K202" s="205" t="str">
        <f>IF(AND('Mapa final'!$AB$146="Baja",'Mapa final'!$AD$146="Moderado"),CONCATENATE("R47C",'Mapa final'!$R$146),"")</f>
        <v/>
      </c>
      <c r="L202" s="206" t="str">
        <f>IF(AND('Mapa final'!$AB$147="Baja",'Mapa final'!$AD$147="Moderado"),CONCATENATE("R47C",'Mapa final'!$R$147),"")</f>
        <v/>
      </c>
      <c r="M202" s="195" t="str">
        <f>IF(AND('Mapa final'!$AB$145="Baja",'Mapa final'!$AD$145="Moderado"),CONCATENATE("R48C",'Mapa final'!$R$145),"")</f>
        <v>R48C1</v>
      </c>
      <c r="N202" s="196" t="str">
        <f>IF(AND('Mapa final'!$AB$146="Baja",'Mapa final'!$AD$146="Moderado"),CONCATENATE("R47C",'Mapa final'!$R$146),"")</f>
        <v/>
      </c>
      <c r="O202" s="197" t="str">
        <f>IF(AND('Mapa final'!$AB$147="Baja",'Mapa final'!$AD$147="Moderado"),CONCATENATE("R47C",'Mapa final'!$R$147),"")</f>
        <v/>
      </c>
      <c r="P202" s="195" t="str">
        <f>IF(AND('Mapa final'!$AB$145="Baja",'Mapa final'!$AD$145="Moderado"),CONCATENATE("R48C",'Mapa final'!$R$145),"")</f>
        <v>R48C1</v>
      </c>
      <c r="Q202" s="196" t="str">
        <f>IF(AND('Mapa final'!$AB$146="Baja",'Mapa final'!$AD$146="Moderado"),CONCATENATE("R47C",'Mapa final'!$R$146),"")</f>
        <v/>
      </c>
      <c r="R202" s="197" t="str">
        <f>IF(AND('Mapa final'!$AB$147="Baja",'Mapa final'!$AD$147="Moderado"),CONCATENATE("R47C",'Mapa final'!$R$147),"")</f>
        <v/>
      </c>
      <c r="S202" s="86" t="str">
        <f>IF(AND('Mapa final'!$AB$145="Baja",'Mapa final'!$AD$145="Mayor"),CONCATENATE("R48C",'Mapa final'!$R$145),"")</f>
        <v/>
      </c>
      <c r="T202" s="40" t="str">
        <f>IF(AND('Mapa final'!$AB$146="Baja",'Mapa final'!$AD$146="Mayor"),CONCATENATE("R47C",'Mapa final'!$R$146),"")</f>
        <v/>
      </c>
      <c r="U202" s="87" t="str">
        <f>IF(AND('Mapa final'!$AB$147="Baja",'Mapa final'!$AD$147="Mayor"),CONCATENATE("R47C",'Mapa final'!$R$147),"")</f>
        <v/>
      </c>
      <c r="V202" s="189" t="str">
        <f>IF(AND('Mapa final'!$AB$145="Baja",'Mapa final'!$AD$145="Catastrófico"),CONCATENATE("R48C",'Mapa final'!$R$145),"")</f>
        <v/>
      </c>
      <c r="W202" s="190" t="str">
        <f>IF(AND('Mapa final'!$AB$146="Baja",'Mapa final'!$AD$146="Catastrófico"),CONCATENATE("R47C",'Mapa final'!$R$146),"")</f>
        <v/>
      </c>
      <c r="X202" s="191" t="str">
        <f>IF(AND('Mapa final'!$AB$147="Baja",'Mapa final'!$AD$147="Catastrófico"),CONCATENATE("R47C",'Mapa final'!$R$147),"")</f>
        <v/>
      </c>
      <c r="Y202" s="41"/>
      <c r="Z202" s="304"/>
      <c r="AA202" s="305"/>
      <c r="AB202" s="305"/>
      <c r="AC202" s="305"/>
      <c r="AD202" s="305"/>
      <c r="AE202" s="306"/>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290"/>
      <c r="C203" s="291"/>
      <c r="D203" s="292"/>
      <c r="E203" s="277"/>
      <c r="F203" s="276"/>
      <c r="G203" s="276"/>
      <c r="H203" s="276"/>
      <c r="I203" s="276"/>
      <c r="J203" s="204" t="str">
        <f>IF(AND('Mapa final'!$AB$148="Baja",'Mapa final'!$AD$148="Moderado"),CONCATENATE("R49C",'Mapa final'!$R$148),"")</f>
        <v/>
      </c>
      <c r="K203" s="205" t="str">
        <f>IF(AND('Mapa final'!$AB$149="Baja",'Mapa final'!$AD$149="Moderado"),CONCATENATE("R48C",'Mapa final'!$R$149),"")</f>
        <v/>
      </c>
      <c r="L203" s="206" t="str">
        <f>IF(AND('Mapa final'!$AB$150="Baja",'Mapa final'!$AD$150="Moderado"),CONCATENATE("R48C",'Mapa final'!$R$150),"")</f>
        <v/>
      </c>
      <c r="M203" s="195" t="str">
        <f>IF(AND('Mapa final'!$AB$148="Baja",'Mapa final'!$AD$148="Moderado"),CONCATENATE("R49C",'Mapa final'!$R$148),"")</f>
        <v/>
      </c>
      <c r="N203" s="196" t="str">
        <f>IF(AND('Mapa final'!$AB$149="Baja",'Mapa final'!$AD$149="Moderado"),CONCATENATE("R48C",'Mapa final'!$R$149),"")</f>
        <v/>
      </c>
      <c r="O203" s="197" t="str">
        <f>IF(AND('Mapa final'!$AB$150="Baja",'Mapa final'!$AD$150="Moderado"),CONCATENATE("R48C",'Mapa final'!$R$150),"")</f>
        <v/>
      </c>
      <c r="P203" s="195" t="str">
        <f>IF(AND('Mapa final'!$AB$148="Baja",'Mapa final'!$AD$148="Moderado"),CONCATENATE("R49C",'Mapa final'!$R$148),"")</f>
        <v/>
      </c>
      <c r="Q203" s="196" t="str">
        <f>IF(AND('Mapa final'!$AB$149="Baja",'Mapa final'!$AD$149="Moderado"),CONCATENATE("R48C",'Mapa final'!$R$149),"")</f>
        <v/>
      </c>
      <c r="R203" s="197" t="str">
        <f>IF(AND('Mapa final'!$AB$150="Baja",'Mapa final'!$AD$150="Moderado"),CONCATENATE("R48C",'Mapa final'!$R$150),"")</f>
        <v/>
      </c>
      <c r="S203" s="86" t="str">
        <f>IF(AND('Mapa final'!$AB$148="Baja",'Mapa final'!$AD$148="Mayor"),CONCATENATE("R49C",'Mapa final'!$R$148),"")</f>
        <v/>
      </c>
      <c r="T203" s="40" t="str">
        <f>IF(AND('Mapa final'!$AB$149="Baja",'Mapa final'!$AD$149="Mayor"),CONCATENATE("R48C",'Mapa final'!$R$149),"")</f>
        <v/>
      </c>
      <c r="U203" s="87" t="str">
        <f>IF(AND('Mapa final'!$AB$150="Baja",'Mapa final'!$AD$150="Mayor"),CONCATENATE("R48C",'Mapa final'!$R$150),"")</f>
        <v/>
      </c>
      <c r="V203" s="189" t="str">
        <f>IF(AND('Mapa final'!$AB$148="Baja",'Mapa final'!$AD$148="Catastrófico"),CONCATENATE("R49C",'Mapa final'!$R$148),"")</f>
        <v/>
      </c>
      <c r="W203" s="190" t="str">
        <f>IF(AND('Mapa final'!$AB$149="Baja",'Mapa final'!$AD$149="Catastrófico"),CONCATENATE("R48C",'Mapa final'!$R$149),"")</f>
        <v/>
      </c>
      <c r="X203" s="191" t="str">
        <f>IF(AND('Mapa final'!$AB$150="Baja",'Mapa final'!$AD$150="Catastrófico"),CONCATENATE("R48C",'Mapa final'!$R$150),"")</f>
        <v/>
      </c>
      <c r="Y203" s="41"/>
      <c r="Z203" s="304"/>
      <c r="AA203" s="305"/>
      <c r="AB203" s="305"/>
      <c r="AC203" s="305"/>
      <c r="AD203" s="305"/>
      <c r="AE203" s="306"/>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290"/>
      <c r="C204" s="291"/>
      <c r="D204" s="292"/>
      <c r="E204" s="277"/>
      <c r="F204" s="276"/>
      <c r="G204" s="276"/>
      <c r="H204" s="276"/>
      <c r="I204" s="276"/>
      <c r="J204" s="204" t="str">
        <f>IF(AND('Mapa final'!$AB$151="Baja",'Mapa final'!$AD$151="Moderado"),CONCATENATE("R49C",'Mapa final'!$R$151),"")</f>
        <v/>
      </c>
      <c r="K204" s="205" t="str">
        <f>IF(AND('Mapa final'!$AB$152="Baja",'Mapa final'!$AD$152="Moderado"),CONCATENATE("R49C",'Mapa final'!$R$152),"")</f>
        <v/>
      </c>
      <c r="L204" s="206" t="str">
        <f>IF(AND('Mapa final'!$AB$153="Baja",'Mapa final'!$AD$153="Moderado"),CONCATENATE("R49C",'Mapa final'!$R$153),"")</f>
        <v/>
      </c>
      <c r="M204" s="195" t="str">
        <f>IF(AND('Mapa final'!$AB$151="Baja",'Mapa final'!$AD$151="Moderado"),CONCATENATE("R49C",'Mapa final'!$R$151),"")</f>
        <v/>
      </c>
      <c r="N204" s="196" t="str">
        <f>IF(AND('Mapa final'!$AB$152="Baja",'Mapa final'!$AD$152="Moderado"),CONCATENATE("R49C",'Mapa final'!$R$152),"")</f>
        <v/>
      </c>
      <c r="O204" s="197" t="str">
        <f>IF(AND('Mapa final'!$AB$153="Baja",'Mapa final'!$AD$153="Moderado"),CONCATENATE("R49C",'Mapa final'!$R$153),"")</f>
        <v/>
      </c>
      <c r="P204" s="195" t="str">
        <f>IF(AND('Mapa final'!$AB$151="Baja",'Mapa final'!$AD$151="Moderado"),CONCATENATE("R49C",'Mapa final'!$R$151),"")</f>
        <v/>
      </c>
      <c r="Q204" s="196" t="str">
        <f>IF(AND('Mapa final'!$AB$152="Baja",'Mapa final'!$AD$152="Moderado"),CONCATENATE("R49C",'Mapa final'!$R$152),"")</f>
        <v/>
      </c>
      <c r="R204" s="197" t="str">
        <f>IF(AND('Mapa final'!$AB$153="Baja",'Mapa final'!$AD$153="Moderado"),CONCATENATE("R49C",'Mapa final'!$R$153),"")</f>
        <v/>
      </c>
      <c r="S204" s="86" t="str">
        <f>IF(AND('Mapa final'!$AB$151="Baja",'Mapa final'!$AD$151="Mayor"),CONCATENATE("R49C",'Mapa final'!$R$151),"")</f>
        <v/>
      </c>
      <c r="T204" s="40" t="str">
        <f>IF(AND('Mapa final'!$AB$152="Baja",'Mapa final'!$AD$152="Mayor"),CONCATENATE("R49C",'Mapa final'!$R$152),"")</f>
        <v/>
      </c>
      <c r="U204" s="87" t="str">
        <f>IF(AND('Mapa final'!$AB$153="Baja",'Mapa final'!$AD$153="Mayor"),CONCATENATE("R49C",'Mapa final'!$R$153),"")</f>
        <v/>
      </c>
      <c r="V204" s="189" t="str">
        <f>IF(AND('Mapa final'!$AB$151="Baja",'Mapa final'!$AD$151="Catastrófico"),CONCATENATE("R49C",'Mapa final'!$R$151),"")</f>
        <v/>
      </c>
      <c r="W204" s="190" t="str">
        <f>IF(AND('Mapa final'!$AB$152="Baja",'Mapa final'!$AD$152="Catastrófico"),CONCATENATE("R49C",'Mapa final'!$R$152),"")</f>
        <v/>
      </c>
      <c r="X204" s="191" t="str">
        <f>IF(AND('Mapa final'!$AB$153="Baja",'Mapa final'!$AD$153="Catastrófico"),CONCATENATE("R49C",'Mapa final'!$R$153),"")</f>
        <v/>
      </c>
      <c r="Y204" s="41"/>
      <c r="Z204" s="304"/>
      <c r="AA204" s="305"/>
      <c r="AB204" s="305"/>
      <c r="AC204" s="305"/>
      <c r="AD204" s="305"/>
      <c r="AE204" s="306"/>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290"/>
      <c r="C205" s="291"/>
      <c r="D205" s="292"/>
      <c r="E205" s="277"/>
      <c r="F205" s="276"/>
      <c r="G205" s="276"/>
      <c r="H205" s="276"/>
      <c r="I205" s="276"/>
      <c r="J205" s="207" t="str">
        <f>IF(AND('Mapa final'!$AB$154="Baja",'Mapa final'!$AD$154="Moderado"),CONCATENATE("R50C",'Mapa final'!$R$154),"")</f>
        <v/>
      </c>
      <c r="K205" s="208" t="str">
        <f>IF(AND('Mapa final'!$AB$155="Baja",'Mapa final'!$AD$155="Moderado"),CONCATENATE("R50C",'Mapa final'!$R$155),"")</f>
        <v/>
      </c>
      <c r="L205" s="209" t="str">
        <f>IF(AND('Mapa final'!$AB$156="Baja",'Mapa final'!$AD$156="Moderado"),CONCATENATE("R50C",'Mapa final'!$R$156),"")</f>
        <v/>
      </c>
      <c r="M205" s="195" t="str">
        <f>IF(AND('Mapa final'!$AB$154="Baja",'Mapa final'!$AD$154="Moderado"),CONCATENATE("R50C",'Mapa final'!$R$154),"")</f>
        <v/>
      </c>
      <c r="N205" s="196" t="str">
        <f>IF(AND('Mapa final'!$AB$155="Baja",'Mapa final'!$AD$155="Moderado"),CONCATENATE("R50C",'Mapa final'!$R$155),"")</f>
        <v/>
      </c>
      <c r="O205" s="197" t="str">
        <f>IF(AND('Mapa final'!$AB$156="Baja",'Mapa final'!$AD$156="Moderado"),CONCATENATE("R50C",'Mapa final'!$R$156),"")</f>
        <v/>
      </c>
      <c r="P205" s="195" t="str">
        <f>IF(AND('Mapa final'!$AB$154="Baja",'Mapa final'!$AD$154="Moderado"),CONCATENATE("R50C",'Mapa final'!$R$154),"")</f>
        <v/>
      </c>
      <c r="Q205" s="196" t="str">
        <f>IF(AND('Mapa final'!$AB$155="Baja",'Mapa final'!$AD$155="Moderado"),CONCATENATE("R50C",'Mapa final'!$R$155),"")</f>
        <v/>
      </c>
      <c r="R205" s="197" t="str">
        <f>IF(AND('Mapa final'!$AB$156="Baja",'Mapa final'!$AD$156="Moderado"),CONCATENATE("R50C",'Mapa final'!$R$156),"")</f>
        <v/>
      </c>
      <c r="S205" s="86" t="str">
        <f>IF(AND('Mapa final'!$AB$154="Baja",'Mapa final'!$AD$154="Mayor"),CONCATENATE("R50C",'Mapa final'!$R$154),"")</f>
        <v/>
      </c>
      <c r="T205" s="40" t="str">
        <f>IF(AND('Mapa final'!$AB$155="Baja",'Mapa final'!$AD$155="Mayor"),CONCATENATE("R50C",'Mapa final'!$R$155),"")</f>
        <v/>
      </c>
      <c r="U205" s="87" t="str">
        <f>IF(AND('Mapa final'!$AB$156="Baja",'Mapa final'!$AD$156="Mayor"),CONCATENATE("R50C",'Mapa final'!$R$156),"")</f>
        <v/>
      </c>
      <c r="V205" s="189" t="str">
        <f>IF(AND('Mapa final'!$AB$154="Baja",'Mapa final'!$AD$154="Catastrófico"),CONCATENATE("R50C",'Mapa final'!$R$154),"")</f>
        <v/>
      </c>
      <c r="W205" s="190" t="str">
        <f>IF(AND('Mapa final'!$AB$155="Baja",'Mapa final'!$AD$155="Catastrófico"),CONCATENATE("R50C",'Mapa final'!$R$155),"")</f>
        <v/>
      </c>
      <c r="X205" s="191" t="str">
        <f>IF(AND('Mapa final'!$AB$156="Baja",'Mapa final'!$AD$156="Catastrófico"),CONCATENATE("R50C",'Mapa final'!$R$156),"")</f>
        <v/>
      </c>
      <c r="Y205" s="41"/>
      <c r="Z205" s="304"/>
      <c r="AA205" s="305"/>
      <c r="AB205" s="305"/>
      <c r="AC205" s="305"/>
      <c r="AD205" s="305"/>
      <c r="AE205" s="306"/>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290"/>
      <c r="C206" s="291"/>
      <c r="D206" s="292"/>
      <c r="E206" s="273" t="s">
        <v>104</v>
      </c>
      <c r="F206" s="274"/>
      <c r="G206" s="274"/>
      <c r="H206" s="274"/>
      <c r="I206" s="296"/>
      <c r="J206" s="201" t="str">
        <f>IF(AND('Mapa final'!$AB$7="Muy Baja",'Mapa final'!$AD$7="Moderado"),CONCATENATE("R1C",'Mapa final'!$R$7),"")</f>
        <v/>
      </c>
      <c r="K206" s="202" t="str">
        <f>IF(AND('Mapa final'!$AB$8="Muy Baja",'Mapa final'!$AD$8="Moderado"),CONCATENATE("R1C",'Mapa final'!$R$8),"")</f>
        <v/>
      </c>
      <c r="L206" s="203" t="str">
        <f>IF(AND('Mapa final'!$AB$9="Muy Baja",'Mapa final'!$AD$9="Moderado"),CONCATENATE("R1C",'Mapa final'!$R$9),"")</f>
        <v/>
      </c>
      <c r="M206" s="201" t="str">
        <f>IF(AND('Mapa final'!$AB$7="Muy Baja",'Mapa final'!$AD$7="Moderado"),CONCATENATE("R1C",'Mapa final'!$R$7),"")</f>
        <v/>
      </c>
      <c r="N206" s="202" t="str">
        <f>IF(AND('Mapa final'!$AB$8="Muy Baja",'Mapa final'!$AD$8="Moderado"),CONCATENATE("R1C",'Mapa final'!$R$8),"")</f>
        <v/>
      </c>
      <c r="O206" s="203" t="str">
        <f>IF(AND('Mapa final'!$AB$9="Muy Baja",'Mapa final'!$AD$9="Moderado"),CONCATENATE("R1C",'Mapa final'!$R$9),"")</f>
        <v/>
      </c>
      <c r="P206" s="192" t="str">
        <f>IF(AND('Mapa final'!$AB$7="Muy Baja",'Mapa final'!$AD$7="Moderado"),CONCATENATE("R1C",'Mapa final'!$R$7),"")</f>
        <v/>
      </c>
      <c r="Q206" s="193" t="str">
        <f>IF(AND('Mapa final'!$AB$8="Muy Baja",'Mapa final'!$AD$8="Moderado"),CONCATENATE("R1C",'Mapa final'!$R$8),"")</f>
        <v/>
      </c>
      <c r="R206" s="194" t="str">
        <f>IF(AND('Mapa final'!$AB$9="Muy Baja",'Mapa final'!$AD$9="Moderado"),CONCATENATE("R1C",'Mapa final'!$R$9),"")</f>
        <v/>
      </c>
      <c r="S206" s="83" t="str">
        <f>IF(AND('Mapa final'!$AB$7="Muy Baja",'Mapa final'!$AD$7="Mayor"),CONCATENATE("R1C",'Mapa final'!$R$7),"")</f>
        <v/>
      </c>
      <c r="T206" s="84" t="str">
        <f>IF(AND('Mapa final'!$AB$8="Muy Baja",'Mapa final'!$AD$8="Mayor"),CONCATENATE("R1C",'Mapa final'!$R$8),"")</f>
        <v/>
      </c>
      <c r="U206" s="85" t="str">
        <f>IF(AND('Mapa final'!$AB$9="Muy Baja",'Mapa final'!$AD$9="Mayor"),CONCATENATE("R1C",'Mapa final'!$R$9),"")</f>
        <v/>
      </c>
      <c r="V206" s="186" t="str">
        <f>IF(AND('Mapa final'!$AB$7="Muy Baja",'Mapa final'!$AD$7="Catastrófico"),CONCATENATE("R1C",'Mapa final'!$R$7),"")</f>
        <v/>
      </c>
      <c r="W206" s="187" t="str">
        <f>IF(AND('Mapa final'!$AB$8="Muy Baja",'Mapa final'!$AD$8="Catastrófico"),CONCATENATE("R1C",'Mapa final'!$R$8),"")</f>
        <v/>
      </c>
      <c r="X206" s="188"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290"/>
      <c r="C207" s="291"/>
      <c r="D207" s="292"/>
      <c r="E207" s="275"/>
      <c r="F207" s="276"/>
      <c r="G207" s="276"/>
      <c r="H207" s="276"/>
      <c r="I207" s="297"/>
      <c r="J207" s="204" t="str">
        <f>IF(AND('Mapa final'!$AB$10="Muy Baja",'Mapa final'!$AD$10="Moderado"),CONCATENATE("R2C",'Mapa final'!$R$10),"")</f>
        <v/>
      </c>
      <c r="K207" s="205" t="str">
        <f>IF(AND('Mapa final'!$AB$11="Muy Baja",'Mapa final'!$AD$11="Moderado"),CONCATENATE("R2C",'Mapa final'!$R$11),"")</f>
        <v/>
      </c>
      <c r="L207" s="206" t="str">
        <f>IF(AND('Mapa final'!$AB$12="Muy Baja",'Mapa final'!$AD$12="Moderado"),CONCATENATE("R2C",'Mapa final'!$R$12),"")</f>
        <v/>
      </c>
      <c r="M207" s="204" t="str">
        <f>IF(AND('Mapa final'!$AB$10="Muy Baja",'Mapa final'!$AD$10="Moderado"),CONCATENATE("R2C",'Mapa final'!$R$10),"")</f>
        <v/>
      </c>
      <c r="N207" s="205" t="str">
        <f>IF(AND('Mapa final'!$AB$11="Muy Baja",'Mapa final'!$AD$11="Moderado"),CONCATENATE("R2C",'Mapa final'!$R$11),"")</f>
        <v/>
      </c>
      <c r="O207" s="206" t="str">
        <f>IF(AND('Mapa final'!$AB$12="Muy Baja",'Mapa final'!$AD$12="Moderado"),CONCATENATE("R2C",'Mapa final'!$R$12),"")</f>
        <v/>
      </c>
      <c r="P207" s="195" t="str">
        <f>IF(AND('Mapa final'!$AB$10="Muy Baja",'Mapa final'!$AD$10="Moderado"),CONCATENATE("R2C",'Mapa final'!$R$10),"")</f>
        <v/>
      </c>
      <c r="Q207" s="196" t="str">
        <f>IF(AND('Mapa final'!$AB$11="Muy Baja",'Mapa final'!$AD$11="Moderado"),CONCATENATE("R2C",'Mapa final'!$R$11),"")</f>
        <v/>
      </c>
      <c r="R207" s="197" t="str">
        <f>IF(AND('Mapa final'!$AB$12="Muy Baja",'Mapa final'!$AD$12="Moderado"),CONCATENATE("R2C",'Mapa final'!$R$12),"")</f>
        <v/>
      </c>
      <c r="S207" s="86" t="str">
        <f>IF(AND('Mapa final'!$AB$10="Muy Baja",'Mapa final'!$AD$10="Mayor"),CONCATENATE("R2C",'Mapa final'!$R$10),"")</f>
        <v/>
      </c>
      <c r="T207" s="40" t="str">
        <f>IF(AND('Mapa final'!$AB$11="Muy Baja",'Mapa final'!$AD$11="Mayor"),CONCATENATE("R2C",'Mapa final'!$R$11),"")</f>
        <v/>
      </c>
      <c r="U207" s="87" t="str">
        <f>IF(AND('Mapa final'!$AB$12="Muy Baja",'Mapa final'!$AD$12="Mayor"),CONCATENATE("R2C",'Mapa final'!$R$12),"")</f>
        <v/>
      </c>
      <c r="V207" s="189" t="str">
        <f>IF(AND('Mapa final'!$AB$10="Muy Baja",'Mapa final'!$AD$10="Catastrófico"),CONCATENATE("R2C",'Mapa final'!$R$10),"")</f>
        <v/>
      </c>
      <c r="W207" s="190" t="str">
        <f>IF(AND('Mapa final'!$AB$11="Muy Baja",'Mapa final'!$AD$11="Catastrófico"),CONCATENATE("R2C",'Mapa final'!$R$11),"")</f>
        <v/>
      </c>
      <c r="X207" s="191"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290"/>
      <c r="C208" s="291"/>
      <c r="D208" s="292"/>
      <c r="E208" s="275"/>
      <c r="F208" s="276"/>
      <c r="G208" s="276"/>
      <c r="H208" s="276"/>
      <c r="I208" s="297"/>
      <c r="J208" s="204" t="str">
        <f>IF(AND('Mapa final'!$AB$13="Muy Baja",'Mapa final'!$AD$13="Moderado"),CONCATENATE("R3C",'Mapa final'!$R$13),"")</f>
        <v/>
      </c>
      <c r="K208" s="205" t="str">
        <f>IF(AND('Mapa final'!$AB$14="Muy Baja",'Mapa final'!$AD$14="Moderado"),CONCATENATE("R3C",'Mapa final'!$R$14),"")</f>
        <v/>
      </c>
      <c r="L208" s="206" t="str">
        <f>IF(AND('Mapa final'!$AB$15="Muy Baja",'Mapa final'!$AD$15="Moderado"),CONCATENATE("R3C",'Mapa final'!$R$15),"")</f>
        <v/>
      </c>
      <c r="M208" s="204" t="str">
        <f>IF(AND('Mapa final'!$AB$13="Muy Baja",'Mapa final'!$AD$13="Moderado"),CONCATENATE("R3C",'Mapa final'!$R$13),"")</f>
        <v/>
      </c>
      <c r="N208" s="205" t="str">
        <f>IF(AND('Mapa final'!$AB$14="Muy Baja",'Mapa final'!$AD$14="Moderado"),CONCATENATE("R3C",'Mapa final'!$R$14),"")</f>
        <v/>
      </c>
      <c r="O208" s="206" t="str">
        <f>IF(AND('Mapa final'!$AB$15="Muy Baja",'Mapa final'!$AD$15="Moderado"),CONCATENATE("R3C",'Mapa final'!$R$15),"")</f>
        <v/>
      </c>
      <c r="P208" s="195" t="str">
        <f>IF(AND('Mapa final'!$AB$13="Muy Baja",'Mapa final'!$AD$13="Moderado"),CONCATENATE("R3C",'Mapa final'!$R$13),"")</f>
        <v/>
      </c>
      <c r="Q208" s="196" t="str">
        <f>IF(AND('Mapa final'!$AB$14="Muy Baja",'Mapa final'!$AD$14="Moderado"),CONCATENATE("R3C",'Mapa final'!$R$14),"")</f>
        <v/>
      </c>
      <c r="R208" s="197" t="str">
        <f>IF(AND('Mapa final'!$AB$15="Muy Baja",'Mapa final'!$AD$15="Moderado"),CONCATENATE("R3C",'Mapa final'!$R$15),"")</f>
        <v/>
      </c>
      <c r="S208" s="86" t="str">
        <f>IF(AND('Mapa final'!$AB$13="Muy Baja",'Mapa final'!$AD$13="Mayor"),CONCATENATE("R3C",'Mapa final'!$R$13),"")</f>
        <v/>
      </c>
      <c r="T208" s="40" t="str">
        <f>IF(AND('Mapa final'!$AB$14="Muy Baja",'Mapa final'!$AD$14="Mayor"),CONCATENATE("R3C",'Mapa final'!$R$14),"")</f>
        <v/>
      </c>
      <c r="U208" s="87" t="str">
        <f>IF(AND('Mapa final'!$AB$15="Muy Baja",'Mapa final'!$AD$15="Mayor"),CONCATENATE("R3C",'Mapa final'!$R$15),"")</f>
        <v/>
      </c>
      <c r="V208" s="189" t="str">
        <f>IF(AND('Mapa final'!$AB$13="Muy Baja",'Mapa final'!$AD$13="Catastrófico"),CONCATENATE("R3C",'Mapa final'!$R$13),"")</f>
        <v/>
      </c>
      <c r="W208" s="190" t="str">
        <f>IF(AND('Mapa final'!$AB$14="Muy Baja",'Mapa final'!$AD$14="Catastrófico"),CONCATENATE("R3C",'Mapa final'!$R$14),"")</f>
        <v/>
      </c>
      <c r="X208" s="191"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290"/>
      <c r="C209" s="291"/>
      <c r="D209" s="292"/>
      <c r="E209" s="275"/>
      <c r="F209" s="276"/>
      <c r="G209" s="276"/>
      <c r="H209" s="276"/>
      <c r="I209" s="297"/>
      <c r="J209" s="204" t="str">
        <f>IF(AND('Mapa final'!$AB$16="Muy Baja",'Mapa final'!$AD$16="Moderado"),CONCATENATE("R4C",'Mapa final'!$R$16),"")</f>
        <v>R4C1</v>
      </c>
      <c r="K209" s="205" t="str">
        <f>IF(AND('Mapa final'!$AB$17="Muy Baja",'Mapa final'!$AD$17="Moderado"),CONCATENATE("R4C",'Mapa final'!$R$17),"")</f>
        <v/>
      </c>
      <c r="L209" s="206" t="str">
        <f>IF(AND('Mapa final'!$AB$18="Muy Baja",'Mapa final'!$AD$18="Moderado"),CONCATENATE("R4C",'Mapa final'!$R$18),"")</f>
        <v/>
      </c>
      <c r="M209" s="204" t="str">
        <f>IF(AND('Mapa final'!$AB$16="Muy Baja",'Mapa final'!$AD$16="Moderado"),CONCATENATE("R4C",'Mapa final'!$R$16),"")</f>
        <v>R4C1</v>
      </c>
      <c r="N209" s="205" t="str">
        <f>IF(AND('Mapa final'!$AB$17="Muy Baja",'Mapa final'!$AD$17="Moderado"),CONCATENATE("R4C",'Mapa final'!$R$17),"")</f>
        <v/>
      </c>
      <c r="O209" s="206" t="str">
        <f>IF(AND('Mapa final'!$AB$18="Muy Baja",'Mapa final'!$AD$18="Moderado"),CONCATENATE("R4C",'Mapa final'!$R$18),"")</f>
        <v/>
      </c>
      <c r="P209" s="195" t="str">
        <f>IF(AND('Mapa final'!$AB$16="Muy Baja",'Mapa final'!$AD$16="Moderado"),CONCATENATE("R4C",'Mapa final'!$R$16),"")</f>
        <v>R4C1</v>
      </c>
      <c r="Q209" s="196" t="str">
        <f>IF(AND('Mapa final'!$AB$17="Muy Baja",'Mapa final'!$AD$17="Moderado"),CONCATENATE("R4C",'Mapa final'!$R$17),"")</f>
        <v/>
      </c>
      <c r="R209" s="197" t="str">
        <f>IF(AND('Mapa final'!$AB$18="Muy Baja",'Mapa final'!$AD$18="Moderado"),CONCATENATE("R4C",'Mapa final'!$R$18),"")</f>
        <v/>
      </c>
      <c r="S209" s="86" t="str">
        <f>IF(AND('Mapa final'!$AB$16="Muy Baja",'Mapa final'!$AD$16="Mayor"),CONCATENATE("R4C",'Mapa final'!$R$16),"")</f>
        <v/>
      </c>
      <c r="T209" s="40" t="str">
        <f>IF(AND('Mapa final'!$AB$17="Muy Baja",'Mapa final'!$AD$17="Mayor"),CONCATENATE("R4C",'Mapa final'!$R$17),"")</f>
        <v/>
      </c>
      <c r="U209" s="87" t="str">
        <f>IF(AND('Mapa final'!$AB$18="Muy Baja",'Mapa final'!$AD$18="Mayor"),CONCATENATE("R4C",'Mapa final'!$R$18),"")</f>
        <v/>
      </c>
      <c r="V209" s="189" t="str">
        <f>IF(AND('Mapa final'!$AB$16="Muy Baja",'Mapa final'!$AD$16="Catastrófico"),CONCATENATE("R4C",'Mapa final'!$R$16),"")</f>
        <v/>
      </c>
      <c r="W209" s="190" t="str">
        <f>IF(AND('Mapa final'!$AB$17="Muy Baja",'Mapa final'!$AD$17="Catastrófico"),CONCATENATE("R4C",'Mapa final'!$R$17),"")</f>
        <v/>
      </c>
      <c r="X209" s="191"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290"/>
      <c r="C210" s="291"/>
      <c r="D210" s="292"/>
      <c r="E210" s="275"/>
      <c r="F210" s="276"/>
      <c r="G210" s="276"/>
      <c r="H210" s="276"/>
      <c r="I210" s="297"/>
      <c r="J210" s="204" t="str">
        <f>IF(AND('Mapa final'!$AB$19="Muy Baja",'Mapa final'!$AD$19="Moderado"),CONCATENATE("R5C",'Mapa final'!$R$19),"")</f>
        <v>R5C1</v>
      </c>
      <c r="K210" s="205" t="str">
        <f>IF(AND('Mapa final'!$AB$20="Muy Baja",'Mapa final'!$AD$20="Moderado"),CONCATENATE("R5C",'Mapa final'!$R$20),"")</f>
        <v/>
      </c>
      <c r="L210" s="206" t="str">
        <f>IF(AND('Mapa final'!$AB$21="Muy Baja",'Mapa final'!$AD$21="Moderado"),CONCATENATE("R5C",'Mapa final'!$R$21),"")</f>
        <v/>
      </c>
      <c r="M210" s="204" t="str">
        <f>IF(AND('Mapa final'!$AB$19="Muy Baja",'Mapa final'!$AD$19="Moderado"),CONCATENATE("R5C",'Mapa final'!$R$19),"")</f>
        <v>R5C1</v>
      </c>
      <c r="N210" s="205" t="str">
        <f>IF(AND('Mapa final'!$AB$20="Muy Baja",'Mapa final'!$AD$20="Moderado"),CONCATENATE("R5C",'Mapa final'!$R$20),"")</f>
        <v/>
      </c>
      <c r="O210" s="206" t="str">
        <f>IF(AND('Mapa final'!$AB$21="Muy Baja",'Mapa final'!$AD$21="Moderado"),CONCATENATE("R5C",'Mapa final'!$R$21),"")</f>
        <v/>
      </c>
      <c r="P210" s="195" t="str">
        <f>IF(AND('Mapa final'!$AB$19="Muy Baja",'Mapa final'!$AD$19="Moderado"),CONCATENATE("R5C",'Mapa final'!$R$19),"")</f>
        <v>R5C1</v>
      </c>
      <c r="Q210" s="196" t="str">
        <f>IF(AND('Mapa final'!$AB$20="Muy Baja",'Mapa final'!$AD$20="Moderado"),CONCATENATE("R5C",'Mapa final'!$R$20),"")</f>
        <v/>
      </c>
      <c r="R210" s="197" t="str">
        <f>IF(AND('Mapa final'!$AB$21="Muy Baja",'Mapa final'!$AD$21="Moderado"),CONCATENATE("R5C",'Mapa final'!$R$21),"")</f>
        <v/>
      </c>
      <c r="S210" s="86" t="str">
        <f>IF(AND('Mapa final'!$AB$19="Muy Baja",'Mapa final'!$AD$19="Mayor"),CONCATENATE("R5C",'Mapa final'!$R$19),"")</f>
        <v/>
      </c>
      <c r="T210" s="40" t="str">
        <f>IF(AND('Mapa final'!$AB$20="Muy Baja",'Mapa final'!$AD$20="Mayor"),CONCATENATE("R5C",'Mapa final'!$R$20),"")</f>
        <v/>
      </c>
      <c r="U210" s="87" t="str">
        <f>IF(AND('Mapa final'!$AB$21="Muy Baja",'Mapa final'!$AD$21="Mayor"),CONCATENATE("R5C",'Mapa final'!$R$21),"")</f>
        <v/>
      </c>
      <c r="V210" s="189" t="str">
        <f>IF(AND('Mapa final'!$AB$19="Muy Baja",'Mapa final'!$AD$19="Catastrófico"),CONCATENATE("R5C",'Mapa final'!$R$19),"")</f>
        <v/>
      </c>
      <c r="W210" s="190" t="str">
        <f>IF(AND('Mapa final'!$AB$20="Muy Baja",'Mapa final'!$AD$20="Catastrófico"),CONCATENATE("R5C",'Mapa final'!$R$20),"")</f>
        <v/>
      </c>
      <c r="X210" s="191"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290"/>
      <c r="C211" s="291"/>
      <c r="D211" s="292"/>
      <c r="E211" s="275"/>
      <c r="F211" s="276"/>
      <c r="G211" s="276"/>
      <c r="H211" s="276"/>
      <c r="I211" s="297"/>
      <c r="J211" s="204" t="str">
        <f>IF(AND('Mapa final'!$AB$22="Muy Baja",'Mapa final'!$AD$22="Moderado"),CONCATENATE("R6C",'Mapa final'!$R$22),"")</f>
        <v/>
      </c>
      <c r="K211" s="205" t="str">
        <f>IF(AND('Mapa final'!$AB$23="Muy Baja",'Mapa final'!$AD$23="Moderado"),CONCATENATE("R6C",'Mapa final'!$R$23),"")</f>
        <v/>
      </c>
      <c r="L211" s="206" t="str">
        <f>IF(AND('Mapa final'!$AB$24="Muy Baja",'Mapa final'!$AD$24="Moderado"),CONCATENATE("R6C",'Mapa final'!$R$24),"")</f>
        <v/>
      </c>
      <c r="M211" s="204" t="str">
        <f>IF(AND('Mapa final'!$AB$22="Muy Baja",'Mapa final'!$AD$22="Moderado"),CONCATENATE("R6C",'Mapa final'!$R$22),"")</f>
        <v/>
      </c>
      <c r="N211" s="205" t="str">
        <f>IF(AND('Mapa final'!$AB$23="Muy Baja",'Mapa final'!$AD$23="Moderado"),CONCATENATE("R6C",'Mapa final'!$R$23),"")</f>
        <v/>
      </c>
      <c r="O211" s="206" t="str">
        <f>IF(AND('Mapa final'!$AB$24="Muy Baja",'Mapa final'!$AD$24="Moderado"),CONCATENATE("R6C",'Mapa final'!$R$24),"")</f>
        <v/>
      </c>
      <c r="P211" s="195" t="str">
        <f>IF(AND('Mapa final'!$AB$22="Muy Baja",'Mapa final'!$AD$22="Moderado"),CONCATENATE("R6C",'Mapa final'!$R$22),"")</f>
        <v/>
      </c>
      <c r="Q211" s="196" t="str">
        <f>IF(AND('Mapa final'!$AB$23="Muy Baja",'Mapa final'!$AD$23="Moderado"),CONCATENATE("R6C",'Mapa final'!$R$23),"")</f>
        <v/>
      </c>
      <c r="R211" s="197" t="str">
        <f>IF(AND('Mapa final'!$AB$24="Muy Baja",'Mapa final'!$AD$24="Moderado"),CONCATENATE("R6C",'Mapa final'!$R$24),"")</f>
        <v/>
      </c>
      <c r="S211" s="86" t="str">
        <f>IF(AND('Mapa final'!$AB$22="Muy Baja",'Mapa final'!$AD$22="Mayor"),CONCATENATE("R6C",'Mapa final'!$R$22),"")</f>
        <v/>
      </c>
      <c r="T211" s="40" t="str">
        <f>IF(AND('Mapa final'!$AB$23="Muy Baja",'Mapa final'!$AD$23="Mayor"),CONCATENATE("R6C",'Mapa final'!$R$23),"")</f>
        <v/>
      </c>
      <c r="U211" s="87" t="str">
        <f>IF(AND('Mapa final'!$AB$24="Muy Baja",'Mapa final'!$AD$24="Mayor"),CONCATENATE("R6C",'Mapa final'!$R$24),"")</f>
        <v/>
      </c>
      <c r="V211" s="189" t="str">
        <f>IF(AND('Mapa final'!$AB$22="Muy Baja",'Mapa final'!$AD$22="Catastrófico"),CONCATENATE("R6C",'Mapa final'!$R$22),"")</f>
        <v/>
      </c>
      <c r="W211" s="190" t="str">
        <f>IF(AND('Mapa final'!$AB$23="Muy Baja",'Mapa final'!$AD$23="Catastrófico"),CONCATENATE("R6C",'Mapa final'!$R$23),"")</f>
        <v/>
      </c>
      <c r="X211" s="191"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290"/>
      <c r="C212" s="291"/>
      <c r="D212" s="292"/>
      <c r="E212" s="275"/>
      <c r="F212" s="276"/>
      <c r="G212" s="276"/>
      <c r="H212" s="276"/>
      <c r="I212" s="297"/>
      <c r="J212" s="204" t="str">
        <f>IF(AND('Mapa final'!$AB$25="Muy Baja",'Mapa final'!$AD$25="Moderado"),CONCATENATE("R7C",'Mapa final'!$R$25),"")</f>
        <v/>
      </c>
      <c r="K212" s="205" t="str">
        <f>IF(AND('Mapa final'!$AB$26="Muy Baja",'Mapa final'!$AD$26="Moderado"),CONCATENATE("R7C",'Mapa final'!$R$26),"")</f>
        <v/>
      </c>
      <c r="L212" s="206" t="str">
        <f>IF(AND('Mapa final'!$AB$27="Muy Baja",'Mapa final'!$AD$27="Moderado"),CONCATENATE("R7C",'Mapa final'!$R$27),"")</f>
        <v/>
      </c>
      <c r="M212" s="204" t="str">
        <f>IF(AND('Mapa final'!$AB$25="Muy Baja",'Mapa final'!$AD$25="Moderado"),CONCATENATE("R7C",'Mapa final'!$R$25),"")</f>
        <v/>
      </c>
      <c r="N212" s="205" t="str">
        <f>IF(AND('Mapa final'!$AB$26="Muy Baja",'Mapa final'!$AD$26="Moderado"),CONCATENATE("R7C",'Mapa final'!$R$26),"")</f>
        <v/>
      </c>
      <c r="O212" s="206" t="str">
        <f>IF(AND('Mapa final'!$AB$27="Muy Baja",'Mapa final'!$AD$27="Moderado"),CONCATENATE("R7C",'Mapa final'!$R$27),"")</f>
        <v/>
      </c>
      <c r="P212" s="195" t="str">
        <f>IF(AND('Mapa final'!$AB$25="Muy Baja",'Mapa final'!$AD$25="Moderado"),CONCATENATE("R7C",'Mapa final'!$R$25),"")</f>
        <v/>
      </c>
      <c r="Q212" s="196" t="str">
        <f>IF(AND('Mapa final'!$AB$26="Muy Baja",'Mapa final'!$AD$26="Moderado"),CONCATENATE("R7C",'Mapa final'!$R$26),"")</f>
        <v/>
      </c>
      <c r="R212" s="197" t="str">
        <f>IF(AND('Mapa final'!$AB$27="Muy Baja",'Mapa final'!$AD$27="Moderado"),CONCATENATE("R7C",'Mapa final'!$R$27),"")</f>
        <v/>
      </c>
      <c r="S212" s="86" t="str">
        <f>IF(AND('Mapa final'!$AB$25="Muy Baja",'Mapa final'!$AD$25="Mayor"),CONCATENATE("R7C",'Mapa final'!$R$25),"")</f>
        <v/>
      </c>
      <c r="T212" s="40" t="str">
        <f>IF(AND('Mapa final'!$AB$26="Muy Baja",'Mapa final'!$AD$26="Mayor"),CONCATENATE("R7C",'Mapa final'!$R$26),"")</f>
        <v/>
      </c>
      <c r="U212" s="87" t="str">
        <f>IF(AND('Mapa final'!$AB$27="Muy Baja",'Mapa final'!$AD$27="Mayor"),CONCATENATE("R7C",'Mapa final'!$R$27),"")</f>
        <v/>
      </c>
      <c r="V212" s="189" t="str">
        <f>IF(AND('Mapa final'!$AB$25="Muy Baja",'Mapa final'!$AD$25="Catastrófico"),CONCATENATE("R7C",'Mapa final'!$R$25),"")</f>
        <v/>
      </c>
      <c r="W212" s="190" t="str">
        <f>IF(AND('Mapa final'!$AB$26="Muy Baja",'Mapa final'!$AD$26="Catastrófico"),CONCATENATE("R7C",'Mapa final'!$R$26),"")</f>
        <v/>
      </c>
      <c r="X212" s="191"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290"/>
      <c r="C213" s="291"/>
      <c r="D213" s="292"/>
      <c r="E213" s="275"/>
      <c r="F213" s="276"/>
      <c r="G213" s="276"/>
      <c r="H213" s="276"/>
      <c r="I213" s="297"/>
      <c r="J213" s="204" t="str">
        <f>IF(AND('Mapa final'!$AB$28="Muy Baja",'Mapa final'!$AD$28="Moderado"),CONCATENATE("R8C",'Mapa final'!$R$28),"")</f>
        <v/>
      </c>
      <c r="K213" s="205" t="str">
        <f>IF(AND('Mapa final'!$AB$29="Muy Baja",'Mapa final'!$AD$29="Moderado"),CONCATENATE("R8C",'Mapa final'!$R$29),"")</f>
        <v/>
      </c>
      <c r="L213" s="206" t="str">
        <f>IF(AND('Mapa final'!$AB$30="Muy Baja",'Mapa final'!$AD$30="Moderado"),CONCATENATE("R8C",'Mapa final'!$R$30),"")</f>
        <v/>
      </c>
      <c r="M213" s="204" t="str">
        <f>IF(AND('Mapa final'!$AB$28="Muy Baja",'Mapa final'!$AD$28="Moderado"),CONCATENATE("R8C",'Mapa final'!$R$28),"")</f>
        <v/>
      </c>
      <c r="N213" s="205" t="str">
        <f>IF(AND('Mapa final'!$AB$29="Muy Baja",'Mapa final'!$AD$29="Moderado"),CONCATENATE("R8C",'Mapa final'!$R$29),"")</f>
        <v/>
      </c>
      <c r="O213" s="206" t="str">
        <f>IF(AND('Mapa final'!$AB$30="Muy Baja",'Mapa final'!$AD$30="Moderado"),CONCATENATE("R8C",'Mapa final'!$R$30),"")</f>
        <v/>
      </c>
      <c r="P213" s="195" t="str">
        <f>IF(AND('Mapa final'!$AB$28="Muy Baja",'Mapa final'!$AD$28="Moderado"),CONCATENATE("R8C",'Mapa final'!$R$28),"")</f>
        <v/>
      </c>
      <c r="Q213" s="196" t="str">
        <f>IF(AND('Mapa final'!$AB$29="Muy Baja",'Mapa final'!$AD$29="Moderado"),CONCATENATE("R8C",'Mapa final'!$R$29),"")</f>
        <v/>
      </c>
      <c r="R213" s="197" t="str">
        <f>IF(AND('Mapa final'!$AB$30="Muy Baja",'Mapa final'!$AD$30="Moderado"),CONCATENATE("R8C",'Mapa final'!$R$30),"")</f>
        <v/>
      </c>
      <c r="S213" s="86" t="str">
        <f>IF(AND('Mapa final'!$AB$28="Muy Baja",'Mapa final'!$AD$28="Mayor"),CONCATENATE("R8C",'Mapa final'!$R$28),"")</f>
        <v/>
      </c>
      <c r="T213" s="40" t="str">
        <f>IF(AND('Mapa final'!$AB$29="Muy Baja",'Mapa final'!$AD$29="Mayor"),CONCATENATE("R8C",'Mapa final'!$R$29),"")</f>
        <v/>
      </c>
      <c r="U213" s="87" t="str">
        <f>IF(AND('Mapa final'!$AB$30="Muy Baja",'Mapa final'!$AD$30="Mayor"),CONCATENATE("R8C",'Mapa final'!$R$30),"")</f>
        <v/>
      </c>
      <c r="V213" s="189" t="str">
        <f>IF(AND('Mapa final'!$AB$28="Muy Baja",'Mapa final'!$AD$28="Catastrófico"),CONCATENATE("R8C",'Mapa final'!$R$28),"")</f>
        <v/>
      </c>
      <c r="W213" s="190" t="str">
        <f>IF(AND('Mapa final'!$AB$29="Muy Baja",'Mapa final'!$AD$29="Catastrófico"),CONCATENATE("R8C",'Mapa final'!$R$29),"")</f>
        <v/>
      </c>
      <c r="X213" s="191"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290"/>
      <c r="C214" s="291"/>
      <c r="D214" s="292"/>
      <c r="E214" s="275"/>
      <c r="F214" s="276"/>
      <c r="G214" s="276"/>
      <c r="H214" s="276"/>
      <c r="I214" s="297"/>
      <c r="J214" s="204" t="str">
        <f>IF(AND('Mapa final'!$AB$31="Muy Baja",'Mapa final'!$AD$31="Moderado"),CONCATENATE("R9C",'Mapa final'!$R$31),"")</f>
        <v/>
      </c>
      <c r="K214" s="205" t="str">
        <f>IF(AND('Mapa final'!$AB$32="Muy Baja",'Mapa final'!$AD$32="Moderado"),CONCATENATE("R9C",'Mapa final'!$R$32),"")</f>
        <v/>
      </c>
      <c r="L214" s="206" t="str">
        <f>IF(AND('Mapa final'!$AB$33="Muy Baja",'Mapa final'!$AD$33="Moderado"),CONCATENATE("R9C",'Mapa final'!$R$33),"")</f>
        <v/>
      </c>
      <c r="M214" s="204" t="str">
        <f>IF(AND('Mapa final'!$AB$31="Muy Baja",'Mapa final'!$AD$31="Moderado"),CONCATENATE("R9C",'Mapa final'!$R$31),"")</f>
        <v/>
      </c>
      <c r="N214" s="205" t="str">
        <f>IF(AND('Mapa final'!$AB$32="Muy Baja",'Mapa final'!$AD$32="Moderado"),CONCATENATE("R9C",'Mapa final'!$R$32),"")</f>
        <v/>
      </c>
      <c r="O214" s="206" t="str">
        <f>IF(AND('Mapa final'!$AB$33="Muy Baja",'Mapa final'!$AD$33="Moderado"),CONCATENATE("R9C",'Mapa final'!$R$33),"")</f>
        <v/>
      </c>
      <c r="P214" s="195" t="str">
        <f>IF(AND('Mapa final'!$AB$31="Muy Baja",'Mapa final'!$AD$31="Moderado"),CONCATENATE("R9C",'Mapa final'!$R$31),"")</f>
        <v/>
      </c>
      <c r="Q214" s="196" t="str">
        <f>IF(AND('Mapa final'!$AB$32="Muy Baja",'Mapa final'!$AD$32="Moderado"),CONCATENATE("R9C",'Mapa final'!$R$32),"")</f>
        <v/>
      </c>
      <c r="R214" s="197" t="str">
        <f>IF(AND('Mapa final'!$AB$33="Muy Baja",'Mapa final'!$AD$33="Moderado"),CONCATENATE("R9C",'Mapa final'!$R$33),"")</f>
        <v/>
      </c>
      <c r="S214" s="86" t="str">
        <f>IF(AND('Mapa final'!$AB$31="Muy Baja",'Mapa final'!$AD$31="Mayor"),CONCATENATE("R9C",'Mapa final'!$R$31),"")</f>
        <v/>
      </c>
      <c r="T214" s="40" t="str">
        <f>IF(AND('Mapa final'!$AB$32="Muy Baja",'Mapa final'!$AD$32="Mayor"),CONCATENATE("R9C",'Mapa final'!$R$32),"")</f>
        <v/>
      </c>
      <c r="U214" s="87" t="str">
        <f>IF(AND('Mapa final'!$AB$33="Muy Baja",'Mapa final'!$AD$33="Mayor"),CONCATENATE("R9C",'Mapa final'!$R$33),"")</f>
        <v/>
      </c>
      <c r="V214" s="189" t="str">
        <f>IF(AND('Mapa final'!$AB$31="Muy Baja",'Mapa final'!$AD$31="Catastrófico"),CONCATENATE("R9C",'Mapa final'!$R$31),"")</f>
        <v/>
      </c>
      <c r="W214" s="190" t="str">
        <f>IF(AND('Mapa final'!$AB$32="Muy Baja",'Mapa final'!$AD$32="Catastrófico"),CONCATENATE("R9C",'Mapa final'!$R$32),"")</f>
        <v/>
      </c>
      <c r="X214" s="191"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290"/>
      <c r="C215" s="291"/>
      <c r="D215" s="292"/>
      <c r="E215" s="275"/>
      <c r="F215" s="276"/>
      <c r="G215" s="276"/>
      <c r="H215" s="276"/>
      <c r="I215" s="297"/>
      <c r="J215" s="204" t="str">
        <f>IF(AND('Mapa final'!$AB$34="Muy Baja",'Mapa final'!$AD$34="Moderado"),CONCATENATE("R10C",'Mapa final'!$R$34),"")</f>
        <v/>
      </c>
      <c r="K215" s="205" t="str">
        <f>IF(AND('Mapa final'!$AB$35="Muy Baja",'Mapa final'!$AD$35="Moderado"),CONCATENATE("R10C",'Mapa final'!$R$35),"")</f>
        <v/>
      </c>
      <c r="L215" s="206" t="str">
        <f>IF(AND('Mapa final'!$AB$36="Muy Baja",'Mapa final'!$AD$36="Moderado"),CONCATENATE("R10C",'Mapa final'!$R$36),"")</f>
        <v/>
      </c>
      <c r="M215" s="204" t="str">
        <f>IF(AND('Mapa final'!$AB$34="Muy Baja",'Mapa final'!$AD$34="Moderado"),CONCATENATE("R10C",'Mapa final'!$R$34),"")</f>
        <v/>
      </c>
      <c r="N215" s="205" t="str">
        <f>IF(AND('Mapa final'!$AB$35="Muy Baja",'Mapa final'!$AD$35="Moderado"),CONCATENATE("R10C",'Mapa final'!$R$35),"")</f>
        <v/>
      </c>
      <c r="O215" s="206" t="str">
        <f>IF(AND('Mapa final'!$AB$36="Muy Baja",'Mapa final'!$AD$36="Moderado"),CONCATENATE("R10C",'Mapa final'!$R$36),"")</f>
        <v/>
      </c>
      <c r="P215" s="195" t="str">
        <f>IF(AND('Mapa final'!$AB$34="Muy Baja",'Mapa final'!$AD$34="Moderado"),CONCATENATE("R10C",'Mapa final'!$R$34),"")</f>
        <v/>
      </c>
      <c r="Q215" s="196" t="str">
        <f>IF(AND('Mapa final'!$AB$35="Muy Baja",'Mapa final'!$AD$35="Moderado"),CONCATENATE("R10C",'Mapa final'!$R$35),"")</f>
        <v/>
      </c>
      <c r="R215" s="197" t="str">
        <f>IF(AND('Mapa final'!$AB$36="Muy Baja",'Mapa final'!$AD$36="Moderado"),CONCATENATE("R10C",'Mapa final'!$R$36),"")</f>
        <v/>
      </c>
      <c r="S215" s="86" t="str">
        <f>IF(AND('Mapa final'!$AB$34="Muy Baja",'Mapa final'!$AD$34="Mayor"),CONCATENATE("R10C",'Mapa final'!$R$34),"")</f>
        <v/>
      </c>
      <c r="T215" s="40" t="str">
        <f>IF(AND('Mapa final'!$AB$35="Muy Baja",'Mapa final'!$AD$35="Mayor"),CONCATENATE("R10C",'Mapa final'!$R$35),"")</f>
        <v/>
      </c>
      <c r="U215" s="87" t="str">
        <f>IF(AND('Mapa final'!$AB$36="Muy Baja",'Mapa final'!$AD$36="Mayor"),CONCATENATE("R10C",'Mapa final'!$R$36),"")</f>
        <v/>
      </c>
      <c r="V215" s="189" t="str">
        <f>IF(AND('Mapa final'!$AB$34="Muy Baja",'Mapa final'!$AD$34="Catastrófico"),CONCATENATE("R10C",'Mapa final'!$R$34),"")</f>
        <v/>
      </c>
      <c r="W215" s="190" t="str">
        <f>IF(AND('Mapa final'!$AB$35="Muy Baja",'Mapa final'!$AD$35="Catastrófico"),CONCATENATE("R10C",'Mapa final'!$R$35),"")</f>
        <v/>
      </c>
      <c r="X215" s="191" t="str">
        <f>IF(AND('Mapa final'!$AB$36="Muy Baja",'Mapa final'!$AD$36="Catastrófico"),CONCATENATE("R10C",'Mapa final'!$R$36),"")</f>
        <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290"/>
      <c r="C216" s="291"/>
      <c r="D216" s="292"/>
      <c r="E216" s="275"/>
      <c r="F216" s="276"/>
      <c r="G216" s="276"/>
      <c r="H216" s="276"/>
      <c r="I216" s="297"/>
      <c r="J216" s="204" t="str">
        <f>IF(AND('Mapa final'!$AB$37="Muy Baja",'Mapa final'!$AD$37="Moderado"),CONCATENATE("R11C",'Mapa final'!$R$37),"")</f>
        <v>R11C1</v>
      </c>
      <c r="K216" s="205" t="str">
        <f>IF(AND('Mapa final'!$AB$38="Muy Baja",'Mapa final'!$AD$38="Moderado"),CONCATENATE("R11C",'Mapa final'!$R$38),"")</f>
        <v/>
      </c>
      <c r="L216" s="206" t="str">
        <f>IF(AND('Mapa final'!$AB$39="Muy Baja",'Mapa final'!$AD$39="Moderado"),CONCATENATE("R11C",'Mapa final'!$R$39),"")</f>
        <v/>
      </c>
      <c r="M216" s="204" t="str">
        <f>IF(AND('Mapa final'!$AB$37="Muy Baja",'Mapa final'!$AD$37="Moderado"),CONCATENATE("R11C",'Mapa final'!$R$37),"")</f>
        <v>R11C1</v>
      </c>
      <c r="N216" s="205" t="str">
        <f>IF(AND('Mapa final'!$AB$38="Muy Baja",'Mapa final'!$AD$38="Moderado"),CONCATENATE("R11C",'Mapa final'!$R$38),"")</f>
        <v/>
      </c>
      <c r="O216" s="206" t="str">
        <f>IF(AND('Mapa final'!$AB$39="Muy Baja",'Mapa final'!$AD$39="Moderado"),CONCATENATE("R11C",'Mapa final'!$R$39),"")</f>
        <v/>
      </c>
      <c r="P216" s="195" t="str">
        <f>IF(AND('Mapa final'!$AB$37="Muy Baja",'Mapa final'!$AD$37="Moderado"),CONCATENATE("R11C",'Mapa final'!$R$37),"")</f>
        <v>R11C1</v>
      </c>
      <c r="Q216" s="196" t="str">
        <f>IF(AND('Mapa final'!$AB$38="Muy Baja",'Mapa final'!$AD$38="Moderado"),CONCATENATE("R11C",'Mapa final'!$R$38),"")</f>
        <v/>
      </c>
      <c r="R216" s="197" t="str">
        <f>IF(AND('Mapa final'!$AB$39="Muy Baja",'Mapa final'!$AD$39="Moderado"),CONCATENATE("R11C",'Mapa final'!$R$39),"")</f>
        <v/>
      </c>
      <c r="S216" s="86" t="str">
        <f>IF(AND('Mapa final'!$AB$37="Muy Baja",'Mapa final'!$AD$37="Mayor"),CONCATENATE("R11C",'Mapa final'!$R$37),"")</f>
        <v/>
      </c>
      <c r="T216" s="40" t="str">
        <f>IF(AND('Mapa final'!$AB$38="Muy Baja",'Mapa final'!$AD$38="Mayor"),CONCATENATE("R11C",'Mapa final'!$R$38),"")</f>
        <v/>
      </c>
      <c r="U216" s="87" t="str">
        <f>IF(AND('Mapa final'!$AB$39="Muy Baja",'Mapa final'!$AD$39="Mayor"),CONCATENATE("R11C",'Mapa final'!$R$39),"")</f>
        <v/>
      </c>
      <c r="V216" s="189" t="str">
        <f>IF(AND('Mapa final'!$AB$37="Muy Baja",'Mapa final'!$AD$37="Catastrófico"),CONCATENATE("R11C",'Mapa final'!$R$37),"")</f>
        <v/>
      </c>
      <c r="W216" s="190" t="str">
        <f>IF(AND('Mapa final'!$AB$38="Muy Baja",'Mapa final'!$AD$38="Catastrófico"),CONCATENATE("R11C",'Mapa final'!$R$38),"")</f>
        <v/>
      </c>
      <c r="X216" s="191" t="str">
        <f>IF(AND('Mapa final'!$AB$39="Muy Baja",'Mapa final'!$AD$39="Catastrófico"),CONCATENATE("R11C",'Mapa final'!$R$39),"")</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290"/>
      <c r="C217" s="291"/>
      <c r="D217" s="292"/>
      <c r="E217" s="275"/>
      <c r="F217" s="276"/>
      <c r="G217" s="276"/>
      <c r="H217" s="276"/>
      <c r="I217" s="297"/>
      <c r="J217" s="204" t="str">
        <f>IF(AND('Mapa final'!$AB$40="Muy Baja",'Mapa final'!$AD$40="Moderado"),CONCATENATE("R12C",'Mapa final'!$R$40),"")</f>
        <v/>
      </c>
      <c r="K217" s="205" t="str">
        <f>IF(AND('Mapa final'!$AB$41="Muy Baja",'Mapa final'!$AD$41="Moderado"),CONCATENATE("R12C",'Mapa final'!$R$41),"")</f>
        <v>R12C2</v>
      </c>
      <c r="L217" s="206" t="str">
        <f>IF(AND('Mapa final'!$AB$42="Muy Baja",'Mapa final'!$AD$42="Moderado"),CONCATENATE("R12C",'Mapa final'!$R$42),"")</f>
        <v/>
      </c>
      <c r="M217" s="204" t="str">
        <f>IF(AND('Mapa final'!$AB$40="Muy Baja",'Mapa final'!$AD$40="Moderado"),CONCATENATE("R12C",'Mapa final'!$R$40),"")</f>
        <v/>
      </c>
      <c r="N217" s="205" t="str">
        <f>IF(AND('Mapa final'!$AB$41="Muy Baja",'Mapa final'!$AD$41="Moderado"),CONCATENATE("R12C",'Mapa final'!$R$41),"")</f>
        <v>R12C2</v>
      </c>
      <c r="O217" s="206" t="str">
        <f>IF(AND('Mapa final'!$AB$42="Muy Baja",'Mapa final'!$AD$42="Moderado"),CONCATENATE("R12C",'Mapa final'!$R$42),"")</f>
        <v/>
      </c>
      <c r="P217" s="195" t="str">
        <f>IF(AND('Mapa final'!$AB$40="Muy Baja",'Mapa final'!$AD$40="Moderado"),CONCATENATE("R12C",'Mapa final'!$R$40),"")</f>
        <v/>
      </c>
      <c r="Q217" s="196" t="str">
        <f>IF(AND('Mapa final'!$AB$41="Muy Baja",'Mapa final'!$AD$41="Moderado"),CONCATENATE("R12C",'Mapa final'!$R$41),"")</f>
        <v>R12C2</v>
      </c>
      <c r="R217" s="197" t="str">
        <f>IF(AND('Mapa final'!$AB$42="Muy Baja",'Mapa final'!$AD$42="Moderado"),CONCATENATE("R12C",'Mapa final'!$R$42),"")</f>
        <v/>
      </c>
      <c r="S217" s="86" t="str">
        <f>IF(AND('Mapa final'!$AB$40="Muy Baja",'Mapa final'!$AD$40="Mayor"),CONCATENATE("R12C",'Mapa final'!$R$40),"")</f>
        <v/>
      </c>
      <c r="T217" s="40" t="str">
        <f>IF(AND('Mapa final'!$AB$41="Muy Baja",'Mapa final'!$AD$41="Mayor"),CONCATENATE("R12C",'Mapa final'!$R$41),"")</f>
        <v/>
      </c>
      <c r="U217" s="87" t="str">
        <f>IF(AND('Mapa final'!$AB$42="Muy Baja",'Mapa final'!$AD$42="Mayor"),CONCATENATE("R12C",'Mapa final'!$R$42),"")</f>
        <v/>
      </c>
      <c r="V217" s="189" t="str">
        <f>IF(AND('Mapa final'!$AB$40="Muy Baja",'Mapa final'!$AD$40="Catastrófico"),CONCATENATE("R12C",'Mapa final'!$R$40),"")</f>
        <v/>
      </c>
      <c r="W217" s="190" t="str">
        <f>IF(AND('Mapa final'!$AB$41="Muy Baja",'Mapa final'!$AD$41="Catastrófico"),CONCATENATE("R12C",'Mapa final'!$R$41),"")</f>
        <v/>
      </c>
      <c r="X217" s="191" t="str">
        <f>IF(AND('Mapa final'!$AB$42="Muy Baja",'Mapa final'!$AD$42="Catastrófico"),CONCATENATE("R12C",'Mapa final'!$R$42),"")</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290"/>
      <c r="C218" s="291"/>
      <c r="D218" s="292"/>
      <c r="E218" s="275"/>
      <c r="F218" s="276"/>
      <c r="G218" s="276"/>
      <c r="H218" s="276"/>
      <c r="I218" s="297"/>
      <c r="J218" s="204" t="str">
        <f>IF(AND('Mapa final'!$AB$43="Muy Baja",'Mapa final'!$AD$43="Moderado"),CONCATENATE("R13C",'Mapa final'!$R$43),"")</f>
        <v/>
      </c>
      <c r="K218" s="205" t="str">
        <f>IF(AND('Mapa final'!$AB$44="Muy Baja",'Mapa final'!$AD$44="Moderado"),CONCATENATE("R13C",'Mapa final'!$R$44),"")</f>
        <v/>
      </c>
      <c r="L218" s="206" t="str">
        <f>IF(AND('Mapa final'!$AB$45="Muy Baja",'Mapa final'!$AD$45="Moderado"),CONCATENATE("R13C",'Mapa final'!$R$45),"")</f>
        <v/>
      </c>
      <c r="M218" s="204" t="str">
        <f>IF(AND('Mapa final'!$AB$43="Muy Baja",'Mapa final'!$AD$43="Moderado"),CONCATENATE("R13C",'Mapa final'!$R$43),"")</f>
        <v/>
      </c>
      <c r="N218" s="205" t="str">
        <f>IF(AND('Mapa final'!$AB$44="Muy Baja",'Mapa final'!$AD$44="Moderado"),CONCATENATE("R13C",'Mapa final'!$R$44),"")</f>
        <v/>
      </c>
      <c r="O218" s="206" t="str">
        <f>IF(AND('Mapa final'!$AB$45="Muy Baja",'Mapa final'!$AD$45="Moderado"),CONCATENATE("R13C",'Mapa final'!$R$45),"")</f>
        <v/>
      </c>
      <c r="P218" s="195" t="str">
        <f>IF(AND('Mapa final'!$AB$43="Muy Baja",'Mapa final'!$AD$43="Moderado"),CONCATENATE("R13C",'Mapa final'!$R$43),"")</f>
        <v/>
      </c>
      <c r="Q218" s="196" t="str">
        <f>IF(AND('Mapa final'!$AB$44="Muy Baja",'Mapa final'!$AD$44="Moderado"),CONCATENATE("R13C",'Mapa final'!$R$44),"")</f>
        <v/>
      </c>
      <c r="R218" s="197" t="str">
        <f>IF(AND('Mapa final'!$AB$45="Muy Baja",'Mapa final'!$AD$45="Moderado"),CONCATENATE("R13C",'Mapa final'!$R$45),"")</f>
        <v/>
      </c>
      <c r="S218" s="86" t="str">
        <f>IF(AND('Mapa final'!$AB$43="Muy Baja",'Mapa final'!$AD$43="Mayor"),CONCATENATE("R13C",'Mapa final'!$R$43),"")</f>
        <v/>
      </c>
      <c r="T218" s="40" t="str">
        <f>IF(AND('Mapa final'!$AB$44="Muy Baja",'Mapa final'!$AD$44="Mayor"),CONCATENATE("R13C",'Mapa final'!$R$44),"")</f>
        <v/>
      </c>
      <c r="U218" s="87" t="str">
        <f>IF(AND('Mapa final'!$AB$45="Muy Baja",'Mapa final'!$AD$45="Mayor"),CONCATENATE("R13C",'Mapa final'!$R$45),"")</f>
        <v/>
      </c>
      <c r="V218" s="189" t="str">
        <f>IF(AND('Mapa final'!$AB$43="Muy Baja",'Mapa final'!$AD$43="Catastrófico"),CONCATENATE("R13C",'Mapa final'!$R$43),"")</f>
        <v/>
      </c>
      <c r="W218" s="190" t="str">
        <f>IF(AND('Mapa final'!$AB$44="Muy Baja",'Mapa final'!$AD$44="Catastrófico"),CONCATENATE("R13C",'Mapa final'!$R$44),"")</f>
        <v/>
      </c>
      <c r="X218" s="191" t="str">
        <f>IF(AND('Mapa final'!$AB$45="Muy Baja",'Mapa final'!$AD$45="Catastrófico"),CONCATENATE("R13C",'Mapa final'!$R$45),"")</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290"/>
      <c r="C219" s="291"/>
      <c r="D219" s="292"/>
      <c r="E219" s="275"/>
      <c r="F219" s="276"/>
      <c r="G219" s="276"/>
      <c r="H219" s="276"/>
      <c r="I219" s="297"/>
      <c r="J219" s="204" t="str">
        <f>IF(AND('Mapa final'!$AB$46="Muy Baja",'Mapa final'!$AD$46="Moderado"),CONCATENATE("R14C",'Mapa final'!$R$46),"")</f>
        <v/>
      </c>
      <c r="K219" s="205" t="str">
        <f>IF(AND('Mapa final'!$AB$47="Muy Baja",'Mapa final'!$AD$47="Moderado"),CONCATENATE("R14C",'Mapa final'!$R$47),"")</f>
        <v/>
      </c>
      <c r="L219" s="206" t="str">
        <f>IF(AND('Mapa final'!$AB$48="Muy Baja",'Mapa final'!$AD$48="Moderado"),CONCATENATE("R14C",'Mapa final'!$R$48),"")</f>
        <v/>
      </c>
      <c r="M219" s="204" t="str">
        <f>IF(AND('Mapa final'!$AB$46="Muy Baja",'Mapa final'!$AD$46="Moderado"),CONCATENATE("R14C",'Mapa final'!$R$46),"")</f>
        <v/>
      </c>
      <c r="N219" s="205" t="str">
        <f>IF(AND('Mapa final'!$AB$47="Muy Baja",'Mapa final'!$AD$47="Moderado"),CONCATENATE("R14C",'Mapa final'!$R$47),"")</f>
        <v/>
      </c>
      <c r="O219" s="206" t="str">
        <f>IF(AND('Mapa final'!$AB$48="Muy Baja",'Mapa final'!$AD$48="Moderado"),CONCATENATE("R14C",'Mapa final'!$R$48),"")</f>
        <v/>
      </c>
      <c r="P219" s="195" t="str">
        <f>IF(AND('Mapa final'!$AB$46="Muy Baja",'Mapa final'!$AD$46="Moderado"),CONCATENATE("R14C",'Mapa final'!$R$46),"")</f>
        <v/>
      </c>
      <c r="Q219" s="196" t="str">
        <f>IF(AND('Mapa final'!$AB$47="Muy Baja",'Mapa final'!$AD$47="Moderado"),CONCATENATE("R14C",'Mapa final'!$R$47),"")</f>
        <v/>
      </c>
      <c r="R219" s="197" t="str">
        <f>IF(AND('Mapa final'!$AB$48="Muy Baja",'Mapa final'!$AD$48="Moderado"),CONCATENATE("R14C",'Mapa final'!$R$48),"")</f>
        <v/>
      </c>
      <c r="S219" s="86" t="str">
        <f>IF(AND('Mapa final'!$AB$46="Muy Baja",'Mapa final'!$AD$46="Mayor"),CONCATENATE("R14C",'Mapa final'!$R$46),"")</f>
        <v/>
      </c>
      <c r="T219" s="40" t="str">
        <f>IF(AND('Mapa final'!$AB$47="Muy Baja",'Mapa final'!$AD$47="Mayor"),CONCATENATE("R14C",'Mapa final'!$R$47),"")</f>
        <v/>
      </c>
      <c r="U219" s="87" t="str">
        <f>IF(AND('Mapa final'!$AB$48="Muy Baja",'Mapa final'!$AD$48="Mayor"),CONCATENATE("R14C",'Mapa final'!$R$48),"")</f>
        <v/>
      </c>
      <c r="V219" s="189" t="str">
        <f>IF(AND('Mapa final'!$AB$46="Muy Baja",'Mapa final'!$AD$46="Catastrófico"),CONCATENATE("R14C",'Mapa final'!$R$46),"")</f>
        <v/>
      </c>
      <c r="W219" s="190" t="str">
        <f>IF(AND('Mapa final'!$AB$47="Muy Baja",'Mapa final'!$AD$47="Catastrófico"),CONCATENATE("R14C",'Mapa final'!$R$47),"")</f>
        <v/>
      </c>
      <c r="X219" s="191" t="str">
        <f>IF(AND('Mapa final'!$AB$48="Muy Baja",'Mapa final'!$AD$48="Catastrófico"),CONCATENATE("R14C",'Mapa final'!$R$48),"")</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290"/>
      <c r="C220" s="291"/>
      <c r="D220" s="292"/>
      <c r="E220" s="275"/>
      <c r="F220" s="276"/>
      <c r="G220" s="276"/>
      <c r="H220" s="276"/>
      <c r="I220" s="297"/>
      <c r="J220" s="204" t="str">
        <f>IF(AND('Mapa final'!$AB$49="Muy Baja",'Mapa final'!$AD$49="Moderado"),CONCATENATE("R15C",'Mapa final'!$R$49),"")</f>
        <v/>
      </c>
      <c r="K220" s="205" t="str">
        <f>IF(AND('Mapa final'!$AB$50="Muy Baja",'Mapa final'!$AD$50="Moderado"),CONCATENATE("R15C",'Mapa final'!$R$50),"")</f>
        <v/>
      </c>
      <c r="L220" s="206" t="str">
        <f>IF(AND('Mapa final'!$AB$51="Muy Baja",'Mapa final'!$AD$51="Moderado"),CONCATENATE("R15C",'Mapa final'!$R$51),"")</f>
        <v/>
      </c>
      <c r="M220" s="204" t="str">
        <f>IF(AND('Mapa final'!$AB$49="Muy Baja",'Mapa final'!$AD$49="Moderado"),CONCATENATE("R15C",'Mapa final'!$R$49),"")</f>
        <v/>
      </c>
      <c r="N220" s="205" t="str">
        <f>IF(AND('Mapa final'!$AB$50="Muy Baja",'Mapa final'!$AD$50="Moderado"),CONCATENATE("R15C",'Mapa final'!$R$50),"")</f>
        <v/>
      </c>
      <c r="O220" s="206" t="str">
        <f>IF(AND('Mapa final'!$AB$51="Muy Baja",'Mapa final'!$AD$51="Moderado"),CONCATENATE("R15C",'Mapa final'!$R$51),"")</f>
        <v/>
      </c>
      <c r="P220" s="195" t="str">
        <f>IF(AND('Mapa final'!$AB$49="Muy Baja",'Mapa final'!$AD$49="Moderado"),CONCATENATE("R15C",'Mapa final'!$R$49),"")</f>
        <v/>
      </c>
      <c r="Q220" s="196" t="str">
        <f>IF(AND('Mapa final'!$AB$50="Muy Baja",'Mapa final'!$AD$50="Moderado"),CONCATENATE("R15C",'Mapa final'!$R$50),"")</f>
        <v/>
      </c>
      <c r="R220" s="197" t="str">
        <f>IF(AND('Mapa final'!$AB$51="Muy Baja",'Mapa final'!$AD$51="Moderado"),CONCATENATE("R15C",'Mapa final'!$R$51),"")</f>
        <v/>
      </c>
      <c r="S220" s="86" t="str">
        <f>IF(AND('Mapa final'!$AB$49="Muy Baja",'Mapa final'!$AD$49="Mayor"),CONCATENATE("R15C",'Mapa final'!$R$49),"")</f>
        <v/>
      </c>
      <c r="T220" s="40" t="str">
        <f>IF(AND('Mapa final'!$AB$50="Muy Baja",'Mapa final'!$AD$50="Mayor"),CONCATENATE("R15C",'Mapa final'!$R$50),"")</f>
        <v/>
      </c>
      <c r="U220" s="87" t="str">
        <f>IF(AND('Mapa final'!$AB$51="Muy Baja",'Mapa final'!$AD$51="Mayor"),CONCATENATE("R15C",'Mapa final'!$R$51),"")</f>
        <v/>
      </c>
      <c r="V220" s="189" t="str">
        <f>IF(AND('Mapa final'!$AB$49="Muy Baja",'Mapa final'!$AD$49="Catastrófico"),CONCATENATE("R15C",'Mapa final'!$R$49),"")</f>
        <v/>
      </c>
      <c r="W220" s="190" t="str">
        <f>IF(AND('Mapa final'!$AB$50="Muy Baja",'Mapa final'!$AD$50="Catastrófico"),CONCATENATE("R15C",'Mapa final'!$R$50),"")</f>
        <v/>
      </c>
      <c r="X220" s="191" t="str">
        <f>IF(AND('Mapa final'!$AB$51="Muy Baja",'Mapa final'!$AD$51="Catastrófico"),CONCATENATE("R15C",'Mapa final'!$R$51),"")</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290"/>
      <c r="C221" s="291"/>
      <c r="D221" s="292"/>
      <c r="E221" s="275"/>
      <c r="F221" s="276"/>
      <c r="G221" s="276"/>
      <c r="H221" s="276"/>
      <c r="I221" s="297"/>
      <c r="J221" s="204" t="str">
        <f>IF(AND('Mapa final'!$AB$52="Muy Baja",'Mapa final'!$AD$52="Moderado"),CONCATENATE("R16C",'Mapa final'!$R$52),"")</f>
        <v/>
      </c>
      <c r="K221" s="205" t="str">
        <f>IF(AND('Mapa final'!$AB$53="Muy Baja",'Mapa final'!$AD$53="Moderado"),CONCATENATE("R16C",'Mapa final'!$R$53),"")</f>
        <v/>
      </c>
      <c r="L221" s="206" t="str">
        <f>IF(AND('Mapa final'!$AB$54="Muy Baja",'Mapa final'!$AD$54="Moderado"),CONCATENATE("R16C",'Mapa final'!$R$54),"")</f>
        <v/>
      </c>
      <c r="M221" s="204" t="str">
        <f>IF(AND('Mapa final'!$AB$52="Muy Baja",'Mapa final'!$AD$52="Moderado"),CONCATENATE("R16C",'Mapa final'!$R$52),"")</f>
        <v/>
      </c>
      <c r="N221" s="205" t="str">
        <f>IF(AND('Mapa final'!$AB$53="Muy Baja",'Mapa final'!$AD$53="Moderado"),CONCATENATE("R16C",'Mapa final'!$R$53),"")</f>
        <v/>
      </c>
      <c r="O221" s="206" t="str">
        <f>IF(AND('Mapa final'!$AB$54="Muy Baja",'Mapa final'!$AD$54="Moderado"),CONCATENATE("R16C",'Mapa final'!$R$54),"")</f>
        <v/>
      </c>
      <c r="P221" s="195" t="str">
        <f>IF(AND('Mapa final'!$AB$52="Muy Baja",'Mapa final'!$AD$52="Moderado"),CONCATENATE("R16C",'Mapa final'!$R$52),"")</f>
        <v/>
      </c>
      <c r="Q221" s="196" t="str">
        <f>IF(AND('Mapa final'!$AB$53="Muy Baja",'Mapa final'!$AD$53="Moderado"),CONCATENATE("R16C",'Mapa final'!$R$53),"")</f>
        <v/>
      </c>
      <c r="R221" s="197" t="str">
        <f>IF(AND('Mapa final'!$AB$54="Muy Baja",'Mapa final'!$AD$54="Moderado"),CONCATENATE("R16C",'Mapa final'!$R$54),"")</f>
        <v/>
      </c>
      <c r="S221" s="86" t="str">
        <f>IF(AND('Mapa final'!$AB$52="Muy Baja",'Mapa final'!$AD$52="Mayor"),CONCATENATE("R16C",'Mapa final'!$R$52),"")</f>
        <v/>
      </c>
      <c r="T221" s="40" t="str">
        <f>IF(AND('Mapa final'!$AB$53="Muy Baja",'Mapa final'!$AD$53="Mayor"),CONCATENATE("R16C",'Mapa final'!$R$53),"")</f>
        <v/>
      </c>
      <c r="U221" s="87" t="str">
        <f>IF(AND('Mapa final'!$AB$54="Muy Baja",'Mapa final'!$AD$54="Mayor"),CONCATENATE("R16C",'Mapa final'!$R$54),"")</f>
        <v/>
      </c>
      <c r="V221" s="189" t="str">
        <f>IF(AND('Mapa final'!$AB$52="Muy Baja",'Mapa final'!$AD$52="Catastrófico"),CONCATENATE("R16C",'Mapa final'!$R$52),"")</f>
        <v/>
      </c>
      <c r="W221" s="190" t="str">
        <f>IF(AND('Mapa final'!$AB$53="Muy Baja",'Mapa final'!$AD$53="Catastrófico"),CONCATENATE("R16C",'Mapa final'!$R$53),"")</f>
        <v/>
      </c>
      <c r="X221" s="191" t="str">
        <f>IF(AND('Mapa final'!$AB$54="Muy Baja",'Mapa final'!$AD$54="Catastrófico"),CONCATENATE("R16C",'Mapa final'!$R$54),"")</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290"/>
      <c r="C222" s="291"/>
      <c r="D222" s="292"/>
      <c r="E222" s="275"/>
      <c r="F222" s="276"/>
      <c r="G222" s="276"/>
      <c r="H222" s="276"/>
      <c r="I222" s="297"/>
      <c r="J222" s="204" t="str">
        <f>IF(AND('Mapa final'!$AB$55="Muy Baja",'Mapa final'!$AD$55="Moderado"),CONCATENATE("R17",'Mapa final'!$R$55),"")</f>
        <v/>
      </c>
      <c r="K222" s="205" t="str">
        <f>IF(AND('Mapa final'!$AB$56="Muy Baja",'Mapa final'!$AD$56="Moderado"),CONCATENATE("R17C",'Mapa final'!$R$56),"")</f>
        <v/>
      </c>
      <c r="L222" s="206" t="str">
        <f>IF(AND('Mapa final'!$AB$57="Muy Baja",'Mapa final'!$AD$57="Moderado"),CONCATENATE("R17C",'Mapa final'!$R$57),"")</f>
        <v/>
      </c>
      <c r="M222" s="204" t="str">
        <f>IF(AND('Mapa final'!$AB$55="Muy Baja",'Mapa final'!$AD$55="Moderado"),CONCATENATE("R17",'Mapa final'!$R$55),"")</f>
        <v/>
      </c>
      <c r="N222" s="205" t="str">
        <f>IF(AND('Mapa final'!$AB$56="Muy Baja",'Mapa final'!$AD$56="Moderado"),CONCATENATE("R17C",'Mapa final'!$R$56),"")</f>
        <v/>
      </c>
      <c r="O222" s="206" t="str">
        <f>IF(AND('Mapa final'!$AB$57="Muy Baja",'Mapa final'!$AD$57="Moderado"),CONCATENATE("R17C",'Mapa final'!$R$57),"")</f>
        <v/>
      </c>
      <c r="P222" s="195" t="str">
        <f>IF(AND('Mapa final'!$AB$55="Muy Baja",'Mapa final'!$AD$55="Moderado"),CONCATENATE("R17",'Mapa final'!$R$55),"")</f>
        <v/>
      </c>
      <c r="Q222" s="196" t="str">
        <f>IF(AND('Mapa final'!$AB$56="Muy Baja",'Mapa final'!$AD$56="Moderado"),CONCATENATE("R17C",'Mapa final'!$R$56),"")</f>
        <v/>
      </c>
      <c r="R222" s="197" t="str">
        <f>IF(AND('Mapa final'!$AB$57="Muy Baja",'Mapa final'!$AD$57="Moderado"),CONCATENATE("R17C",'Mapa final'!$R$57),"")</f>
        <v/>
      </c>
      <c r="S222" s="86" t="str">
        <f>IF(AND('Mapa final'!$AB$55="Muy Baja",'Mapa final'!$AD$55="Mayor"),CONCATENATE("R17",'Mapa final'!$R$55),"")</f>
        <v/>
      </c>
      <c r="T222" s="40" t="str">
        <f>IF(AND('Mapa final'!$AB$56="Muy Baja",'Mapa final'!$AD$56="Mayor"),CONCATENATE("R17C",'Mapa final'!$R$56),"")</f>
        <v/>
      </c>
      <c r="U222" s="87" t="str">
        <f>IF(AND('Mapa final'!$AB$57="Muy Baja",'Mapa final'!$AD$57="Mayor"),CONCATENATE("R17C",'Mapa final'!$R$57),"")</f>
        <v/>
      </c>
      <c r="V222" s="189" t="str">
        <f>IF(AND('Mapa final'!$AB$55="Muy Baja",'Mapa final'!$AD$55="Catastrófico"),CONCATENATE("R17",'Mapa final'!$R$55),"")</f>
        <v/>
      </c>
      <c r="W222" s="190" t="str">
        <f>IF(AND('Mapa final'!$AB$56="Muy Baja",'Mapa final'!$AD$56="Catastrófico"),CONCATENATE("R17C",'Mapa final'!$R$56),"")</f>
        <v/>
      </c>
      <c r="X222" s="191" t="str">
        <f>IF(AND('Mapa final'!$AB$57="Muy Baja",'Mapa final'!$AD$57="Catastrófico"),CONCATENATE("R17C",'Mapa final'!$R$57),"")</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290"/>
      <c r="C223" s="291"/>
      <c r="D223" s="292"/>
      <c r="E223" s="275"/>
      <c r="F223" s="276"/>
      <c r="G223" s="276"/>
      <c r="H223" s="276"/>
      <c r="I223" s="297"/>
      <c r="J223" s="204" t="str">
        <f>IF(AND('Mapa final'!$AB$58="Muy Baja",'Mapa final'!$AD$58="Moderado"),CONCATENATE("R18C",'Mapa final'!$R$58),"")</f>
        <v/>
      </c>
      <c r="K223" s="205" t="str">
        <f>IF(AND('Mapa final'!$AB$59="Muy Baja",'Mapa final'!$AD$59="Moderado"),CONCATENATE("R18C",'Mapa final'!$R$59),"")</f>
        <v/>
      </c>
      <c r="L223" s="206" t="str">
        <f>IF(AND('Mapa final'!$AB$60="Muy Baja",'Mapa final'!$AD$60="Moderado"),CONCATENATE("R18C",'Mapa final'!$R$60),"")</f>
        <v/>
      </c>
      <c r="M223" s="204" t="str">
        <f>IF(AND('Mapa final'!$AB$58="Muy Baja",'Mapa final'!$AD$58="Moderado"),CONCATENATE("R18C",'Mapa final'!$R$58),"")</f>
        <v/>
      </c>
      <c r="N223" s="205" t="str">
        <f>IF(AND('Mapa final'!$AB$59="Muy Baja",'Mapa final'!$AD$59="Moderado"),CONCATENATE("R18C",'Mapa final'!$R$59),"")</f>
        <v/>
      </c>
      <c r="O223" s="206" t="str">
        <f>IF(AND('Mapa final'!$AB$60="Muy Baja",'Mapa final'!$AD$60="Moderado"),CONCATENATE("R18C",'Mapa final'!$R$60),"")</f>
        <v/>
      </c>
      <c r="P223" s="195" t="str">
        <f>IF(AND('Mapa final'!$AB$58="Muy Baja",'Mapa final'!$AD$58="Moderado"),CONCATENATE("R18C",'Mapa final'!$R$58),"")</f>
        <v/>
      </c>
      <c r="Q223" s="196" t="str">
        <f>IF(AND('Mapa final'!$AB$59="Muy Baja",'Mapa final'!$AD$59="Moderado"),CONCATENATE("R18C",'Mapa final'!$R$59),"")</f>
        <v/>
      </c>
      <c r="R223" s="197" t="str">
        <f>IF(AND('Mapa final'!$AB$60="Muy Baja",'Mapa final'!$AD$60="Moderado"),CONCATENATE("R18C",'Mapa final'!$R$60),"")</f>
        <v/>
      </c>
      <c r="S223" s="86" t="str">
        <f>IF(AND('Mapa final'!$AB$58="Muy Baja",'Mapa final'!$AD$58="Mayor"),CONCATENATE("R18C",'Mapa final'!$R$58),"")</f>
        <v/>
      </c>
      <c r="T223" s="40" t="str">
        <f>IF(AND('Mapa final'!$AB$59="Muy Baja",'Mapa final'!$AD$59="Mayor"),CONCATENATE("R18C",'Mapa final'!$R$59),"")</f>
        <v/>
      </c>
      <c r="U223" s="87" t="str">
        <f>IF(AND('Mapa final'!$AB$60="Muy Baja",'Mapa final'!$AD$60="Mayor"),CONCATENATE("R18C",'Mapa final'!$R$60),"")</f>
        <v/>
      </c>
      <c r="V223" s="189" t="str">
        <f>IF(AND('Mapa final'!$AB$58="Muy Baja",'Mapa final'!$AD$58="Catastrófico"),CONCATENATE("R18C",'Mapa final'!$R$58),"")</f>
        <v/>
      </c>
      <c r="W223" s="190" t="str">
        <f>IF(AND('Mapa final'!$AB$59="Muy Baja",'Mapa final'!$AD$59="Catastrófico"),CONCATENATE("R18C",'Mapa final'!$R$59),"")</f>
        <v/>
      </c>
      <c r="X223" s="191" t="str">
        <f>IF(AND('Mapa final'!$AB$60="Muy Baja",'Mapa final'!$AD$60="Catastrófico"),CONCATENATE("R18C",'Mapa final'!$R$60),"")</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290"/>
      <c r="C224" s="291"/>
      <c r="D224" s="292"/>
      <c r="E224" s="275"/>
      <c r="F224" s="276"/>
      <c r="G224" s="276"/>
      <c r="H224" s="276"/>
      <c r="I224" s="297"/>
      <c r="J224" s="204" t="str">
        <f>IF(AND('Mapa final'!$AB$61="Muy Baja",'Mapa final'!$AD$61="Moderado"),CONCATENATE("R19C",'Mapa final'!$R$61),"")</f>
        <v/>
      </c>
      <c r="K224" s="205" t="str">
        <f>IF(AND('Mapa final'!$AB$62="Muy Baja",'Mapa final'!$AD$62="Moderado"),CONCATENATE("R19C",'Mapa final'!$R$62),"")</f>
        <v/>
      </c>
      <c r="L224" s="206" t="str">
        <f>IF(AND('Mapa final'!$AB$63="Muy Baja",'Mapa final'!$AD$63="Moderado"),CONCATENATE("R19C",'Mapa final'!$R$63),"")</f>
        <v/>
      </c>
      <c r="M224" s="204" t="str">
        <f>IF(AND('Mapa final'!$AB$61="Muy Baja",'Mapa final'!$AD$61="Moderado"),CONCATENATE("R19C",'Mapa final'!$R$61),"")</f>
        <v/>
      </c>
      <c r="N224" s="205" t="str">
        <f>IF(AND('Mapa final'!$AB$62="Muy Baja",'Mapa final'!$AD$62="Moderado"),CONCATENATE("R19C",'Mapa final'!$R$62),"")</f>
        <v/>
      </c>
      <c r="O224" s="206" t="str">
        <f>IF(AND('Mapa final'!$AB$63="Muy Baja",'Mapa final'!$AD$63="Moderado"),CONCATENATE("R19C",'Mapa final'!$R$63),"")</f>
        <v/>
      </c>
      <c r="P224" s="195" t="str">
        <f>IF(AND('Mapa final'!$AB$61="Muy Baja",'Mapa final'!$AD$61="Moderado"),CONCATENATE("R19C",'Mapa final'!$R$61),"")</f>
        <v/>
      </c>
      <c r="Q224" s="196" t="str">
        <f>IF(AND('Mapa final'!$AB$62="Muy Baja",'Mapa final'!$AD$62="Moderado"),CONCATENATE("R19C",'Mapa final'!$R$62),"")</f>
        <v/>
      </c>
      <c r="R224" s="197" t="str">
        <f>IF(AND('Mapa final'!$AB$63="Muy Baja",'Mapa final'!$AD$63="Moderado"),CONCATENATE("R19C",'Mapa final'!$R$63),"")</f>
        <v/>
      </c>
      <c r="S224" s="86" t="str">
        <f>IF(AND('Mapa final'!$AB$61="Muy Baja",'Mapa final'!$AD$61="Mayor"),CONCATENATE("R19C",'Mapa final'!$R$61),"")</f>
        <v/>
      </c>
      <c r="T224" s="40" t="str">
        <f>IF(AND('Mapa final'!$AB$62="Muy Baja",'Mapa final'!$AD$62="Mayor"),CONCATENATE("R19C",'Mapa final'!$R$62),"")</f>
        <v/>
      </c>
      <c r="U224" s="87" t="str">
        <f>IF(AND('Mapa final'!$AB$63="Muy Baja",'Mapa final'!$AD$63="Mayor"),CONCATENATE("R19C",'Mapa final'!$R$63),"")</f>
        <v/>
      </c>
      <c r="V224" s="189" t="str">
        <f>IF(AND('Mapa final'!$AB$61="Muy Baja",'Mapa final'!$AD$61="Catastrófico"),CONCATENATE("R19C",'Mapa final'!$R$61),"")</f>
        <v/>
      </c>
      <c r="W224" s="190" t="str">
        <f>IF(AND('Mapa final'!$AB$62="Muy Baja",'Mapa final'!$AD$62="Catastrófico"),CONCATENATE("R19C",'Mapa final'!$R$62),"")</f>
        <v/>
      </c>
      <c r="X224" s="191" t="str">
        <f>IF(AND('Mapa final'!$AB$63="Muy Baja",'Mapa final'!$AD$63="Catastrófico"),CONCATENATE("R19C",'Mapa final'!$R$63),"")</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290"/>
      <c r="C225" s="291"/>
      <c r="D225" s="292"/>
      <c r="E225" s="275"/>
      <c r="F225" s="276"/>
      <c r="G225" s="276"/>
      <c r="H225" s="276"/>
      <c r="I225" s="297"/>
      <c r="J225" s="204" t="str">
        <f>IF(AND('Mapa final'!$AB$64="Muy Baja",'Mapa final'!$AD$64="Moderado"),CONCATENATE("R20C",'Mapa final'!$R$64),"")</f>
        <v/>
      </c>
      <c r="K225" s="205" t="str">
        <f>IF(AND('Mapa final'!$AB$65="Muy Baja",'Mapa final'!$AD$65="Moderado"),CONCATENATE("R20C",'Mapa final'!$R$65),"")</f>
        <v/>
      </c>
      <c r="L225" s="206" t="str">
        <f>IF(AND('Mapa final'!$AB$66="Muy Baja",'Mapa final'!$AD$66="Moderado"),CONCATENATE("R20C",'Mapa final'!$R$66),"")</f>
        <v/>
      </c>
      <c r="M225" s="204" t="str">
        <f>IF(AND('Mapa final'!$AB$64="Muy Baja",'Mapa final'!$AD$64="Moderado"),CONCATENATE("R20C",'Mapa final'!$R$64),"")</f>
        <v/>
      </c>
      <c r="N225" s="205" t="str">
        <f>IF(AND('Mapa final'!$AB$65="Muy Baja",'Mapa final'!$AD$65="Moderado"),CONCATENATE("R20C",'Mapa final'!$R$65),"")</f>
        <v/>
      </c>
      <c r="O225" s="206" t="str">
        <f>IF(AND('Mapa final'!$AB$66="Muy Baja",'Mapa final'!$AD$66="Moderado"),CONCATENATE("R20C",'Mapa final'!$R$66),"")</f>
        <v/>
      </c>
      <c r="P225" s="195" t="str">
        <f>IF(AND('Mapa final'!$AB$64="Muy Baja",'Mapa final'!$AD$64="Moderado"),CONCATENATE("R20C",'Mapa final'!$R$64),"")</f>
        <v/>
      </c>
      <c r="Q225" s="196" t="str">
        <f>IF(AND('Mapa final'!$AB$65="Muy Baja",'Mapa final'!$AD$65="Moderado"),CONCATENATE("R20C",'Mapa final'!$R$65),"")</f>
        <v/>
      </c>
      <c r="R225" s="197" t="str">
        <f>IF(AND('Mapa final'!$AB$66="Muy Baja",'Mapa final'!$AD$66="Moderado"),CONCATENATE("R20C",'Mapa final'!$R$66),"")</f>
        <v/>
      </c>
      <c r="S225" s="86" t="str">
        <f>IF(AND('Mapa final'!$AB$64="Muy Baja",'Mapa final'!$AD$64="Mayor"),CONCATENATE("R20C",'Mapa final'!$R$64),"")</f>
        <v/>
      </c>
      <c r="T225" s="40" t="str">
        <f>IF(AND('Mapa final'!$AB$65="Muy Baja",'Mapa final'!$AD$65="Mayor"),CONCATENATE("R20C",'Mapa final'!$R$65),"")</f>
        <v/>
      </c>
      <c r="U225" s="87" t="str">
        <f>IF(AND('Mapa final'!$AB$66="Muy Baja",'Mapa final'!$AD$66="Mayor"),CONCATENATE("R20C",'Mapa final'!$R$66),"")</f>
        <v/>
      </c>
      <c r="V225" s="189" t="str">
        <f>IF(AND('Mapa final'!$AB$64="Muy Baja",'Mapa final'!$AD$64="Catastrófico"),CONCATENATE("R20C",'Mapa final'!$R$64),"")</f>
        <v/>
      </c>
      <c r="W225" s="190" t="str">
        <f>IF(AND('Mapa final'!$AB$65="Muy Baja",'Mapa final'!$AD$65="Catastrófico"),CONCATENATE("R20C",'Mapa final'!$R$65),"")</f>
        <v/>
      </c>
      <c r="X225" s="191" t="str">
        <f>IF(AND('Mapa final'!$AB$66="Muy Baja",'Mapa final'!$AD$66="Catastrófico"),CONCATENATE("R20C",'Mapa final'!$R$66),"")</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290"/>
      <c r="C226" s="291"/>
      <c r="D226" s="292"/>
      <c r="E226" s="275"/>
      <c r="F226" s="276"/>
      <c r="G226" s="276"/>
      <c r="H226" s="276"/>
      <c r="I226" s="297"/>
      <c r="J226" s="204" t="str">
        <f>IF(AND('Mapa final'!$AB$67="Muy Baja",'Mapa final'!$AD$67="Moderado"),CONCATENATE("R21C",'Mapa final'!$R$67),"")</f>
        <v/>
      </c>
      <c r="K226" s="205" t="str">
        <f>IF(AND('Mapa final'!$AB$68="Muy Baja",'Mapa final'!$AD$68="Moderado"),CONCATENATE("R21C",'Mapa final'!$R$68),"")</f>
        <v/>
      </c>
      <c r="L226" s="206" t="str">
        <f>IF(AND('Mapa final'!$AB$69="Muy Baja",'Mapa final'!$AD$69="Moderado"),CONCATENATE("R21C",'Mapa final'!$R$69),"")</f>
        <v/>
      </c>
      <c r="M226" s="204" t="str">
        <f>IF(AND('Mapa final'!$AB$67="Muy Baja",'Mapa final'!$AD$67="Moderado"),CONCATENATE("R21C",'Mapa final'!$R$67),"")</f>
        <v/>
      </c>
      <c r="N226" s="205" t="str">
        <f>IF(AND('Mapa final'!$AB$68="Muy Baja",'Mapa final'!$AD$68="Moderado"),CONCATENATE("R21C",'Mapa final'!$R$68),"")</f>
        <v/>
      </c>
      <c r="O226" s="206" t="str">
        <f>IF(AND('Mapa final'!$AB$69="Muy Baja",'Mapa final'!$AD$69="Moderado"),CONCATENATE("R21C",'Mapa final'!$R$69),"")</f>
        <v/>
      </c>
      <c r="P226" s="195" t="str">
        <f>IF(AND('Mapa final'!$AB$67="Muy Baja",'Mapa final'!$AD$67="Moderado"),CONCATENATE("R21C",'Mapa final'!$R$67),"")</f>
        <v/>
      </c>
      <c r="Q226" s="196" t="str">
        <f>IF(AND('Mapa final'!$AB$68="Muy Baja",'Mapa final'!$AD$68="Moderado"),CONCATENATE("R21C",'Mapa final'!$R$68),"")</f>
        <v/>
      </c>
      <c r="R226" s="197" t="str">
        <f>IF(AND('Mapa final'!$AB$69="Muy Baja",'Mapa final'!$AD$69="Moderado"),CONCATENATE("R21C",'Mapa final'!$R$69),"")</f>
        <v/>
      </c>
      <c r="S226" s="86" t="str">
        <f>IF(AND('Mapa final'!$AB$67="Muy Baja",'Mapa final'!$AD$67="Mayor"),CONCATENATE("R21C",'Mapa final'!$R$67),"")</f>
        <v/>
      </c>
      <c r="T226" s="40" t="str">
        <f>IF(AND('Mapa final'!$AB$68="Muy Baja",'Mapa final'!$AD$68="Mayor"),CONCATENATE("R21C",'Mapa final'!$R$68),"")</f>
        <v/>
      </c>
      <c r="U226" s="87" t="str">
        <f>IF(AND('Mapa final'!$AB$69="Muy Baja",'Mapa final'!$AD$69="Mayor"),CONCATENATE("R21C",'Mapa final'!$R$69),"")</f>
        <v/>
      </c>
      <c r="V226" s="189" t="str">
        <f>IF(AND('Mapa final'!$AB$67="Muy Baja",'Mapa final'!$AD$67="Catastrófico"),CONCATENATE("R21C",'Mapa final'!$R$67),"")</f>
        <v/>
      </c>
      <c r="W226" s="190" t="str">
        <f>IF(AND('Mapa final'!$AB$68="Muy Baja",'Mapa final'!$AD$68="Catastrófico"),CONCATENATE("R21C",'Mapa final'!$R$68),"")</f>
        <v/>
      </c>
      <c r="X226" s="191" t="str">
        <f>IF(AND('Mapa final'!$AB$69="Muy Baja",'Mapa final'!$AD$69="Catastrófico"),CONCATENATE("R21C",'Mapa final'!$R$69),"")</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290"/>
      <c r="C227" s="291"/>
      <c r="D227" s="292"/>
      <c r="E227" s="275"/>
      <c r="F227" s="276"/>
      <c r="G227" s="276"/>
      <c r="H227" s="276"/>
      <c r="I227" s="297"/>
      <c r="J227" s="204" t="str">
        <f>IF(AND('Mapa final'!$AB$70="Muy Baja",'Mapa final'!$AD$70="Moderado"),CONCATENATE("R22C",'Mapa final'!$R$70),"")</f>
        <v/>
      </c>
      <c r="K227" s="205" t="str">
        <f>IF(AND('Mapa final'!$AB$71="Muy Baja",'Mapa final'!$AD$71="Moderado"),CONCATENATE("R22C",'Mapa final'!$R$71),"")</f>
        <v/>
      </c>
      <c r="L227" s="206" t="str">
        <f>IF(AND('Mapa final'!$AB$72="Muy Baja",'Mapa final'!$AD$72="Moderado"),CONCATENATE("R22C",'Mapa final'!$R$72),"")</f>
        <v/>
      </c>
      <c r="M227" s="204" t="str">
        <f>IF(AND('Mapa final'!$AB$70="Muy Baja",'Mapa final'!$AD$70="Moderado"),CONCATENATE("R22C",'Mapa final'!$R$70),"")</f>
        <v/>
      </c>
      <c r="N227" s="205" t="str">
        <f>IF(AND('Mapa final'!$AB$71="Muy Baja",'Mapa final'!$AD$71="Moderado"),CONCATENATE("R22C",'Mapa final'!$R$71),"")</f>
        <v/>
      </c>
      <c r="O227" s="206" t="str">
        <f>IF(AND('Mapa final'!$AB$72="Muy Baja",'Mapa final'!$AD$72="Moderado"),CONCATENATE("R22C",'Mapa final'!$R$72),"")</f>
        <v/>
      </c>
      <c r="P227" s="195" t="str">
        <f>IF(AND('Mapa final'!$AB$70="Muy Baja",'Mapa final'!$AD$70="Moderado"),CONCATENATE("R22C",'Mapa final'!$R$70),"")</f>
        <v/>
      </c>
      <c r="Q227" s="196" t="str">
        <f>IF(AND('Mapa final'!$AB$71="Muy Baja",'Mapa final'!$AD$71="Moderado"),CONCATENATE("R22C",'Mapa final'!$R$71),"")</f>
        <v/>
      </c>
      <c r="R227" s="197" t="str">
        <f>IF(AND('Mapa final'!$AB$72="Muy Baja",'Mapa final'!$AD$72="Moderado"),CONCATENATE("R22C",'Mapa final'!$R$72),"")</f>
        <v/>
      </c>
      <c r="S227" s="86" t="str">
        <f>IF(AND('Mapa final'!$AB$70="Muy Baja",'Mapa final'!$AD$70="Mayor"),CONCATENATE("R22C",'Mapa final'!$R$70),"")</f>
        <v/>
      </c>
      <c r="T227" s="40" t="str">
        <f>IF(AND('Mapa final'!$AB$71="Muy Baja",'Mapa final'!$AD$71="Mayor"),CONCATENATE("R22C",'Mapa final'!$R$71),"")</f>
        <v/>
      </c>
      <c r="U227" s="87" t="str">
        <f>IF(AND('Mapa final'!$AB$72="Muy Baja",'Mapa final'!$AD$72="Mayor"),CONCATENATE("R22C",'Mapa final'!$R$72),"")</f>
        <v/>
      </c>
      <c r="V227" s="189" t="str">
        <f>IF(AND('Mapa final'!$AB$70="Muy Baja",'Mapa final'!$AD$70="Catastrófico"),CONCATENATE("R22C",'Mapa final'!$R$70),"")</f>
        <v/>
      </c>
      <c r="W227" s="190" t="str">
        <f>IF(AND('Mapa final'!$AB$71="Muy Baja",'Mapa final'!$AD$71="Catastrófico"),CONCATENATE("R22C",'Mapa final'!$R$71),"")</f>
        <v/>
      </c>
      <c r="X227" s="191" t="str">
        <f>IF(AND('Mapa final'!$AB$72="Muy Baja",'Mapa final'!$AD$72="Catastrófico"),CONCATENATE("R22C",'Mapa final'!$R$72),"")</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290"/>
      <c r="C228" s="291"/>
      <c r="D228" s="292"/>
      <c r="E228" s="275"/>
      <c r="F228" s="276"/>
      <c r="G228" s="276"/>
      <c r="H228" s="276"/>
      <c r="I228" s="297"/>
      <c r="J228" s="204" t="str">
        <f>IF(AND('Mapa final'!$AB$73="Muy Baja",'Mapa final'!$AD$73="Moderado"),CONCATENATE("R23C",'Mapa final'!$R$73),"")</f>
        <v/>
      </c>
      <c r="K228" s="205" t="str">
        <f>IF(AND('Mapa final'!$AB$74="Muy Baja",'Mapa final'!$AD$74="Moderado"),CONCATENATE("R23C",'Mapa final'!$R$74),"")</f>
        <v/>
      </c>
      <c r="L228" s="206" t="str">
        <f>IF(AND('Mapa final'!$AB$75="Muy Baja",'Mapa final'!$AD$75="Moderado"),CONCATENATE("R23C",'Mapa final'!$R$75),"")</f>
        <v/>
      </c>
      <c r="M228" s="204" t="str">
        <f>IF(AND('Mapa final'!$AB$73="Muy Baja",'Mapa final'!$AD$73="Moderado"),CONCATENATE("R23C",'Mapa final'!$R$73),"")</f>
        <v/>
      </c>
      <c r="N228" s="205" t="str">
        <f>IF(AND('Mapa final'!$AB$74="Muy Baja",'Mapa final'!$AD$74="Moderado"),CONCATENATE("R23C",'Mapa final'!$R$74),"")</f>
        <v/>
      </c>
      <c r="O228" s="206" t="str">
        <f>IF(AND('Mapa final'!$AB$75="Muy Baja",'Mapa final'!$AD$75="Moderado"),CONCATENATE("R23C",'Mapa final'!$R$75),"")</f>
        <v/>
      </c>
      <c r="P228" s="195" t="str">
        <f>IF(AND('Mapa final'!$AB$73="Muy Baja",'Mapa final'!$AD$73="Moderado"),CONCATENATE("R23C",'Mapa final'!$R$73),"")</f>
        <v/>
      </c>
      <c r="Q228" s="196" t="str">
        <f>IF(AND('Mapa final'!$AB$74="Muy Baja",'Mapa final'!$AD$74="Moderado"),CONCATENATE("R23C",'Mapa final'!$R$74),"")</f>
        <v/>
      </c>
      <c r="R228" s="197" t="str">
        <f>IF(AND('Mapa final'!$AB$75="Muy Baja",'Mapa final'!$AD$75="Moderado"),CONCATENATE("R23C",'Mapa final'!$R$75),"")</f>
        <v/>
      </c>
      <c r="S228" s="86" t="str">
        <f>IF(AND('Mapa final'!$AB$73="Muy Baja",'Mapa final'!$AD$73="Mayor"),CONCATENATE("R23C",'Mapa final'!$R$73),"")</f>
        <v/>
      </c>
      <c r="T228" s="40" t="str">
        <f>IF(AND('Mapa final'!$AB$74="Muy Baja",'Mapa final'!$AD$74="Mayor"),CONCATENATE("R23C",'Mapa final'!$R$74),"")</f>
        <v/>
      </c>
      <c r="U228" s="87" t="str">
        <f>IF(AND('Mapa final'!$AB$75="Muy Baja",'Mapa final'!$AD$75="Mayor"),CONCATENATE("R23C",'Mapa final'!$R$75),"")</f>
        <v/>
      </c>
      <c r="V228" s="189" t="str">
        <f>IF(AND('Mapa final'!$AB$73="Muy Baja",'Mapa final'!$AD$73="Catastrófico"),CONCATENATE("R23C",'Mapa final'!$R$73),"")</f>
        <v/>
      </c>
      <c r="W228" s="190" t="str">
        <f>IF(AND('Mapa final'!$AB$74="Muy Baja",'Mapa final'!$AD$74="Catastrófico"),CONCATENATE("R23C",'Mapa final'!$R$74),"")</f>
        <v/>
      </c>
      <c r="X228" s="191" t="str">
        <f>IF(AND('Mapa final'!$AB$75="Muy Baja",'Mapa final'!$AD$75="Catastrófico"),CONCATENATE("R23C",'Mapa final'!$R$75),"")</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290"/>
      <c r="C229" s="291"/>
      <c r="D229" s="292"/>
      <c r="E229" s="275"/>
      <c r="F229" s="276"/>
      <c r="G229" s="276"/>
      <c r="H229" s="276"/>
      <c r="I229" s="297"/>
      <c r="J229" s="204" t="str">
        <f>IF(AND('Mapa final'!$AB$76="Muy Baja",'Mapa final'!$AD$76="Moderado"),CONCATENATE("R24C",'Mapa final'!$R$76),"")</f>
        <v/>
      </c>
      <c r="K229" s="205" t="str">
        <f>IF(AND('Mapa final'!$AB$77="Muy Baja",'Mapa final'!$AD$77="Moderado"),CONCATENATE("R24C",'Mapa final'!$R$77),"")</f>
        <v>R24C2</v>
      </c>
      <c r="L229" s="206" t="str">
        <f>IF(AND('Mapa final'!$AB$78="Muy Baja",'Mapa final'!$AD$78="Moderado"),CONCATENATE("R24C",'Mapa final'!$R$78),"")</f>
        <v>R24C3</v>
      </c>
      <c r="M229" s="204" t="str">
        <f>IF(AND('Mapa final'!$AB$76="Muy Baja",'Mapa final'!$AD$76="Moderado"),CONCATENATE("R24C",'Mapa final'!$R$76),"")</f>
        <v/>
      </c>
      <c r="N229" s="205" t="str">
        <f>IF(AND('Mapa final'!$AB$77="Muy Baja",'Mapa final'!$AD$77="Moderado"),CONCATENATE("R24C",'Mapa final'!$R$77),"")</f>
        <v>R24C2</v>
      </c>
      <c r="O229" s="206" t="str">
        <f>IF(AND('Mapa final'!$AB$78="Muy Baja",'Mapa final'!$AD$78="Moderado"),CONCATENATE("R24C",'Mapa final'!$R$78),"")</f>
        <v>R24C3</v>
      </c>
      <c r="P229" s="195" t="str">
        <f>IF(AND('Mapa final'!$AB$76="Muy Baja",'Mapa final'!$AD$76="Moderado"),CONCATENATE("R24C",'Mapa final'!$R$76),"")</f>
        <v/>
      </c>
      <c r="Q229" s="196" t="str">
        <f>IF(AND('Mapa final'!$AB$77="Muy Baja",'Mapa final'!$AD$77="Moderado"),CONCATENATE("R24C",'Mapa final'!$R$77),"")</f>
        <v>R24C2</v>
      </c>
      <c r="R229" s="197" t="str">
        <f>IF(AND('Mapa final'!$AB$78="Muy Baja",'Mapa final'!$AD$78="Moderado"),CONCATENATE("R24C",'Mapa final'!$R$78),"")</f>
        <v>R24C3</v>
      </c>
      <c r="S229" s="86" t="str">
        <f>IF(AND('Mapa final'!$AB$76="Muy Baja",'Mapa final'!$AD$76="Mayor"),CONCATENATE("R24C",'Mapa final'!$R$76),"")</f>
        <v/>
      </c>
      <c r="T229" s="40" t="str">
        <f>IF(AND('Mapa final'!$AB$77="Muy Baja",'Mapa final'!$AD$77="Mayor"),CONCATENATE("R24C",'Mapa final'!$R$77),"")</f>
        <v/>
      </c>
      <c r="U229" s="87" t="str">
        <f>IF(AND('Mapa final'!$AB$78="Muy Baja",'Mapa final'!$AD$78="Mayor"),CONCATENATE("R24C",'Mapa final'!$R$78),"")</f>
        <v/>
      </c>
      <c r="V229" s="189" t="str">
        <f>IF(AND('Mapa final'!$AB$76="Muy Baja",'Mapa final'!$AD$76="Catastrófico"),CONCATENATE("R24C",'Mapa final'!$R$76),"")</f>
        <v/>
      </c>
      <c r="W229" s="190" t="str">
        <f>IF(AND('Mapa final'!$AB$77="Muy Baja",'Mapa final'!$AD$77="Catastrófico"),CONCATENATE("R24C",'Mapa final'!$R$77),"")</f>
        <v/>
      </c>
      <c r="X229" s="191" t="str">
        <f>IF(AND('Mapa final'!$AB$78="Muy Baja",'Mapa final'!$AD$78="Catastrófico"),CONCATENATE("R24C",'Mapa final'!$R$78),"")</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290"/>
      <c r="C230" s="291"/>
      <c r="D230" s="292"/>
      <c r="E230" s="275"/>
      <c r="F230" s="276"/>
      <c r="G230" s="276"/>
      <c r="H230" s="276"/>
      <c r="I230" s="297"/>
      <c r="J230" s="204" t="str">
        <f>IF(AND('Mapa final'!$AB$79="Muy Baja",'Mapa final'!$AD$79="Moderado"),CONCATENATE("R25C",'Mapa final'!$R$79),"")</f>
        <v>R25C1</v>
      </c>
      <c r="K230" s="205" t="str">
        <f>IF(AND('Mapa final'!$AB$80="Muy Baja",'Mapa final'!$AD$80="Moderado"),CONCATENATE("R25C",'Mapa final'!$R$80),"")</f>
        <v>R25C2</v>
      </c>
      <c r="L230" s="206" t="str">
        <f>IF(AND('Mapa final'!$AB$81="Muy Baja",'Mapa final'!$AD$81="Moderado"),CONCATENATE("R25C",'Mapa final'!$R$81),"")</f>
        <v>R25C3</v>
      </c>
      <c r="M230" s="204" t="str">
        <f>IF(AND('Mapa final'!$AB$79="Muy Baja",'Mapa final'!$AD$79="Moderado"),CONCATENATE("R25C",'Mapa final'!$R$79),"")</f>
        <v>R25C1</v>
      </c>
      <c r="N230" s="205" t="str">
        <f>IF(AND('Mapa final'!$AB$80="Muy Baja",'Mapa final'!$AD$80="Moderado"),CONCATENATE("R25C",'Mapa final'!$R$80),"")</f>
        <v>R25C2</v>
      </c>
      <c r="O230" s="206" t="str">
        <f>IF(AND('Mapa final'!$AB$81="Muy Baja",'Mapa final'!$AD$81="Moderado"),CONCATENATE("R25C",'Mapa final'!$R$81),"")</f>
        <v>R25C3</v>
      </c>
      <c r="P230" s="195" t="str">
        <f>IF(AND('Mapa final'!$AB$79="Muy Baja",'Mapa final'!$AD$79="Moderado"),CONCATENATE("R25C",'Mapa final'!$R$79),"")</f>
        <v>R25C1</v>
      </c>
      <c r="Q230" s="196" t="str">
        <f>IF(AND('Mapa final'!$AB$80="Muy Baja",'Mapa final'!$AD$80="Moderado"),CONCATENATE("R25C",'Mapa final'!$R$80),"")</f>
        <v>R25C2</v>
      </c>
      <c r="R230" s="197" t="str">
        <f>IF(AND('Mapa final'!$AB$81="Muy Baja",'Mapa final'!$AD$81="Moderado"),CONCATENATE("R25C",'Mapa final'!$R$81),"")</f>
        <v>R25C3</v>
      </c>
      <c r="S230" s="86" t="str">
        <f>IF(AND('Mapa final'!$AB$79="Muy Baja",'Mapa final'!$AD$79="Mayor"),CONCATENATE("R25C",'Mapa final'!$R$79),"")</f>
        <v/>
      </c>
      <c r="T230" s="40" t="str">
        <f>IF(AND('Mapa final'!$AB$80="Muy Baja",'Mapa final'!$AD$80="Mayor"),CONCATENATE("R25C",'Mapa final'!$R$80),"")</f>
        <v/>
      </c>
      <c r="U230" s="87" t="str">
        <f>IF(AND('Mapa final'!$AB$81="Muy Baja",'Mapa final'!$AD$81="Mayor"),CONCATENATE("R25C",'Mapa final'!$R$81),"")</f>
        <v/>
      </c>
      <c r="V230" s="189" t="str">
        <f>IF(AND('Mapa final'!$AB$79="Muy Baja",'Mapa final'!$AD$79="Catastrófico"),CONCATENATE("R25C",'Mapa final'!$R$79),"")</f>
        <v/>
      </c>
      <c r="W230" s="190" t="str">
        <f>IF(AND('Mapa final'!$AB$80="Muy Baja",'Mapa final'!$AD$80="Catastrófico"),CONCATENATE("R25C",'Mapa final'!$R$80),"")</f>
        <v/>
      </c>
      <c r="X230" s="191" t="str">
        <f>IF(AND('Mapa final'!$AB$81="Muy Baja",'Mapa final'!$AD$81="Catastrófico"),CONCATENATE("R25C",'Mapa final'!$R$81),"")</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290"/>
      <c r="C231" s="291"/>
      <c r="D231" s="292"/>
      <c r="E231" s="275"/>
      <c r="F231" s="276"/>
      <c r="G231" s="276"/>
      <c r="H231" s="276"/>
      <c r="I231" s="297"/>
      <c r="J231" s="204" t="str">
        <f>IF(AND('Mapa final'!$AB$82="Muy Baja",'Mapa final'!$AD$82="Moderado"),CONCATENATE("R26C",'Mapa final'!$R$82),"")</f>
        <v/>
      </c>
      <c r="K231" s="205" t="str">
        <f>IF(AND('Mapa final'!$AB$83="Muy Baja",'Mapa final'!$AD$83="Moderado"),CONCATENATE("R26C",'Mapa final'!$R$83),"")</f>
        <v/>
      </c>
      <c r="L231" s="206" t="str">
        <f>IF(AND('Mapa final'!$AB$84="Muy Baja",'Mapa final'!$AD$84="Moderado"),CONCATENATE("R26C",'Mapa final'!$R$84),"")</f>
        <v/>
      </c>
      <c r="M231" s="204" t="str">
        <f>IF(AND('Mapa final'!$AB$82="Muy Baja",'Mapa final'!$AD$82="Moderado"),CONCATENATE("R26C",'Mapa final'!$R$82),"")</f>
        <v/>
      </c>
      <c r="N231" s="205" t="str">
        <f>IF(AND('Mapa final'!$AB$83="Muy Baja",'Mapa final'!$AD$83="Moderado"),CONCATENATE("R26C",'Mapa final'!$R$83),"")</f>
        <v/>
      </c>
      <c r="O231" s="206" t="str">
        <f>IF(AND('Mapa final'!$AB$84="Muy Baja",'Mapa final'!$AD$84="Moderado"),CONCATENATE("R26C",'Mapa final'!$R$84),"")</f>
        <v/>
      </c>
      <c r="P231" s="195" t="str">
        <f>IF(AND('Mapa final'!$AB$82="Muy Baja",'Mapa final'!$AD$82="Moderado"),CONCATENATE("R26C",'Mapa final'!$R$82),"")</f>
        <v/>
      </c>
      <c r="Q231" s="196" t="str">
        <f>IF(AND('Mapa final'!$AB$83="Muy Baja",'Mapa final'!$AD$83="Moderado"),CONCATENATE("R26C",'Mapa final'!$R$83),"")</f>
        <v/>
      </c>
      <c r="R231" s="197" t="str">
        <f>IF(AND('Mapa final'!$AB$84="Muy Baja",'Mapa final'!$AD$84="Moderado"),CONCATENATE("R26C",'Mapa final'!$R$84),"")</f>
        <v/>
      </c>
      <c r="S231" s="86" t="str">
        <f>IF(AND('Mapa final'!$AB$82="Muy Baja",'Mapa final'!$AD$82="Mayor"),CONCATENATE("R26C",'Mapa final'!$R$82),"")</f>
        <v/>
      </c>
      <c r="T231" s="40" t="str">
        <f>IF(AND('Mapa final'!$AB$83="Muy Baja",'Mapa final'!$AD$83="Mayor"),CONCATENATE("R26C",'Mapa final'!$R$83),"")</f>
        <v/>
      </c>
      <c r="U231" s="87" t="str">
        <f>IF(AND('Mapa final'!$AB$84="Muy Baja",'Mapa final'!$AD$84="Mayor"),CONCATENATE("R26C",'Mapa final'!$R$84),"")</f>
        <v/>
      </c>
      <c r="V231" s="189" t="str">
        <f>IF(AND('Mapa final'!$AB$82="Muy Baja",'Mapa final'!$AD$82="Catastrófico"),CONCATENATE("R26C",'Mapa final'!$R$82),"")</f>
        <v/>
      </c>
      <c r="W231" s="190" t="str">
        <f>IF(AND('Mapa final'!$AB$83="Muy Baja",'Mapa final'!$AD$83="Catastrófico"),CONCATENATE("R26C",'Mapa final'!$R$83),"")</f>
        <v/>
      </c>
      <c r="X231" s="191" t="str">
        <f>IF(AND('Mapa final'!$AB$84="Muy Baja",'Mapa final'!$AD$84="Catastrófico"),CONCATENATE("R26C",'Mapa final'!$R$84),"")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290"/>
      <c r="C232" s="291"/>
      <c r="D232" s="292"/>
      <c r="E232" s="275"/>
      <c r="F232" s="276"/>
      <c r="G232" s="276"/>
      <c r="H232" s="276"/>
      <c r="I232" s="297"/>
      <c r="J232" s="204" t="str">
        <f>IF(AND('Mapa final'!$AB$85="Muy Baja",'Mapa final'!$AD$85="Moderado"),CONCATENATE("R27C",'Mapa final'!$R$85),"")</f>
        <v/>
      </c>
      <c r="K232" s="205" t="str">
        <f>IF(AND('Mapa final'!$AB$86="Muy Baja",'Mapa final'!$AD$86="Moderado"),CONCATENATE("R27C",'Mapa final'!$R$86),"")</f>
        <v/>
      </c>
      <c r="L232" s="206" t="str">
        <f>IF(AND('Mapa final'!$AB$87="Muy Baja",'Mapa final'!$AD$87="Moderado"),CONCATENATE("R27C",'Mapa final'!$R$87),"")</f>
        <v/>
      </c>
      <c r="M232" s="204" t="str">
        <f>IF(AND('Mapa final'!$AB$85="Muy Baja",'Mapa final'!$AD$85="Moderado"),CONCATENATE("R27C",'Mapa final'!$R$85),"")</f>
        <v/>
      </c>
      <c r="N232" s="205" t="str">
        <f>IF(AND('Mapa final'!$AB$86="Muy Baja",'Mapa final'!$AD$86="Moderado"),CONCATENATE("R27C",'Mapa final'!$R$86),"")</f>
        <v/>
      </c>
      <c r="O232" s="206" t="str">
        <f>IF(AND('Mapa final'!$AB$87="Muy Baja",'Mapa final'!$AD$87="Moderado"),CONCATENATE("R27C",'Mapa final'!$R$87),"")</f>
        <v/>
      </c>
      <c r="P232" s="195" t="str">
        <f>IF(AND('Mapa final'!$AB$85="Muy Baja",'Mapa final'!$AD$85="Moderado"),CONCATENATE("R27C",'Mapa final'!$R$85),"")</f>
        <v/>
      </c>
      <c r="Q232" s="196" t="str">
        <f>IF(AND('Mapa final'!$AB$86="Muy Baja",'Mapa final'!$AD$86="Moderado"),CONCATENATE("R27C",'Mapa final'!$R$86),"")</f>
        <v/>
      </c>
      <c r="R232" s="197" t="str">
        <f>IF(AND('Mapa final'!$AB$87="Muy Baja",'Mapa final'!$AD$87="Moderado"),CONCATENATE("R27C",'Mapa final'!$R$87),"")</f>
        <v/>
      </c>
      <c r="S232" s="86" t="str">
        <f>IF(AND('Mapa final'!$AB$85="Muy Baja",'Mapa final'!$AD$85="Mayor"),CONCATENATE("R27C",'Mapa final'!$R$85),"")</f>
        <v/>
      </c>
      <c r="T232" s="40" t="str">
        <f>IF(AND('Mapa final'!$AB$86="Muy Baja",'Mapa final'!$AD$86="Mayor"),CONCATENATE("R27C",'Mapa final'!$R$86),"")</f>
        <v/>
      </c>
      <c r="U232" s="87" t="str">
        <f>IF(AND('Mapa final'!$AB$87="Muy Baja",'Mapa final'!$AD$87="Mayor"),CONCATENATE("R27C",'Mapa final'!$R$87),"")</f>
        <v/>
      </c>
      <c r="V232" s="189" t="str">
        <f>IF(AND('Mapa final'!$AB$85="Muy Baja",'Mapa final'!$AD$85="Catastrófico"),CONCATENATE("R27C",'Mapa final'!$R$85),"")</f>
        <v/>
      </c>
      <c r="W232" s="190" t="str">
        <f>IF(AND('Mapa final'!$AB$86="Muy Baja",'Mapa final'!$AD$86="Catastrófico"),CONCATENATE("R27C",'Mapa final'!$R$86),"")</f>
        <v/>
      </c>
      <c r="X232" s="191" t="str">
        <f>IF(AND('Mapa final'!$AB$87="Muy Baja",'Mapa final'!$AD$87="Catastrófico"),CONCATENATE("R27C",'Mapa final'!$R$87),"")</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290"/>
      <c r="C233" s="291"/>
      <c r="D233" s="292"/>
      <c r="E233" s="275"/>
      <c r="F233" s="276"/>
      <c r="G233" s="276"/>
      <c r="H233" s="276"/>
      <c r="I233" s="297"/>
      <c r="J233" s="204" t="str">
        <f>IF(AND('Mapa final'!$AB$88="Muy Baja",'Mapa final'!$AD$88="Moderado"),CONCATENATE("R28C",'Mapa final'!$R$88),"")</f>
        <v/>
      </c>
      <c r="K233" s="205" t="str">
        <f>IF(AND('Mapa final'!$AB$89="Muy Baja",'Mapa final'!$AD$89="Moderado"),CONCATENATE("R28C",'Mapa final'!$R$89),"")</f>
        <v/>
      </c>
      <c r="L233" s="206" t="str">
        <f>IF(AND('Mapa final'!$AB$90="Muy Baja",'Mapa final'!$AD$90="Moderado"),CONCATENATE("R28C",'Mapa final'!$R$90),"")</f>
        <v/>
      </c>
      <c r="M233" s="204" t="str">
        <f>IF(AND('Mapa final'!$AB$88="Muy Baja",'Mapa final'!$AD$88="Moderado"),CONCATENATE("R28C",'Mapa final'!$R$88),"")</f>
        <v/>
      </c>
      <c r="N233" s="205" t="str">
        <f>IF(AND('Mapa final'!$AB$89="Muy Baja",'Mapa final'!$AD$89="Moderado"),CONCATENATE("R28C",'Mapa final'!$R$89),"")</f>
        <v/>
      </c>
      <c r="O233" s="206" t="str">
        <f>IF(AND('Mapa final'!$AB$90="Muy Baja",'Mapa final'!$AD$90="Moderado"),CONCATENATE("R28C",'Mapa final'!$R$90),"")</f>
        <v/>
      </c>
      <c r="P233" s="195" t="str">
        <f>IF(AND('Mapa final'!$AB$88="Muy Baja",'Mapa final'!$AD$88="Moderado"),CONCATENATE("R28C",'Mapa final'!$R$88),"")</f>
        <v/>
      </c>
      <c r="Q233" s="196" t="str">
        <f>IF(AND('Mapa final'!$AB$89="Muy Baja",'Mapa final'!$AD$89="Moderado"),CONCATENATE("R28C",'Mapa final'!$R$89),"")</f>
        <v/>
      </c>
      <c r="R233" s="197" t="str">
        <f>IF(AND('Mapa final'!$AB$90="Muy Baja",'Mapa final'!$AD$90="Moderado"),CONCATENATE("R28C",'Mapa final'!$R$90),"")</f>
        <v/>
      </c>
      <c r="S233" s="86" t="str">
        <f>IF(AND('Mapa final'!$AB$88="Muy Baja",'Mapa final'!$AD$88="Mayor"),CONCATENATE("R28C",'Mapa final'!$R$88),"")</f>
        <v/>
      </c>
      <c r="T233" s="40" t="str">
        <f>IF(AND('Mapa final'!$AB$89="Muy Baja",'Mapa final'!$AD$89="Mayor"),CONCATENATE("R28C",'Mapa final'!$R$89),"")</f>
        <v/>
      </c>
      <c r="U233" s="87" t="str">
        <f>IF(AND('Mapa final'!$AB$90="Muy Baja",'Mapa final'!$AD$90="Mayor"),CONCATENATE("R28C",'Mapa final'!$R$90),"")</f>
        <v/>
      </c>
      <c r="V233" s="189" t="str">
        <f>IF(AND('Mapa final'!$AB$88="Muy Baja",'Mapa final'!$AD$88="Catastrófico"),CONCATENATE("R28C",'Mapa final'!$R$88),"")</f>
        <v/>
      </c>
      <c r="W233" s="190" t="str">
        <f>IF(AND('Mapa final'!$AB$89="Muy Baja",'Mapa final'!$AD$89="Catastrófico"),CONCATENATE("R28C",'Mapa final'!$R$89),"")</f>
        <v/>
      </c>
      <c r="X233" s="191" t="str">
        <f>IF(AND('Mapa final'!$AB$90="Muy Baja",'Mapa final'!$AD$90="Catastrófico"),CONCATENATE("R28C",'Mapa final'!$R$90),"")</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290"/>
      <c r="C234" s="291"/>
      <c r="D234" s="292"/>
      <c r="E234" s="275"/>
      <c r="F234" s="276"/>
      <c r="G234" s="276"/>
      <c r="H234" s="276"/>
      <c r="I234" s="297"/>
      <c r="J234" s="204" t="str">
        <f>IF(AND('Mapa final'!$AB$91="Muy Baja",'Mapa final'!$AD$91="Moderado"),CONCATENATE("R29C",'Mapa final'!$R$91),"")</f>
        <v/>
      </c>
      <c r="K234" s="205" t="str">
        <f>IF(AND('Mapa final'!$AB$92="Muy Baja",'Mapa final'!$AD$92="Moderado"),CONCATENATE("R29C",'Mapa final'!$R$92),"")</f>
        <v/>
      </c>
      <c r="L234" s="206" t="str">
        <f>IF(AND('Mapa final'!$AB$93="Muy Baja",'Mapa final'!$AD$93="Moderado"),CONCATENATE("R29C",'Mapa final'!$R$93),"")</f>
        <v/>
      </c>
      <c r="M234" s="204" t="str">
        <f>IF(AND('Mapa final'!$AB$91="Muy Baja",'Mapa final'!$AD$91="Moderado"),CONCATENATE("R29C",'Mapa final'!$R$91),"")</f>
        <v/>
      </c>
      <c r="N234" s="205" t="str">
        <f>IF(AND('Mapa final'!$AB$92="Muy Baja",'Mapa final'!$AD$92="Moderado"),CONCATENATE("R29C",'Mapa final'!$R$92),"")</f>
        <v/>
      </c>
      <c r="O234" s="206" t="str">
        <f>IF(AND('Mapa final'!$AB$93="Muy Baja",'Mapa final'!$AD$93="Moderado"),CONCATENATE("R29C",'Mapa final'!$R$93),"")</f>
        <v/>
      </c>
      <c r="P234" s="195" t="str">
        <f>IF(AND('Mapa final'!$AB$91="Muy Baja",'Mapa final'!$AD$91="Moderado"),CONCATENATE("R29C",'Mapa final'!$R$91),"")</f>
        <v/>
      </c>
      <c r="Q234" s="196" t="str">
        <f>IF(AND('Mapa final'!$AB$92="Muy Baja",'Mapa final'!$AD$92="Moderado"),CONCATENATE("R29C",'Mapa final'!$R$92),"")</f>
        <v/>
      </c>
      <c r="R234" s="197" t="str">
        <f>IF(AND('Mapa final'!$AB$93="Muy Baja",'Mapa final'!$AD$93="Moderado"),CONCATENATE("R29C",'Mapa final'!$R$93),"")</f>
        <v/>
      </c>
      <c r="S234" s="86" t="str">
        <f>IF(AND('Mapa final'!$AB$91="Muy Baja",'Mapa final'!$AD$91="Mayor"),CONCATENATE("R29C",'Mapa final'!$R$91),"")</f>
        <v/>
      </c>
      <c r="T234" s="40" t="str">
        <f>IF(AND('Mapa final'!$AB$92="Muy Baja",'Mapa final'!$AD$92="Mayor"),CONCATENATE("R29C",'Mapa final'!$R$92),"")</f>
        <v/>
      </c>
      <c r="U234" s="87" t="str">
        <f>IF(AND('Mapa final'!$AB$93="Muy Baja",'Mapa final'!$AD$93="Mayor"),CONCATENATE("R29C",'Mapa final'!$R$93),"")</f>
        <v/>
      </c>
      <c r="V234" s="189" t="str">
        <f>IF(AND('Mapa final'!$AB$91="Muy Baja",'Mapa final'!$AD$91="Catastrófico"),CONCATENATE("R29C",'Mapa final'!$R$91),"")</f>
        <v/>
      </c>
      <c r="W234" s="190" t="str">
        <f>IF(AND('Mapa final'!$AB$92="Muy Baja",'Mapa final'!$AD$92="Catastrófico"),CONCATENATE("R29C",'Mapa final'!$R$92),"")</f>
        <v/>
      </c>
      <c r="X234" s="191" t="str">
        <f>IF(AND('Mapa final'!$AB$93="Muy Baja",'Mapa final'!$AD$93="Catastrófico"),CONCATENATE("R29C",'Mapa final'!$R$93),"")</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290"/>
      <c r="C235" s="291"/>
      <c r="D235" s="292"/>
      <c r="E235" s="277"/>
      <c r="F235" s="276"/>
      <c r="G235" s="276"/>
      <c r="H235" s="276"/>
      <c r="I235" s="297"/>
      <c r="J235" s="204" t="str">
        <f>IF(AND('Mapa final'!$AB$94="Muy Baja",'Mapa final'!$AD$94="Moderado"),CONCATENATE("R30C",'Mapa final'!$R$94),"")</f>
        <v/>
      </c>
      <c r="K235" s="205" t="str">
        <f>IF(AND('Mapa final'!$AB$95="Muy Baja",'Mapa final'!$AD$95="Moderado"),CONCATENATE("R30C",'Mapa final'!$R$95),"")</f>
        <v/>
      </c>
      <c r="L235" s="206" t="str">
        <f>IF(AND('Mapa final'!$AB$96="Muy Baja",'Mapa final'!$AD$96="Moderado"),CONCATENATE("R30C",'Mapa final'!$R$96),"")</f>
        <v/>
      </c>
      <c r="M235" s="204" t="str">
        <f>IF(AND('Mapa final'!$AB$94="Muy Baja",'Mapa final'!$AD$94="Moderado"),CONCATENATE("R30C",'Mapa final'!$R$94),"")</f>
        <v/>
      </c>
      <c r="N235" s="205" t="str">
        <f>IF(AND('Mapa final'!$AB$95="Muy Baja",'Mapa final'!$AD$95="Moderado"),CONCATENATE("R30C",'Mapa final'!$R$95),"")</f>
        <v/>
      </c>
      <c r="O235" s="206" t="str">
        <f>IF(AND('Mapa final'!$AB$96="Muy Baja",'Mapa final'!$AD$96="Moderado"),CONCATENATE("R30C",'Mapa final'!$R$96),"")</f>
        <v/>
      </c>
      <c r="P235" s="195" t="str">
        <f>IF(AND('Mapa final'!$AB$94="Muy Baja",'Mapa final'!$AD$94="Moderado"),CONCATENATE("R30C",'Mapa final'!$R$94),"")</f>
        <v/>
      </c>
      <c r="Q235" s="196" t="str">
        <f>IF(AND('Mapa final'!$AB$95="Muy Baja",'Mapa final'!$AD$95="Moderado"),CONCATENATE("R30C",'Mapa final'!$R$95),"")</f>
        <v/>
      </c>
      <c r="R235" s="197" t="str">
        <f>IF(AND('Mapa final'!$AB$96="Muy Baja",'Mapa final'!$AD$96="Moderado"),CONCATENATE("R30C",'Mapa final'!$R$96),"")</f>
        <v/>
      </c>
      <c r="S235" s="86" t="str">
        <f>IF(AND('Mapa final'!$AB$94="Muy Baja",'Mapa final'!$AD$94="Mayor"),CONCATENATE("R30C",'Mapa final'!$R$94),"")</f>
        <v/>
      </c>
      <c r="T235" s="40" t="str">
        <f>IF(AND('Mapa final'!$AB$95="Muy Baja",'Mapa final'!$AD$95="Mayor"),CONCATENATE("R30C",'Mapa final'!$R$95),"")</f>
        <v/>
      </c>
      <c r="U235" s="87" t="str">
        <f>IF(AND('Mapa final'!$AB$96="Muy Baja",'Mapa final'!$AD$96="Mayor"),CONCATENATE("R30C",'Mapa final'!$R$96),"")</f>
        <v/>
      </c>
      <c r="V235" s="189" t="str">
        <f>IF(AND('Mapa final'!$AB$94="Muy Baja",'Mapa final'!$AD$94="Catastrófico"),CONCATENATE("R30C",'Mapa final'!$R$94),"")</f>
        <v/>
      </c>
      <c r="W235" s="190" t="str">
        <f>IF(AND('Mapa final'!$AB$95="Muy Baja",'Mapa final'!$AD$95="Catastrófico"),CONCATENATE("R30C",'Mapa final'!$R$95),"")</f>
        <v/>
      </c>
      <c r="X235" s="191" t="str">
        <f>IF(AND('Mapa final'!$AB$96="Muy Baja",'Mapa final'!$AD$96="Catastrófico"),CONCATENATE("R30C",'Mapa final'!$R$96),"")</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290"/>
      <c r="C236" s="291"/>
      <c r="D236" s="292"/>
      <c r="E236" s="277"/>
      <c r="F236" s="276"/>
      <c r="G236" s="276"/>
      <c r="H236" s="276"/>
      <c r="I236" s="297"/>
      <c r="J236" s="204" t="str">
        <f>IF(AND('Mapa final'!$AB$97="Muy Baja",'Mapa final'!$AD$97="Moderado"),CONCATENATE("R31C",'Mapa final'!$R$97),"")</f>
        <v/>
      </c>
      <c r="K236" s="205" t="str">
        <f>IF(AND('Mapa final'!$AB$98="Muy Baja",'Mapa final'!$AD$98="Moderado"),CONCATENATE("R31C",'Mapa final'!$R$98),"")</f>
        <v/>
      </c>
      <c r="L236" s="206" t="str">
        <f>IF(AND('Mapa final'!$AB$99="Muy Baja",'Mapa final'!$AD$99="Moderado"),CONCATENATE("R31C",'Mapa final'!$R$99),"")</f>
        <v/>
      </c>
      <c r="M236" s="204" t="str">
        <f>IF(AND('Mapa final'!$AB$97="Muy Baja",'Mapa final'!$AD$97="Moderado"),CONCATENATE("R31C",'Mapa final'!$R$97),"")</f>
        <v/>
      </c>
      <c r="N236" s="205" t="str">
        <f>IF(AND('Mapa final'!$AB$98="Muy Baja",'Mapa final'!$AD$98="Moderado"),CONCATENATE("R31C",'Mapa final'!$R$98),"")</f>
        <v/>
      </c>
      <c r="O236" s="206" t="str">
        <f>IF(AND('Mapa final'!$AB$99="Muy Baja",'Mapa final'!$AD$99="Moderado"),CONCATENATE("R31C",'Mapa final'!$R$99),"")</f>
        <v/>
      </c>
      <c r="P236" s="195" t="str">
        <f>IF(AND('Mapa final'!$AB$97="Muy Baja",'Mapa final'!$AD$97="Moderado"),CONCATENATE("R31C",'Mapa final'!$R$97),"")</f>
        <v/>
      </c>
      <c r="Q236" s="196" t="str">
        <f>IF(AND('Mapa final'!$AB$98="Muy Baja",'Mapa final'!$AD$98="Moderado"),CONCATENATE("R31C",'Mapa final'!$R$98),"")</f>
        <v/>
      </c>
      <c r="R236" s="196" t="str">
        <f>IF(AND('Mapa final'!$AB$99="Muy Baja",'Mapa final'!$AD$99="Moderado"),CONCATENATE("R31C",'Mapa final'!$R$99),"")</f>
        <v/>
      </c>
      <c r="S236" s="86" t="str">
        <f>IF(AND('Mapa final'!$AB$97="Muy Baja",'Mapa final'!$AD$97="Mayor"),CONCATENATE("R31C",'Mapa final'!$R$97),"")</f>
        <v/>
      </c>
      <c r="T236" s="40" t="str">
        <f>IF(AND('Mapa final'!$AB$98="Muy Baja",'Mapa final'!$AD$98="Mayor"),CONCATENATE("R31C",'Mapa final'!$R$98),"")</f>
        <v/>
      </c>
      <c r="U236" s="40" t="str">
        <f>IF(AND('Mapa final'!$AB$99="Muy Baja",'Mapa final'!$AD$99="Mayor"),CONCATENATE("R31C",'Mapa final'!$R$99),"")</f>
        <v/>
      </c>
      <c r="V236" s="189" t="str">
        <f>IF(AND('Mapa final'!$AB$97="Muy Baja",'Mapa final'!$AD$97="Catastrófico"),CONCATENATE("R31C",'Mapa final'!$R$97),"")</f>
        <v/>
      </c>
      <c r="W236" s="190" t="str">
        <f>IF(AND('Mapa final'!$AB$98="Muy Baja",'Mapa final'!$AD$98="Catastrófico"),CONCATENATE("R31C",'Mapa final'!$R$98),"")</f>
        <v/>
      </c>
      <c r="X236" s="191" t="str">
        <f>IF(AND('Mapa final'!$AB$99="Muy Baja",'Mapa final'!$AD$99="Catastrófico"),CONCATENATE("R31C",'Mapa final'!$R$99),"")</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290"/>
      <c r="C237" s="291"/>
      <c r="D237" s="292"/>
      <c r="E237" s="277"/>
      <c r="F237" s="276"/>
      <c r="G237" s="276"/>
      <c r="H237" s="276"/>
      <c r="I237" s="297"/>
      <c r="J237" s="204" t="str">
        <f>IF(AND('Mapa final'!$AB$100="Muy Baja",'Mapa final'!$AD$100="Moderado"),CONCATENATE("R32C",'Mapa final'!$R$100),"")</f>
        <v/>
      </c>
      <c r="K237" s="205" t="str">
        <f>IF(AND('Mapa final'!$AB$101="Muy Baja",'Mapa final'!$AD$101="Moderado"),CONCATENATE("R32C",'Mapa final'!$R$101),"")</f>
        <v/>
      </c>
      <c r="L237" s="206" t="str">
        <f>IF(AND('Mapa final'!$AB$102="Muy Baja",'Mapa final'!$AD$102="Moderado"),CONCATENATE("R32C",'Mapa final'!$R$102),"")</f>
        <v/>
      </c>
      <c r="M237" s="204" t="str">
        <f>IF(AND('Mapa final'!$AB$100="Muy Baja",'Mapa final'!$AD$100="Moderado"),CONCATENATE("R32C",'Mapa final'!$R$100),"")</f>
        <v/>
      </c>
      <c r="N237" s="205" t="str">
        <f>IF(AND('Mapa final'!$AB$101="Muy Baja",'Mapa final'!$AD$101="Moderado"),CONCATENATE("R32C",'Mapa final'!$R$101),"")</f>
        <v/>
      </c>
      <c r="O237" s="206" t="str">
        <f>IF(AND('Mapa final'!$AB$102="Muy Baja",'Mapa final'!$AD$102="Moderado"),CONCATENATE("R32C",'Mapa final'!$R$102),"")</f>
        <v/>
      </c>
      <c r="P237" s="195" t="str">
        <f>IF(AND('Mapa final'!$AB$100="Muy Baja",'Mapa final'!$AD$100="Moderado"),CONCATENATE("R32C",'Mapa final'!$R$100),"")</f>
        <v/>
      </c>
      <c r="Q237" s="196" t="str">
        <f>IF(AND('Mapa final'!$AB$101="Muy Baja",'Mapa final'!$AD$101="Moderado"),CONCATENATE("R32C",'Mapa final'!$R$101),"")</f>
        <v/>
      </c>
      <c r="R237" s="197" t="str">
        <f>IF(AND('Mapa final'!$AB$102="Muy Baja",'Mapa final'!$AD$102="Moderado"),CONCATENATE("R32C",'Mapa final'!$R$102),"")</f>
        <v/>
      </c>
      <c r="S237" s="86" t="str">
        <f>IF(AND('Mapa final'!$AB$100="Muy Baja",'Mapa final'!$AD$100="Mayor"),CONCATENATE("R32C",'Mapa final'!$R$100),"")</f>
        <v/>
      </c>
      <c r="T237" s="40" t="str">
        <f>IF(AND('Mapa final'!$AB$101="Muy Baja",'Mapa final'!$AD$101="Mayor"),CONCATENATE("R32C",'Mapa final'!$R$101),"")</f>
        <v/>
      </c>
      <c r="U237" s="87" t="str">
        <f>IF(AND('Mapa final'!$AB$102="Muy Baja",'Mapa final'!$AD$102="Mayor"),CONCATENATE("R32C",'Mapa final'!$R$102),"")</f>
        <v/>
      </c>
      <c r="V237" s="189" t="str">
        <f>IF(AND('Mapa final'!$AB$100="Muy Baja",'Mapa final'!$AD$100="Catastrófico"),CONCATENATE("R32C",'Mapa final'!$R$100),"")</f>
        <v/>
      </c>
      <c r="W237" s="190" t="str">
        <f>IF(AND('Mapa final'!$AB$101="Muy Baja",'Mapa final'!$AD$101="Catastrófico"),CONCATENATE("R32C",'Mapa final'!$R$101),"")</f>
        <v/>
      </c>
      <c r="X237" s="191" t="str">
        <f>IF(AND('Mapa final'!$AB$102="Muy Baja",'Mapa final'!$AD$102="Catastrófico"),CONCATENATE("R32C",'Mapa final'!$R$102),"")</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290"/>
      <c r="C238" s="291"/>
      <c r="D238" s="292"/>
      <c r="E238" s="277"/>
      <c r="F238" s="276"/>
      <c r="G238" s="276"/>
      <c r="H238" s="276"/>
      <c r="I238" s="297"/>
      <c r="J238" s="204" t="str">
        <f>IF(AND('Mapa final'!$AB$103="Muy Baja",'Mapa final'!$AD$103="Moderado"),CONCATENATE("R33C",'Mapa final'!$R$103),"")</f>
        <v/>
      </c>
      <c r="K238" s="205" t="str">
        <f>IF(AND('Mapa final'!$AB$104="Muy Baja",'Mapa final'!$AD$104="Moderado"),CONCATENATE("R33C",'Mapa final'!$R$104),"")</f>
        <v/>
      </c>
      <c r="L238" s="206" t="str">
        <f>IF(AND('Mapa final'!$AB$105="Muy Baja",'Mapa final'!$AD$105="Moderado"),CONCATENATE("R33C",'Mapa final'!$R$105),"")</f>
        <v/>
      </c>
      <c r="M238" s="204" t="str">
        <f>IF(AND('Mapa final'!$AB$103="Muy Baja",'Mapa final'!$AD$103="Moderado"),CONCATENATE("R33C",'Mapa final'!$R$103),"")</f>
        <v/>
      </c>
      <c r="N238" s="205" t="str">
        <f>IF(AND('Mapa final'!$AB$104="Muy Baja",'Mapa final'!$AD$104="Moderado"),CONCATENATE("R33C",'Mapa final'!$R$104),"")</f>
        <v/>
      </c>
      <c r="O238" s="206" t="str">
        <f>IF(AND('Mapa final'!$AB$105="Muy Baja",'Mapa final'!$AD$105="Moderado"),CONCATENATE("R33C",'Mapa final'!$R$105),"")</f>
        <v/>
      </c>
      <c r="P238" s="195" t="str">
        <f>IF(AND('Mapa final'!$AB$103="Muy Baja",'Mapa final'!$AD$103="Moderado"),CONCATENATE("R33C",'Mapa final'!$R$103),"")</f>
        <v/>
      </c>
      <c r="Q238" s="196" t="str">
        <f>IF(AND('Mapa final'!$AB$104="Muy Baja",'Mapa final'!$AD$104="Moderado"),CONCATENATE("R33C",'Mapa final'!$R$104),"")</f>
        <v/>
      </c>
      <c r="R238" s="197" t="str">
        <f>IF(AND('Mapa final'!$AB$105="Muy Baja",'Mapa final'!$AD$105="Moderado"),CONCATENATE("R33C",'Mapa final'!$R$105),"")</f>
        <v/>
      </c>
      <c r="S238" s="86" t="str">
        <f>IF(AND('Mapa final'!$AB$103="Muy Baja",'Mapa final'!$AD$103="Mayor"),CONCATENATE("R33C",'Mapa final'!$R$103),"")</f>
        <v/>
      </c>
      <c r="T238" s="40" t="str">
        <f>IF(AND('Mapa final'!$AB$104="Muy Baja",'Mapa final'!$AD$104="Mayor"),CONCATENATE("R33C",'Mapa final'!$R$104),"")</f>
        <v/>
      </c>
      <c r="U238" s="87" t="str">
        <f>IF(AND('Mapa final'!$AB$105="Muy Baja",'Mapa final'!$AD$105="Mayor"),CONCATENATE("R33C",'Mapa final'!$R$105),"")</f>
        <v/>
      </c>
      <c r="V238" s="189" t="str">
        <f>IF(AND('Mapa final'!$AB$103="Muy Baja",'Mapa final'!$AD$103="Catastrófico"),CONCATENATE("R33C",'Mapa final'!$R$103),"")</f>
        <v/>
      </c>
      <c r="W238" s="190" t="str">
        <f>IF(AND('Mapa final'!$AB$104="Muy Baja",'Mapa final'!$AD$104="Catastrófico"),CONCATENATE("R33C",'Mapa final'!$R$104),"")</f>
        <v/>
      </c>
      <c r="X238" s="191" t="str">
        <f>IF(AND('Mapa final'!$AB$105="Muy Baja",'Mapa final'!$AD$105="Catastrófico"),CONCATENATE("R33C",'Mapa final'!$R$105),"")</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290"/>
      <c r="C239" s="291"/>
      <c r="D239" s="292"/>
      <c r="E239" s="277"/>
      <c r="F239" s="276"/>
      <c r="G239" s="276"/>
      <c r="H239" s="276"/>
      <c r="I239" s="297"/>
      <c r="J239" s="204" t="str">
        <f>IF(AND('Mapa final'!$AB$106="Muy Baja",'Mapa final'!$AD$106="Moderado"),CONCATENATE("R34C",'Mapa final'!$R$106),"")</f>
        <v/>
      </c>
      <c r="K239" s="205" t="str">
        <f>IF(AND('Mapa final'!$AB$107="Muy Baja",'Mapa final'!$AD$107="Moderado"),CONCATENATE("R34C",'Mapa final'!$R$107),"")</f>
        <v/>
      </c>
      <c r="L239" s="206" t="str">
        <f>IF(AND('Mapa final'!$AB$108="Muy Baja",'Mapa final'!$AD$108="Moderado"),CONCATENATE("R34C",'Mapa final'!$R$108),"")</f>
        <v/>
      </c>
      <c r="M239" s="204" t="str">
        <f>IF(AND('Mapa final'!$AB$106="Muy Baja",'Mapa final'!$AD$106="Moderado"),CONCATENATE("R34C",'Mapa final'!$R$106),"")</f>
        <v/>
      </c>
      <c r="N239" s="205" t="str">
        <f>IF(AND('Mapa final'!$AB$107="Muy Baja",'Mapa final'!$AD$107="Moderado"),CONCATENATE("R34C",'Mapa final'!$R$107),"")</f>
        <v/>
      </c>
      <c r="O239" s="206" t="str">
        <f>IF(AND('Mapa final'!$AB$108="Muy Baja",'Mapa final'!$AD$108="Moderado"),CONCATENATE("R34C",'Mapa final'!$R$108),"")</f>
        <v/>
      </c>
      <c r="P239" s="195" t="str">
        <f>IF(AND('Mapa final'!$AB$106="Muy Baja",'Mapa final'!$AD$106="Moderado"),CONCATENATE("R34C",'Mapa final'!$R$106),"")</f>
        <v/>
      </c>
      <c r="Q239" s="196" t="str">
        <f>IF(AND('Mapa final'!$AB$107="Muy Baja",'Mapa final'!$AD$107="Moderado"),CONCATENATE("R34C",'Mapa final'!$R$107),"")</f>
        <v/>
      </c>
      <c r="R239" s="197" t="str">
        <f>IF(AND('Mapa final'!$AB$108="Muy Baja",'Mapa final'!$AD$108="Moderado"),CONCATENATE("R34C",'Mapa final'!$R$108),"")</f>
        <v/>
      </c>
      <c r="S239" s="86" t="str">
        <f>IF(AND('Mapa final'!$AB$106="Muy Baja",'Mapa final'!$AD$106="Mayor"),CONCATENATE("R34C",'Mapa final'!$R$106),"")</f>
        <v/>
      </c>
      <c r="T239" s="40" t="str">
        <f>IF(AND('Mapa final'!$AB$107="Muy Baja",'Mapa final'!$AD$107="Mayor"),CONCATENATE("R34C",'Mapa final'!$R$107),"")</f>
        <v/>
      </c>
      <c r="U239" s="87" t="str">
        <f>IF(AND('Mapa final'!$AB$108="Muy Baja",'Mapa final'!$AD$108="Mayor"),CONCATENATE("R34C",'Mapa final'!$R$108),"")</f>
        <v/>
      </c>
      <c r="V239" s="189" t="str">
        <f>IF(AND('Mapa final'!$AB$106="Muy Baja",'Mapa final'!$AD$106="Catastrófico"),CONCATENATE("R34C",'Mapa final'!$R$106),"")</f>
        <v/>
      </c>
      <c r="W239" s="190" t="str">
        <f>IF(AND('Mapa final'!$AB$107="Muy Baja",'Mapa final'!$AD$107="Catastrófico"),CONCATENATE("R34C",'Mapa final'!$R$107),"")</f>
        <v/>
      </c>
      <c r="X239" s="191" t="str">
        <f>IF(AND('Mapa final'!$AB$108="Muy Baja",'Mapa final'!$AD$108="Catastrófico"),CONCATENATE("R34C",'Mapa final'!$R$108),"")</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290"/>
      <c r="C240" s="291"/>
      <c r="D240" s="292"/>
      <c r="E240" s="277"/>
      <c r="F240" s="276"/>
      <c r="G240" s="276"/>
      <c r="H240" s="276"/>
      <c r="I240" s="297"/>
      <c r="J240" s="204" t="str">
        <f>IF(AND('Mapa final'!$AB$109="Muy Baja",'Mapa final'!$AD$109="Moderado"),CONCATENATE("R35C",'Mapa final'!$R$109),"")</f>
        <v/>
      </c>
      <c r="K240" s="205" t="str">
        <f>IF(AND('Mapa final'!$AB$110="Muy Baja",'Mapa final'!$AD$110="Moderado"),CONCATENATE("R35C",'Mapa final'!$R$110),"")</f>
        <v/>
      </c>
      <c r="L240" s="206" t="str">
        <f>IF(AND('Mapa final'!$AB$111="Muy Baja",'Mapa final'!$AD$111="Moderado"),CONCATENATE("R35C",'Mapa final'!$R$111),"")</f>
        <v/>
      </c>
      <c r="M240" s="204" t="str">
        <f>IF(AND('Mapa final'!$AB$109="Muy Baja",'Mapa final'!$AD$109="Moderado"),CONCATENATE("R35C",'Mapa final'!$R$109),"")</f>
        <v/>
      </c>
      <c r="N240" s="205" t="str">
        <f>IF(AND('Mapa final'!$AB$110="Muy Baja",'Mapa final'!$AD$110="Moderado"),CONCATENATE("R35C",'Mapa final'!$R$110),"")</f>
        <v/>
      </c>
      <c r="O240" s="206" t="str">
        <f>IF(AND('Mapa final'!$AB$111="Muy Baja",'Mapa final'!$AD$111="Moderado"),CONCATENATE("R35C",'Mapa final'!$R$111),"")</f>
        <v/>
      </c>
      <c r="P240" s="195" t="str">
        <f>IF(AND('Mapa final'!$AB$109="Muy Baja",'Mapa final'!$AD$109="Moderado"),CONCATENATE("R35C",'Mapa final'!$R$109),"")</f>
        <v/>
      </c>
      <c r="Q240" s="196" t="str">
        <f>IF(AND('Mapa final'!$AB$110="Muy Baja",'Mapa final'!$AD$110="Moderado"),CONCATENATE("R35C",'Mapa final'!$R$110),"")</f>
        <v/>
      </c>
      <c r="R240" s="197" t="str">
        <f>IF(AND('Mapa final'!$AB$111="Muy Baja",'Mapa final'!$AD$111="Moderado"),CONCATENATE("R35C",'Mapa final'!$R$111),"")</f>
        <v/>
      </c>
      <c r="S240" s="86" t="str">
        <f>IF(AND('Mapa final'!$AB$109="Muy Baja",'Mapa final'!$AD$109="Mayor"),CONCATENATE("R35C",'Mapa final'!$R$109),"")</f>
        <v/>
      </c>
      <c r="T240" s="40" t="str">
        <f>IF(AND('Mapa final'!$AB$110="Muy Baja",'Mapa final'!$AD$110="Mayor"),CONCATENATE("R35C",'Mapa final'!$R$110),"")</f>
        <v/>
      </c>
      <c r="U240" s="87" t="str">
        <f>IF(AND('Mapa final'!$AB$111="Muy Baja",'Mapa final'!$AD$111="Mayor"),CONCATENATE("R35C",'Mapa final'!$R$111),"")</f>
        <v/>
      </c>
      <c r="V240" s="189" t="str">
        <f>IF(AND('Mapa final'!$AB$109="Muy Baja",'Mapa final'!$AD$109="Catastrófico"),CONCATENATE("R35C",'Mapa final'!$R$109),"")</f>
        <v/>
      </c>
      <c r="W240" s="190" t="str">
        <f>IF(AND('Mapa final'!$AB$110="Muy Baja",'Mapa final'!$AD$110="Catastrófico"),CONCATENATE("R35C",'Mapa final'!$R$110),"")</f>
        <v/>
      </c>
      <c r="X240" s="191" t="str">
        <f>IF(AND('Mapa final'!$AB$111="Muy Baja",'Mapa final'!$AD$111="Catastrófico"),CONCATENATE("R35C",'Mapa final'!$R$111),"")</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290"/>
      <c r="C241" s="291"/>
      <c r="D241" s="292"/>
      <c r="E241" s="277"/>
      <c r="F241" s="276"/>
      <c r="G241" s="276"/>
      <c r="H241" s="276"/>
      <c r="I241" s="297"/>
      <c r="J241" s="204" t="str">
        <f>IF(AND('Mapa final'!$AB$112="Muy Baja",'Mapa final'!$AD$112="Moderado"),CONCATENATE("R36C",'Mapa final'!$R$112),"")</f>
        <v/>
      </c>
      <c r="K241" s="205" t="str">
        <f>IF(AND('Mapa final'!$AB$113="Muy Baja",'Mapa final'!$AD$113="Moderado"),CONCATENATE("R36C",'Mapa final'!$R$113),"")</f>
        <v/>
      </c>
      <c r="L241" s="206" t="str">
        <f>IF(AND('Mapa final'!$AB$114="Muy Baja",'Mapa final'!$AD$114="Moderado"),CONCATENATE("R36C",'Mapa final'!$R$114),"")</f>
        <v/>
      </c>
      <c r="M241" s="204" t="str">
        <f>IF(AND('Mapa final'!$AB$112="Muy Baja",'Mapa final'!$AD$112="Moderado"),CONCATENATE("R36C",'Mapa final'!$R$112),"")</f>
        <v/>
      </c>
      <c r="N241" s="205" t="str">
        <f>IF(AND('Mapa final'!$AB$113="Muy Baja",'Mapa final'!$AD$113="Moderado"),CONCATENATE("R36C",'Mapa final'!$R$113),"")</f>
        <v/>
      </c>
      <c r="O241" s="206" t="str">
        <f>IF(AND('Mapa final'!$AB$114="Muy Baja",'Mapa final'!$AD$114="Moderado"),CONCATENATE("R36C",'Mapa final'!$R$114),"")</f>
        <v/>
      </c>
      <c r="P241" s="195" t="str">
        <f>IF(AND('Mapa final'!$AB$112="Muy Baja",'Mapa final'!$AD$112="Moderado"),CONCATENATE("R36C",'Mapa final'!$R$112),"")</f>
        <v/>
      </c>
      <c r="Q241" s="196" t="str">
        <f>IF(AND('Mapa final'!$AB$113="Muy Baja",'Mapa final'!$AD$113="Moderado"),CONCATENATE("R36C",'Mapa final'!$R$113),"")</f>
        <v/>
      </c>
      <c r="R241" s="197" t="str">
        <f>IF(AND('Mapa final'!$AB$114="Muy Baja",'Mapa final'!$AD$114="Moderado"),CONCATENATE("R36C",'Mapa final'!$R$114),"")</f>
        <v/>
      </c>
      <c r="S241" s="86" t="str">
        <f>IF(AND('Mapa final'!$AB$112="Muy Baja",'Mapa final'!$AD$112="Mayor"),CONCATENATE("R36C",'Mapa final'!$R$112),"")</f>
        <v/>
      </c>
      <c r="T241" s="40" t="str">
        <f>IF(AND('Mapa final'!$AB$113="Muy Baja",'Mapa final'!$AD$113="Mayor"),CONCATENATE("R36C",'Mapa final'!$R$113),"")</f>
        <v/>
      </c>
      <c r="U241" s="87" t="str">
        <f>IF(AND('Mapa final'!$AB$114="Muy Baja",'Mapa final'!$AD$114="Mayor"),CONCATENATE("R36C",'Mapa final'!$R$114),"")</f>
        <v/>
      </c>
      <c r="V241" s="189" t="str">
        <f>IF(AND('Mapa final'!$AB$112="Muy Baja",'Mapa final'!$AD$112="Catastrófico"),CONCATENATE("R36C",'Mapa final'!$R$112),"")</f>
        <v/>
      </c>
      <c r="W241" s="190" t="str">
        <f>IF(AND('Mapa final'!$AB$113="Muy Baja",'Mapa final'!$AD$113="Catastrófico"),CONCATENATE("R36C",'Mapa final'!$R$113),"")</f>
        <v/>
      </c>
      <c r="X241" s="191" t="str">
        <f>IF(AND('Mapa final'!$AB$114="Muy Baja",'Mapa final'!$AD$114="Catastrófico"),CONCATENATE("R36C",'Mapa final'!$R$114),"")</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290"/>
      <c r="C242" s="291"/>
      <c r="D242" s="292"/>
      <c r="E242" s="277"/>
      <c r="F242" s="276"/>
      <c r="G242" s="276"/>
      <c r="H242" s="276"/>
      <c r="I242" s="297"/>
      <c r="J242" s="204" t="str">
        <f>IF(AND('Mapa final'!$AB$115="Muy Baja",'Mapa final'!$AD$115="Moderado"),CONCATENATE("R37C",'Mapa final'!$R$115),"")</f>
        <v/>
      </c>
      <c r="K242" s="205" t="str">
        <f>IF(AND('Mapa final'!$AB$116="Muy Baja",'Mapa final'!$AD$116="Moderado"),CONCATENATE("R37C",'Mapa final'!$R$116),"")</f>
        <v/>
      </c>
      <c r="L242" s="206" t="str">
        <f>IF(AND('Mapa final'!$AB$117="Muy Baja",'Mapa final'!$AD$117="Moderado"),CONCATENATE("R37C",'Mapa final'!$R$117),"")</f>
        <v/>
      </c>
      <c r="M242" s="204" t="str">
        <f>IF(AND('Mapa final'!$AB$115="Muy Baja",'Mapa final'!$AD$115="Moderado"),CONCATENATE("R37C",'Mapa final'!$R$115),"")</f>
        <v/>
      </c>
      <c r="N242" s="205" t="str">
        <f>IF(AND('Mapa final'!$AB$116="Muy Baja",'Mapa final'!$AD$116="Moderado"),CONCATENATE("R37C",'Mapa final'!$R$116),"")</f>
        <v/>
      </c>
      <c r="O242" s="206" t="str">
        <f>IF(AND('Mapa final'!$AB$117="Muy Baja",'Mapa final'!$AD$117="Moderado"),CONCATENATE("R37C",'Mapa final'!$R$117),"")</f>
        <v/>
      </c>
      <c r="P242" s="195" t="str">
        <f>IF(AND('Mapa final'!$AB$115="Muy Baja",'Mapa final'!$AD$115="Moderado"),CONCATENATE("R37C",'Mapa final'!$R$115),"")</f>
        <v/>
      </c>
      <c r="Q242" s="196" t="str">
        <f>IF(AND('Mapa final'!$AB$116="Muy Baja",'Mapa final'!$AD$116="Moderado"),CONCATENATE("R37C",'Mapa final'!$R$116),"")</f>
        <v/>
      </c>
      <c r="R242" s="197" t="str">
        <f>IF(AND('Mapa final'!$AB$117="Muy Baja",'Mapa final'!$AD$117="Moderado"),CONCATENATE("R37C",'Mapa final'!$R$117),"")</f>
        <v/>
      </c>
      <c r="S242" s="86" t="str">
        <f>IF(AND('Mapa final'!$AB$115="Muy Baja",'Mapa final'!$AD$115="Mayor"),CONCATENATE("R37C",'Mapa final'!$R$115),"")</f>
        <v/>
      </c>
      <c r="T242" s="40" t="str">
        <f>IF(AND('Mapa final'!$AB$116="Muy Baja",'Mapa final'!$AD$116="Mayor"),CONCATENATE("R37C",'Mapa final'!$R$116),"")</f>
        <v/>
      </c>
      <c r="U242" s="87" t="str">
        <f>IF(AND('Mapa final'!$AB$117="Muy Baja",'Mapa final'!$AD$117="Mayor"),CONCATENATE("R37C",'Mapa final'!$R$117),"")</f>
        <v/>
      </c>
      <c r="V242" s="189" t="str">
        <f>IF(AND('Mapa final'!$AB$115="Muy Baja",'Mapa final'!$AD$115="Catastrófico"),CONCATENATE("R37C",'Mapa final'!$R$115),"")</f>
        <v/>
      </c>
      <c r="W242" s="190" t="str">
        <f>IF(AND('Mapa final'!$AB$116="Muy Baja",'Mapa final'!$AD$116="Catastrófico"),CONCATENATE("R37C",'Mapa final'!$R$116),"")</f>
        <v/>
      </c>
      <c r="X242" s="191" t="str">
        <f>IF(AND('Mapa final'!$AB$117="Muy Baja",'Mapa final'!$AD$117="Catastrófico"),CONCATENATE("R37C",'Mapa final'!$R$117),"")</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290"/>
      <c r="C243" s="291"/>
      <c r="D243" s="292"/>
      <c r="E243" s="277"/>
      <c r="F243" s="276"/>
      <c r="G243" s="276"/>
      <c r="H243" s="276"/>
      <c r="I243" s="297"/>
      <c r="J243" s="204" t="str">
        <f>IF(AND('Mapa final'!$AB$118="Muy Baja",'Mapa final'!$AD$118="Moderado"),CONCATENATE("R39C",'Mapa final'!$R$118),"")</f>
        <v/>
      </c>
      <c r="K243" s="205" t="str">
        <f>IF(AND('Mapa final'!$AB$119="Muy Baja",'Mapa final'!$AD$119="Moderado"),CONCATENATE("R38C",'Mapa final'!$R$119),"")</f>
        <v/>
      </c>
      <c r="L243" s="206" t="str">
        <f>IF(AND('Mapa final'!$AB$120="Muy Baja",'Mapa final'!$AD$120="Moderado"),CONCATENATE("R38C",'Mapa final'!$R$120),"")</f>
        <v/>
      </c>
      <c r="M243" s="204" t="str">
        <f>IF(AND('Mapa final'!$AB$118="Muy Baja",'Mapa final'!$AD$118="Moderado"),CONCATENATE("R39C",'Mapa final'!$R$118),"")</f>
        <v/>
      </c>
      <c r="N243" s="205" t="str">
        <f>IF(AND('Mapa final'!$AB$119="Muy Baja",'Mapa final'!$AD$119="Moderado"),CONCATENATE("R38C",'Mapa final'!$R$119),"")</f>
        <v/>
      </c>
      <c r="O243" s="206" t="str">
        <f>IF(AND('Mapa final'!$AB$120="Muy Baja",'Mapa final'!$AD$120="Moderado"),CONCATENATE("R38C",'Mapa final'!$R$120),"")</f>
        <v/>
      </c>
      <c r="P243" s="195" t="str">
        <f>IF(AND('Mapa final'!$AB$118="Muy Baja",'Mapa final'!$AD$118="Moderado"),CONCATENATE("R39C",'Mapa final'!$R$118),"")</f>
        <v/>
      </c>
      <c r="Q243" s="196" t="str">
        <f>IF(AND('Mapa final'!$AB$119="Muy Baja",'Mapa final'!$AD$119="Moderado"),CONCATENATE("R38C",'Mapa final'!$R$119),"")</f>
        <v/>
      </c>
      <c r="R243" s="197" t="str">
        <f>IF(AND('Mapa final'!$AB$120="Muy Baja",'Mapa final'!$AD$120="Moderado"),CONCATENATE("R38C",'Mapa final'!$R$120),"")</f>
        <v/>
      </c>
      <c r="S243" s="86" t="str">
        <f>IF(AND('Mapa final'!$AB$118="Muy Baja",'Mapa final'!$AD$118="Mayor"),CONCATENATE("R39C",'Mapa final'!$R$118),"")</f>
        <v/>
      </c>
      <c r="T243" s="40" t="str">
        <f>IF(AND('Mapa final'!$AB$119="Muy Baja",'Mapa final'!$AD$119="Mayor"),CONCATENATE("R38C",'Mapa final'!$R$119),"")</f>
        <v/>
      </c>
      <c r="U243" s="87" t="str">
        <f>IF(AND('Mapa final'!$AB$120="Muy Baja",'Mapa final'!$AD$120="Mayor"),CONCATENATE("R38C",'Mapa final'!$R$120),"")</f>
        <v/>
      </c>
      <c r="V243" s="189" t="str">
        <f>IF(AND('Mapa final'!$AB$118="Muy Baja",'Mapa final'!$AD$118="Catastrófico"),CONCATENATE("R39C",'Mapa final'!$R$118),"")</f>
        <v/>
      </c>
      <c r="W243" s="190" t="str">
        <f>IF(AND('Mapa final'!$AB$119="Muy Baja",'Mapa final'!$AD$119="Catastrófico"),CONCATENATE("R38C",'Mapa final'!$R$119),"")</f>
        <v/>
      </c>
      <c r="X243" s="191" t="str">
        <f>IF(AND('Mapa final'!$AB$120="Muy Baja",'Mapa final'!$AD$120="Catastrófico"),CONCATENATE("R38C",'Mapa final'!$R$120),"")</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290"/>
      <c r="C244" s="291"/>
      <c r="D244" s="292"/>
      <c r="E244" s="277"/>
      <c r="F244" s="276"/>
      <c r="G244" s="276"/>
      <c r="H244" s="276"/>
      <c r="I244" s="297"/>
      <c r="J244" s="204" t="str">
        <f>IF(AND('Mapa final'!$AB$121="Muy Baja",'Mapa final'!$AD$121="Moderado"),CONCATENATE("R40C",'Mapa final'!$R$121),"")</f>
        <v/>
      </c>
      <c r="K244" s="205" t="str">
        <f>IF(AND('Mapa final'!$AB$122="Muy Baja",'Mapa final'!$AD$122="Moderado"),CONCATENATE("R39C",'Mapa final'!$R$122),"")</f>
        <v/>
      </c>
      <c r="L244" s="206" t="str">
        <f>IF(AND('Mapa final'!$AB$123="Muy Baja",'Mapa final'!$AD$123="Moderado"),CONCATENATE("R39C",'Mapa final'!$R$123),"")</f>
        <v/>
      </c>
      <c r="M244" s="204" t="str">
        <f>IF(AND('Mapa final'!$AB$121="Muy Baja",'Mapa final'!$AD$121="Moderado"),CONCATENATE("R40C",'Mapa final'!$R$121),"")</f>
        <v/>
      </c>
      <c r="N244" s="205" t="str">
        <f>IF(AND('Mapa final'!$AB$122="Muy Baja",'Mapa final'!$AD$122="Moderado"),CONCATENATE("R39C",'Mapa final'!$R$122),"")</f>
        <v/>
      </c>
      <c r="O244" s="206" t="str">
        <f>IF(AND('Mapa final'!$AB$123="Muy Baja",'Mapa final'!$AD$123="Moderado"),CONCATENATE("R39C",'Mapa final'!$R$123),"")</f>
        <v/>
      </c>
      <c r="P244" s="195" t="str">
        <f>IF(AND('Mapa final'!$AB$121="Muy Baja",'Mapa final'!$AD$121="Moderado"),CONCATENATE("R40C",'Mapa final'!$R$121),"")</f>
        <v/>
      </c>
      <c r="Q244" s="196" t="str">
        <f>IF(AND('Mapa final'!$AB$122="Muy Baja",'Mapa final'!$AD$122="Moderado"),CONCATENATE("R39C",'Mapa final'!$R$122),"")</f>
        <v/>
      </c>
      <c r="R244" s="197" t="str">
        <f>IF(AND('Mapa final'!$AB$123="Muy Baja",'Mapa final'!$AD$123="Moderado"),CONCATENATE("R39C",'Mapa final'!$R$123),"")</f>
        <v/>
      </c>
      <c r="S244" s="86" t="str">
        <f>IF(AND('Mapa final'!$AB$121="Muy Baja",'Mapa final'!$AD$121="Mayor"),CONCATENATE("R40C",'Mapa final'!$R$121),"")</f>
        <v/>
      </c>
      <c r="T244" s="40" t="str">
        <f>IF(AND('Mapa final'!$AB$122="Muy Baja",'Mapa final'!$AD$122="Mayor"),CONCATENATE("R39C",'Mapa final'!$R$122),"")</f>
        <v/>
      </c>
      <c r="U244" s="87" t="str">
        <f>IF(AND('Mapa final'!$AB$123="Muy Baja",'Mapa final'!$AD$123="Mayor"),CONCATENATE("R39C",'Mapa final'!$R$123),"")</f>
        <v/>
      </c>
      <c r="V244" s="189" t="str">
        <f>IF(AND('Mapa final'!$AB$121="Muy Baja",'Mapa final'!$AD$121="Catastrófico"),CONCATENATE("R40C",'Mapa final'!$R$121),"")</f>
        <v/>
      </c>
      <c r="W244" s="190" t="str">
        <f>IF(AND('Mapa final'!$AB$122="Muy Baja",'Mapa final'!$AD$122="Catastrófico"),CONCATENATE("R39C",'Mapa final'!$R$122),"")</f>
        <v/>
      </c>
      <c r="X244" s="191" t="str">
        <f>IF(AND('Mapa final'!$AB$123="Muy Baja",'Mapa final'!$AD$123="Catastrófico"),CONCATENATE("R39C",'Mapa final'!$R$123),"")</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290"/>
      <c r="C245" s="291"/>
      <c r="D245" s="292"/>
      <c r="E245" s="277"/>
      <c r="F245" s="276"/>
      <c r="G245" s="276"/>
      <c r="H245" s="276"/>
      <c r="I245" s="297"/>
      <c r="J245" s="204" t="str">
        <f>IF(AND('Mapa final'!$AB$124="Muy Baja",'Mapa final'!$AD$124="Moderado"),CONCATENATE("R41C",'Mapa final'!$R$124),"")</f>
        <v/>
      </c>
      <c r="K245" s="205" t="str">
        <f>IF(AND('Mapa final'!$AB$125="Muy Baja",'Mapa final'!$AD$125="Moderado"),CONCATENATE("R40C",'Mapa final'!$R$125),"")</f>
        <v/>
      </c>
      <c r="L245" s="206" t="str">
        <f>IF(AND('Mapa final'!$AB$126="Muy Baja",'Mapa final'!$AD$126="Moderado"),CONCATENATE("R40C",'Mapa final'!$R$126),"")</f>
        <v/>
      </c>
      <c r="M245" s="204" t="str">
        <f>IF(AND('Mapa final'!$AB$124="Muy Baja",'Mapa final'!$AD$124="Moderado"),CONCATENATE("R41C",'Mapa final'!$R$124),"")</f>
        <v/>
      </c>
      <c r="N245" s="205" t="str">
        <f>IF(AND('Mapa final'!$AB$125="Muy Baja",'Mapa final'!$AD$125="Moderado"),CONCATENATE("R40C",'Mapa final'!$R$125),"")</f>
        <v/>
      </c>
      <c r="O245" s="206" t="str">
        <f>IF(AND('Mapa final'!$AB$126="Muy Baja",'Mapa final'!$AD$126="Moderado"),CONCATENATE("R40C",'Mapa final'!$R$126),"")</f>
        <v/>
      </c>
      <c r="P245" s="195" t="str">
        <f>IF(AND('Mapa final'!$AB$124="Muy Baja",'Mapa final'!$AD$124="Moderado"),CONCATENATE("R41C",'Mapa final'!$R$124),"")</f>
        <v/>
      </c>
      <c r="Q245" s="196" t="str">
        <f>IF(AND('Mapa final'!$AB$125="Muy Baja",'Mapa final'!$AD$125="Moderado"),CONCATENATE("R40C",'Mapa final'!$R$125),"")</f>
        <v/>
      </c>
      <c r="R245" s="197" t="str">
        <f>IF(AND('Mapa final'!$AB$126="Muy Baja",'Mapa final'!$AD$126="Moderado"),CONCATENATE("R40C",'Mapa final'!$R$126),"")</f>
        <v/>
      </c>
      <c r="S245" s="86" t="str">
        <f>IF(AND('Mapa final'!$AB$124="Muy Baja",'Mapa final'!$AD$124="Mayor"),CONCATENATE("R41C",'Mapa final'!$R$124),"")</f>
        <v/>
      </c>
      <c r="T245" s="40" t="str">
        <f>IF(AND('Mapa final'!$AB$125="Muy Baja",'Mapa final'!$AD$125="Mayor"),CONCATENATE("R40C",'Mapa final'!$R$125),"")</f>
        <v/>
      </c>
      <c r="U245" s="87" t="str">
        <f>IF(AND('Mapa final'!$AB$126="Muy Baja",'Mapa final'!$AD$126="Mayor"),CONCATENATE("R40C",'Mapa final'!$R$126),"")</f>
        <v/>
      </c>
      <c r="V245" s="189" t="str">
        <f>IF(AND('Mapa final'!$AB$124="Muy Baja",'Mapa final'!$AD$124="Catastrófico"),CONCATENATE("R41C",'Mapa final'!$R$124),"")</f>
        <v/>
      </c>
      <c r="W245" s="190" t="str">
        <f>IF(AND('Mapa final'!$AB$125="Muy Baja",'Mapa final'!$AD$125="Catastrófico"),CONCATENATE("R40C",'Mapa final'!$R$125),"")</f>
        <v/>
      </c>
      <c r="X245" s="191" t="str">
        <f>IF(AND('Mapa final'!$AB$126="Muy Baja",'Mapa final'!$AD$126="Catastrófico"),CONCATENATE("R40C",'Mapa final'!$R$126),"")</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290"/>
      <c r="C246" s="291"/>
      <c r="D246" s="292"/>
      <c r="E246" s="277"/>
      <c r="F246" s="276"/>
      <c r="G246" s="276"/>
      <c r="H246" s="276"/>
      <c r="I246" s="297"/>
      <c r="J246" s="204" t="str">
        <f>IF(AND('Mapa final'!$AB$127="Muy Baja",'Mapa final'!$AD$127="Moderado"),CONCATENATE("R42C",'Mapa final'!$R$127),"")</f>
        <v/>
      </c>
      <c r="K246" s="205" t="str">
        <f>IF(AND('Mapa final'!$AB$128="Muy Baja",'Mapa final'!$AD$128="Moderado"),CONCATENATE("R41C",'Mapa final'!$R$128),"")</f>
        <v/>
      </c>
      <c r="L246" s="206" t="str">
        <f>IF(AND('Mapa final'!$AB$129="Muy Baja",'Mapa final'!$AD$129="Moderado"),CONCATENATE("R41C",'Mapa final'!$R$129),"")</f>
        <v/>
      </c>
      <c r="M246" s="204" t="str">
        <f>IF(AND('Mapa final'!$AB$127="Muy Baja",'Mapa final'!$AD$127="Moderado"),CONCATENATE("R42C",'Mapa final'!$R$127),"")</f>
        <v/>
      </c>
      <c r="N246" s="205" t="str">
        <f>IF(AND('Mapa final'!$AB$128="Muy Baja",'Mapa final'!$AD$128="Moderado"),CONCATENATE("R41C",'Mapa final'!$R$128),"")</f>
        <v/>
      </c>
      <c r="O246" s="206" t="str">
        <f>IF(AND('Mapa final'!$AB$129="Muy Baja",'Mapa final'!$AD$129="Moderado"),CONCATENATE("R41C",'Mapa final'!$R$129),"")</f>
        <v/>
      </c>
      <c r="P246" s="195" t="str">
        <f>IF(AND('Mapa final'!$AB$127="Muy Baja",'Mapa final'!$AD$127="Moderado"),CONCATENATE("R42C",'Mapa final'!$R$127),"")</f>
        <v/>
      </c>
      <c r="Q246" s="196" t="str">
        <f>IF(AND('Mapa final'!$AB$128="Muy Baja",'Mapa final'!$AD$128="Moderado"),CONCATENATE("R41C",'Mapa final'!$R$128),"")</f>
        <v/>
      </c>
      <c r="R246" s="197" t="str">
        <f>IF(AND('Mapa final'!$AB$129="Muy Baja",'Mapa final'!$AD$129="Moderado"),CONCATENATE("R41C",'Mapa final'!$R$129),"")</f>
        <v/>
      </c>
      <c r="S246" s="86" t="str">
        <f>IF(AND('Mapa final'!$AB$127="Muy Baja",'Mapa final'!$AD$127="Mayor"),CONCATENATE("R42C",'Mapa final'!$R$127),"")</f>
        <v/>
      </c>
      <c r="T246" s="40" t="str">
        <f>IF(AND('Mapa final'!$AB$128="Muy Baja",'Mapa final'!$AD$128="Mayor"),CONCATENATE("R41C",'Mapa final'!$R$128),"")</f>
        <v/>
      </c>
      <c r="U246" s="87" t="str">
        <f>IF(AND('Mapa final'!$AB$129="Muy Baja",'Mapa final'!$AD$129="Mayor"),CONCATENATE("R41C",'Mapa final'!$R$129),"")</f>
        <v>R41C3</v>
      </c>
      <c r="V246" s="189" t="str">
        <f>IF(AND('Mapa final'!$AB$127="Muy Baja",'Mapa final'!$AD$127="Catastrófico"),CONCATENATE("R42C",'Mapa final'!$R$127),"")</f>
        <v/>
      </c>
      <c r="W246" s="190" t="str">
        <f>IF(AND('Mapa final'!$AB$128="Muy Baja",'Mapa final'!$AD$128="Catastrófico"),CONCATENATE("R41C",'Mapa final'!$R$128),"")</f>
        <v/>
      </c>
      <c r="X246" s="191" t="str">
        <f>IF(AND('Mapa final'!$AB$129="Muy Baja",'Mapa final'!$AD$129="Catastrófico"),CONCATENATE("R41C",'Mapa final'!$R$129),"")</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290"/>
      <c r="C247" s="291"/>
      <c r="D247" s="292"/>
      <c r="E247" s="277"/>
      <c r="F247" s="276"/>
      <c r="G247" s="276"/>
      <c r="H247" s="276"/>
      <c r="I247" s="297"/>
      <c r="J247" s="204" t="str">
        <f>IF(AND('Mapa final'!$AB$130="Muy Baja",'Mapa final'!$AD$130="Moderado"),CONCATENATE("R43C",'Mapa final'!$R$130),"")</f>
        <v/>
      </c>
      <c r="K247" s="205" t="str">
        <f>IF(AND('Mapa final'!$AB$131="Muy Baja",'Mapa final'!$AD$131="Moderado"),CONCATENATE("R42C",'Mapa final'!$R$131),"")</f>
        <v/>
      </c>
      <c r="L247" s="206" t="str">
        <f>IF(AND('Mapa final'!$AB$132="Muy Baja",'Mapa final'!$AD$132="Moderado"),CONCATENATE("R42C",'Mapa final'!$R$132),"")</f>
        <v/>
      </c>
      <c r="M247" s="204" t="str">
        <f>IF(AND('Mapa final'!$AB$130="Muy Baja",'Mapa final'!$AD$130="Moderado"),CONCATENATE("R43C",'Mapa final'!$R$130),"")</f>
        <v/>
      </c>
      <c r="N247" s="205" t="str">
        <f>IF(AND('Mapa final'!$AB$131="Muy Baja",'Mapa final'!$AD$131="Moderado"),CONCATENATE("R42C",'Mapa final'!$R$131),"")</f>
        <v/>
      </c>
      <c r="O247" s="206" t="str">
        <f>IF(AND('Mapa final'!$AB$132="Muy Baja",'Mapa final'!$AD$132="Moderado"),CONCATENATE("R42C",'Mapa final'!$R$132),"")</f>
        <v/>
      </c>
      <c r="P247" s="195" t="str">
        <f>IF(AND('Mapa final'!$AB$130="Muy Baja",'Mapa final'!$AD$130="Moderado"),CONCATENATE("R43C",'Mapa final'!$R$130),"")</f>
        <v/>
      </c>
      <c r="Q247" s="196" t="str">
        <f>IF(AND('Mapa final'!$AB$131="Muy Baja",'Mapa final'!$AD$131="Moderado"),CONCATENATE("R42C",'Mapa final'!$R$131),"")</f>
        <v/>
      </c>
      <c r="R247" s="197" t="str">
        <f>IF(AND('Mapa final'!$AB$132="Muy Baja",'Mapa final'!$AD$132="Moderado"),CONCATENATE("R42C",'Mapa final'!$R$132),"")</f>
        <v/>
      </c>
      <c r="S247" s="86" t="str">
        <f>IF(AND('Mapa final'!$AB$130="Muy Baja",'Mapa final'!$AD$130="Mayor"),CONCATENATE("R43C",'Mapa final'!$R$130),"")</f>
        <v/>
      </c>
      <c r="T247" s="40" t="str">
        <f>IF(AND('Mapa final'!$AB$131="Muy Baja",'Mapa final'!$AD$131="Mayor"),CONCATENATE("R42C",'Mapa final'!$R$131),"")</f>
        <v/>
      </c>
      <c r="U247" s="87" t="str">
        <f>IF(AND('Mapa final'!$AB$132="Muy Baja",'Mapa final'!$AD$132="Mayor"),CONCATENATE("R42C",'Mapa final'!$R$132),"")</f>
        <v/>
      </c>
      <c r="V247" s="189" t="str">
        <f>IF(AND('Mapa final'!$AB$130="Muy Baja",'Mapa final'!$AD$130="Catastrófico"),CONCATENATE("R43C",'Mapa final'!$R$130),"")</f>
        <v/>
      </c>
      <c r="W247" s="190" t="str">
        <f>IF(AND('Mapa final'!$AB$131="Muy Baja",'Mapa final'!$AD$131="Catastrófico"),CONCATENATE("R42C",'Mapa final'!$R$131),"")</f>
        <v/>
      </c>
      <c r="X247" s="191" t="str">
        <f>IF(AND('Mapa final'!$AB$132="Muy Baja",'Mapa final'!$AD$132="Catastrófico"),CONCATENATE("R42C",'Mapa final'!$R$132),"")</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290"/>
      <c r="C248" s="291"/>
      <c r="D248" s="292"/>
      <c r="E248" s="277"/>
      <c r="F248" s="276"/>
      <c r="G248" s="276"/>
      <c r="H248" s="276"/>
      <c r="I248" s="297"/>
      <c r="J248" s="204" t="str">
        <f>IF(AND('Mapa final'!$AB$133="Muy Baja",'Mapa final'!$AD$133="Moderado"),CONCATENATE("R44C",'Mapa final'!$R$133),"")</f>
        <v/>
      </c>
      <c r="K248" s="205" t="str">
        <f>IF(AND('Mapa final'!$AB$134="Muy Baja",'Mapa final'!$AD$134="Moderado"),CONCATENATE("R43C",'Mapa final'!$R$134),"")</f>
        <v/>
      </c>
      <c r="L248" s="206" t="str">
        <f>IF(AND('Mapa final'!$AB$135="Muy Baja",'Mapa final'!$AD$135="Moderado"),CONCATENATE("R43C",'Mapa final'!$R$135),"")</f>
        <v/>
      </c>
      <c r="M248" s="204" t="str">
        <f>IF(AND('Mapa final'!$AB$133="Muy Baja",'Mapa final'!$AD$133="Moderado"),CONCATENATE("R44C",'Mapa final'!$R$133),"")</f>
        <v/>
      </c>
      <c r="N248" s="205" t="str">
        <f>IF(AND('Mapa final'!$AB$134="Muy Baja",'Mapa final'!$AD$134="Moderado"),CONCATENATE("R43C",'Mapa final'!$R$134),"")</f>
        <v/>
      </c>
      <c r="O248" s="206" t="str">
        <f>IF(AND('Mapa final'!$AB$135="Muy Baja",'Mapa final'!$AD$135="Moderado"),CONCATENATE("R43C",'Mapa final'!$R$135),"")</f>
        <v/>
      </c>
      <c r="P248" s="195" t="str">
        <f>IF(AND('Mapa final'!$AB$133="Muy Baja",'Mapa final'!$AD$133="Moderado"),CONCATENATE("R44C",'Mapa final'!$R$133),"")</f>
        <v/>
      </c>
      <c r="Q248" s="196" t="str">
        <f>IF(AND('Mapa final'!$AB$134="Muy Baja",'Mapa final'!$AD$134="Moderado"),CONCATENATE("R43C",'Mapa final'!$R$134),"")</f>
        <v/>
      </c>
      <c r="R248" s="197" t="str">
        <f>IF(AND('Mapa final'!$AB$135="Muy Baja",'Mapa final'!$AD$135="Moderado"),CONCATENATE("R43C",'Mapa final'!$R$135),"")</f>
        <v/>
      </c>
      <c r="S248" s="86" t="str">
        <f>IF(AND('Mapa final'!$AB$133="Muy Baja",'Mapa final'!$AD$133="Mayor"),CONCATENATE("R44C",'Mapa final'!$R$133),"")</f>
        <v/>
      </c>
      <c r="T248" s="40" t="str">
        <f>IF(AND('Mapa final'!$AB$134="Muy Baja",'Mapa final'!$AD$134="Mayor"),CONCATENATE("R43C",'Mapa final'!$R$134),"")</f>
        <v/>
      </c>
      <c r="U248" s="87" t="str">
        <f>IF(AND('Mapa final'!$AB$135="Muy Baja",'Mapa final'!$AD$135="Mayor"),CONCATENATE("R43C",'Mapa final'!$R$135),"")</f>
        <v/>
      </c>
      <c r="V248" s="189" t="str">
        <f>IF(AND('Mapa final'!$AB$133="Muy Baja",'Mapa final'!$AD$133="Catastrófico"),CONCATENATE("R44C",'Mapa final'!$R$133),"")</f>
        <v/>
      </c>
      <c r="W248" s="190" t="str">
        <f>IF(AND('Mapa final'!$AB$134="Muy Baja",'Mapa final'!$AD$134="Catastrófico"),CONCATENATE("R43C",'Mapa final'!$R$134),"")</f>
        <v/>
      </c>
      <c r="X248" s="191" t="str">
        <f>IF(AND('Mapa final'!$AB$135="Muy Baja",'Mapa final'!$AD$135="Catastrófico"),CONCATENATE("R43C",'Mapa final'!$R$135),"")</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290"/>
      <c r="C249" s="291"/>
      <c r="D249" s="292"/>
      <c r="E249" s="277"/>
      <c r="F249" s="276"/>
      <c r="G249" s="276"/>
      <c r="H249" s="276"/>
      <c r="I249" s="297"/>
      <c r="J249" s="204" t="str">
        <f>IF(AND('Mapa final'!$AB$136="Muy Baja",'Mapa final'!$AD$136="Moderado"),CONCATENATE("R45C",'Mapa final'!$R$136),"")</f>
        <v/>
      </c>
      <c r="K249" s="205" t="str">
        <f>IF(AND('Mapa final'!$AB$137="Muy Baja",'Mapa final'!$AD$137="Moderado"),CONCATENATE("R44C",'Mapa final'!$R$137),"")</f>
        <v/>
      </c>
      <c r="L249" s="206" t="str">
        <f>IF(AND('Mapa final'!$AB$138="Muy Baja",'Mapa final'!$AD$138="Moderado"),CONCATENATE("R44C",'Mapa final'!$R$138),"")</f>
        <v/>
      </c>
      <c r="M249" s="204" t="str">
        <f>IF(AND('Mapa final'!$AB$136="Muy Baja",'Mapa final'!$AD$136="Moderado"),CONCATENATE("R45C",'Mapa final'!$R$136),"")</f>
        <v/>
      </c>
      <c r="N249" s="205" t="str">
        <f>IF(AND('Mapa final'!$AB$137="Muy Baja",'Mapa final'!$AD$137="Moderado"),CONCATENATE("R44C",'Mapa final'!$R$137),"")</f>
        <v/>
      </c>
      <c r="O249" s="206" t="str">
        <f>IF(AND('Mapa final'!$AB$138="Muy Baja",'Mapa final'!$AD$138="Moderado"),CONCATENATE("R44C",'Mapa final'!$R$138),"")</f>
        <v/>
      </c>
      <c r="P249" s="195" t="str">
        <f>IF(AND('Mapa final'!$AB$136="Muy Baja",'Mapa final'!$AD$136="Moderado"),CONCATENATE("R45C",'Mapa final'!$R$136),"")</f>
        <v/>
      </c>
      <c r="Q249" s="196" t="str">
        <f>IF(AND('Mapa final'!$AB$137="Muy Baja",'Mapa final'!$AD$137="Moderado"),CONCATENATE("R44C",'Mapa final'!$R$137),"")</f>
        <v/>
      </c>
      <c r="R249" s="197" t="str">
        <f>IF(AND('Mapa final'!$AB$138="Muy Baja",'Mapa final'!$AD$138="Moderado"),CONCATENATE("R44C",'Mapa final'!$R$138),"")</f>
        <v/>
      </c>
      <c r="S249" s="86" t="str">
        <f>IF(AND('Mapa final'!$AB$136="Muy Baja",'Mapa final'!$AD$136="Mayor"),CONCATENATE("R45C",'Mapa final'!$R$136),"")</f>
        <v/>
      </c>
      <c r="T249" s="40" t="str">
        <f>IF(AND('Mapa final'!$AB$137="Muy Baja",'Mapa final'!$AD$137="Mayor"),CONCATENATE("R44C",'Mapa final'!$R$137),"")</f>
        <v/>
      </c>
      <c r="U249" s="87" t="str">
        <f>IF(AND('Mapa final'!$AB$138="Muy Baja",'Mapa final'!$AD$138="Mayor"),CONCATENATE("R44C",'Mapa final'!$R$138),"")</f>
        <v/>
      </c>
      <c r="V249" s="189" t="str">
        <f>IF(AND('Mapa final'!$AB$136="Muy Baja",'Mapa final'!$AD$136="Catastrófico"),CONCATENATE("R45C",'Mapa final'!$R$136),"")</f>
        <v/>
      </c>
      <c r="W249" s="190" t="str">
        <f>IF(AND('Mapa final'!$AB$137="Muy Baja",'Mapa final'!$AD$137="Catastrófico"),CONCATENATE("R44C",'Mapa final'!$R$137),"")</f>
        <v/>
      </c>
      <c r="X249" s="191" t="str">
        <f>IF(AND('Mapa final'!$AB$138="Muy Baja",'Mapa final'!$AD$138="Catastrófico"),CONCATENATE("R44C",'Mapa final'!$R$138),"")</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290"/>
      <c r="C250" s="291"/>
      <c r="D250" s="292"/>
      <c r="E250" s="277"/>
      <c r="F250" s="276"/>
      <c r="G250" s="276"/>
      <c r="H250" s="276"/>
      <c r="I250" s="297"/>
      <c r="J250" s="204" t="str">
        <f>IF(AND('Mapa final'!$AB$139="Muy Baja",'Mapa final'!$AD$139="Moderado"),CONCATENATE("R46C",'Mapa final'!$R$139),"")</f>
        <v/>
      </c>
      <c r="K250" s="205" t="str">
        <f>IF(AND('Mapa final'!$AB$140="Muy Baja",'Mapa final'!$AD$140="Moderado"),CONCATENATE("R45C",'Mapa final'!$R$140),"")</f>
        <v/>
      </c>
      <c r="L250" s="206" t="str">
        <f>IF(AND('Mapa final'!$AB$141="Muy Baja",'Mapa final'!$AD$141="Moderado"),CONCATENATE("R45C",'Mapa final'!$R$141),"")</f>
        <v/>
      </c>
      <c r="M250" s="204" t="str">
        <f>IF(AND('Mapa final'!$AB$139="Muy Baja",'Mapa final'!$AD$139="Moderado"),CONCATENATE("R46C",'Mapa final'!$R$139),"")</f>
        <v/>
      </c>
      <c r="N250" s="205" t="str">
        <f>IF(AND('Mapa final'!$AB$140="Muy Baja",'Mapa final'!$AD$140="Moderado"),CONCATENATE("R45C",'Mapa final'!$R$140),"")</f>
        <v/>
      </c>
      <c r="O250" s="206" t="str">
        <f>IF(AND('Mapa final'!$AB$141="Muy Baja",'Mapa final'!$AD$141="Moderado"),CONCATENATE("R45C",'Mapa final'!$R$141),"")</f>
        <v/>
      </c>
      <c r="P250" s="195" t="str">
        <f>IF(AND('Mapa final'!$AB$139="Muy Baja",'Mapa final'!$AD$139="Moderado"),CONCATENATE("R46C",'Mapa final'!$R$139),"")</f>
        <v/>
      </c>
      <c r="Q250" s="196" t="str">
        <f>IF(AND('Mapa final'!$AB$140="Muy Baja",'Mapa final'!$AD$140="Moderado"),CONCATENATE("R45C",'Mapa final'!$R$140),"")</f>
        <v/>
      </c>
      <c r="R250" s="197" t="str">
        <f>IF(AND('Mapa final'!$AB$141="Muy Baja",'Mapa final'!$AD$141="Moderado"),CONCATENATE("R45C",'Mapa final'!$R$141),"")</f>
        <v/>
      </c>
      <c r="S250" s="86" t="str">
        <f>IF(AND('Mapa final'!$AB$139="Muy Baja",'Mapa final'!$AD$139="Mayor"),CONCATENATE("R46C",'Mapa final'!$R$139),"")</f>
        <v/>
      </c>
      <c r="T250" s="40" t="str">
        <f>IF(AND('Mapa final'!$AB$140="Muy Baja",'Mapa final'!$AD$140="Mayor"),CONCATENATE("R45C",'Mapa final'!$R$140),"")</f>
        <v/>
      </c>
      <c r="U250" s="87" t="str">
        <f>IF(AND('Mapa final'!$AB$141="Muy Baja",'Mapa final'!$AD$141="Mayor"),CONCATENATE("R45C",'Mapa final'!$R$141),"")</f>
        <v/>
      </c>
      <c r="V250" s="189" t="str">
        <f>IF(AND('Mapa final'!$AB$139="Muy Baja",'Mapa final'!$AD$139="Catastrófico"),CONCATENATE("R46C",'Mapa final'!$R$139),"")</f>
        <v/>
      </c>
      <c r="W250" s="190" t="str">
        <f>IF(AND('Mapa final'!$AB$140="Muy Baja",'Mapa final'!$AD$140="Catastrófico"),CONCATENATE("R45C",'Mapa final'!$R$140),"")</f>
        <v/>
      </c>
      <c r="X250" s="191" t="str">
        <f>IF(AND('Mapa final'!$AB$141="Muy Baja",'Mapa final'!$AD$141="Catastrófico"),CONCATENATE("R45C",'Mapa final'!$R$141),"")</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290"/>
      <c r="C251" s="291"/>
      <c r="D251" s="292"/>
      <c r="E251" s="277"/>
      <c r="F251" s="276"/>
      <c r="G251" s="276"/>
      <c r="H251" s="276"/>
      <c r="I251" s="297"/>
      <c r="J251" s="204" t="str">
        <f>IF(AND('Mapa final'!$AB$142="Muy Baja",'Mapa final'!$AD$142="Moderado"),CONCATENATE("R47C",'Mapa final'!$R$142),"")</f>
        <v/>
      </c>
      <c r="K251" s="205" t="str">
        <f>IF(AND('Mapa final'!$AB$143="Muy Baja",'Mapa final'!$AD$143="Moderado"),CONCATENATE("R46C",'Mapa final'!$R$143),"")</f>
        <v/>
      </c>
      <c r="L251" s="206" t="str">
        <f>IF(AND('Mapa final'!$AB$144="Muy Baja",'Mapa final'!$AD$144="Moderado"),CONCATENATE("R46C",'Mapa final'!$R$144),"")</f>
        <v/>
      </c>
      <c r="M251" s="204" t="str">
        <f>IF(AND('Mapa final'!$AB$142="Muy Baja",'Mapa final'!$AD$142="Moderado"),CONCATENATE("R47C",'Mapa final'!$R$142),"")</f>
        <v/>
      </c>
      <c r="N251" s="205" t="str">
        <f>IF(AND('Mapa final'!$AB$143="Muy Baja",'Mapa final'!$AD$143="Moderado"),CONCATENATE("R46C",'Mapa final'!$R$143),"")</f>
        <v/>
      </c>
      <c r="O251" s="206" t="str">
        <f>IF(AND('Mapa final'!$AB$144="Muy Baja",'Mapa final'!$AD$144="Moderado"),CONCATENATE("R46C",'Mapa final'!$R$144),"")</f>
        <v/>
      </c>
      <c r="P251" s="195" t="str">
        <f>IF(AND('Mapa final'!$AB$142="Muy Baja",'Mapa final'!$AD$142="Moderado"),CONCATENATE("R47C",'Mapa final'!$R$142),"")</f>
        <v/>
      </c>
      <c r="Q251" s="196" t="str">
        <f>IF(AND('Mapa final'!$AB$143="Muy Baja",'Mapa final'!$AD$143="Moderado"),CONCATENATE("R46C",'Mapa final'!$R$143),"")</f>
        <v/>
      </c>
      <c r="R251" s="197" t="str">
        <f>IF(AND('Mapa final'!$AB$144="Muy Baja",'Mapa final'!$AD$144="Moderado"),CONCATENATE("R46C",'Mapa final'!$R$144),"")</f>
        <v/>
      </c>
      <c r="S251" s="86" t="str">
        <f>IF(AND('Mapa final'!$AB$142="Muy Baja",'Mapa final'!$AD$142="Mayor"),CONCATENATE("R47C",'Mapa final'!$R$142),"")</f>
        <v/>
      </c>
      <c r="T251" s="40" t="str">
        <f>IF(AND('Mapa final'!$AB$143="Muy Baja",'Mapa final'!$AD$143="Mayor"),CONCATENATE("R46C",'Mapa final'!$R$143),"")</f>
        <v/>
      </c>
      <c r="U251" s="87" t="str">
        <f>IF(AND('Mapa final'!$AB$144="Muy Baja",'Mapa final'!$AD$144="Mayor"),CONCATENATE("R46C",'Mapa final'!$R$144),"")</f>
        <v/>
      </c>
      <c r="V251" s="189" t="str">
        <f>IF(AND('Mapa final'!$AB$142="Muy Baja",'Mapa final'!$AD$142="Catastrófico"),CONCATENATE("R47C",'Mapa final'!$R$142),"")</f>
        <v/>
      </c>
      <c r="W251" s="190" t="str">
        <f>IF(AND('Mapa final'!$AB$143="Muy Baja",'Mapa final'!$AD$143="Catastrófico"),CONCATENATE("R46C",'Mapa final'!$R$143),"")</f>
        <v/>
      </c>
      <c r="X251" s="191" t="str">
        <f>IF(AND('Mapa final'!$AB$144="Muy Baja",'Mapa final'!$AD$144="Catastrófico"),CONCATENATE("R46C",'Mapa final'!$R$144),"")</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290"/>
      <c r="C252" s="291"/>
      <c r="D252" s="292"/>
      <c r="E252" s="277"/>
      <c r="F252" s="276"/>
      <c r="G252" s="276"/>
      <c r="H252" s="276"/>
      <c r="I252" s="297"/>
      <c r="J252" s="204" t="str">
        <f>IF(AND('Mapa final'!$AB$145="Muy Baja",'Mapa final'!$AD$145="Moderado"),CONCATENATE("R48C",'Mapa final'!$R$145),"")</f>
        <v/>
      </c>
      <c r="K252" s="205" t="str">
        <f>IF(AND('Mapa final'!$AB$146="Muy Baja",'Mapa final'!$AD$146="Moderado"),CONCATENATE("R47C",'Mapa final'!$R$146),"")</f>
        <v/>
      </c>
      <c r="L252" s="206" t="str">
        <f>IF(AND('Mapa final'!$AB$147="Muy Baja",'Mapa final'!$AD$147="Moderado"),CONCATENATE("R47C",'Mapa final'!$R$147),"")</f>
        <v/>
      </c>
      <c r="M252" s="204" t="str">
        <f>IF(AND('Mapa final'!$AB$145="Muy Baja",'Mapa final'!$AD$145="Moderado"),CONCATENATE("R48C",'Mapa final'!$R$145),"")</f>
        <v/>
      </c>
      <c r="N252" s="205" t="str">
        <f>IF(AND('Mapa final'!$AB$146="Muy Baja",'Mapa final'!$AD$146="Moderado"),CONCATENATE("R47C",'Mapa final'!$R$146),"")</f>
        <v/>
      </c>
      <c r="O252" s="206" t="str">
        <f>IF(AND('Mapa final'!$AB$147="Muy Baja",'Mapa final'!$AD$147="Moderado"),CONCATENATE("R47C",'Mapa final'!$R$147),"")</f>
        <v/>
      </c>
      <c r="P252" s="195" t="str">
        <f>IF(AND('Mapa final'!$AB$145="Muy Baja",'Mapa final'!$AD$145="Moderado"),CONCATENATE("R48C",'Mapa final'!$R$145),"")</f>
        <v/>
      </c>
      <c r="Q252" s="196" t="str">
        <f>IF(AND('Mapa final'!$AB$146="Muy Baja",'Mapa final'!$AD$146="Moderado"),CONCATENATE("R47C",'Mapa final'!$R$146),"")</f>
        <v/>
      </c>
      <c r="R252" s="197" t="str">
        <f>IF(AND('Mapa final'!$AB$147="Muy Baja",'Mapa final'!$AD$147="Moderado"),CONCATENATE("R47C",'Mapa final'!$R$147),"")</f>
        <v/>
      </c>
      <c r="S252" s="86" t="str">
        <f>IF(AND('Mapa final'!$AB$145="Muy Baja",'Mapa final'!$AD$145="Mayor"),CONCATENATE("R48C",'Mapa final'!$R$145),"")</f>
        <v/>
      </c>
      <c r="T252" s="40" t="str">
        <f>IF(AND('Mapa final'!$AB$146="Muy Baja",'Mapa final'!$AD$146="Mayor"),CONCATENATE("R47C",'Mapa final'!$R$146),"")</f>
        <v/>
      </c>
      <c r="U252" s="87" t="str">
        <f>IF(AND('Mapa final'!$AB$147="Muy Baja",'Mapa final'!$AD$147="Mayor"),CONCATENATE("R47C",'Mapa final'!$R$147),"")</f>
        <v/>
      </c>
      <c r="V252" s="189" t="str">
        <f>IF(AND('Mapa final'!$AB$145="Muy Baja",'Mapa final'!$AD$145="Catastrófico"),CONCATENATE("R48C",'Mapa final'!$R$145),"")</f>
        <v/>
      </c>
      <c r="W252" s="190" t="str">
        <f>IF(AND('Mapa final'!$AB$146="Muy Baja",'Mapa final'!$AD$146="Catastrófico"),CONCATENATE("R47C",'Mapa final'!$R$146),"")</f>
        <v/>
      </c>
      <c r="X252" s="191" t="str">
        <f>IF(AND('Mapa final'!$AB$147="Muy Baja",'Mapa final'!$AD$147="Catastrófico"),CONCATENATE("R47C",'Mapa final'!$R$147),"")</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290"/>
      <c r="C253" s="291"/>
      <c r="D253" s="292"/>
      <c r="E253" s="277"/>
      <c r="F253" s="276"/>
      <c r="G253" s="276"/>
      <c r="H253" s="276"/>
      <c r="I253" s="297"/>
      <c r="J253" s="204" t="str">
        <f>IF(AND('Mapa final'!$AB$148="Muy Baja",'Mapa final'!$AD$148="Moderado"),CONCATENATE("R49C",'Mapa final'!$R$148),"")</f>
        <v/>
      </c>
      <c r="K253" s="205" t="str">
        <f>IF(AND('Mapa final'!$AB$149="Muy Baja",'Mapa final'!$AD$149="Moderado"),CONCATENATE("R48C",'Mapa final'!$R$149),"")</f>
        <v/>
      </c>
      <c r="L253" s="206" t="str">
        <f>IF(AND('Mapa final'!$AB$150="Muy Baja",'Mapa final'!$AD$150="Moderado"),CONCATENATE("R48C",'Mapa final'!$R$150),"")</f>
        <v/>
      </c>
      <c r="M253" s="204" t="str">
        <f>IF(AND('Mapa final'!$AB$148="Muy Baja",'Mapa final'!$AD$148="Moderado"),CONCATENATE("R49C",'Mapa final'!$R$148),"")</f>
        <v/>
      </c>
      <c r="N253" s="205" t="str">
        <f>IF(AND('Mapa final'!$AB$149="Muy Baja",'Mapa final'!$AD$149="Moderado"),CONCATENATE("R48C",'Mapa final'!$R$149),"")</f>
        <v/>
      </c>
      <c r="O253" s="206" t="str">
        <f>IF(AND('Mapa final'!$AB$150="Muy Baja",'Mapa final'!$AD$150="Moderado"),CONCATENATE("R48C",'Mapa final'!$R$150),"")</f>
        <v/>
      </c>
      <c r="P253" s="195" t="str">
        <f>IF(AND('Mapa final'!$AB$148="Muy Baja",'Mapa final'!$AD$148="Moderado"),CONCATENATE("R49C",'Mapa final'!$R$148),"")</f>
        <v/>
      </c>
      <c r="Q253" s="196" t="str">
        <f>IF(AND('Mapa final'!$AB$149="Muy Baja",'Mapa final'!$AD$149="Moderado"),CONCATENATE("R48C",'Mapa final'!$R$149),"")</f>
        <v/>
      </c>
      <c r="R253" s="197" t="str">
        <f>IF(AND('Mapa final'!$AB$150="Muy Baja",'Mapa final'!$AD$150="Moderado"),CONCATENATE("R48C",'Mapa final'!$R$150),"")</f>
        <v/>
      </c>
      <c r="S253" s="86" t="str">
        <f>IF(AND('Mapa final'!$AB$148="Muy Baja",'Mapa final'!$AD$148="Mayor"),CONCATENATE("R49C",'Mapa final'!$R$148),"")</f>
        <v/>
      </c>
      <c r="T253" s="40" t="str">
        <f>IF(AND('Mapa final'!$AB$149="Muy Baja",'Mapa final'!$AD$149="Mayor"),CONCATENATE("R48C",'Mapa final'!$R$149),"")</f>
        <v/>
      </c>
      <c r="U253" s="87" t="str">
        <f>IF(AND('Mapa final'!$AB$150="Muy Baja",'Mapa final'!$AD$150="Mayor"),CONCATENATE("R48C",'Mapa final'!$R$150),"")</f>
        <v/>
      </c>
      <c r="V253" s="189" t="str">
        <f>IF(AND('Mapa final'!$AB$148="Muy Baja",'Mapa final'!$AD$148="Catastrófico"),CONCATENATE("R49C",'Mapa final'!$R$148),"")</f>
        <v/>
      </c>
      <c r="W253" s="190" t="str">
        <f>IF(AND('Mapa final'!$AB$149="Muy Baja",'Mapa final'!$AD$149="Catastrófico"),CONCATENATE("R48C",'Mapa final'!$R$149),"")</f>
        <v/>
      </c>
      <c r="X253" s="191" t="str">
        <f>IF(AND('Mapa final'!$AB$150="Muy Baja",'Mapa final'!$AD$150="Catastrófico"),CONCATENATE("R48C",'Mapa final'!$R$150),"")</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290"/>
      <c r="C254" s="291"/>
      <c r="D254" s="292"/>
      <c r="E254" s="277"/>
      <c r="F254" s="276"/>
      <c r="G254" s="276"/>
      <c r="H254" s="276"/>
      <c r="I254" s="297"/>
      <c r="J254" s="204" t="str">
        <f>IF(AND('Mapa final'!$AB$151="Muy Baja",'Mapa final'!$AD$151="Moderado"),CONCATENATE("R49C",'Mapa final'!$R$151),"")</f>
        <v/>
      </c>
      <c r="K254" s="205" t="str">
        <f>IF(AND('Mapa final'!$AB$152="Muy Baja",'Mapa final'!$AD$152="Moderado"),CONCATENATE("R49C",'Mapa final'!$R$152),"")</f>
        <v/>
      </c>
      <c r="L254" s="206" t="str">
        <f>IF(AND('Mapa final'!$AB$153="Muy Baja",'Mapa final'!$AD$153="Moderado"),CONCATENATE("R49C",'Mapa final'!$R$153),"")</f>
        <v/>
      </c>
      <c r="M254" s="204" t="str">
        <f>IF(AND('Mapa final'!$AB$151="Muy Baja",'Mapa final'!$AD$151="Moderado"),CONCATENATE("R49C",'Mapa final'!$R$151),"")</f>
        <v/>
      </c>
      <c r="N254" s="205" t="str">
        <f>IF(AND('Mapa final'!$AB$152="Muy Baja",'Mapa final'!$AD$152="Moderado"),CONCATENATE("R49C",'Mapa final'!$R$152),"")</f>
        <v/>
      </c>
      <c r="O254" s="206" t="str">
        <f>IF(AND('Mapa final'!$AB$153="Muy Baja",'Mapa final'!$AD$153="Moderado"),CONCATENATE("R49C",'Mapa final'!$R$153),"")</f>
        <v/>
      </c>
      <c r="P254" s="195" t="str">
        <f>IF(AND('Mapa final'!$AB$151="Muy Baja",'Mapa final'!$AD$151="Moderado"),CONCATENATE("R49C",'Mapa final'!$R$151),"")</f>
        <v/>
      </c>
      <c r="Q254" s="196" t="str">
        <f>IF(AND('Mapa final'!$AB$152="Muy Baja",'Mapa final'!$AD$152="Moderado"),CONCATENATE("R49C",'Mapa final'!$R$152),"")</f>
        <v/>
      </c>
      <c r="R254" s="197" t="str">
        <f>IF(AND('Mapa final'!$AB$153="Muy Baja",'Mapa final'!$AD$153="Moderado"),CONCATENATE("R49C",'Mapa final'!$R$153),"")</f>
        <v/>
      </c>
      <c r="S254" s="86" t="str">
        <f>IF(AND('Mapa final'!$AB$151="Muy Baja",'Mapa final'!$AD$151="Mayor"),CONCATENATE("R49C",'Mapa final'!$R$151),"")</f>
        <v/>
      </c>
      <c r="T254" s="40" t="str">
        <f>IF(AND('Mapa final'!$AB$152="Muy Baja",'Mapa final'!$AD$152="Mayor"),CONCATENATE("R49C",'Mapa final'!$R$152),"")</f>
        <v/>
      </c>
      <c r="U254" s="87" t="str">
        <f>IF(AND('Mapa final'!$AB$153="Muy Baja",'Mapa final'!$AD$153="Mayor"),CONCATENATE("R49C",'Mapa final'!$R$153),"")</f>
        <v/>
      </c>
      <c r="V254" s="189" t="str">
        <f>IF(AND('Mapa final'!$AB$151="Muy Baja",'Mapa final'!$AD$151="Catastrófico"),CONCATENATE("R49C",'Mapa final'!$R$151),"")</f>
        <v/>
      </c>
      <c r="W254" s="190" t="str">
        <f>IF(AND('Mapa final'!$AB$152="Muy Baja",'Mapa final'!$AD$152="Catastrófico"),CONCATENATE("R49C",'Mapa final'!$R$152),"")</f>
        <v/>
      </c>
      <c r="X254" s="191" t="str">
        <f>IF(AND('Mapa final'!$AB$153="Muy Baja",'Mapa final'!$AD$153="Catastrófico"),CONCATENATE("R49C",'Mapa final'!$R$153),"")</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293"/>
      <c r="C255" s="294"/>
      <c r="D255" s="295"/>
      <c r="E255" s="298"/>
      <c r="F255" s="299"/>
      <c r="G255" s="299"/>
      <c r="H255" s="299"/>
      <c r="I255" s="300"/>
      <c r="J255" s="207" t="str">
        <f>IF(AND('Mapa final'!$AB$154="Muy Baja",'Mapa final'!$AD$154="Moderado"),CONCATENATE("R50C",'Mapa final'!$R$154),"")</f>
        <v/>
      </c>
      <c r="K255" s="208" t="str">
        <f>IF(AND('Mapa final'!$AB$155="Muy Baja",'Mapa final'!$AD$155="Moderado"),CONCATENATE("R50C",'Mapa final'!$R$155),"")</f>
        <v/>
      </c>
      <c r="L255" s="209" t="str">
        <f>IF(AND('Mapa final'!$AB$156="Muy Baja",'Mapa final'!$AD$156="Moderado"),CONCATENATE("R50C",'Mapa final'!$R$156),"")</f>
        <v/>
      </c>
      <c r="M255" s="207" t="str">
        <f>IF(AND('Mapa final'!$AB$154="Muy Baja",'Mapa final'!$AD$154="Moderado"),CONCATENATE("R50C",'Mapa final'!$R$154),"")</f>
        <v/>
      </c>
      <c r="N255" s="208" t="str">
        <f>IF(AND('Mapa final'!$AB$155="Muy Baja",'Mapa final'!$AD$155="Moderado"),CONCATENATE("R50C",'Mapa final'!$R$155),"")</f>
        <v/>
      </c>
      <c r="O255" s="209" t="str">
        <f>IF(AND('Mapa final'!$AB$156="Muy Baja",'Mapa final'!$AD$156="Moderado"),CONCATENATE("R50C",'Mapa final'!$R$156),"")</f>
        <v/>
      </c>
      <c r="P255" s="198" t="str">
        <f>IF(AND('Mapa final'!$AB$154="Muy Baja",'Mapa final'!$AD$154="Moderado"),CONCATENATE("R50C",'Mapa final'!$R$154),"")</f>
        <v/>
      </c>
      <c r="Q255" s="199" t="str">
        <f>IF(AND('Mapa final'!$AB$155="Muy Baja",'Mapa final'!$AD$155="Moderado"),CONCATENATE("R50C",'Mapa final'!$R$155),"")</f>
        <v/>
      </c>
      <c r="R255" s="200" t="str">
        <f>IF(AND('Mapa final'!$AB$156="Muy Baja",'Mapa final'!$AD$156="Moderado"),CONCATENATE("R50C",'Mapa final'!$R$156),"")</f>
        <v/>
      </c>
      <c r="S255" s="88" t="str">
        <f>IF(AND('Mapa final'!$AB$154="Muy Baja",'Mapa final'!$AD$154="Mayor"),CONCATENATE("R50C",'Mapa final'!$R$154),"")</f>
        <v/>
      </c>
      <c r="T255" s="89" t="str">
        <f>IF(AND('Mapa final'!$AB$155="Muy Baja",'Mapa final'!$AD$155="Mayor"),CONCATENATE("R50C",'Mapa final'!$R$155),"")</f>
        <v/>
      </c>
      <c r="U255" s="90" t="str">
        <f>IF(AND('Mapa final'!$AB$156="Muy Baja",'Mapa final'!$AD$156="Mayor"),CONCATENATE("R50C",'Mapa final'!$R$156),"")</f>
        <v/>
      </c>
      <c r="V255" s="210" t="str">
        <f>IF(AND('Mapa final'!$AB$154="Muy Baja",'Mapa final'!$AD$154="Catastrófico"),CONCATENATE("R50C",'Mapa final'!$R$154),"")</f>
        <v/>
      </c>
      <c r="W255" s="211" t="str">
        <f>IF(AND('Mapa final'!$AB$155="Muy Baja",'Mapa final'!$AD$155="Catastrófico"),CONCATENATE("R50C",'Mapa final'!$R$155),"")</f>
        <v/>
      </c>
      <c r="X255" s="212" t="str">
        <f>IF(AND('Mapa final'!$AB$156="Muy Baja",'Mapa final'!$AD$156="Catastrófico"),CONCATENATE("R50C",'Mapa final'!$R$156),"")</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313" t="s">
        <v>103</v>
      </c>
      <c r="K256" s="276"/>
      <c r="L256" s="276"/>
      <c r="M256" s="275" t="s">
        <v>102</v>
      </c>
      <c r="N256" s="276"/>
      <c r="O256" s="276"/>
      <c r="P256" s="275" t="s">
        <v>101</v>
      </c>
      <c r="Q256" s="276"/>
      <c r="R256" s="276"/>
      <c r="S256" s="275" t="s">
        <v>100</v>
      </c>
      <c r="T256" s="318"/>
      <c r="U256" s="276"/>
      <c r="V256" s="275" t="s">
        <v>99</v>
      </c>
      <c r="W256" s="276"/>
      <c r="X256" s="319"/>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314"/>
      <c r="K257" s="276"/>
      <c r="L257" s="276"/>
      <c r="M257" s="277"/>
      <c r="N257" s="276"/>
      <c r="O257" s="276"/>
      <c r="P257" s="277"/>
      <c r="Q257" s="276"/>
      <c r="R257" s="276"/>
      <c r="S257" s="277"/>
      <c r="T257" s="276"/>
      <c r="U257" s="276"/>
      <c r="V257" s="277"/>
      <c r="W257" s="276"/>
      <c r="X257" s="319"/>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314"/>
      <c r="K258" s="276"/>
      <c r="L258" s="276"/>
      <c r="M258" s="277"/>
      <c r="N258" s="276"/>
      <c r="O258" s="276"/>
      <c r="P258" s="277"/>
      <c r="Q258" s="276"/>
      <c r="R258" s="276"/>
      <c r="S258" s="277"/>
      <c r="T258" s="276"/>
      <c r="U258" s="276"/>
      <c r="V258" s="277"/>
      <c r="W258" s="276"/>
      <c r="X258" s="319"/>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314"/>
      <c r="K259" s="276"/>
      <c r="L259" s="276"/>
      <c r="M259" s="277"/>
      <c r="N259" s="276"/>
      <c r="O259" s="276"/>
      <c r="P259" s="277"/>
      <c r="Q259" s="276"/>
      <c r="R259" s="276"/>
      <c r="S259" s="277"/>
      <c r="T259" s="276"/>
      <c r="U259" s="276"/>
      <c r="V259" s="277"/>
      <c r="W259" s="276"/>
      <c r="X259" s="319"/>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314"/>
      <c r="K260" s="276"/>
      <c r="L260" s="276"/>
      <c r="M260" s="277"/>
      <c r="N260" s="276"/>
      <c r="O260" s="276"/>
      <c r="P260" s="277"/>
      <c r="Q260" s="276"/>
      <c r="R260" s="276"/>
      <c r="S260" s="277"/>
      <c r="T260" s="276"/>
      <c r="U260" s="276"/>
      <c r="V260" s="277"/>
      <c r="W260" s="276"/>
      <c r="X260" s="319"/>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315"/>
      <c r="K261" s="316"/>
      <c r="L261" s="316"/>
      <c r="M261" s="317"/>
      <c r="N261" s="316"/>
      <c r="O261" s="316"/>
      <c r="P261" s="317"/>
      <c r="Q261" s="316"/>
      <c r="R261" s="316"/>
      <c r="S261" s="317"/>
      <c r="T261" s="316"/>
      <c r="U261" s="316"/>
      <c r="V261" s="317"/>
      <c r="W261" s="316"/>
      <c r="X261" s="320"/>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Y153"/>
  <sheetViews>
    <sheetView tabSelected="1" zoomScale="75" zoomScaleNormal="75" workbookViewId="0">
      <pane ySplit="6" topLeftCell="A7" activePane="bottomLeft" state="frozen"/>
      <selection activeCell="A6" sqref="A6"/>
      <selection pane="bottomLeft" activeCell="N148" sqref="A148:XFD150"/>
    </sheetView>
  </sheetViews>
  <sheetFormatPr baseColWidth="10" defaultColWidth="11.42578125" defaultRowHeight="16.5" x14ac:dyDescent="0.25"/>
  <cols>
    <col min="1" max="1" width="4" style="1" bestFit="1" customWidth="1"/>
    <col min="2" max="2" width="21.7109375" style="1" customWidth="1"/>
    <col min="3" max="3" width="25.42578125" style="1" customWidth="1"/>
    <col min="4" max="4" width="20.42578125" style="1" customWidth="1"/>
    <col min="5" max="5" width="15.42578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42578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53.5703125" style="2" customWidth="1"/>
    <col min="20" max="20" width="15.140625" style="1" hidden="1" customWidth="1"/>
    <col min="21" max="21" width="6.85546875" style="1" hidden="1" customWidth="1"/>
    <col min="22" max="22" width="5" style="1" hidden="1" customWidth="1"/>
    <col min="23" max="23" width="5.42578125" style="1" hidden="1" customWidth="1"/>
    <col min="24" max="24" width="7.140625" style="1" hidden="1" customWidth="1"/>
    <col min="25" max="25" width="6.7109375" style="1" hidden="1" customWidth="1"/>
    <col min="26" max="26" width="7.42578125" style="1" hidden="1" customWidth="1"/>
    <col min="27" max="27" width="10.42578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4.7109375" style="2" customWidth="1"/>
    <col min="35" max="35" width="18.85546875" style="1" customWidth="1"/>
    <col min="36" max="36" width="12.42578125" style="95" customWidth="1"/>
    <col min="37" max="37" width="16.140625" style="95" bestFit="1" customWidth="1"/>
    <col min="38" max="38" width="18.42578125" style="96" customWidth="1"/>
    <col min="39" max="39" width="61.7109375" style="2" customWidth="1"/>
    <col min="40" max="40" width="64" style="2" customWidth="1"/>
    <col min="41" max="41" width="11.42578125" style="2" customWidth="1"/>
    <col min="42" max="42" width="55" style="2" customWidth="1"/>
    <col min="43" max="43" width="79" style="2" customWidth="1"/>
    <col min="44" max="46" width="11.42578125" style="2" customWidth="1"/>
    <col min="47" max="49" width="15" style="2" customWidth="1"/>
    <col min="50" max="50" width="65.85546875" style="2" customWidth="1"/>
    <col min="51" max="51" width="11.42578125" style="544" customWidth="1"/>
    <col min="52" max="93" width="11.42578125" style="2" customWidth="1"/>
    <col min="94" max="16384" width="11.42578125" style="2"/>
  </cols>
  <sheetData>
    <row r="1" spans="1:51" ht="16.5" customHeight="1" x14ac:dyDescent="0.25">
      <c r="A1" s="405" t="s">
        <v>580</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row>
    <row r="2" spans="1:51" ht="24" customHeight="1" x14ac:dyDescent="0.25">
      <c r="A2" s="407"/>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row>
    <row r="3" spans="1:51"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3"/>
      <c r="AK3" s="93"/>
      <c r="AL3" s="94"/>
    </row>
    <row r="4" spans="1:51" x14ac:dyDescent="0.25">
      <c r="A4" s="409" t="s">
        <v>125</v>
      </c>
      <c r="B4" s="410"/>
      <c r="C4" s="410"/>
      <c r="D4" s="410"/>
      <c r="E4" s="410"/>
      <c r="F4" s="410"/>
      <c r="G4" s="410"/>
      <c r="H4" s="410"/>
      <c r="I4" s="410"/>
      <c r="J4" s="411"/>
      <c r="K4" s="409" t="s">
        <v>126</v>
      </c>
      <c r="L4" s="410"/>
      <c r="M4" s="410"/>
      <c r="N4" s="410"/>
      <c r="O4" s="410"/>
      <c r="P4" s="410"/>
      <c r="Q4" s="411"/>
      <c r="R4" s="409" t="s">
        <v>127</v>
      </c>
      <c r="S4" s="410"/>
      <c r="T4" s="410"/>
      <c r="U4" s="410"/>
      <c r="V4" s="410"/>
      <c r="W4" s="410"/>
      <c r="X4" s="410"/>
      <c r="Y4" s="410"/>
      <c r="Z4" s="411"/>
      <c r="AA4" s="409" t="s">
        <v>128</v>
      </c>
      <c r="AB4" s="410"/>
      <c r="AC4" s="410"/>
      <c r="AD4" s="410"/>
      <c r="AE4" s="410"/>
      <c r="AF4" s="410"/>
      <c r="AG4" s="411"/>
      <c r="AH4" s="409" t="s">
        <v>34</v>
      </c>
      <c r="AI4" s="410"/>
      <c r="AJ4" s="410"/>
      <c r="AK4" s="410"/>
      <c r="AL4" s="410"/>
      <c r="AM4" s="345" t="s">
        <v>811</v>
      </c>
      <c r="AN4" s="346"/>
      <c r="AO4" s="346"/>
      <c r="AP4" s="346"/>
      <c r="AQ4" s="346"/>
      <c r="AR4" s="346"/>
      <c r="AS4" s="346"/>
      <c r="AT4" s="346"/>
      <c r="AU4" s="346"/>
      <c r="AV4" s="346"/>
      <c r="AW4" s="346"/>
      <c r="AX4" s="346"/>
    </row>
    <row r="5" spans="1:51" ht="16.5" customHeight="1" x14ac:dyDescent="0.25">
      <c r="A5" s="415" t="s">
        <v>0</v>
      </c>
      <c r="B5" s="418" t="s">
        <v>188</v>
      </c>
      <c r="C5" s="418" t="s">
        <v>189</v>
      </c>
      <c r="D5" s="418" t="s">
        <v>172</v>
      </c>
      <c r="E5" s="420" t="s">
        <v>2</v>
      </c>
      <c r="F5" s="418" t="s">
        <v>3</v>
      </c>
      <c r="G5" s="418" t="s">
        <v>38</v>
      </c>
      <c r="H5" s="419" t="s">
        <v>1</v>
      </c>
      <c r="I5" s="417" t="s">
        <v>44</v>
      </c>
      <c r="J5" s="418" t="s">
        <v>121</v>
      </c>
      <c r="K5" s="421" t="s">
        <v>33</v>
      </c>
      <c r="L5" s="422" t="s">
        <v>5</v>
      </c>
      <c r="M5" s="417" t="s">
        <v>80</v>
      </c>
      <c r="N5" s="417" t="s">
        <v>85</v>
      </c>
      <c r="O5" s="423" t="s">
        <v>39</v>
      </c>
      <c r="P5" s="422" t="s">
        <v>5</v>
      </c>
      <c r="Q5" s="418" t="s">
        <v>42</v>
      </c>
      <c r="R5" s="412" t="s">
        <v>11</v>
      </c>
      <c r="S5" s="350" t="s">
        <v>137</v>
      </c>
      <c r="T5" s="417" t="s">
        <v>12</v>
      </c>
      <c r="U5" s="350" t="s">
        <v>8</v>
      </c>
      <c r="V5" s="350"/>
      <c r="W5" s="350"/>
      <c r="X5" s="350"/>
      <c r="Y5" s="350"/>
      <c r="Z5" s="350"/>
      <c r="AA5" s="414" t="s">
        <v>124</v>
      </c>
      <c r="AB5" s="414" t="s">
        <v>40</v>
      </c>
      <c r="AC5" s="414" t="s">
        <v>5</v>
      </c>
      <c r="AD5" s="414" t="s">
        <v>41</v>
      </c>
      <c r="AE5" s="414" t="s">
        <v>5</v>
      </c>
      <c r="AF5" s="414" t="s">
        <v>43</v>
      </c>
      <c r="AG5" s="412" t="s">
        <v>29</v>
      </c>
      <c r="AH5" s="350" t="s">
        <v>190</v>
      </c>
      <c r="AI5" s="350" t="s">
        <v>203</v>
      </c>
      <c r="AJ5" s="350" t="s">
        <v>193</v>
      </c>
      <c r="AK5" s="350" t="s">
        <v>194</v>
      </c>
      <c r="AL5" s="350" t="s">
        <v>568</v>
      </c>
      <c r="AM5" s="347" t="s">
        <v>582</v>
      </c>
      <c r="AN5" s="348"/>
      <c r="AO5" s="349"/>
      <c r="AP5" s="347" t="s">
        <v>583</v>
      </c>
      <c r="AQ5" s="348"/>
      <c r="AR5" s="349"/>
      <c r="AS5" s="350" t="s">
        <v>584</v>
      </c>
      <c r="AT5" s="350"/>
      <c r="AU5" s="350"/>
      <c r="AV5" s="350" t="s">
        <v>585</v>
      </c>
      <c r="AW5" s="350"/>
      <c r="AX5" s="350" t="s">
        <v>586</v>
      </c>
    </row>
    <row r="6" spans="1:51" s="172" customFormat="1" ht="58.5" customHeight="1" x14ac:dyDescent="0.25">
      <c r="A6" s="416"/>
      <c r="B6" s="350"/>
      <c r="C6" s="350"/>
      <c r="D6" s="350"/>
      <c r="E6" s="420"/>
      <c r="F6" s="350"/>
      <c r="G6" s="350"/>
      <c r="H6" s="420"/>
      <c r="I6" s="418"/>
      <c r="J6" s="350"/>
      <c r="K6" s="418"/>
      <c r="L6" s="345"/>
      <c r="M6" s="418"/>
      <c r="N6" s="418"/>
      <c r="O6" s="345"/>
      <c r="P6" s="345"/>
      <c r="Q6" s="350"/>
      <c r="R6" s="413"/>
      <c r="S6" s="350"/>
      <c r="T6" s="418"/>
      <c r="U6" s="4" t="s">
        <v>13</v>
      </c>
      <c r="V6" s="4" t="s">
        <v>17</v>
      </c>
      <c r="W6" s="4" t="s">
        <v>28</v>
      </c>
      <c r="X6" s="4" t="s">
        <v>18</v>
      </c>
      <c r="Y6" s="4" t="s">
        <v>21</v>
      </c>
      <c r="Z6" s="4" t="s">
        <v>24</v>
      </c>
      <c r="AA6" s="414"/>
      <c r="AB6" s="414"/>
      <c r="AC6" s="414"/>
      <c r="AD6" s="414"/>
      <c r="AE6" s="414"/>
      <c r="AF6" s="414"/>
      <c r="AG6" s="413"/>
      <c r="AH6" s="350"/>
      <c r="AI6" s="350"/>
      <c r="AJ6" s="350"/>
      <c r="AK6" s="350"/>
      <c r="AL6" s="350"/>
      <c r="AM6" s="213" t="s">
        <v>587</v>
      </c>
      <c r="AN6" s="213" t="s">
        <v>588</v>
      </c>
      <c r="AO6" s="213" t="s">
        <v>589</v>
      </c>
      <c r="AP6" s="213" t="s">
        <v>590</v>
      </c>
      <c r="AQ6" s="213" t="s">
        <v>591</v>
      </c>
      <c r="AR6" s="213" t="s">
        <v>589</v>
      </c>
      <c r="AS6" s="213" t="s">
        <v>592</v>
      </c>
      <c r="AT6" s="213" t="s">
        <v>593</v>
      </c>
      <c r="AU6" s="213" t="s">
        <v>594</v>
      </c>
      <c r="AV6" s="213" t="s">
        <v>595</v>
      </c>
      <c r="AW6" s="213" t="s">
        <v>596</v>
      </c>
      <c r="AX6" s="347"/>
      <c r="AY6" s="545"/>
    </row>
    <row r="7" spans="1:51" s="122" customFormat="1" ht="167.25" customHeight="1" x14ac:dyDescent="0.25">
      <c r="A7" s="394">
        <v>1</v>
      </c>
      <c r="B7" s="357" t="s">
        <v>317</v>
      </c>
      <c r="C7" s="389" t="s">
        <v>362</v>
      </c>
      <c r="D7" s="389" t="s">
        <v>191</v>
      </c>
      <c r="E7" s="376" t="s">
        <v>118</v>
      </c>
      <c r="F7" s="376" t="s">
        <v>418</v>
      </c>
      <c r="G7" s="376" t="s">
        <v>419</v>
      </c>
      <c r="H7" s="378" t="s">
        <v>515</v>
      </c>
      <c r="I7" s="376" t="s">
        <v>115</v>
      </c>
      <c r="J7" s="374">
        <v>4</v>
      </c>
      <c r="K7" s="371" t="str">
        <f>IF(J7&lt;=0,"",IF(J7&lt;=2,"Muy Baja",IF(J7&lt;=24,"Baja",IF(J7&lt;=500,"Media",IF(J7&lt;=5000,"Alta","Muy Alta")))))</f>
        <v>Baja</v>
      </c>
      <c r="L7" s="384">
        <f>IF(K7="","",IF(K7="Muy Baja",0.2,IF(K7="Baja",0.4,IF(K7="Media",0.6,IF(K7="Alta",0.8,IF(K7="Muy Alta",1,))))))</f>
        <v>0.4</v>
      </c>
      <c r="M7" s="387" t="s">
        <v>467</v>
      </c>
      <c r="N7" s="100"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71" t="str">
        <f>IF(OR(N7='Tabla Impacto'!$C$11,N7='Tabla Impacto'!$D$11),"Leve",IF(OR(N7='Tabla Impacto'!$C$12,N7='Tabla Impacto'!$D$12),"Menor",IF(OR(N7='Tabla Impacto'!$C$13,N7='Tabla Impacto'!$D$13),"Moderado",IF(OR(N7='Tabla Impacto'!$C$14,N7='Tabla Impacto'!$D$14),"Mayor",IF(OR(N7='Tabla Impacto'!$C$15,N7='Tabla Impacto'!$D$15),"Catastrófico","")))))</f>
        <v>Moderado</v>
      </c>
      <c r="P7" s="384">
        <f>IF(O7="","",IF(O7="Leve",0.2,IF(O7="Menor",0.4,IF(O7="Moderado",0.6,IF(O7="Mayor",0.8,IF(O7="Catastrófico",1,))))))</f>
        <v>0.6</v>
      </c>
      <c r="Q7" s="381"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1">
        <v>1</v>
      </c>
      <c r="S7" s="82" t="s">
        <v>813</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97" t="s">
        <v>812</v>
      </c>
      <c r="AI7" s="98" t="s">
        <v>202</v>
      </c>
      <c r="AJ7" s="110" t="s">
        <v>195</v>
      </c>
      <c r="AK7" s="110" t="s">
        <v>195</v>
      </c>
      <c r="AL7" s="82" t="s">
        <v>192</v>
      </c>
      <c r="AM7" s="214" t="s">
        <v>814</v>
      </c>
      <c r="AN7" s="214" t="s">
        <v>711</v>
      </c>
      <c r="AO7" s="215">
        <v>0.67</v>
      </c>
      <c r="AP7" s="214" t="s">
        <v>632</v>
      </c>
      <c r="AQ7" s="214" t="s">
        <v>633</v>
      </c>
      <c r="AR7" s="215">
        <v>0.67</v>
      </c>
      <c r="AS7" s="110"/>
      <c r="AT7" s="110" t="s">
        <v>607</v>
      </c>
      <c r="AU7" s="110" t="s">
        <v>634</v>
      </c>
      <c r="AV7" s="110" t="s">
        <v>634</v>
      </c>
      <c r="AW7" s="110" t="s">
        <v>634</v>
      </c>
      <c r="AX7" s="110"/>
      <c r="AY7" s="546"/>
    </row>
    <row r="8" spans="1:51" s="122" customFormat="1" ht="167.25" customHeight="1" x14ac:dyDescent="0.25">
      <c r="A8" s="393"/>
      <c r="B8" s="358"/>
      <c r="C8" s="392"/>
      <c r="D8" s="390"/>
      <c r="E8" s="377"/>
      <c r="F8" s="377"/>
      <c r="G8" s="377"/>
      <c r="H8" s="379"/>
      <c r="I8" s="377"/>
      <c r="J8" s="375"/>
      <c r="K8" s="372"/>
      <c r="L8" s="385"/>
      <c r="M8" s="388"/>
      <c r="N8" s="111"/>
      <c r="O8" s="372"/>
      <c r="P8" s="385"/>
      <c r="Q8" s="382"/>
      <c r="R8" s="101">
        <v>2</v>
      </c>
      <c r="S8" s="82"/>
      <c r="T8" s="102" t="str">
        <f t="shared" ref="T8:T9" si="0">IF(OR(U8="Preventivo",U8="Detectivo"),"Probabilidad",IF(U8="Correctivo","Impacto",""))</f>
        <v/>
      </c>
      <c r="U8" s="103"/>
      <c r="V8" s="103"/>
      <c r="W8" s="104" t="str">
        <f t="shared" ref="W8" si="1">IF(AND(U8="Preventivo",V8="Automático"),"50%",IF(AND(U8="Preventivo",V8="Manual"),"40%",IF(AND(U8="Detectivo",V8="Automático"),"40%",IF(AND(U8="Detectivo",V8="Manual"),"30%",IF(AND(U8="Correctivo",V8="Automático"),"35%",IF(AND(U8="Correctivo",V8="Manual"),"25%",""))))))</f>
        <v/>
      </c>
      <c r="X8" s="103"/>
      <c r="Y8" s="103"/>
      <c r="Z8" s="103"/>
      <c r="AA8" s="105" t="str">
        <f>IFERROR(IF(T8="Probabilidad",(AA7-(+AA7*W8)),IF(T8="Impacto",$L$7,"")),"")</f>
        <v/>
      </c>
      <c r="AB8" s="106" t="str">
        <f t="shared" ref="AB8:AB9" si="2">IFERROR(IF(AA8="","",IF(AA8&lt;=0.2,"Muy Baja",IF(AA8&lt;=0.4,"Baja",IF(AA8&lt;=0.6,"Media",IF(AA8&lt;=0.8,"Alta","Muy Alta"))))),"")</f>
        <v/>
      </c>
      <c r="AC8" s="107" t="str">
        <f t="shared" ref="AC8:AC9" si="3">+AA8</f>
        <v/>
      </c>
      <c r="AD8" s="106" t="str">
        <f t="shared" ref="AD8:AD9" si="4">IFERROR(IF(AE8="","",IF(AE8&lt;=0.2,"Leve",IF(AE8&lt;=0.4,"Menor",IF(AE8&lt;=0.6,"Moderado",IF(AE8&lt;=0.8,"Mayor","Catastrófico"))))),"")</f>
        <v/>
      </c>
      <c r="AE8" s="107" t="str">
        <f t="shared" ref="AE8:AE9" si="5">IFERROR(IF(T8="Impacto",($P$7-(+$P$7*W8)),IF(T8="Probabilidad",$P$7,"")),"")</f>
        <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09"/>
      <c r="AH8" s="82"/>
      <c r="AI8" s="98"/>
      <c r="AJ8" s="110"/>
      <c r="AK8" s="110"/>
      <c r="AL8" s="82"/>
      <c r="AM8" s="214"/>
      <c r="AN8" s="214"/>
      <c r="AO8" s="215"/>
      <c r="AP8" s="214"/>
      <c r="AQ8" s="214"/>
      <c r="AR8" s="215"/>
      <c r="AS8" s="110"/>
      <c r="AT8" s="110"/>
      <c r="AU8" s="110"/>
      <c r="AV8" s="110"/>
      <c r="AW8" s="110"/>
      <c r="AX8" s="110"/>
      <c r="AY8" s="546"/>
    </row>
    <row r="9" spans="1:51" s="122" customFormat="1" ht="167.25" customHeight="1" x14ac:dyDescent="0.25">
      <c r="A9" s="393"/>
      <c r="B9" s="359"/>
      <c r="C9" s="392"/>
      <c r="D9" s="390"/>
      <c r="E9" s="377"/>
      <c r="F9" s="377"/>
      <c r="G9" s="377"/>
      <c r="H9" s="379"/>
      <c r="I9" s="377"/>
      <c r="J9" s="375"/>
      <c r="K9" s="373"/>
      <c r="L9" s="386"/>
      <c r="M9" s="388"/>
      <c r="N9" s="111"/>
      <c r="O9" s="373"/>
      <c r="P9" s="386"/>
      <c r="Q9" s="383"/>
      <c r="R9" s="101">
        <v>3</v>
      </c>
      <c r="S9" s="82"/>
      <c r="T9" s="102" t="str">
        <f t="shared" si="0"/>
        <v/>
      </c>
      <c r="U9" s="103"/>
      <c r="V9" s="103"/>
      <c r="W9" s="104"/>
      <c r="X9" s="103"/>
      <c r="Y9" s="103"/>
      <c r="Z9" s="103"/>
      <c r="AA9" s="105" t="str">
        <f>IFERROR(IF(T9="Probabilidad",(AA8-(+AA8*W9)),IF(T9="Impacto",$L$7,"")),"")</f>
        <v/>
      </c>
      <c r="AB9" s="106" t="str">
        <f t="shared" si="2"/>
        <v/>
      </c>
      <c r="AC9" s="107" t="str">
        <f t="shared" si="3"/>
        <v/>
      </c>
      <c r="AD9" s="106" t="str">
        <f t="shared" si="4"/>
        <v/>
      </c>
      <c r="AE9" s="107" t="str">
        <f t="shared" si="5"/>
        <v/>
      </c>
      <c r="AF9" s="108" t="str">
        <f t="shared" si="6"/>
        <v/>
      </c>
      <c r="AG9" s="109"/>
      <c r="AH9" s="82"/>
      <c r="AI9" s="98"/>
      <c r="AJ9" s="110"/>
      <c r="AK9" s="110"/>
      <c r="AL9" s="82"/>
      <c r="AM9" s="214"/>
      <c r="AN9" s="214"/>
      <c r="AO9" s="215"/>
      <c r="AP9" s="214"/>
      <c r="AQ9" s="214"/>
      <c r="AR9" s="215"/>
      <c r="AS9" s="110"/>
      <c r="AT9" s="110"/>
      <c r="AU9" s="110"/>
      <c r="AV9" s="110"/>
      <c r="AW9" s="110"/>
      <c r="AX9" s="110"/>
      <c r="AY9" s="546"/>
    </row>
    <row r="10" spans="1:51" s="122" customFormat="1" ht="151.5" customHeight="1" x14ac:dyDescent="0.25">
      <c r="A10" s="393">
        <v>2</v>
      </c>
      <c r="B10" s="357" t="s">
        <v>317</v>
      </c>
      <c r="C10" s="389" t="s">
        <v>362</v>
      </c>
      <c r="D10" s="389" t="s">
        <v>191</v>
      </c>
      <c r="E10" s="376" t="s">
        <v>120</v>
      </c>
      <c r="F10" s="380" t="s">
        <v>420</v>
      </c>
      <c r="G10" s="397" t="s">
        <v>421</v>
      </c>
      <c r="H10" s="399" t="s">
        <v>363</v>
      </c>
      <c r="I10" s="376" t="s">
        <v>318</v>
      </c>
      <c r="J10" s="374">
        <v>160</v>
      </c>
      <c r="K10" s="371" t="str">
        <f>IF(J10&lt;=0,"",IF(J10&lt;=2,"Muy Baja",IF(J10&lt;=24,"Baja",IF(J10&lt;=500,"Media",IF(J10&lt;=5000,"Alta","Muy Alta")))))</f>
        <v>Media</v>
      </c>
      <c r="L10" s="384">
        <f>IF(K10="","",IF(K10="Muy Baja",0.2,IF(K10="Baja",0.4,IF(K10="Media",0.6,IF(K10="Alta",0.8,IF(K10="Muy Alta",1,))))))</f>
        <v>0.6</v>
      </c>
      <c r="M10" s="387" t="s">
        <v>467</v>
      </c>
      <c r="N10" s="100"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71" t="str">
        <f>IF(OR(N10='Tabla Impacto'!$C$11,N10='Tabla Impacto'!$D$11),"Leve",IF(OR(N10='Tabla Impacto'!$C$12,N10='Tabla Impacto'!$D$12),"Menor",IF(OR(N10='Tabla Impacto'!$C$13,N10='Tabla Impacto'!$D$13),"Moderado",IF(OR(N10='Tabla Impacto'!$C$14,N10='Tabla Impacto'!$D$14),"Mayor",IF(OR(N10='Tabla Impacto'!$C$15,N10='Tabla Impacto'!$D$15),"Catastrófico","")))))</f>
        <v>Moderado</v>
      </c>
      <c r="P10" s="384">
        <f>IF(O10="","",IF(O10="Leve",0.2,IF(O10="Menor",0.4,IF(O10="Moderado",0.6,IF(O10="Mayor",0.8,IF(O10="Catastrófico",1,))))))</f>
        <v>0.6</v>
      </c>
      <c r="Q10" s="381"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1">
        <v>1</v>
      </c>
      <c r="S10" s="82" t="s">
        <v>196</v>
      </c>
      <c r="T10" s="102" t="str">
        <f t="shared" ref="T10:T13" si="7">IF(OR(U10="Preventivo",U10="Detectivo"),"Probabilidad",IF(U10="Correctivo","Impacto",""))</f>
        <v>Probabilidad</v>
      </c>
      <c r="U10" s="103" t="s">
        <v>14</v>
      </c>
      <c r="V10" s="103" t="s">
        <v>9</v>
      </c>
      <c r="W10" s="104" t="str">
        <f t="shared" ref="W10:W13" si="8">IF(AND(U10="Preventivo",V10="Automático"),"50%",IF(AND(U10="Preventivo",V10="Manual"),"40%",IF(AND(U10="Detectivo",V10="Automático"),"40%",IF(AND(U10="Detectivo",V10="Manual"),"30%",IF(AND(U10="Correctivo",V10="Automático"),"35%",IF(AND(U10="Correctivo",V10="Manual"),"25%",""))))))</f>
        <v>40%</v>
      </c>
      <c r="X10" s="103" t="s">
        <v>19</v>
      </c>
      <c r="Y10" s="103" t="s">
        <v>22</v>
      </c>
      <c r="Z10" s="103" t="s">
        <v>110</v>
      </c>
      <c r="AA10" s="105">
        <f t="shared" ref="AA10:AA13" si="9">IFERROR(IF(T10="Probabilidad",(L10-(+L10*W10)),IF(T10="Impacto",L10,"")),"")</f>
        <v>0.36</v>
      </c>
      <c r="AB10" s="106" t="str">
        <f t="shared" ref="AB10:AB13" si="10">IFERROR(IF(AA10="","",IF(AA10&lt;=0.2,"Muy Baja",IF(AA10&lt;=0.4,"Baja",IF(AA10&lt;=0.6,"Media",IF(AA10&lt;=0.8,"Alta","Muy Alta"))))),"")</f>
        <v>Baja</v>
      </c>
      <c r="AC10" s="107">
        <f t="shared" ref="AC10:AC13" si="11">+AA10</f>
        <v>0.36</v>
      </c>
      <c r="AD10" s="106" t="str">
        <f t="shared" ref="AD10:AD13" si="12">IFERROR(IF(AE10="","",IF(AE10&lt;=0.2,"Leve",IF(AE10&lt;=0.4,"Menor",IF(AE10&lt;=0.6,"Moderado",IF(AE10&lt;=0.8,"Mayor","Catastrófico"))))),"")</f>
        <v>Moderado</v>
      </c>
      <c r="AE10" s="107">
        <f t="shared" ref="AE10:AE13" si="13">IFERROR(IF(T10="Impacto",(P10-(+P10*W10)),IF(T10="Probabilidad",P10,"")),"")</f>
        <v>0.6</v>
      </c>
      <c r="AF10" s="108"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122</v>
      </c>
      <c r="AH10" s="82" t="s">
        <v>364</v>
      </c>
      <c r="AI10" s="98" t="s">
        <v>197</v>
      </c>
      <c r="AJ10" s="110" t="s">
        <v>198</v>
      </c>
      <c r="AK10" s="110" t="s">
        <v>198</v>
      </c>
      <c r="AL10" s="82" t="s">
        <v>365</v>
      </c>
      <c r="AM10" s="214" t="s">
        <v>710</v>
      </c>
      <c r="AN10" s="214" t="s">
        <v>711</v>
      </c>
      <c r="AO10" s="215">
        <v>0.67</v>
      </c>
      <c r="AP10" s="214" t="s">
        <v>712</v>
      </c>
      <c r="AQ10" s="214" t="s">
        <v>713</v>
      </c>
      <c r="AR10" s="215">
        <v>0.67</v>
      </c>
      <c r="AS10" s="110"/>
      <c r="AT10" s="110" t="s">
        <v>607</v>
      </c>
      <c r="AU10" s="110" t="s">
        <v>634</v>
      </c>
      <c r="AV10" s="110" t="s">
        <v>639</v>
      </c>
      <c r="AW10" s="110" t="s">
        <v>639</v>
      </c>
      <c r="AX10" s="110"/>
      <c r="AY10" s="546"/>
    </row>
    <row r="11" spans="1:51" s="122" customFormat="1" ht="151.5" customHeight="1" x14ac:dyDescent="0.25">
      <c r="A11" s="393"/>
      <c r="B11" s="358"/>
      <c r="C11" s="392"/>
      <c r="D11" s="390"/>
      <c r="E11" s="377"/>
      <c r="F11" s="377"/>
      <c r="G11" s="398"/>
      <c r="H11" s="400"/>
      <c r="I11" s="377"/>
      <c r="J11" s="375"/>
      <c r="K11" s="372"/>
      <c r="L11" s="385"/>
      <c r="M11" s="388"/>
      <c r="N11" s="111"/>
      <c r="O11" s="372"/>
      <c r="P11" s="385"/>
      <c r="Q11" s="382"/>
      <c r="R11" s="101">
        <v>2</v>
      </c>
      <c r="S11" s="82"/>
      <c r="T11" s="102" t="str">
        <f t="shared" ref="T11:T12" si="15">IF(OR(U11="Preventivo",U11="Detectivo"),"Probabilidad",IF(U11="Correctivo","Impacto",""))</f>
        <v/>
      </c>
      <c r="U11" s="103"/>
      <c r="V11" s="103"/>
      <c r="W11" s="104"/>
      <c r="X11" s="103"/>
      <c r="Y11" s="103"/>
      <c r="Z11" s="103"/>
      <c r="AA11" s="105" t="str">
        <f>IFERROR(IF(T11="Probabilidad",(AA10-(+AA10*W11)),IF(T11="Impacto",L10,"")),"")</f>
        <v/>
      </c>
      <c r="AB11" s="106" t="str">
        <f t="shared" ref="AB11:AB12" si="16">IFERROR(IF(AA11="","",IF(AA11&lt;=0.2,"Muy Baja",IF(AA11&lt;=0.4,"Baja",IF(AA11&lt;=0.6,"Media",IF(AA11&lt;=0.8,"Alta","Muy Alta"))))),"")</f>
        <v/>
      </c>
      <c r="AC11" s="107" t="str">
        <f t="shared" ref="AC11:AC12" si="17">+AA11</f>
        <v/>
      </c>
      <c r="AD11" s="106" t="str">
        <f t="shared" ref="AD11:AD12" si="18">IFERROR(IF(AE11="","",IF(AE11&lt;=0.2,"Leve",IF(AE11&lt;=0.4,"Menor",IF(AE11&lt;=0.6,"Moderado",IF(AE11&lt;=0.8,"Mayor","Catastrófico"))))),"")</f>
        <v/>
      </c>
      <c r="AE11" s="107" t="str">
        <f>IFERROR(IF(T11="Impacto",(P10-(+P10*W11)),IF(T11="Probabilidad",P10,"")),"")</f>
        <v/>
      </c>
      <c r="AF11" s="108"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09"/>
      <c r="AH11" s="82"/>
      <c r="AI11" s="98"/>
      <c r="AJ11" s="110"/>
      <c r="AK11" s="110"/>
      <c r="AL11" s="82"/>
      <c r="AM11" s="214"/>
      <c r="AN11" s="214"/>
      <c r="AO11" s="215"/>
      <c r="AP11" s="214"/>
      <c r="AQ11" s="214"/>
      <c r="AR11" s="215"/>
      <c r="AS11" s="110"/>
      <c r="AT11" s="110"/>
      <c r="AU11" s="110"/>
      <c r="AV11" s="110"/>
      <c r="AW11" s="110"/>
      <c r="AX11" s="110"/>
      <c r="AY11" s="546"/>
    </row>
    <row r="12" spans="1:51" s="122" customFormat="1" ht="151.5" customHeight="1" x14ac:dyDescent="0.25">
      <c r="A12" s="393"/>
      <c r="B12" s="359"/>
      <c r="C12" s="392"/>
      <c r="D12" s="390"/>
      <c r="E12" s="377"/>
      <c r="F12" s="377"/>
      <c r="G12" s="398"/>
      <c r="H12" s="400"/>
      <c r="I12" s="377"/>
      <c r="J12" s="375"/>
      <c r="K12" s="373"/>
      <c r="L12" s="386"/>
      <c r="M12" s="388"/>
      <c r="N12" s="111"/>
      <c r="O12" s="373"/>
      <c r="P12" s="386"/>
      <c r="Q12" s="383"/>
      <c r="R12" s="101">
        <v>3</v>
      </c>
      <c r="S12" s="82"/>
      <c r="T12" s="102" t="str">
        <f t="shared" si="15"/>
        <v/>
      </c>
      <c r="U12" s="103"/>
      <c r="V12" s="103"/>
      <c r="W12" s="104"/>
      <c r="X12" s="103"/>
      <c r="Y12" s="103"/>
      <c r="Z12" s="103"/>
      <c r="AA12" s="105" t="str">
        <f>IFERROR(IF(T12="Probabilidad",(AA11-(+AA11*W12)),IF(T12="Impacto",L10,"")),"")</f>
        <v/>
      </c>
      <c r="AB12" s="106" t="str">
        <f t="shared" si="16"/>
        <v/>
      </c>
      <c r="AC12" s="107" t="str">
        <f t="shared" si="17"/>
        <v/>
      </c>
      <c r="AD12" s="106" t="str">
        <f t="shared" si="18"/>
        <v/>
      </c>
      <c r="AE12" s="107" t="str">
        <f>IFERROR(IF(T12="Impacto",(P10-(+P10*W12)),IF(T12="Probabilidad",P10,"")),"")</f>
        <v/>
      </c>
      <c r="AF12" s="108" t="str">
        <f t="shared" si="19"/>
        <v/>
      </c>
      <c r="AG12" s="109"/>
      <c r="AH12" s="82"/>
      <c r="AI12" s="98"/>
      <c r="AJ12" s="110"/>
      <c r="AK12" s="110"/>
      <c r="AL12" s="82"/>
      <c r="AM12" s="214"/>
      <c r="AN12" s="214"/>
      <c r="AO12" s="215"/>
      <c r="AP12" s="214"/>
      <c r="AQ12" s="214"/>
      <c r="AR12" s="215"/>
      <c r="AS12" s="110"/>
      <c r="AT12" s="110"/>
      <c r="AU12" s="110"/>
      <c r="AV12" s="110"/>
      <c r="AW12" s="110"/>
      <c r="AX12" s="110"/>
      <c r="AY12" s="546"/>
    </row>
    <row r="13" spans="1:51" s="173" customFormat="1" ht="151.5" customHeight="1" x14ac:dyDescent="0.25">
      <c r="A13" s="393">
        <v>3</v>
      </c>
      <c r="B13" s="357" t="s">
        <v>199</v>
      </c>
      <c r="C13" s="389" t="s">
        <v>342</v>
      </c>
      <c r="D13" s="389" t="s">
        <v>360</v>
      </c>
      <c r="E13" s="376" t="s">
        <v>118</v>
      </c>
      <c r="F13" s="376" t="s">
        <v>422</v>
      </c>
      <c r="G13" s="376" t="s">
        <v>200</v>
      </c>
      <c r="H13" s="378" t="s">
        <v>366</v>
      </c>
      <c r="I13" s="376" t="s">
        <v>318</v>
      </c>
      <c r="J13" s="374">
        <v>5000</v>
      </c>
      <c r="K13" s="371" t="str">
        <f>IF(J13&lt;=0,"",IF(J13&lt;=2,"Muy Baja",IF(J13&lt;=24,"Baja",IF(J13&lt;=500,"Media",IF(J13&lt;=5000,"Alta","Muy Alta")))))</f>
        <v>Alta</v>
      </c>
      <c r="L13" s="384">
        <f>IF(K13="","",IF(K13="Muy Baja",0.2,IF(K13="Baja",0.4,IF(K13="Media",0.6,IF(K13="Alta",0.8,IF(K13="Muy Alta",1,))))))</f>
        <v>0.8</v>
      </c>
      <c r="M13" s="387" t="s">
        <v>467</v>
      </c>
      <c r="N13" s="100"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71" t="str">
        <f>IF(OR(N13='Tabla Impacto'!$C$11,N13='Tabla Impacto'!$D$11),"Leve",IF(OR(N13='Tabla Impacto'!$C$12,N13='Tabla Impacto'!$D$12),"Menor",IF(OR(N13='Tabla Impacto'!$C$13,N13='Tabla Impacto'!$D$13),"Moderado",IF(OR(N13='Tabla Impacto'!$C$14,N13='Tabla Impacto'!$D$14),"Mayor",IF(OR(N13='Tabla Impacto'!$C$15,N13='Tabla Impacto'!$D$15),"Catastrófico","")))))</f>
        <v>Moderado</v>
      </c>
      <c r="P13" s="384">
        <f>IF(O13="","",IF(O13="Leve",0.2,IF(O13="Menor",0.4,IF(O13="Moderado",0.6,IF(O13="Mayor",0.8,IF(O13="Catastrófico",1,))))))</f>
        <v>0.6</v>
      </c>
      <c r="Q13" s="381"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1">
        <v>1</v>
      </c>
      <c r="S13" s="82" t="s">
        <v>201</v>
      </c>
      <c r="T13" s="102" t="str">
        <f t="shared" si="7"/>
        <v>Probabilidad</v>
      </c>
      <c r="U13" s="103" t="s">
        <v>14</v>
      </c>
      <c r="V13" s="103" t="s">
        <v>9</v>
      </c>
      <c r="W13" s="104" t="str">
        <f t="shared" si="8"/>
        <v>40%</v>
      </c>
      <c r="X13" s="103" t="s">
        <v>19</v>
      </c>
      <c r="Y13" s="103" t="s">
        <v>22</v>
      </c>
      <c r="Z13" s="103" t="s">
        <v>110</v>
      </c>
      <c r="AA13" s="105">
        <f t="shared" si="9"/>
        <v>0.48</v>
      </c>
      <c r="AB13" s="106" t="str">
        <f t="shared" si="10"/>
        <v>Media</v>
      </c>
      <c r="AC13" s="107">
        <f t="shared" si="11"/>
        <v>0.48</v>
      </c>
      <c r="AD13" s="106" t="str">
        <f t="shared" si="12"/>
        <v>Moderado</v>
      </c>
      <c r="AE13" s="107">
        <f t="shared" si="13"/>
        <v>0.6</v>
      </c>
      <c r="AF13" s="108" t="str">
        <f t="shared" si="14"/>
        <v>Moderado</v>
      </c>
      <c r="AG13" s="109" t="s">
        <v>122</v>
      </c>
      <c r="AH13" s="97" t="s">
        <v>367</v>
      </c>
      <c r="AI13" s="112" t="s">
        <v>202</v>
      </c>
      <c r="AJ13" s="110" t="s">
        <v>198</v>
      </c>
      <c r="AK13" s="110" t="s">
        <v>198</v>
      </c>
      <c r="AL13" s="82" t="s">
        <v>368</v>
      </c>
      <c r="AM13" s="222" t="s">
        <v>805</v>
      </c>
      <c r="AN13" s="214" t="s">
        <v>750</v>
      </c>
      <c r="AO13" s="215">
        <v>0.67</v>
      </c>
      <c r="AP13" s="214" t="s">
        <v>752</v>
      </c>
      <c r="AQ13" s="214" t="s">
        <v>751</v>
      </c>
      <c r="AR13" s="215">
        <v>0.67</v>
      </c>
      <c r="AS13" s="110"/>
      <c r="AT13" s="110" t="s">
        <v>607</v>
      </c>
      <c r="AU13" s="110" t="s">
        <v>634</v>
      </c>
      <c r="AV13" s="110" t="s">
        <v>639</v>
      </c>
      <c r="AW13" s="110" t="s">
        <v>639</v>
      </c>
      <c r="AX13" s="110"/>
      <c r="AY13" s="547"/>
    </row>
    <row r="14" spans="1:51" s="173" customFormat="1" ht="151.5" customHeight="1" x14ac:dyDescent="0.25">
      <c r="A14" s="393"/>
      <c r="B14" s="358"/>
      <c r="C14" s="392"/>
      <c r="D14" s="392"/>
      <c r="E14" s="377"/>
      <c r="F14" s="377"/>
      <c r="G14" s="377"/>
      <c r="H14" s="379"/>
      <c r="I14" s="377"/>
      <c r="J14" s="375"/>
      <c r="K14" s="372"/>
      <c r="L14" s="385"/>
      <c r="M14" s="388"/>
      <c r="N14" s="111"/>
      <c r="O14" s="372"/>
      <c r="P14" s="385"/>
      <c r="Q14" s="382"/>
      <c r="R14" s="101">
        <v>2</v>
      </c>
      <c r="S14" s="113"/>
      <c r="T14" s="102" t="str">
        <f t="shared" ref="T14:T15" si="20">IF(OR(U14="Preventivo",U14="Detectivo"),"Probabilidad",IF(U14="Correctivo","Impacto",""))</f>
        <v/>
      </c>
      <c r="U14" s="103"/>
      <c r="V14" s="103"/>
      <c r="W14" s="104"/>
      <c r="X14" s="103"/>
      <c r="Y14" s="103"/>
      <c r="Z14" s="103"/>
      <c r="AA14" s="105" t="str">
        <f>IFERROR(IF(T14="Probabilidad",(AA13-(+AA13*W14)),IF(T14="Impacto",L13,"")),"")</f>
        <v/>
      </c>
      <c r="AB14" s="106" t="str">
        <f t="shared" ref="AB14:AB15" si="21">IFERROR(IF(AA14="","",IF(AA14&lt;=0.2,"Muy Baja",IF(AA14&lt;=0.4,"Baja",IF(AA14&lt;=0.6,"Media",IF(AA14&lt;=0.8,"Alta","Muy Alta"))))),"")</f>
        <v/>
      </c>
      <c r="AC14" s="107" t="str">
        <f t="shared" ref="AC14:AC15" si="22">+AA14</f>
        <v/>
      </c>
      <c r="AD14" s="106" t="str">
        <f t="shared" ref="AD14:AD15" si="23">IFERROR(IF(AE14="","",IF(AE14&lt;=0.2,"Leve",IF(AE14&lt;=0.4,"Menor",IF(AE14&lt;=0.6,"Moderado",IF(AE14&lt;=0.8,"Mayor","Catastrófico"))))),"")</f>
        <v/>
      </c>
      <c r="AE14" s="107" t="str">
        <f>IFERROR(IF(T14="Impacto",(P13-(+P13*W14)),IF(T14="Probabilidad",P13,"")),"")</f>
        <v/>
      </c>
      <c r="AF14" s="108"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09"/>
      <c r="AH14" s="82"/>
      <c r="AI14" s="98"/>
      <c r="AJ14" s="110"/>
      <c r="AK14" s="110"/>
      <c r="AL14" s="82"/>
      <c r="AM14" s="214"/>
      <c r="AN14" s="214"/>
      <c r="AO14" s="215"/>
      <c r="AP14" s="214"/>
      <c r="AQ14" s="214"/>
      <c r="AR14" s="215"/>
      <c r="AS14" s="110"/>
      <c r="AT14" s="110" t="s">
        <v>607</v>
      </c>
      <c r="AU14" s="110" t="s">
        <v>634</v>
      </c>
      <c r="AV14" s="110" t="s">
        <v>639</v>
      </c>
      <c r="AW14" s="110" t="s">
        <v>639</v>
      </c>
      <c r="AX14" s="110"/>
      <c r="AY14" s="547"/>
    </row>
    <row r="15" spans="1:51" s="173" customFormat="1" ht="151.5" customHeight="1" x14ac:dyDescent="0.25">
      <c r="A15" s="393"/>
      <c r="B15" s="359"/>
      <c r="C15" s="392"/>
      <c r="D15" s="392"/>
      <c r="E15" s="377"/>
      <c r="F15" s="401"/>
      <c r="G15" s="401"/>
      <c r="H15" s="402"/>
      <c r="I15" s="377"/>
      <c r="J15" s="375"/>
      <c r="K15" s="373"/>
      <c r="L15" s="386"/>
      <c r="M15" s="388"/>
      <c r="N15" s="111"/>
      <c r="O15" s="373"/>
      <c r="P15" s="386"/>
      <c r="Q15" s="383"/>
      <c r="R15" s="101">
        <v>3</v>
      </c>
      <c r="S15" s="113"/>
      <c r="T15" s="102" t="str">
        <f t="shared" si="20"/>
        <v/>
      </c>
      <c r="U15" s="103"/>
      <c r="V15" s="103"/>
      <c r="W15" s="104"/>
      <c r="X15" s="103"/>
      <c r="Y15" s="103"/>
      <c r="Z15" s="103"/>
      <c r="AA15" s="105" t="str">
        <f>IFERROR(IF(T15="Probabilidad",(AA14-(+AA14*W15)),IF(T15="Impacto",L13,"")),"")</f>
        <v/>
      </c>
      <c r="AB15" s="106" t="str">
        <f t="shared" si="21"/>
        <v/>
      </c>
      <c r="AC15" s="107" t="str">
        <f t="shared" si="22"/>
        <v/>
      </c>
      <c r="AD15" s="106" t="str">
        <f t="shared" si="23"/>
        <v/>
      </c>
      <c r="AE15" s="107" t="str">
        <f>IFERROR(IF(T15="Impacto",(P13-(+P13*W15)),IF(T15="Probabilidad",P13,"")),"")</f>
        <v/>
      </c>
      <c r="AF15" s="108" t="str">
        <f t="shared" si="24"/>
        <v/>
      </c>
      <c r="AG15" s="109"/>
      <c r="AH15" s="82"/>
      <c r="AI15" s="98"/>
      <c r="AJ15" s="110"/>
      <c r="AK15" s="110"/>
      <c r="AL15" s="82"/>
      <c r="AM15" s="214"/>
      <c r="AN15" s="214"/>
      <c r="AO15" s="215"/>
      <c r="AP15" s="214"/>
      <c r="AQ15" s="214"/>
      <c r="AR15" s="215"/>
      <c r="AS15" s="110"/>
      <c r="AT15" s="110" t="s">
        <v>607</v>
      </c>
      <c r="AU15" s="110" t="s">
        <v>634</v>
      </c>
      <c r="AV15" s="110" t="s">
        <v>639</v>
      </c>
      <c r="AW15" s="110" t="s">
        <v>639</v>
      </c>
      <c r="AX15" s="110"/>
      <c r="AY15" s="547"/>
    </row>
    <row r="16" spans="1:51" s="184" customFormat="1" ht="217.5" customHeight="1" x14ac:dyDescent="0.25">
      <c r="A16" s="393">
        <v>5</v>
      </c>
      <c r="B16" s="357" t="s">
        <v>205</v>
      </c>
      <c r="C16" s="389" t="s">
        <v>206</v>
      </c>
      <c r="D16" s="389" t="s">
        <v>361</v>
      </c>
      <c r="E16" s="376" t="s">
        <v>118</v>
      </c>
      <c r="F16" s="376" t="s">
        <v>207</v>
      </c>
      <c r="G16" s="376" t="s">
        <v>208</v>
      </c>
      <c r="H16" s="378" t="s">
        <v>519</v>
      </c>
      <c r="I16" s="376" t="s">
        <v>115</v>
      </c>
      <c r="J16" s="374">
        <v>1</v>
      </c>
      <c r="K16" s="371" t="str">
        <f>IF(J16&lt;=0,"",IF(J16&lt;=2,"Muy Baja",IF(J16&lt;=24,"Baja",IF(J16&lt;=500,"Media",IF(J16&lt;=5000,"Alta","Muy Alta")))))</f>
        <v>Muy Baja</v>
      </c>
      <c r="L16" s="384">
        <f>IF(K16="","",IF(K16="Muy Baja",0.2,IF(K16="Baja",0.4,IF(K16="Media",0.6,IF(K16="Alta",0.8,IF(K16="Muy Alta",1,))))))</f>
        <v>0.2</v>
      </c>
      <c r="M16" s="387" t="s">
        <v>467</v>
      </c>
      <c r="N16" s="162"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71" t="str">
        <f>IF(OR(N16='Tabla Impacto'!$C$11,N16='Tabla Impacto'!$D$11),"Leve",IF(OR(N16='Tabla Impacto'!$C$12,N16='Tabla Impacto'!$D$12),"Menor",IF(OR(N16='Tabla Impacto'!$C$13,N16='Tabla Impacto'!$D$13),"Moderado",IF(OR(N16='Tabla Impacto'!$C$14,N16='Tabla Impacto'!$D$14),"Mayor",IF(OR(N16='Tabla Impacto'!$C$15,N16='Tabla Impacto'!$D$15),"Catastrófico","")))))</f>
        <v>Moderado</v>
      </c>
      <c r="P16" s="384">
        <f>IF(O16="","",IF(O16="Leve",0.2,IF(O16="Menor",0.4,IF(O16="Moderado",0.6,IF(O16="Mayor",0.8,IF(O16="Catastrófico",1,))))))</f>
        <v>0.6</v>
      </c>
      <c r="Q16" s="381"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64">
        <v>1</v>
      </c>
      <c r="S16" s="97" t="s">
        <v>209</v>
      </c>
      <c r="T16" s="165" t="str">
        <f t="shared" ref="T16:T103" si="25">IF(OR(U16="Preventivo",U16="Detectivo"),"Probabilidad",IF(U16="Correctivo","Impacto",""))</f>
        <v>Probabilidad</v>
      </c>
      <c r="U16" s="166" t="s">
        <v>14</v>
      </c>
      <c r="V16" s="166" t="s">
        <v>9</v>
      </c>
      <c r="W16" s="167" t="str">
        <f t="shared" ref="W16:W103" si="26">IF(AND(U16="Preventivo",V16="Automático"),"50%",IF(AND(U16="Preventivo",V16="Manual"),"40%",IF(AND(U16="Detectivo",V16="Automático"),"40%",IF(AND(U16="Detectivo",V16="Manual"),"30%",IF(AND(U16="Correctivo",V16="Automático"),"35%",IF(AND(U16="Correctivo",V16="Manual"),"25%",""))))))</f>
        <v>40%</v>
      </c>
      <c r="X16" s="166" t="s">
        <v>19</v>
      </c>
      <c r="Y16" s="166" t="s">
        <v>22</v>
      </c>
      <c r="Z16" s="166" t="s">
        <v>110</v>
      </c>
      <c r="AA16" s="119">
        <f t="shared" ref="AA16:AA103" si="27">IFERROR(IF(T16="Probabilidad",(L16-(+L16*W16)),IF(T16="Impacto",L16,"")),"")</f>
        <v>0.12</v>
      </c>
      <c r="AB16" s="168" t="str">
        <f t="shared" ref="AB16:AB103" si="28">IFERROR(IF(AA16="","",IF(AA16&lt;=0.2,"Muy Baja",IF(AA16&lt;=0.4,"Baja",IF(AA16&lt;=0.6,"Media",IF(AA16&lt;=0.8,"Alta","Muy Alta"))))),"")</f>
        <v>Muy Baja</v>
      </c>
      <c r="AC16" s="169">
        <f t="shared" ref="AC16:AC103" si="29">+AA16</f>
        <v>0.12</v>
      </c>
      <c r="AD16" s="168" t="str">
        <f t="shared" ref="AD16:AD103" si="30">IFERROR(IF(AE16="","",IF(AE16&lt;=0.2,"Leve",IF(AE16&lt;=0.4,"Menor",IF(AE16&lt;=0.6,"Moderado",IF(AE16&lt;=0.8,"Mayor","Catastrófico"))))),"")</f>
        <v>Moderado</v>
      </c>
      <c r="AE16" s="169">
        <f t="shared" ref="AE16:AE103" si="31">IFERROR(IF(T16="Impacto",(P16-(+P16*W16)),IF(T16="Probabilidad",P16,"")),"")</f>
        <v>0.6</v>
      </c>
      <c r="AF16" s="170" t="str">
        <f t="shared" ref="AF16:AF103"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71" t="s">
        <v>122</v>
      </c>
      <c r="AH16" s="97" t="s">
        <v>210</v>
      </c>
      <c r="AI16" s="92" t="s">
        <v>211</v>
      </c>
      <c r="AJ16" s="99" t="s">
        <v>408</v>
      </c>
      <c r="AK16" s="99" t="s">
        <v>408</v>
      </c>
      <c r="AL16" s="97" t="s">
        <v>212</v>
      </c>
      <c r="AM16" s="216" t="s">
        <v>608</v>
      </c>
      <c r="AN16" s="217" t="s">
        <v>609</v>
      </c>
      <c r="AO16" s="215">
        <v>0.33</v>
      </c>
      <c r="AP16" s="214" t="s">
        <v>610</v>
      </c>
      <c r="AQ16" s="219" t="s">
        <v>714</v>
      </c>
      <c r="AR16" s="215">
        <v>0.67</v>
      </c>
      <c r="AS16" s="110"/>
      <c r="AT16" s="110" t="s">
        <v>607</v>
      </c>
      <c r="AU16" s="110" t="s">
        <v>634</v>
      </c>
      <c r="AV16" s="110" t="s">
        <v>639</v>
      </c>
      <c r="AW16" s="110" t="s">
        <v>639</v>
      </c>
      <c r="AX16" s="223" t="s">
        <v>878</v>
      </c>
      <c r="AY16" s="548"/>
    </row>
    <row r="17" spans="1:51" s="184" customFormat="1" ht="151.5" customHeight="1" x14ac:dyDescent="0.25">
      <c r="A17" s="393"/>
      <c r="B17" s="358"/>
      <c r="C17" s="390"/>
      <c r="D17" s="392"/>
      <c r="E17" s="377"/>
      <c r="F17" s="377"/>
      <c r="G17" s="377"/>
      <c r="H17" s="379"/>
      <c r="I17" s="377"/>
      <c r="J17" s="375"/>
      <c r="K17" s="372"/>
      <c r="L17" s="385"/>
      <c r="M17" s="388"/>
      <c r="N17" s="163"/>
      <c r="O17" s="372"/>
      <c r="P17" s="385"/>
      <c r="Q17" s="382"/>
      <c r="R17" s="164">
        <v>2</v>
      </c>
      <c r="S17" s="97"/>
      <c r="T17" s="165" t="str">
        <f t="shared" ref="T17:T18" si="33">IF(OR(U17="Preventivo",U17="Detectivo"),"Probabilidad",IF(U17="Correctivo","Impacto",""))</f>
        <v/>
      </c>
      <c r="U17" s="166"/>
      <c r="V17" s="166"/>
      <c r="W17" s="167"/>
      <c r="X17" s="166"/>
      <c r="Y17" s="166"/>
      <c r="Z17" s="166"/>
      <c r="AA17" s="120" t="str">
        <f>IFERROR(IF(T17="Probabilidad",(AA16-(+AA16*W17)),IF(T17="Impacto",L17,"")),"")</f>
        <v/>
      </c>
      <c r="AB17" s="168" t="str">
        <f t="shared" ref="AB17:AB18" si="34">IFERROR(IF(AA17="","",IF(AA17&lt;=0.2,"Muy Baja",IF(AA17&lt;=0.4,"Baja",IF(AA17&lt;=0.6,"Media",IF(AA17&lt;=0.8,"Alta","Muy Alta"))))),"")</f>
        <v/>
      </c>
      <c r="AC17" s="169" t="str">
        <f t="shared" ref="AC17:AC18" si="35">+AA17</f>
        <v/>
      </c>
      <c r="AD17" s="168" t="str">
        <f t="shared" ref="AD17:AD18" si="36">IFERROR(IF(AE17="","",IF(AE17&lt;=0.2,"Leve",IF(AE17&lt;=0.4,"Menor",IF(AE17&lt;=0.6,"Moderado",IF(AE17&lt;=0.8,"Mayor","Catastrófico"))))),"")</f>
        <v/>
      </c>
      <c r="AE17" s="169" t="str">
        <f t="shared" ref="AE17:AE18" si="37">IFERROR(IF(T17="Impacto",(P17-(+P17*W17)),IF(T17="Probabilidad",P17,"")),"")</f>
        <v/>
      </c>
      <c r="AF17" s="170"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71"/>
      <c r="AH17" s="97"/>
      <c r="AI17" s="92"/>
      <c r="AJ17" s="99"/>
      <c r="AK17" s="99"/>
      <c r="AL17" s="97"/>
      <c r="AM17" s="214"/>
      <c r="AN17" s="214"/>
      <c r="AO17" s="215"/>
      <c r="AP17" s="214"/>
      <c r="AQ17" s="214"/>
      <c r="AR17" s="215"/>
      <c r="AS17" s="110"/>
      <c r="AT17" s="110" t="s">
        <v>607</v>
      </c>
      <c r="AU17" s="110" t="s">
        <v>634</v>
      </c>
      <c r="AV17" s="110" t="s">
        <v>639</v>
      </c>
      <c r="AW17" s="110" t="s">
        <v>639</v>
      </c>
      <c r="AX17" s="110"/>
      <c r="AY17" s="548"/>
    </row>
    <row r="18" spans="1:51" s="122" customFormat="1" ht="151.5" customHeight="1" x14ac:dyDescent="0.25">
      <c r="A18" s="395"/>
      <c r="B18" s="359"/>
      <c r="C18" s="390"/>
      <c r="D18" s="392"/>
      <c r="E18" s="377"/>
      <c r="F18" s="377"/>
      <c r="G18" s="377"/>
      <c r="H18" s="379"/>
      <c r="I18" s="377"/>
      <c r="J18" s="375"/>
      <c r="K18" s="373"/>
      <c r="L18" s="386"/>
      <c r="M18" s="388"/>
      <c r="N18" s="111"/>
      <c r="O18" s="373"/>
      <c r="P18" s="386"/>
      <c r="Q18" s="383"/>
      <c r="R18" s="101">
        <v>3</v>
      </c>
      <c r="S18" s="82"/>
      <c r="T18" s="102" t="str">
        <f t="shared" si="33"/>
        <v/>
      </c>
      <c r="U18" s="103"/>
      <c r="V18" s="103"/>
      <c r="W18" s="104"/>
      <c r="X18" s="103"/>
      <c r="Y18" s="103"/>
      <c r="Z18" s="103"/>
      <c r="AA18" s="114" t="str">
        <f>IFERROR(IF(T18="Probabilidad",(AA17-(+AA17*W18)),IF(T18="Impacto",L18,"")),"")</f>
        <v/>
      </c>
      <c r="AB18" s="106" t="str">
        <f t="shared" si="34"/>
        <v/>
      </c>
      <c r="AC18" s="107" t="str">
        <f t="shared" si="35"/>
        <v/>
      </c>
      <c r="AD18" s="106" t="str">
        <f t="shared" si="36"/>
        <v/>
      </c>
      <c r="AE18" s="107" t="str">
        <f t="shared" si="37"/>
        <v/>
      </c>
      <c r="AF18" s="108" t="str">
        <f t="shared" si="38"/>
        <v/>
      </c>
      <c r="AG18" s="109"/>
      <c r="AH18" s="82"/>
      <c r="AI18" s="98"/>
      <c r="AJ18" s="110"/>
      <c r="AK18" s="110"/>
      <c r="AL18" s="82"/>
      <c r="AM18" s="214"/>
      <c r="AN18" s="214"/>
      <c r="AO18" s="215"/>
      <c r="AP18" s="214"/>
      <c r="AQ18" s="214"/>
      <c r="AR18" s="215"/>
      <c r="AS18" s="110"/>
      <c r="AT18" s="110" t="s">
        <v>607</v>
      </c>
      <c r="AU18" s="110" t="s">
        <v>634</v>
      </c>
      <c r="AV18" s="110" t="s">
        <v>639</v>
      </c>
      <c r="AW18" s="110" t="s">
        <v>639</v>
      </c>
      <c r="AX18" s="110"/>
      <c r="AY18" s="546"/>
    </row>
    <row r="19" spans="1:51" s="122" customFormat="1" ht="171.95" customHeight="1" x14ac:dyDescent="0.25">
      <c r="A19" s="394">
        <v>6</v>
      </c>
      <c r="B19" s="357" t="s">
        <v>205</v>
      </c>
      <c r="C19" s="389" t="s">
        <v>206</v>
      </c>
      <c r="D19" s="389" t="s">
        <v>361</v>
      </c>
      <c r="E19" s="376" t="s">
        <v>119</v>
      </c>
      <c r="F19" s="380" t="s">
        <v>213</v>
      </c>
      <c r="G19" s="376" t="s">
        <v>214</v>
      </c>
      <c r="H19" s="378" t="s">
        <v>328</v>
      </c>
      <c r="I19" s="376" t="s">
        <v>318</v>
      </c>
      <c r="J19" s="374">
        <v>1</v>
      </c>
      <c r="K19" s="371" t="str">
        <f>IF(J19&lt;=0,"",IF(J19&lt;=2,"Muy Baja",IF(J19&lt;=24,"Baja",IF(J19&lt;=500,"Media",IF(J19&lt;=5000,"Alta","Muy Alta")))))</f>
        <v>Muy Baja</v>
      </c>
      <c r="L19" s="384">
        <f>IF(K19="","",IF(K19="Muy Baja",0.2,IF(K19="Baja",0.4,IF(K19="Media",0.6,IF(K19="Alta",0.8,IF(K19="Muy Alta",1,))))))</f>
        <v>0.2</v>
      </c>
      <c r="M19" s="387" t="s">
        <v>466</v>
      </c>
      <c r="N19" s="100" t="str">
        <f>IF(NOT(ISERROR(MATCH(M19,'Tabla Impacto'!$B$221:$B$223,0))),'Tabla Impacto'!$F$223&amp;"Por favor no seleccionar los criterios de impacto(Afectación Económica o presupuestal y Pérdida Reputacional)",M19)</f>
        <v xml:space="preserve"> Entre 50 y 100 SMLMV </v>
      </c>
      <c r="O19" s="371" t="str">
        <f>IF(OR(N19='Tabla Impacto'!$C$11,N19='Tabla Impacto'!$D$11),"Leve",IF(OR(N19='Tabla Impacto'!$C$12,N19='Tabla Impacto'!$D$12),"Menor",IF(OR(N19='Tabla Impacto'!$C$13,N19='Tabla Impacto'!$D$13),"Moderado",IF(OR(N19='Tabla Impacto'!$C$14,N19='Tabla Impacto'!$D$14),"Mayor",IF(OR(N19='Tabla Impacto'!$C$15,N19='Tabla Impacto'!$D$15),"Catastrófico","")))))</f>
        <v>Moderado</v>
      </c>
      <c r="P19" s="384">
        <f>IF(O19="","",IF(O19="Leve",0.2,IF(O19="Menor",0.4,IF(O19="Moderado",0.6,IF(O19="Mayor",0.8,IF(O19="Catastrófico",1,))))))</f>
        <v>0.6</v>
      </c>
      <c r="Q19" s="381"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1">
        <v>1</v>
      </c>
      <c r="S19" s="82" t="s">
        <v>215</v>
      </c>
      <c r="T19" s="102" t="str">
        <f t="shared" si="25"/>
        <v>Probabilidad</v>
      </c>
      <c r="U19" s="103" t="s">
        <v>15</v>
      </c>
      <c r="V19" s="103" t="s">
        <v>9</v>
      </c>
      <c r="W19" s="104" t="str">
        <f t="shared" si="26"/>
        <v>30%</v>
      </c>
      <c r="X19" s="103" t="s">
        <v>20</v>
      </c>
      <c r="Y19" s="103" t="s">
        <v>23</v>
      </c>
      <c r="Z19" s="103" t="s">
        <v>111</v>
      </c>
      <c r="AA19" s="105">
        <f t="shared" si="27"/>
        <v>0.14000000000000001</v>
      </c>
      <c r="AB19" s="106" t="str">
        <f t="shared" si="28"/>
        <v>Muy Baja</v>
      </c>
      <c r="AC19" s="107">
        <f t="shared" si="29"/>
        <v>0.14000000000000001</v>
      </c>
      <c r="AD19" s="106" t="str">
        <f t="shared" si="30"/>
        <v>Moderado</v>
      </c>
      <c r="AE19" s="107">
        <f t="shared" si="31"/>
        <v>0.6</v>
      </c>
      <c r="AF19" s="108" t="str">
        <f t="shared" si="32"/>
        <v>Moderado</v>
      </c>
      <c r="AG19" s="109" t="s">
        <v>122</v>
      </c>
      <c r="AH19" s="82" t="s">
        <v>216</v>
      </c>
      <c r="AI19" s="98" t="s">
        <v>202</v>
      </c>
      <c r="AJ19" s="99" t="s">
        <v>408</v>
      </c>
      <c r="AK19" s="99" t="s">
        <v>408</v>
      </c>
      <c r="AL19" s="97" t="s">
        <v>319</v>
      </c>
      <c r="AM19" s="82" t="s">
        <v>611</v>
      </c>
      <c r="AN19" s="82" t="s">
        <v>611</v>
      </c>
      <c r="AO19" s="215" t="s">
        <v>609</v>
      </c>
      <c r="AP19" s="82" t="s">
        <v>611</v>
      </c>
      <c r="AQ19" s="82" t="s">
        <v>611</v>
      </c>
      <c r="AR19" s="215" t="s">
        <v>609</v>
      </c>
      <c r="AS19" s="110"/>
      <c r="AT19" s="110" t="s">
        <v>607</v>
      </c>
      <c r="AU19" s="110" t="s">
        <v>634</v>
      </c>
      <c r="AV19" s="110" t="s">
        <v>639</v>
      </c>
      <c r="AW19" s="110" t="s">
        <v>639</v>
      </c>
      <c r="AX19" s="110"/>
      <c r="AY19" s="546"/>
    </row>
    <row r="20" spans="1:51" s="122" customFormat="1" ht="151.5" customHeight="1" x14ac:dyDescent="0.25">
      <c r="A20" s="393"/>
      <c r="B20" s="358"/>
      <c r="C20" s="390"/>
      <c r="D20" s="392"/>
      <c r="E20" s="377"/>
      <c r="F20" s="377"/>
      <c r="G20" s="377"/>
      <c r="H20" s="379"/>
      <c r="I20" s="377"/>
      <c r="J20" s="375"/>
      <c r="K20" s="372"/>
      <c r="L20" s="385"/>
      <c r="M20" s="388"/>
      <c r="N20" s="111"/>
      <c r="O20" s="372"/>
      <c r="P20" s="385"/>
      <c r="Q20" s="382"/>
      <c r="R20" s="101">
        <v>2</v>
      </c>
      <c r="S20" s="82"/>
      <c r="T20" s="102" t="str">
        <f t="shared" ref="T20:T42" si="39">IF(OR(U20="Preventivo",U20="Detectivo"),"Probabilidad",IF(U20="Correctivo","Impacto",""))</f>
        <v/>
      </c>
      <c r="U20" s="103"/>
      <c r="V20" s="103"/>
      <c r="W20" s="104" t="str">
        <f t="shared" ref="W20:W41" si="40">IF(AND(U20="Preventivo",V20="Automático"),"50%",IF(AND(U20="Preventivo",V20="Manual"),"40%",IF(AND(U20="Detectivo",V20="Automático"),"40%",IF(AND(U20="Detectivo",V20="Manual"),"30%",IF(AND(U20="Correctivo",V20="Automático"),"35%",IF(AND(U20="Correctivo",V20="Manual"),"25%",""))))))</f>
        <v/>
      </c>
      <c r="X20" s="103"/>
      <c r="Y20" s="103"/>
      <c r="Z20" s="103"/>
      <c r="AA20" s="105" t="str">
        <f>IFERROR(IF(T20="Probabilidad",(AA19-(+AA19*W20)),IF(T20="Impacto",L20,"")),"")</f>
        <v/>
      </c>
      <c r="AB20" s="106" t="str">
        <f t="shared" ref="AB20:AB42" si="41">IFERROR(IF(AA20="","",IF(AA20&lt;=0.2,"Muy Baja",IF(AA20&lt;=0.4,"Baja",IF(AA20&lt;=0.6,"Media",IF(AA20&lt;=0.8,"Alta","Muy Alta"))))),"")</f>
        <v/>
      </c>
      <c r="AC20" s="107" t="str">
        <f t="shared" ref="AC20:AC42" si="42">+AA20</f>
        <v/>
      </c>
      <c r="AD20" s="106" t="str">
        <f t="shared" ref="AD20:AD42" si="43">IFERROR(IF(AE20="","",IF(AE20&lt;=0.2,"Leve",IF(AE20&lt;=0.4,"Menor",IF(AE20&lt;=0.6,"Moderado",IF(AE20&lt;=0.8,"Mayor","Catastrófico"))))),"")</f>
        <v/>
      </c>
      <c r="AE20" s="107" t="str">
        <f t="shared" ref="AE20:AE42" si="44">IFERROR(IF(T20="Impacto",(P20-(+P20*W20)),IF(T20="Probabilidad",P20,"")),"")</f>
        <v/>
      </c>
      <c r="AF20" s="108"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9"/>
      <c r="AH20" s="82"/>
      <c r="AI20" s="98"/>
      <c r="AJ20" s="110"/>
      <c r="AK20" s="110"/>
      <c r="AL20" s="82"/>
      <c r="AM20" s="214"/>
      <c r="AN20" s="214"/>
      <c r="AO20" s="215"/>
      <c r="AP20" s="214"/>
      <c r="AQ20" s="214"/>
      <c r="AR20" s="215"/>
      <c r="AS20" s="110"/>
      <c r="AT20" s="110" t="s">
        <v>607</v>
      </c>
      <c r="AU20" s="110" t="s">
        <v>634</v>
      </c>
      <c r="AV20" s="110" t="s">
        <v>639</v>
      </c>
      <c r="AW20" s="110" t="s">
        <v>639</v>
      </c>
      <c r="AX20" s="110"/>
      <c r="AY20" s="546"/>
    </row>
    <row r="21" spans="1:51" s="122" customFormat="1" ht="151.5" customHeight="1" x14ac:dyDescent="0.25">
      <c r="A21" s="393"/>
      <c r="B21" s="359"/>
      <c r="C21" s="390"/>
      <c r="D21" s="392"/>
      <c r="E21" s="377"/>
      <c r="F21" s="377"/>
      <c r="G21" s="377"/>
      <c r="H21" s="379"/>
      <c r="I21" s="377"/>
      <c r="J21" s="375"/>
      <c r="K21" s="373"/>
      <c r="L21" s="386"/>
      <c r="M21" s="388"/>
      <c r="N21" s="111"/>
      <c r="O21" s="373"/>
      <c r="P21" s="386"/>
      <c r="Q21" s="383"/>
      <c r="R21" s="101">
        <v>3</v>
      </c>
      <c r="S21" s="82"/>
      <c r="T21" s="102" t="str">
        <f t="shared" si="39"/>
        <v/>
      </c>
      <c r="U21" s="103"/>
      <c r="V21" s="103"/>
      <c r="W21" s="104" t="str">
        <f t="shared" si="40"/>
        <v/>
      </c>
      <c r="X21" s="103"/>
      <c r="Y21" s="103"/>
      <c r="Z21" s="103"/>
      <c r="AA21" s="105" t="str">
        <f>IFERROR(IF(T21="Probabilidad",(AA20-(+AA20*W21)),IF(T21="Impacto",L21,"")),"")</f>
        <v/>
      </c>
      <c r="AB21" s="106" t="str">
        <f t="shared" si="41"/>
        <v/>
      </c>
      <c r="AC21" s="107" t="str">
        <f t="shared" si="42"/>
        <v/>
      </c>
      <c r="AD21" s="106" t="str">
        <f t="shared" si="43"/>
        <v/>
      </c>
      <c r="AE21" s="107" t="str">
        <f t="shared" si="44"/>
        <v/>
      </c>
      <c r="AF21" s="108" t="str">
        <f t="shared" si="45"/>
        <v/>
      </c>
      <c r="AG21" s="109"/>
      <c r="AH21" s="82"/>
      <c r="AI21" s="98"/>
      <c r="AJ21" s="110"/>
      <c r="AK21" s="110"/>
      <c r="AL21" s="82"/>
      <c r="AM21" s="214"/>
      <c r="AN21" s="214"/>
      <c r="AO21" s="215"/>
      <c r="AP21" s="214"/>
      <c r="AQ21" s="214"/>
      <c r="AR21" s="215"/>
      <c r="AS21" s="110"/>
      <c r="AT21" s="110" t="s">
        <v>607</v>
      </c>
      <c r="AU21" s="110" t="s">
        <v>634</v>
      </c>
      <c r="AV21" s="110" t="s">
        <v>639</v>
      </c>
      <c r="AW21" s="110" t="s">
        <v>639</v>
      </c>
      <c r="AX21" s="110"/>
      <c r="AY21" s="546"/>
    </row>
    <row r="22" spans="1:51" s="122" customFormat="1" ht="226.5" customHeight="1" x14ac:dyDescent="0.25">
      <c r="A22" s="393">
        <v>7</v>
      </c>
      <c r="B22" s="357" t="s">
        <v>217</v>
      </c>
      <c r="C22" s="389" t="s">
        <v>218</v>
      </c>
      <c r="D22" s="389" t="s">
        <v>219</v>
      </c>
      <c r="E22" s="376" t="s">
        <v>120</v>
      </c>
      <c r="F22" s="380" t="s">
        <v>220</v>
      </c>
      <c r="G22" s="376" t="s">
        <v>221</v>
      </c>
      <c r="H22" s="378" t="s">
        <v>547</v>
      </c>
      <c r="I22" s="376" t="s">
        <v>115</v>
      </c>
      <c r="J22" s="374">
        <v>1460</v>
      </c>
      <c r="K22" s="371" t="str">
        <f>IF(J22&lt;=0,"",IF(J22&lt;=2,"Muy Baja",IF(J22&lt;=24,"Baja",IF(J22&lt;=500,"Media",IF(J22&lt;=5000,"Alta","Muy Alta")))))</f>
        <v>Alta</v>
      </c>
      <c r="L22" s="384">
        <f>IF(K22="","",IF(K22="Muy Baja",0.2,IF(K22="Baja",0.4,IF(K22="Media",0.6,IF(K22="Alta",0.8,IF(K22="Muy Alta",1,))))))</f>
        <v>0.8</v>
      </c>
      <c r="M22" s="387" t="s">
        <v>467</v>
      </c>
      <c r="N22" s="100"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71" t="str">
        <f>IF(OR(N22='Tabla Impacto'!$C$11,N22='Tabla Impacto'!$D$11),"Leve",IF(OR(N22='Tabla Impacto'!$C$12,N22='Tabla Impacto'!$D$12),"Menor",IF(OR(N22='Tabla Impacto'!$C$13,N22='Tabla Impacto'!$D$13),"Moderado",IF(OR(N22='Tabla Impacto'!$C$14,N22='Tabla Impacto'!$D$14),"Mayor",IF(OR(N22='Tabla Impacto'!$C$15,N22='Tabla Impacto'!$D$15),"Catastrófico","")))))</f>
        <v>Moderado</v>
      </c>
      <c r="P22" s="384">
        <f>IF(O22="","",IF(O22="Leve",0.2,IF(O22="Menor",0.4,IF(O22="Moderado",0.6,IF(O22="Mayor",0.8,IF(O22="Catastrófico",1,))))))</f>
        <v>0.6</v>
      </c>
      <c r="Q22" s="381"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1">
        <v>1</v>
      </c>
      <c r="S22" s="82" t="s">
        <v>548</v>
      </c>
      <c r="T22" s="102" t="str">
        <f t="shared" si="39"/>
        <v>Probabilidad</v>
      </c>
      <c r="U22" s="103" t="s">
        <v>14</v>
      </c>
      <c r="V22" s="103" t="s">
        <v>9</v>
      </c>
      <c r="W22" s="104" t="str">
        <f t="shared" si="40"/>
        <v>40%</v>
      </c>
      <c r="X22" s="103" t="s">
        <v>19</v>
      </c>
      <c r="Y22" s="103" t="s">
        <v>22</v>
      </c>
      <c r="Z22" s="103" t="s">
        <v>110</v>
      </c>
      <c r="AA22" s="105">
        <f t="shared" ref="AA22:AA40" si="46">IFERROR(IF(T22="Probabilidad",(L22-(+L22*W22)),IF(T22="Impacto",L22,"")),"")</f>
        <v>0.48</v>
      </c>
      <c r="AB22" s="106" t="str">
        <f t="shared" si="41"/>
        <v>Media</v>
      </c>
      <c r="AC22" s="107">
        <f t="shared" si="42"/>
        <v>0.48</v>
      </c>
      <c r="AD22" s="106" t="str">
        <f t="shared" si="43"/>
        <v>Moderado</v>
      </c>
      <c r="AE22" s="107">
        <f t="shared" si="44"/>
        <v>0.6</v>
      </c>
      <c r="AF22" s="108" t="str">
        <f t="shared" si="45"/>
        <v>Moderado</v>
      </c>
      <c r="AG22" s="109" t="s">
        <v>122</v>
      </c>
      <c r="AH22" s="91" t="s">
        <v>222</v>
      </c>
      <c r="AI22" s="115" t="s">
        <v>211</v>
      </c>
      <c r="AJ22" s="99">
        <v>44562</v>
      </c>
      <c r="AK22" s="99" t="s">
        <v>359</v>
      </c>
      <c r="AL22" s="91" t="s">
        <v>549</v>
      </c>
      <c r="AM22" s="121" t="s">
        <v>815</v>
      </c>
      <c r="AN22" s="121" t="s">
        <v>597</v>
      </c>
      <c r="AO22" s="215">
        <v>0.67</v>
      </c>
      <c r="AP22" s="121" t="s">
        <v>715</v>
      </c>
      <c r="AQ22" s="214" t="s">
        <v>753</v>
      </c>
      <c r="AR22" s="215" t="s">
        <v>609</v>
      </c>
      <c r="AS22" s="110"/>
      <c r="AT22" s="110" t="s">
        <v>607</v>
      </c>
      <c r="AU22" s="110" t="s">
        <v>634</v>
      </c>
      <c r="AV22" s="110" t="s">
        <v>639</v>
      </c>
      <c r="AW22" s="110" t="s">
        <v>639</v>
      </c>
      <c r="AX22" s="223" t="s">
        <v>880</v>
      </c>
      <c r="AY22" s="546"/>
    </row>
    <row r="23" spans="1:51" s="122" customFormat="1" ht="151.5" customHeight="1" x14ac:dyDescent="0.25">
      <c r="A23" s="393"/>
      <c r="B23" s="358"/>
      <c r="C23" s="390"/>
      <c r="D23" s="392"/>
      <c r="E23" s="377"/>
      <c r="F23" s="377"/>
      <c r="G23" s="377"/>
      <c r="H23" s="379"/>
      <c r="I23" s="377"/>
      <c r="J23" s="375"/>
      <c r="K23" s="372"/>
      <c r="L23" s="385"/>
      <c r="M23" s="388"/>
      <c r="N23" s="111"/>
      <c r="O23" s="372"/>
      <c r="P23" s="385"/>
      <c r="Q23" s="382"/>
      <c r="R23" s="101">
        <v>2</v>
      </c>
      <c r="S23" s="82"/>
      <c r="T23" s="102" t="str">
        <f t="shared" si="39"/>
        <v/>
      </c>
      <c r="U23" s="103"/>
      <c r="V23" s="103"/>
      <c r="W23" s="104"/>
      <c r="X23" s="103"/>
      <c r="Y23" s="103"/>
      <c r="Z23" s="103"/>
      <c r="AA23" s="105" t="str">
        <f>IFERROR(IF(T23="Probabilidad",(AA22-(+AA22*W23)),IF(T23="Impacto",L23,"")),"")</f>
        <v/>
      </c>
      <c r="AB23" s="106" t="str">
        <f t="shared" si="41"/>
        <v/>
      </c>
      <c r="AC23" s="107" t="str">
        <f t="shared" si="42"/>
        <v/>
      </c>
      <c r="AD23" s="106" t="str">
        <f t="shared" si="43"/>
        <v/>
      </c>
      <c r="AE23" s="107" t="str">
        <f t="shared" si="44"/>
        <v/>
      </c>
      <c r="AF23" s="108" t="str">
        <f t="shared" si="45"/>
        <v/>
      </c>
      <c r="AG23" s="109"/>
      <c r="AH23" s="82"/>
      <c r="AI23" s="98"/>
      <c r="AJ23" s="110"/>
      <c r="AK23" s="110"/>
      <c r="AL23" s="82"/>
      <c r="AM23" s="214"/>
      <c r="AN23" s="214"/>
      <c r="AO23" s="215"/>
      <c r="AP23" s="214"/>
      <c r="AQ23" s="214"/>
      <c r="AR23" s="215"/>
      <c r="AS23" s="110"/>
      <c r="AT23" s="110" t="s">
        <v>607</v>
      </c>
      <c r="AU23" s="110" t="s">
        <v>634</v>
      </c>
      <c r="AV23" s="110" t="s">
        <v>639</v>
      </c>
      <c r="AW23" s="110" t="s">
        <v>639</v>
      </c>
      <c r="AX23" s="110"/>
      <c r="AY23" s="546"/>
    </row>
    <row r="24" spans="1:51" s="122" customFormat="1" ht="151.5" customHeight="1" x14ac:dyDescent="0.25">
      <c r="A24" s="393"/>
      <c r="B24" s="359"/>
      <c r="C24" s="390"/>
      <c r="D24" s="392"/>
      <c r="E24" s="377"/>
      <c r="F24" s="377"/>
      <c r="G24" s="377"/>
      <c r="H24" s="379"/>
      <c r="I24" s="377"/>
      <c r="J24" s="375"/>
      <c r="K24" s="373"/>
      <c r="L24" s="386"/>
      <c r="M24" s="388"/>
      <c r="N24" s="111"/>
      <c r="O24" s="373"/>
      <c r="P24" s="386"/>
      <c r="Q24" s="383"/>
      <c r="R24" s="101">
        <v>3</v>
      </c>
      <c r="S24" s="82"/>
      <c r="T24" s="102" t="str">
        <f t="shared" si="39"/>
        <v/>
      </c>
      <c r="U24" s="103"/>
      <c r="V24" s="103"/>
      <c r="W24" s="104"/>
      <c r="X24" s="103"/>
      <c r="Y24" s="103"/>
      <c r="Z24" s="103"/>
      <c r="AA24" s="105" t="str">
        <f>IFERROR(IF(T24="Probabilidad",(AA23-(+AA23*W24)),IF(T24="Impacto",L24,"")),"")</f>
        <v/>
      </c>
      <c r="AB24" s="106" t="str">
        <f t="shared" si="41"/>
        <v/>
      </c>
      <c r="AC24" s="107" t="str">
        <f t="shared" si="42"/>
        <v/>
      </c>
      <c r="AD24" s="106" t="str">
        <f t="shared" si="43"/>
        <v/>
      </c>
      <c r="AE24" s="107" t="str">
        <f t="shared" si="44"/>
        <v/>
      </c>
      <c r="AF24" s="108" t="str">
        <f t="shared" si="45"/>
        <v/>
      </c>
      <c r="AG24" s="109"/>
      <c r="AH24" s="82"/>
      <c r="AI24" s="98"/>
      <c r="AJ24" s="110"/>
      <c r="AK24" s="110"/>
      <c r="AL24" s="82"/>
      <c r="AM24" s="214"/>
      <c r="AN24" s="214"/>
      <c r="AO24" s="215"/>
      <c r="AP24" s="214"/>
      <c r="AQ24" s="214"/>
      <c r="AR24" s="215"/>
      <c r="AS24" s="110"/>
      <c r="AT24" s="110" t="s">
        <v>607</v>
      </c>
      <c r="AU24" s="110" t="s">
        <v>634</v>
      </c>
      <c r="AV24" s="110" t="s">
        <v>639</v>
      </c>
      <c r="AW24" s="110" t="s">
        <v>639</v>
      </c>
      <c r="AX24" s="110"/>
      <c r="AY24" s="546"/>
    </row>
    <row r="25" spans="1:51" s="122" customFormat="1" ht="151.5" customHeight="1" x14ac:dyDescent="0.25">
      <c r="A25" s="393">
        <v>8</v>
      </c>
      <c r="B25" s="357" t="s">
        <v>223</v>
      </c>
      <c r="C25" s="389" t="s">
        <v>218</v>
      </c>
      <c r="D25" s="389" t="s">
        <v>219</v>
      </c>
      <c r="E25" s="376" t="s">
        <v>118</v>
      </c>
      <c r="F25" s="376" t="s">
        <v>224</v>
      </c>
      <c r="G25" s="376" t="s">
        <v>423</v>
      </c>
      <c r="H25" s="378" t="s">
        <v>225</v>
      </c>
      <c r="I25" s="376" t="s">
        <v>318</v>
      </c>
      <c r="J25" s="374">
        <v>1460</v>
      </c>
      <c r="K25" s="371" t="str">
        <f>IF(J25&lt;=0,"",IF(J25&lt;=2,"Muy Baja",IF(J25&lt;=24,"Baja",IF(J25&lt;=500,"Media",IF(J25&lt;=5000,"Alta","Muy Alta")))))</f>
        <v>Alta</v>
      </c>
      <c r="L25" s="384">
        <f>IF(K25="","",IF(K25="Muy Baja",0.2,IF(K25="Baja",0.4,IF(K25="Media",0.6,IF(K25="Alta",0.8,IF(K25="Muy Alta",1,))))))</f>
        <v>0.8</v>
      </c>
      <c r="M25" s="387" t="s">
        <v>474</v>
      </c>
      <c r="N25" s="100"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71" t="str">
        <f>IF(OR(N25='Tabla Impacto'!$C$11,N25='Tabla Impacto'!$D$11),"Leve",IF(OR(N25='Tabla Impacto'!$C$12,N25='Tabla Impacto'!$D$12),"Menor",IF(OR(N25='Tabla Impacto'!$C$13,N25='Tabla Impacto'!$D$13),"Moderado",IF(OR(N25='Tabla Impacto'!$C$14,N25='Tabla Impacto'!$D$14),"Mayor",IF(OR(N25='Tabla Impacto'!$C$15,N25='Tabla Impacto'!$D$15),"Catastrófico","")))))</f>
        <v>Mayor</v>
      </c>
      <c r="P25" s="384">
        <f>IF(O25="","",IF(O25="Leve",0.2,IF(O25="Menor",0.4,IF(O25="Moderado",0.6,IF(O25="Mayor",0.8,IF(O25="Catastrófico",1,))))))</f>
        <v>0.8</v>
      </c>
      <c r="Q25" s="381"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1">
        <v>1</v>
      </c>
      <c r="S25" s="91" t="s">
        <v>226</v>
      </c>
      <c r="T25" s="102" t="str">
        <f t="shared" si="39"/>
        <v>Probabilidad</v>
      </c>
      <c r="U25" s="103" t="s">
        <v>14</v>
      </c>
      <c r="V25" s="103" t="s">
        <v>9</v>
      </c>
      <c r="W25" s="104" t="str">
        <f t="shared" si="40"/>
        <v>40%</v>
      </c>
      <c r="X25" s="103" t="s">
        <v>19</v>
      </c>
      <c r="Y25" s="103" t="s">
        <v>22</v>
      </c>
      <c r="Z25" s="103" t="s">
        <v>110</v>
      </c>
      <c r="AA25" s="105">
        <f t="shared" si="46"/>
        <v>0.48</v>
      </c>
      <c r="AB25" s="106" t="str">
        <f t="shared" si="41"/>
        <v>Media</v>
      </c>
      <c r="AC25" s="107">
        <f t="shared" si="42"/>
        <v>0.48</v>
      </c>
      <c r="AD25" s="106" t="str">
        <f t="shared" si="43"/>
        <v>Mayor</v>
      </c>
      <c r="AE25" s="107">
        <f t="shared" si="44"/>
        <v>0.8</v>
      </c>
      <c r="AF25" s="108" t="str">
        <f t="shared" si="45"/>
        <v>Alto</v>
      </c>
      <c r="AG25" s="109" t="s">
        <v>122</v>
      </c>
      <c r="AH25" s="91" t="s">
        <v>228</v>
      </c>
      <c r="AI25" s="115" t="s">
        <v>211</v>
      </c>
      <c r="AJ25" s="99">
        <v>44562</v>
      </c>
      <c r="AK25" s="99" t="s">
        <v>359</v>
      </c>
      <c r="AL25" s="91" t="s">
        <v>816</v>
      </c>
      <c r="AM25" s="121" t="s">
        <v>598</v>
      </c>
      <c r="AN25" s="121" t="s">
        <v>599</v>
      </c>
      <c r="AO25" s="215">
        <v>0.67</v>
      </c>
      <c r="AP25" s="121" t="s">
        <v>600</v>
      </c>
      <c r="AQ25" s="121" t="s">
        <v>601</v>
      </c>
      <c r="AR25" s="215">
        <v>0.67</v>
      </c>
      <c r="AS25" s="110"/>
      <c r="AT25" s="110" t="s">
        <v>607</v>
      </c>
      <c r="AU25" s="110" t="s">
        <v>634</v>
      </c>
      <c r="AV25" s="110" t="s">
        <v>639</v>
      </c>
      <c r="AW25" s="110" t="s">
        <v>639</v>
      </c>
      <c r="AX25" s="223" t="s">
        <v>880</v>
      </c>
      <c r="AY25" s="546"/>
    </row>
    <row r="26" spans="1:51" s="122" customFormat="1" ht="151.5" customHeight="1" x14ac:dyDescent="0.25">
      <c r="A26" s="393"/>
      <c r="B26" s="358"/>
      <c r="C26" s="390"/>
      <c r="D26" s="392"/>
      <c r="E26" s="377"/>
      <c r="F26" s="377"/>
      <c r="G26" s="377"/>
      <c r="H26" s="379"/>
      <c r="I26" s="377"/>
      <c r="J26" s="375"/>
      <c r="K26" s="372"/>
      <c r="L26" s="385"/>
      <c r="M26" s="388"/>
      <c r="N26" s="111"/>
      <c r="O26" s="372"/>
      <c r="P26" s="385"/>
      <c r="Q26" s="382"/>
      <c r="R26" s="101">
        <v>2</v>
      </c>
      <c r="S26" s="91" t="s">
        <v>227</v>
      </c>
      <c r="T26" s="102" t="str">
        <f t="shared" si="39"/>
        <v>Probabilidad</v>
      </c>
      <c r="U26" s="103" t="s">
        <v>14</v>
      </c>
      <c r="V26" s="103" t="s">
        <v>9</v>
      </c>
      <c r="W26" s="104" t="str">
        <f t="shared" si="40"/>
        <v>40%</v>
      </c>
      <c r="X26" s="103" t="s">
        <v>19</v>
      </c>
      <c r="Y26" s="103" t="s">
        <v>22</v>
      </c>
      <c r="Z26" s="103" t="s">
        <v>110</v>
      </c>
      <c r="AA26" s="105">
        <f>IFERROR(IF(T26="Probabilidad",(AA25-(+AA25*W26)),IF(T26="Impacto",L26,"")),"")</f>
        <v>0.28799999999999998</v>
      </c>
      <c r="AB26" s="106" t="str">
        <f t="shared" si="41"/>
        <v>Baja</v>
      </c>
      <c r="AC26" s="107">
        <f t="shared" si="42"/>
        <v>0.28799999999999998</v>
      </c>
      <c r="AD26" s="106" t="str">
        <f t="shared" si="43"/>
        <v>Mayor</v>
      </c>
      <c r="AE26" s="107">
        <v>0.8</v>
      </c>
      <c r="AF26" s="108" t="str">
        <f t="shared" si="45"/>
        <v>Alto</v>
      </c>
      <c r="AG26" s="109" t="s">
        <v>122</v>
      </c>
      <c r="AH26" s="91" t="s">
        <v>229</v>
      </c>
      <c r="AI26" s="115" t="s">
        <v>211</v>
      </c>
      <c r="AJ26" s="99">
        <v>44562</v>
      </c>
      <c r="AK26" s="99" t="s">
        <v>359</v>
      </c>
      <c r="AL26" s="91" t="s">
        <v>816</v>
      </c>
      <c r="AM26" s="121" t="s">
        <v>602</v>
      </c>
      <c r="AN26" s="121" t="s">
        <v>603</v>
      </c>
      <c r="AO26" s="215">
        <v>0.67</v>
      </c>
      <c r="AP26" s="121" t="s">
        <v>600</v>
      </c>
      <c r="AQ26" s="121" t="s">
        <v>601</v>
      </c>
      <c r="AR26" s="215">
        <v>0.67</v>
      </c>
      <c r="AS26" s="110"/>
      <c r="AT26" s="110" t="s">
        <v>607</v>
      </c>
      <c r="AU26" s="110" t="s">
        <v>634</v>
      </c>
      <c r="AV26" s="110" t="s">
        <v>639</v>
      </c>
      <c r="AW26" s="110" t="s">
        <v>639</v>
      </c>
      <c r="AX26" s="223" t="s">
        <v>880</v>
      </c>
      <c r="AY26" s="546"/>
    </row>
    <row r="27" spans="1:51" s="122" customFormat="1" ht="151.5" customHeight="1" x14ac:dyDescent="0.25">
      <c r="A27" s="393"/>
      <c r="B27" s="359"/>
      <c r="C27" s="390"/>
      <c r="D27" s="392"/>
      <c r="E27" s="377"/>
      <c r="F27" s="377"/>
      <c r="G27" s="377"/>
      <c r="H27" s="379"/>
      <c r="I27" s="377"/>
      <c r="J27" s="375"/>
      <c r="K27" s="373"/>
      <c r="L27" s="386"/>
      <c r="M27" s="388"/>
      <c r="N27" s="111"/>
      <c r="O27" s="373"/>
      <c r="P27" s="386"/>
      <c r="Q27" s="383"/>
      <c r="R27" s="101">
        <v>3</v>
      </c>
      <c r="S27" s="82"/>
      <c r="T27" s="102" t="str">
        <f t="shared" si="39"/>
        <v/>
      </c>
      <c r="U27" s="103"/>
      <c r="V27" s="103"/>
      <c r="W27" s="104"/>
      <c r="X27" s="103"/>
      <c r="Y27" s="103"/>
      <c r="Z27" s="103"/>
      <c r="AA27" s="105" t="str">
        <f>IFERROR(IF(T27="Probabilidad",(AA26-(+AA26*W27)),IF(T27="Impacto",L27,"")),"")</f>
        <v/>
      </c>
      <c r="AB27" s="106" t="str">
        <f t="shared" si="41"/>
        <v/>
      </c>
      <c r="AC27" s="107" t="str">
        <f t="shared" si="42"/>
        <v/>
      </c>
      <c r="AD27" s="106" t="str">
        <f t="shared" si="43"/>
        <v/>
      </c>
      <c r="AE27" s="107" t="str">
        <f t="shared" si="44"/>
        <v/>
      </c>
      <c r="AF27" s="108" t="str">
        <f t="shared" si="45"/>
        <v/>
      </c>
      <c r="AG27" s="109"/>
      <c r="AH27" s="82"/>
      <c r="AI27" s="98"/>
      <c r="AJ27" s="110"/>
      <c r="AK27" s="110"/>
      <c r="AL27" s="82"/>
      <c r="AM27" s="214"/>
      <c r="AN27" s="214"/>
      <c r="AO27" s="215"/>
      <c r="AP27" s="214"/>
      <c r="AQ27" s="214"/>
      <c r="AR27" s="215"/>
      <c r="AS27" s="110"/>
      <c r="AT27" s="110" t="s">
        <v>607</v>
      </c>
      <c r="AU27" s="110" t="s">
        <v>634</v>
      </c>
      <c r="AV27" s="110" t="s">
        <v>639</v>
      </c>
      <c r="AW27" s="110" t="s">
        <v>639</v>
      </c>
      <c r="AX27" s="110"/>
      <c r="AY27" s="546"/>
    </row>
    <row r="28" spans="1:51" s="122" customFormat="1" ht="151.5" customHeight="1" x14ac:dyDescent="0.25">
      <c r="A28" s="393">
        <v>9</v>
      </c>
      <c r="B28" s="541" t="s">
        <v>223</v>
      </c>
      <c r="C28" s="389" t="s">
        <v>218</v>
      </c>
      <c r="D28" s="389" t="s">
        <v>219</v>
      </c>
      <c r="E28" s="376" t="s">
        <v>120</v>
      </c>
      <c r="F28" s="376" t="s">
        <v>490</v>
      </c>
      <c r="G28" s="376" t="s">
        <v>230</v>
      </c>
      <c r="H28" s="378" t="s">
        <v>231</v>
      </c>
      <c r="I28" s="376" t="s">
        <v>318</v>
      </c>
      <c r="J28" s="374">
        <v>1460</v>
      </c>
      <c r="K28" s="371" t="str">
        <f>IF(J28&lt;=0,"",IF(J28&lt;=2,"Muy Baja",IF(J28&lt;=24,"Baja",IF(J28&lt;=500,"Media",IF(J28&lt;=5000,"Alta","Muy Alta")))))</f>
        <v>Alta</v>
      </c>
      <c r="L28" s="384">
        <f>IF(K28="","",IF(K28="Muy Baja",0.2,IF(K28="Baja",0.4,IF(K28="Media",0.6,IF(K28="Alta",0.8,IF(K28="Muy Alta",1,))))))</f>
        <v>0.8</v>
      </c>
      <c r="M28" s="387" t="s">
        <v>467</v>
      </c>
      <c r="N28" s="100"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71" t="str">
        <f>IF(OR(N28='Tabla Impacto'!$C$11,N28='Tabla Impacto'!$D$11),"Leve",IF(OR(N28='Tabla Impacto'!$C$12,N28='Tabla Impacto'!$D$12),"Menor",IF(OR(N28='Tabla Impacto'!$C$13,N28='Tabla Impacto'!$D$13),"Moderado",IF(OR(N28='Tabla Impacto'!$C$14,N28='Tabla Impacto'!$D$14),"Mayor",IF(OR(N28='Tabla Impacto'!$C$15,N28='Tabla Impacto'!$D$15),"Catastrófico","")))))</f>
        <v>Moderado</v>
      </c>
      <c r="P28" s="384">
        <f>IF(O28="","",IF(O28="Leve",0.2,IF(O28="Menor",0.4,IF(O28="Moderado",0.6,IF(O28="Mayor",0.8,IF(O28="Catastrófico",1,))))))</f>
        <v>0.6</v>
      </c>
      <c r="Q28" s="381"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1">
        <v>1</v>
      </c>
      <c r="S28" s="82" t="s">
        <v>226</v>
      </c>
      <c r="T28" s="102" t="str">
        <f t="shared" si="39"/>
        <v>Probabilidad</v>
      </c>
      <c r="U28" s="103" t="s">
        <v>14</v>
      </c>
      <c r="V28" s="103" t="s">
        <v>9</v>
      </c>
      <c r="W28" s="104" t="str">
        <f t="shared" si="40"/>
        <v>40%</v>
      </c>
      <c r="X28" s="103" t="s">
        <v>19</v>
      </c>
      <c r="Y28" s="103" t="s">
        <v>23</v>
      </c>
      <c r="Z28" s="103" t="s">
        <v>110</v>
      </c>
      <c r="AA28" s="105">
        <f t="shared" si="46"/>
        <v>0.48</v>
      </c>
      <c r="AB28" s="106" t="str">
        <f t="shared" si="41"/>
        <v>Media</v>
      </c>
      <c r="AC28" s="107">
        <f t="shared" si="42"/>
        <v>0.48</v>
      </c>
      <c r="AD28" s="106" t="str">
        <f t="shared" si="43"/>
        <v>Moderado</v>
      </c>
      <c r="AE28" s="107">
        <f t="shared" si="44"/>
        <v>0.6</v>
      </c>
      <c r="AF28" s="108" t="str">
        <f t="shared" si="45"/>
        <v>Moderado</v>
      </c>
      <c r="AG28" s="109" t="s">
        <v>122</v>
      </c>
      <c r="AH28" s="91" t="s">
        <v>234</v>
      </c>
      <c r="AI28" s="115" t="s">
        <v>211</v>
      </c>
      <c r="AJ28" s="99">
        <v>44562</v>
      </c>
      <c r="AK28" s="99" t="s">
        <v>359</v>
      </c>
      <c r="AL28" s="91" t="s">
        <v>233</v>
      </c>
      <c r="AM28" s="121" t="s">
        <v>598</v>
      </c>
      <c r="AN28" s="121" t="s">
        <v>599</v>
      </c>
      <c r="AO28" s="215">
        <v>0.67</v>
      </c>
      <c r="AP28" s="121" t="s">
        <v>604</v>
      </c>
      <c r="AQ28" s="121" t="s">
        <v>605</v>
      </c>
      <c r="AR28" s="215">
        <v>0.67</v>
      </c>
      <c r="AS28" s="110"/>
      <c r="AT28" s="110" t="s">
        <v>607</v>
      </c>
      <c r="AU28" s="110" t="s">
        <v>634</v>
      </c>
      <c r="AV28" s="110" t="s">
        <v>639</v>
      </c>
      <c r="AW28" s="110" t="s">
        <v>639</v>
      </c>
      <c r="AX28" s="223" t="s">
        <v>880</v>
      </c>
      <c r="AY28" s="546"/>
    </row>
    <row r="29" spans="1:51" s="122" customFormat="1" ht="151.5" customHeight="1" x14ac:dyDescent="0.25">
      <c r="A29" s="393"/>
      <c r="B29" s="542"/>
      <c r="C29" s="390"/>
      <c r="D29" s="392"/>
      <c r="E29" s="377"/>
      <c r="F29" s="377"/>
      <c r="G29" s="377"/>
      <c r="H29" s="379"/>
      <c r="I29" s="377"/>
      <c r="J29" s="375"/>
      <c r="K29" s="372"/>
      <c r="L29" s="385"/>
      <c r="M29" s="388"/>
      <c r="N29" s="111"/>
      <c r="O29" s="372"/>
      <c r="P29" s="385"/>
      <c r="Q29" s="382"/>
      <c r="R29" s="101">
        <v>2</v>
      </c>
      <c r="S29" s="82" t="s">
        <v>227</v>
      </c>
      <c r="T29" s="102" t="str">
        <f t="shared" si="39"/>
        <v>Probabilidad</v>
      </c>
      <c r="U29" s="103" t="s">
        <v>14</v>
      </c>
      <c r="V29" s="103" t="s">
        <v>9</v>
      </c>
      <c r="W29" s="104" t="str">
        <f t="shared" si="40"/>
        <v>40%</v>
      </c>
      <c r="X29" s="103" t="s">
        <v>19</v>
      </c>
      <c r="Y29" s="103" t="s">
        <v>23</v>
      </c>
      <c r="Z29" s="103" t="s">
        <v>111</v>
      </c>
      <c r="AA29" s="105">
        <f>IFERROR(IF(T29="Probabilidad",(AA28-(+AA28*W29)),IF(T29="Impacto",L29,"")),"")</f>
        <v>0.28799999999999998</v>
      </c>
      <c r="AB29" s="106" t="str">
        <f t="shared" si="41"/>
        <v>Baja</v>
      </c>
      <c r="AC29" s="107">
        <f t="shared" si="42"/>
        <v>0.28799999999999998</v>
      </c>
      <c r="AD29" s="106" t="str">
        <f t="shared" si="43"/>
        <v>Moderado</v>
      </c>
      <c r="AE29" s="107">
        <v>0.6</v>
      </c>
      <c r="AF29" s="108" t="str">
        <f t="shared" si="45"/>
        <v>Moderado</v>
      </c>
      <c r="AG29" s="109" t="s">
        <v>122</v>
      </c>
      <c r="AH29" s="91" t="s">
        <v>234</v>
      </c>
      <c r="AI29" s="115" t="s">
        <v>211</v>
      </c>
      <c r="AJ29" s="99">
        <v>44562</v>
      </c>
      <c r="AK29" s="99" t="s">
        <v>359</v>
      </c>
      <c r="AL29" s="91" t="s">
        <v>233</v>
      </c>
      <c r="AM29" s="121" t="s">
        <v>602</v>
      </c>
      <c r="AN29" s="121" t="s">
        <v>603</v>
      </c>
      <c r="AO29" s="215">
        <v>0.67</v>
      </c>
      <c r="AP29" s="121" t="s">
        <v>604</v>
      </c>
      <c r="AQ29" s="121" t="s">
        <v>605</v>
      </c>
      <c r="AR29" s="215">
        <v>0.67</v>
      </c>
      <c r="AS29" s="110"/>
      <c r="AT29" s="110" t="s">
        <v>607</v>
      </c>
      <c r="AU29" s="110" t="s">
        <v>634</v>
      </c>
      <c r="AV29" s="110" t="s">
        <v>639</v>
      </c>
      <c r="AW29" s="110" t="s">
        <v>639</v>
      </c>
      <c r="AX29" s="223" t="s">
        <v>880</v>
      </c>
      <c r="AY29" s="546"/>
    </row>
    <row r="30" spans="1:51" s="122" customFormat="1" ht="165.75" customHeight="1" x14ac:dyDescent="0.25">
      <c r="A30" s="393"/>
      <c r="B30" s="543"/>
      <c r="C30" s="390"/>
      <c r="D30" s="392"/>
      <c r="E30" s="377"/>
      <c r="F30" s="377"/>
      <c r="G30" s="377"/>
      <c r="H30" s="379"/>
      <c r="I30" s="377"/>
      <c r="J30" s="375"/>
      <c r="K30" s="373"/>
      <c r="L30" s="386"/>
      <c r="M30" s="388"/>
      <c r="N30" s="111"/>
      <c r="O30" s="373"/>
      <c r="P30" s="386"/>
      <c r="Q30" s="383"/>
      <c r="R30" s="101">
        <v>3</v>
      </c>
      <c r="S30" s="82" t="s">
        <v>232</v>
      </c>
      <c r="T30" s="102" t="str">
        <f t="shared" si="39"/>
        <v>Probabilidad</v>
      </c>
      <c r="U30" s="103" t="s">
        <v>15</v>
      </c>
      <c r="V30" s="103" t="s">
        <v>9</v>
      </c>
      <c r="W30" s="104" t="str">
        <f t="shared" si="40"/>
        <v>30%</v>
      </c>
      <c r="X30" s="103" t="s">
        <v>19</v>
      </c>
      <c r="Y30" s="103" t="s">
        <v>22</v>
      </c>
      <c r="Z30" s="103" t="s">
        <v>110</v>
      </c>
      <c r="AA30" s="105">
        <f>IFERROR(IF(T30="Probabilidad",(AA29-(+AA29*W30)),IF(T30="Impacto",L30,"")),"")</f>
        <v>0.2016</v>
      </c>
      <c r="AB30" s="106" t="str">
        <f t="shared" si="41"/>
        <v>Baja</v>
      </c>
      <c r="AC30" s="107">
        <f t="shared" si="42"/>
        <v>0.2016</v>
      </c>
      <c r="AD30" s="106" t="str">
        <f t="shared" si="43"/>
        <v>Moderado</v>
      </c>
      <c r="AE30" s="107">
        <v>0.6</v>
      </c>
      <c r="AF30" s="108" t="str">
        <f t="shared" si="45"/>
        <v>Moderado</v>
      </c>
      <c r="AG30" s="109" t="s">
        <v>122</v>
      </c>
      <c r="AH30" s="91" t="s">
        <v>234</v>
      </c>
      <c r="AI30" s="115" t="s">
        <v>211</v>
      </c>
      <c r="AJ30" s="99">
        <v>44562</v>
      </c>
      <c r="AK30" s="99" t="s">
        <v>359</v>
      </c>
      <c r="AL30" s="91" t="s">
        <v>233</v>
      </c>
      <c r="AM30" s="121" t="s">
        <v>817</v>
      </c>
      <c r="AN30" s="121" t="s">
        <v>606</v>
      </c>
      <c r="AO30" s="215">
        <v>0.67</v>
      </c>
      <c r="AP30" s="121" t="s">
        <v>604</v>
      </c>
      <c r="AQ30" s="121" t="s">
        <v>605</v>
      </c>
      <c r="AR30" s="215">
        <v>0.67</v>
      </c>
      <c r="AS30" s="110"/>
      <c r="AT30" s="110" t="s">
        <v>607</v>
      </c>
      <c r="AU30" s="110" t="s">
        <v>634</v>
      </c>
      <c r="AV30" s="110" t="s">
        <v>639</v>
      </c>
      <c r="AW30" s="110" t="s">
        <v>639</v>
      </c>
      <c r="AX30" s="223" t="s">
        <v>881</v>
      </c>
      <c r="AY30" s="546"/>
    </row>
    <row r="31" spans="1:51" s="122" customFormat="1" ht="285" customHeight="1" x14ac:dyDescent="0.25">
      <c r="A31" s="393">
        <v>10</v>
      </c>
      <c r="B31" s="357" t="s">
        <v>235</v>
      </c>
      <c r="C31" s="389" t="s">
        <v>579</v>
      </c>
      <c r="D31" s="389" t="s">
        <v>369</v>
      </c>
      <c r="E31" s="376" t="s">
        <v>118</v>
      </c>
      <c r="F31" s="380" t="s">
        <v>350</v>
      </c>
      <c r="G31" s="380" t="s">
        <v>351</v>
      </c>
      <c r="H31" s="378" t="s">
        <v>516</v>
      </c>
      <c r="I31" s="376" t="s">
        <v>115</v>
      </c>
      <c r="J31" s="374">
        <v>20</v>
      </c>
      <c r="K31" s="371" t="str">
        <f>IF(J31&lt;=0,"",IF(J31&lt;=2,"Muy Baja",IF(J31&lt;=24,"Baja",IF(J31&lt;=500,"Media",IF(J31&lt;=5000,"Alta","Muy Alta")))))</f>
        <v>Baja</v>
      </c>
      <c r="L31" s="384">
        <f>IF(K31="","",IF(K31="Muy Baja",0.2,IF(K31="Baja",0.4,IF(K31="Media",0.6,IF(K31="Alta",0.8,IF(K31="Muy Alta",1,))))))</f>
        <v>0.4</v>
      </c>
      <c r="M31" s="387" t="s">
        <v>474</v>
      </c>
      <c r="N31" s="100"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71" t="str">
        <f>IF(OR(N31='Tabla Impacto'!$C$11,N31='Tabla Impacto'!$D$11),"Leve",IF(OR(N31='Tabla Impacto'!$C$12,N31='Tabla Impacto'!$D$12),"Menor",IF(OR(N31='Tabla Impacto'!$C$13,N31='Tabla Impacto'!$D$13),"Moderado",IF(OR(N31='Tabla Impacto'!$C$14,N31='Tabla Impacto'!$D$14),"Mayor",IF(OR(N31='Tabla Impacto'!$C$15,N31='Tabla Impacto'!$D$15),"Catastrófico","")))))</f>
        <v>Mayor</v>
      </c>
      <c r="P31" s="384">
        <f>IF(O31="","",IF(O31="Leve",0.2,IF(O31="Menor",0.4,IF(O31="Moderado",0.6,IF(O31="Mayor",0.8,IF(O31="Catastrófico",1,))))))</f>
        <v>0.8</v>
      </c>
      <c r="Q31" s="381"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1">
        <v>1</v>
      </c>
      <c r="S31" s="82" t="s">
        <v>545</v>
      </c>
      <c r="T31" s="102" t="str">
        <f t="shared" si="39"/>
        <v>Probabilidad</v>
      </c>
      <c r="U31" s="103" t="s">
        <v>14</v>
      </c>
      <c r="V31" s="103" t="s">
        <v>9</v>
      </c>
      <c r="W31" s="104" t="str">
        <f t="shared" si="40"/>
        <v>40%</v>
      </c>
      <c r="X31" s="103" t="s">
        <v>19</v>
      </c>
      <c r="Y31" s="103" t="s">
        <v>22</v>
      </c>
      <c r="Z31" s="103" t="s">
        <v>110</v>
      </c>
      <c r="AA31" s="105">
        <f t="shared" si="46"/>
        <v>0.24</v>
      </c>
      <c r="AB31" s="106" t="str">
        <f t="shared" si="41"/>
        <v>Baja</v>
      </c>
      <c r="AC31" s="107">
        <f t="shared" si="42"/>
        <v>0.24</v>
      </c>
      <c r="AD31" s="106" t="str">
        <f t="shared" si="43"/>
        <v>Mayor</v>
      </c>
      <c r="AE31" s="107">
        <f t="shared" si="44"/>
        <v>0.8</v>
      </c>
      <c r="AF31" s="108" t="str">
        <f t="shared" si="45"/>
        <v>Alto</v>
      </c>
      <c r="AG31" s="109" t="s">
        <v>122</v>
      </c>
      <c r="AH31" s="91" t="s">
        <v>546</v>
      </c>
      <c r="AI31" s="92" t="s">
        <v>385</v>
      </c>
      <c r="AJ31" s="99">
        <v>44927</v>
      </c>
      <c r="AK31" s="99">
        <v>45291</v>
      </c>
      <c r="AL31" s="82" t="s">
        <v>352</v>
      </c>
      <c r="AM31" s="221" t="s">
        <v>644</v>
      </c>
      <c r="AN31" s="214" t="s">
        <v>645</v>
      </c>
      <c r="AO31" s="215">
        <v>0.67</v>
      </c>
      <c r="AP31" s="221" t="s">
        <v>646</v>
      </c>
      <c r="AQ31" s="221" t="s">
        <v>647</v>
      </c>
      <c r="AR31" s="215">
        <v>0.67</v>
      </c>
      <c r="AS31" s="110"/>
      <c r="AT31" s="110" t="s">
        <v>607</v>
      </c>
      <c r="AU31" s="110" t="s">
        <v>634</v>
      </c>
      <c r="AV31" s="110" t="s">
        <v>639</v>
      </c>
      <c r="AW31" s="110" t="s">
        <v>639</v>
      </c>
      <c r="AX31" s="110"/>
      <c r="AY31" s="546"/>
    </row>
    <row r="32" spans="1:51" s="122" customFormat="1" ht="151.5" customHeight="1" x14ac:dyDescent="0.25">
      <c r="A32" s="393"/>
      <c r="B32" s="358"/>
      <c r="C32" s="392"/>
      <c r="D32" s="392"/>
      <c r="E32" s="377"/>
      <c r="F32" s="377"/>
      <c r="G32" s="377"/>
      <c r="H32" s="379"/>
      <c r="I32" s="377"/>
      <c r="J32" s="375"/>
      <c r="K32" s="372"/>
      <c r="L32" s="385"/>
      <c r="M32" s="388"/>
      <c r="N32" s="111"/>
      <c r="O32" s="372"/>
      <c r="P32" s="385"/>
      <c r="Q32" s="382"/>
      <c r="R32" s="101">
        <v>2</v>
      </c>
      <c r="S32" s="82"/>
      <c r="T32" s="102" t="str">
        <f t="shared" si="39"/>
        <v/>
      </c>
      <c r="U32" s="103"/>
      <c r="V32" s="103"/>
      <c r="W32" s="104"/>
      <c r="X32" s="103"/>
      <c r="Y32" s="103"/>
      <c r="Z32" s="103"/>
      <c r="AA32" s="105" t="str">
        <f>IFERROR(IF(T32="Probabilidad",(AA31-(+AA31*W32)),IF(T32="Impacto",L32,"")),"")</f>
        <v/>
      </c>
      <c r="AB32" s="106" t="str">
        <f t="shared" si="41"/>
        <v/>
      </c>
      <c r="AC32" s="107" t="str">
        <f t="shared" si="42"/>
        <v/>
      </c>
      <c r="AD32" s="106" t="str">
        <f t="shared" si="43"/>
        <v/>
      </c>
      <c r="AE32" s="107" t="str">
        <f t="shared" si="44"/>
        <v/>
      </c>
      <c r="AF32" s="108" t="str">
        <f t="shared" si="45"/>
        <v/>
      </c>
      <c r="AG32" s="109"/>
      <c r="AH32" s="82"/>
      <c r="AI32" s="98"/>
      <c r="AJ32" s="110"/>
      <c r="AK32" s="110"/>
      <c r="AL32" s="82"/>
      <c r="AM32" s="214"/>
      <c r="AN32" s="214"/>
      <c r="AO32" s="215"/>
      <c r="AP32" s="214"/>
      <c r="AQ32" s="214"/>
      <c r="AR32" s="215"/>
      <c r="AS32" s="110"/>
      <c r="AT32" s="110" t="s">
        <v>607</v>
      </c>
      <c r="AU32" s="110" t="s">
        <v>634</v>
      </c>
      <c r="AV32" s="110" t="s">
        <v>639</v>
      </c>
      <c r="AW32" s="110" t="s">
        <v>639</v>
      </c>
      <c r="AX32" s="110"/>
      <c r="AY32" s="546"/>
    </row>
    <row r="33" spans="1:51" s="122" customFormat="1" ht="151.5" customHeight="1" x14ac:dyDescent="0.25">
      <c r="A33" s="393"/>
      <c r="B33" s="359"/>
      <c r="C33" s="392"/>
      <c r="D33" s="392"/>
      <c r="E33" s="377"/>
      <c r="F33" s="377"/>
      <c r="G33" s="377"/>
      <c r="H33" s="379"/>
      <c r="I33" s="377"/>
      <c r="J33" s="375"/>
      <c r="K33" s="373"/>
      <c r="L33" s="386"/>
      <c r="M33" s="388"/>
      <c r="N33" s="111"/>
      <c r="O33" s="373"/>
      <c r="P33" s="386"/>
      <c r="Q33" s="383"/>
      <c r="R33" s="101">
        <v>3</v>
      </c>
      <c r="S33" s="82"/>
      <c r="T33" s="102" t="str">
        <f t="shared" si="39"/>
        <v/>
      </c>
      <c r="U33" s="103"/>
      <c r="V33" s="103"/>
      <c r="W33" s="104"/>
      <c r="X33" s="103"/>
      <c r="Y33" s="103"/>
      <c r="Z33" s="103"/>
      <c r="AA33" s="105" t="str">
        <f>IFERROR(IF(T33="Probabilidad",(AA32-(+AA32*W33)),IF(T33="Impacto",L33,"")),"")</f>
        <v/>
      </c>
      <c r="AB33" s="106" t="str">
        <f t="shared" si="41"/>
        <v/>
      </c>
      <c r="AC33" s="107" t="str">
        <f t="shared" si="42"/>
        <v/>
      </c>
      <c r="AD33" s="106" t="str">
        <f t="shared" si="43"/>
        <v/>
      </c>
      <c r="AE33" s="107" t="str">
        <f t="shared" si="44"/>
        <v/>
      </c>
      <c r="AF33" s="108" t="str">
        <f t="shared" si="45"/>
        <v/>
      </c>
      <c r="AG33" s="109"/>
      <c r="AH33" s="82"/>
      <c r="AI33" s="98"/>
      <c r="AJ33" s="110"/>
      <c r="AK33" s="110"/>
      <c r="AL33" s="82"/>
      <c r="AM33" s="214"/>
      <c r="AN33" s="214"/>
      <c r="AO33" s="215"/>
      <c r="AP33" s="214"/>
      <c r="AQ33" s="214"/>
      <c r="AR33" s="215"/>
      <c r="AS33" s="110"/>
      <c r="AT33" s="110" t="s">
        <v>607</v>
      </c>
      <c r="AU33" s="110" t="s">
        <v>634</v>
      </c>
      <c r="AV33" s="110" t="s">
        <v>639</v>
      </c>
      <c r="AW33" s="110" t="s">
        <v>639</v>
      </c>
      <c r="AX33" s="110"/>
      <c r="AY33" s="546"/>
    </row>
    <row r="34" spans="1:51" s="122" customFormat="1" ht="176.25" customHeight="1" x14ac:dyDescent="0.25">
      <c r="A34" s="393">
        <v>11</v>
      </c>
      <c r="B34" s="357" t="s">
        <v>235</v>
      </c>
      <c r="C34" s="389" t="s">
        <v>579</v>
      </c>
      <c r="D34" s="389" t="s">
        <v>369</v>
      </c>
      <c r="E34" s="376" t="s">
        <v>120</v>
      </c>
      <c r="F34" s="380" t="s">
        <v>353</v>
      </c>
      <c r="G34" s="380" t="s">
        <v>351</v>
      </c>
      <c r="H34" s="378" t="s">
        <v>236</v>
      </c>
      <c r="I34" s="376" t="s">
        <v>115</v>
      </c>
      <c r="J34" s="374">
        <v>20</v>
      </c>
      <c r="K34" s="371" t="str">
        <f>IF(J34&lt;=0,"",IF(J34&lt;=2,"Muy Baja",IF(J34&lt;=24,"Baja",IF(J34&lt;=500,"Media",IF(J34&lt;=5000,"Alta","Muy Alta")))))</f>
        <v>Baja</v>
      </c>
      <c r="L34" s="384">
        <f>IF(K34="","",IF(K34="Muy Baja",0.2,IF(K34="Baja",0.4,IF(K34="Media",0.6,IF(K34="Alta",0.8,IF(K34="Muy Alta",1,))))))</f>
        <v>0.4</v>
      </c>
      <c r="M34" s="387" t="s">
        <v>467</v>
      </c>
      <c r="N34" s="100"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71" t="str">
        <f>IF(OR(N34='Tabla Impacto'!$C$11,N34='Tabla Impacto'!$D$11),"Leve",IF(OR(N34='Tabla Impacto'!$C$12,N34='Tabla Impacto'!$D$12),"Menor",IF(OR(N34='Tabla Impacto'!$C$13,N34='Tabla Impacto'!$D$13),"Moderado",IF(OR(N34='Tabla Impacto'!$C$14,N34='Tabla Impacto'!$D$14),"Mayor",IF(OR(N34='Tabla Impacto'!$C$15,N34='Tabla Impacto'!$D$15),"Catastrófico","")))))</f>
        <v>Moderado</v>
      </c>
      <c r="P34" s="384">
        <f>IF(O34="","",IF(O34="Leve",0.2,IF(O34="Menor",0.4,IF(O34="Moderado",0.6,IF(O34="Mayor",0.8,IF(O34="Catastrófico",1,))))))</f>
        <v>0.6</v>
      </c>
      <c r="Q34" s="381"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1">
        <v>1</v>
      </c>
      <c r="S34" s="82" t="s">
        <v>517</v>
      </c>
      <c r="T34" s="102" t="str">
        <f t="shared" si="39"/>
        <v>Probabilidad</v>
      </c>
      <c r="U34" s="103" t="s">
        <v>14</v>
      </c>
      <c r="V34" s="103" t="s">
        <v>9</v>
      </c>
      <c r="W34" s="104" t="str">
        <f t="shared" si="40"/>
        <v>40%</v>
      </c>
      <c r="X34" s="103" t="s">
        <v>19</v>
      </c>
      <c r="Y34" s="103" t="s">
        <v>22</v>
      </c>
      <c r="Z34" s="103" t="s">
        <v>110</v>
      </c>
      <c r="AA34" s="105">
        <f t="shared" si="46"/>
        <v>0.24</v>
      </c>
      <c r="AB34" s="106" t="str">
        <f t="shared" si="41"/>
        <v>Baja</v>
      </c>
      <c r="AC34" s="107">
        <f t="shared" si="42"/>
        <v>0.24</v>
      </c>
      <c r="AD34" s="106" t="str">
        <f t="shared" si="43"/>
        <v>Moderado</v>
      </c>
      <c r="AE34" s="107">
        <f t="shared" si="44"/>
        <v>0.6</v>
      </c>
      <c r="AF34" s="108" t="str">
        <f t="shared" si="45"/>
        <v>Moderado</v>
      </c>
      <c r="AG34" s="109" t="s">
        <v>122</v>
      </c>
      <c r="AH34" s="82" t="s">
        <v>354</v>
      </c>
      <c r="AI34" s="98" t="s">
        <v>237</v>
      </c>
      <c r="AJ34" s="99">
        <v>44927</v>
      </c>
      <c r="AK34" s="99">
        <v>45291</v>
      </c>
      <c r="AL34" s="82" t="s">
        <v>352</v>
      </c>
      <c r="AM34" s="221" t="s">
        <v>648</v>
      </c>
      <c r="AN34" s="218" t="s">
        <v>649</v>
      </c>
      <c r="AO34" s="215"/>
      <c r="AP34" s="221" t="s">
        <v>650</v>
      </c>
      <c r="AQ34" s="221" t="s">
        <v>651</v>
      </c>
      <c r="AR34" s="215"/>
      <c r="AS34" s="110"/>
      <c r="AT34" s="110" t="s">
        <v>607</v>
      </c>
      <c r="AU34" s="110" t="s">
        <v>634</v>
      </c>
      <c r="AV34" s="110" t="s">
        <v>639</v>
      </c>
      <c r="AW34" s="110" t="s">
        <v>639</v>
      </c>
      <c r="AX34" s="110"/>
      <c r="AY34" s="546"/>
    </row>
    <row r="35" spans="1:51" s="122" customFormat="1" ht="151.5" customHeight="1" x14ac:dyDescent="0.25">
      <c r="A35" s="393"/>
      <c r="B35" s="358"/>
      <c r="C35" s="392"/>
      <c r="D35" s="392"/>
      <c r="E35" s="377"/>
      <c r="F35" s="377"/>
      <c r="G35" s="377"/>
      <c r="H35" s="379"/>
      <c r="I35" s="377"/>
      <c r="J35" s="375"/>
      <c r="K35" s="372"/>
      <c r="L35" s="385"/>
      <c r="M35" s="388"/>
      <c r="N35" s="111"/>
      <c r="O35" s="372"/>
      <c r="P35" s="385"/>
      <c r="Q35" s="382"/>
      <c r="R35" s="101">
        <v>2</v>
      </c>
      <c r="S35" s="82"/>
      <c r="T35" s="102" t="str">
        <f t="shared" si="39"/>
        <v/>
      </c>
      <c r="U35" s="103"/>
      <c r="V35" s="103"/>
      <c r="W35" s="104"/>
      <c r="X35" s="103"/>
      <c r="Y35" s="103"/>
      <c r="Z35" s="103"/>
      <c r="AA35" s="105" t="str">
        <f>IFERROR(IF(T35="Probabilidad",(AA34-(+AA34*W35)),IF(T35="Impacto",L35,"")),"")</f>
        <v/>
      </c>
      <c r="AB35" s="106" t="str">
        <f t="shared" si="41"/>
        <v/>
      </c>
      <c r="AC35" s="107" t="str">
        <f t="shared" si="42"/>
        <v/>
      </c>
      <c r="AD35" s="106" t="str">
        <f t="shared" si="43"/>
        <v/>
      </c>
      <c r="AE35" s="107" t="str">
        <f t="shared" si="44"/>
        <v/>
      </c>
      <c r="AF35" s="108" t="str">
        <f t="shared" si="45"/>
        <v/>
      </c>
      <c r="AG35" s="109"/>
      <c r="AH35" s="82"/>
      <c r="AI35" s="98"/>
      <c r="AJ35" s="110"/>
      <c r="AK35" s="110"/>
      <c r="AL35" s="82"/>
      <c r="AM35" s="214"/>
      <c r="AN35" s="214"/>
      <c r="AO35" s="215"/>
      <c r="AP35" s="214"/>
      <c r="AQ35" s="214"/>
      <c r="AR35" s="215"/>
      <c r="AS35" s="110"/>
      <c r="AT35" s="110" t="s">
        <v>607</v>
      </c>
      <c r="AU35" s="110" t="s">
        <v>634</v>
      </c>
      <c r="AV35" s="110" t="s">
        <v>639</v>
      </c>
      <c r="AW35" s="110" t="s">
        <v>639</v>
      </c>
      <c r="AX35" s="110"/>
      <c r="AY35" s="546"/>
    </row>
    <row r="36" spans="1:51" s="122" customFormat="1" ht="151.5" customHeight="1" x14ac:dyDescent="0.25">
      <c r="A36" s="395"/>
      <c r="B36" s="359"/>
      <c r="C36" s="392"/>
      <c r="D36" s="392"/>
      <c r="E36" s="377"/>
      <c r="F36" s="377"/>
      <c r="G36" s="377"/>
      <c r="H36" s="379"/>
      <c r="I36" s="377"/>
      <c r="J36" s="375"/>
      <c r="K36" s="373"/>
      <c r="L36" s="386"/>
      <c r="M36" s="388"/>
      <c r="N36" s="111"/>
      <c r="O36" s="373"/>
      <c r="P36" s="386"/>
      <c r="Q36" s="383"/>
      <c r="R36" s="101">
        <v>3</v>
      </c>
      <c r="S36" s="82"/>
      <c r="T36" s="102" t="str">
        <f t="shared" si="39"/>
        <v/>
      </c>
      <c r="U36" s="103"/>
      <c r="V36" s="103"/>
      <c r="W36" s="104"/>
      <c r="X36" s="103"/>
      <c r="Y36" s="103"/>
      <c r="Z36" s="103"/>
      <c r="AA36" s="105" t="str">
        <f>IFERROR(IF(T36="Probabilidad",(AA35-(+AA35*W36)),IF(T36="Impacto",L36,"")),"")</f>
        <v/>
      </c>
      <c r="AB36" s="106" t="str">
        <f t="shared" si="41"/>
        <v/>
      </c>
      <c r="AC36" s="107" t="str">
        <f t="shared" si="42"/>
        <v/>
      </c>
      <c r="AD36" s="106" t="str">
        <f t="shared" si="43"/>
        <v/>
      </c>
      <c r="AE36" s="107" t="str">
        <f t="shared" si="44"/>
        <v/>
      </c>
      <c r="AF36" s="108" t="str">
        <f t="shared" si="45"/>
        <v/>
      </c>
      <c r="AG36" s="109"/>
      <c r="AH36" s="82"/>
      <c r="AI36" s="98"/>
      <c r="AJ36" s="110"/>
      <c r="AK36" s="110"/>
      <c r="AL36" s="82"/>
      <c r="AM36" s="214"/>
      <c r="AN36" s="214"/>
      <c r="AO36" s="215"/>
      <c r="AP36" s="214"/>
      <c r="AQ36" s="214"/>
      <c r="AR36" s="215"/>
      <c r="AS36" s="110"/>
      <c r="AT36" s="110" t="s">
        <v>607</v>
      </c>
      <c r="AU36" s="110" t="s">
        <v>634</v>
      </c>
      <c r="AV36" s="110" t="s">
        <v>639</v>
      </c>
      <c r="AW36" s="110" t="s">
        <v>639</v>
      </c>
      <c r="AX36" s="110"/>
      <c r="AY36" s="546"/>
    </row>
    <row r="37" spans="1:51" s="122" customFormat="1" ht="183.75" customHeight="1" x14ac:dyDescent="0.25">
      <c r="A37" s="394">
        <v>12</v>
      </c>
      <c r="B37" s="357" t="s">
        <v>235</v>
      </c>
      <c r="C37" s="389" t="s">
        <v>579</v>
      </c>
      <c r="D37" s="389" t="s">
        <v>369</v>
      </c>
      <c r="E37" s="376" t="s">
        <v>120</v>
      </c>
      <c r="F37" s="377" t="s">
        <v>424</v>
      </c>
      <c r="G37" s="377" t="s">
        <v>425</v>
      </c>
      <c r="H37" s="378" t="s">
        <v>426</v>
      </c>
      <c r="I37" s="376" t="s">
        <v>318</v>
      </c>
      <c r="J37" s="374">
        <v>2</v>
      </c>
      <c r="K37" s="371" t="str">
        <f>IF(J37&lt;=0,"",IF(J37&lt;=2,"Muy Baja",IF(J37&lt;=24,"Baja",IF(J37&lt;=500,"Media",IF(J37&lt;=5000,"Alta","Muy Alta")))))</f>
        <v>Muy Baja</v>
      </c>
      <c r="L37" s="384">
        <f>IF(K37="","",IF(K37="Muy Baja",0.2,IF(K37="Baja",0.4,IF(K37="Media",0.6,IF(K37="Alta",0.8,IF(K37="Muy Alta",1,))))))</f>
        <v>0.2</v>
      </c>
      <c r="M37" s="387" t="s">
        <v>467</v>
      </c>
      <c r="N37" s="100"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71" t="str">
        <f>IF(OR(N37='Tabla Impacto'!$C$11,N37='Tabla Impacto'!$D$11),"Leve",IF(OR(N37='Tabla Impacto'!$C$12,N37='Tabla Impacto'!$D$12),"Menor",IF(OR(N37='Tabla Impacto'!$C$13,N37='Tabla Impacto'!$D$13),"Moderado",IF(OR(N37='Tabla Impacto'!$C$14,N37='Tabla Impacto'!$D$14),"Mayor",IF(OR(N37='Tabla Impacto'!$C$15,N37='Tabla Impacto'!$D$15),"Catastrófico","")))))</f>
        <v>Moderado</v>
      </c>
      <c r="P37" s="384">
        <f>IF(O37="","",IF(O37="Leve",0.2,IF(O37="Menor",0.4,IF(O37="Moderado",0.6,IF(O37="Mayor",0.8,IF(O37="Catastrófico",1,))))))</f>
        <v>0.6</v>
      </c>
      <c r="Q37" s="381"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1">
        <v>1</v>
      </c>
      <c r="S37" s="82" t="s">
        <v>355</v>
      </c>
      <c r="T37" s="102" t="str">
        <f t="shared" si="39"/>
        <v>Probabilidad</v>
      </c>
      <c r="U37" s="103" t="s">
        <v>14</v>
      </c>
      <c r="V37" s="103" t="s">
        <v>9</v>
      </c>
      <c r="W37" s="104" t="str">
        <f t="shared" si="40"/>
        <v>40%</v>
      </c>
      <c r="X37" s="103" t="s">
        <v>19</v>
      </c>
      <c r="Y37" s="103" t="s">
        <v>22</v>
      </c>
      <c r="Z37" s="103" t="s">
        <v>110</v>
      </c>
      <c r="AA37" s="105">
        <f t="shared" si="46"/>
        <v>0.12</v>
      </c>
      <c r="AB37" s="106" t="str">
        <f t="shared" si="41"/>
        <v>Muy Baja</v>
      </c>
      <c r="AC37" s="107">
        <f t="shared" si="42"/>
        <v>0.12</v>
      </c>
      <c r="AD37" s="106" t="str">
        <f t="shared" si="43"/>
        <v>Moderado</v>
      </c>
      <c r="AE37" s="107">
        <f t="shared" si="44"/>
        <v>0.6</v>
      </c>
      <c r="AF37" s="108" t="str">
        <f t="shared" si="45"/>
        <v>Moderado</v>
      </c>
      <c r="AG37" s="109" t="s">
        <v>122</v>
      </c>
      <c r="AH37" s="82" t="s">
        <v>356</v>
      </c>
      <c r="AI37" s="98" t="s">
        <v>385</v>
      </c>
      <c r="AJ37" s="99">
        <v>44927</v>
      </c>
      <c r="AK37" s="99">
        <v>45291</v>
      </c>
      <c r="AL37" s="82" t="s">
        <v>357</v>
      </c>
      <c r="AM37" s="221" t="s">
        <v>754</v>
      </c>
      <c r="AN37" s="221" t="s">
        <v>716</v>
      </c>
      <c r="AO37" s="215">
        <v>0.67</v>
      </c>
      <c r="AP37" s="221" t="s">
        <v>652</v>
      </c>
      <c r="AQ37" s="221" t="s">
        <v>653</v>
      </c>
      <c r="AR37" s="215">
        <v>0.67</v>
      </c>
      <c r="AS37" s="110"/>
      <c r="AT37" s="110" t="s">
        <v>607</v>
      </c>
      <c r="AU37" s="110" t="s">
        <v>634</v>
      </c>
      <c r="AV37" s="110" t="s">
        <v>639</v>
      </c>
      <c r="AW37" s="110" t="s">
        <v>639</v>
      </c>
      <c r="AX37" s="110"/>
      <c r="AY37" s="546"/>
    </row>
    <row r="38" spans="1:51" s="122" customFormat="1" ht="151.5" customHeight="1" x14ac:dyDescent="0.25">
      <c r="A38" s="393"/>
      <c r="B38" s="358"/>
      <c r="C38" s="392"/>
      <c r="D38" s="392"/>
      <c r="E38" s="377"/>
      <c r="F38" s="377" t="s">
        <v>238</v>
      </c>
      <c r="G38" s="377" t="s">
        <v>239</v>
      </c>
      <c r="H38" s="379"/>
      <c r="I38" s="377"/>
      <c r="J38" s="375"/>
      <c r="K38" s="372"/>
      <c r="L38" s="385"/>
      <c r="M38" s="388"/>
      <c r="N38" s="111"/>
      <c r="O38" s="372"/>
      <c r="P38" s="385"/>
      <c r="Q38" s="382"/>
      <c r="R38" s="101">
        <v>2</v>
      </c>
      <c r="S38" s="82"/>
      <c r="T38" s="102" t="str">
        <f t="shared" si="39"/>
        <v/>
      </c>
      <c r="U38" s="103"/>
      <c r="V38" s="103"/>
      <c r="W38" s="104"/>
      <c r="X38" s="103"/>
      <c r="Y38" s="103"/>
      <c r="Z38" s="103"/>
      <c r="AA38" s="105"/>
      <c r="AB38" s="106"/>
      <c r="AC38" s="107"/>
      <c r="AD38" s="106"/>
      <c r="AE38" s="107"/>
      <c r="AF38" s="108"/>
      <c r="AG38" s="109"/>
      <c r="AH38" s="82"/>
      <c r="AI38" s="98"/>
      <c r="AJ38" s="110"/>
      <c r="AK38" s="110"/>
      <c r="AL38" s="82"/>
      <c r="AM38" s="214"/>
      <c r="AN38" s="214"/>
      <c r="AO38" s="215"/>
      <c r="AP38" s="214"/>
      <c r="AQ38" s="214"/>
      <c r="AR38" s="215"/>
      <c r="AS38" s="110"/>
      <c r="AT38" s="110" t="s">
        <v>607</v>
      </c>
      <c r="AU38" s="110" t="s">
        <v>634</v>
      </c>
      <c r="AV38" s="110" t="s">
        <v>639</v>
      </c>
      <c r="AW38" s="110" t="s">
        <v>639</v>
      </c>
      <c r="AX38" s="110"/>
      <c r="AY38" s="546"/>
    </row>
    <row r="39" spans="1:51" s="122" customFormat="1" ht="151.5" customHeight="1" x14ac:dyDescent="0.25">
      <c r="A39" s="393"/>
      <c r="B39" s="359"/>
      <c r="C39" s="392"/>
      <c r="D39" s="392"/>
      <c r="E39" s="377"/>
      <c r="F39" s="377" t="s">
        <v>238</v>
      </c>
      <c r="G39" s="377" t="s">
        <v>239</v>
      </c>
      <c r="H39" s="379"/>
      <c r="I39" s="377"/>
      <c r="J39" s="375"/>
      <c r="K39" s="373"/>
      <c r="L39" s="386"/>
      <c r="M39" s="388"/>
      <c r="N39" s="111"/>
      <c r="O39" s="373"/>
      <c r="P39" s="386"/>
      <c r="Q39" s="383"/>
      <c r="R39" s="101">
        <v>3</v>
      </c>
      <c r="S39" s="82"/>
      <c r="T39" s="102" t="str">
        <f t="shared" si="39"/>
        <v/>
      </c>
      <c r="U39" s="103"/>
      <c r="V39" s="103"/>
      <c r="W39" s="104"/>
      <c r="X39" s="103"/>
      <c r="Y39" s="103"/>
      <c r="Z39" s="103"/>
      <c r="AA39" s="105"/>
      <c r="AB39" s="106"/>
      <c r="AC39" s="107"/>
      <c r="AD39" s="106"/>
      <c r="AE39" s="107"/>
      <c r="AF39" s="108"/>
      <c r="AG39" s="109"/>
      <c r="AH39" s="82"/>
      <c r="AI39" s="98"/>
      <c r="AJ39" s="110"/>
      <c r="AK39" s="110"/>
      <c r="AL39" s="82"/>
      <c r="AM39" s="214"/>
      <c r="AN39" s="214"/>
      <c r="AO39" s="215"/>
      <c r="AP39" s="214"/>
      <c r="AQ39" s="214"/>
      <c r="AR39" s="215"/>
      <c r="AS39" s="110"/>
      <c r="AT39" s="110" t="s">
        <v>607</v>
      </c>
      <c r="AU39" s="110" t="s">
        <v>634</v>
      </c>
      <c r="AV39" s="110" t="s">
        <v>639</v>
      </c>
      <c r="AW39" s="110" t="s">
        <v>639</v>
      </c>
      <c r="AX39" s="110"/>
      <c r="AY39" s="546"/>
    </row>
    <row r="40" spans="1:51" s="122" customFormat="1" ht="151.5" customHeight="1" x14ac:dyDescent="0.25">
      <c r="A40" s="393">
        <v>13</v>
      </c>
      <c r="B40" s="357" t="s">
        <v>240</v>
      </c>
      <c r="C40" s="389" t="s">
        <v>371</v>
      </c>
      <c r="D40" s="389" t="s">
        <v>247</v>
      </c>
      <c r="E40" s="376" t="s">
        <v>120</v>
      </c>
      <c r="F40" s="380" t="s">
        <v>241</v>
      </c>
      <c r="G40" s="380" t="s">
        <v>242</v>
      </c>
      <c r="H40" s="378" t="s">
        <v>370</v>
      </c>
      <c r="I40" s="376" t="s">
        <v>318</v>
      </c>
      <c r="J40" s="374">
        <v>12</v>
      </c>
      <c r="K40" s="371" t="str">
        <f>IF(J40&lt;=0,"",IF(J40&lt;=2,"Muy Baja",IF(J40&lt;=24,"Baja",IF(J40&lt;=500,"Media",IF(J40&lt;=5000,"Alta","Muy Alta")))))</f>
        <v>Baja</v>
      </c>
      <c r="L40" s="384">
        <f>IF(K40="","",IF(K40="Muy Baja",0.2,IF(K40="Baja",0.4,IF(K40="Media",0.6,IF(K40="Alta",0.8,IF(K40="Muy Alta",1,))))))</f>
        <v>0.4</v>
      </c>
      <c r="M40" s="387" t="s">
        <v>467</v>
      </c>
      <c r="N40" s="100"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71" t="str">
        <f>IF(OR(N40='Tabla Impacto'!$C$11,N40='Tabla Impacto'!$D$11),"Leve",IF(OR(N40='Tabla Impacto'!$C$12,N40='Tabla Impacto'!$D$12),"Menor",IF(OR(N40='Tabla Impacto'!$C$13,N40='Tabla Impacto'!$D$13),"Moderado",IF(OR(N40='Tabla Impacto'!$C$14,N40='Tabla Impacto'!$D$14),"Mayor",IF(OR(N40='Tabla Impacto'!$C$15,N40='Tabla Impacto'!$D$15),"Catastrófico","")))))</f>
        <v>Moderado</v>
      </c>
      <c r="P40" s="384">
        <f>IF(O40="","",IF(O40="Leve",0.2,IF(O40="Menor",0.4,IF(O40="Moderado",0.6,IF(O40="Mayor",0.8,IF(O40="Catastrófico",1,))))))</f>
        <v>0.6</v>
      </c>
      <c r="Q40" s="381"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1">
        <v>1</v>
      </c>
      <c r="S40" s="82" t="s">
        <v>243</v>
      </c>
      <c r="T40" s="102" t="str">
        <f t="shared" si="39"/>
        <v>Probabilidad</v>
      </c>
      <c r="U40" s="103" t="s">
        <v>14</v>
      </c>
      <c r="V40" s="103" t="s">
        <v>9</v>
      </c>
      <c r="W40" s="104" t="str">
        <f t="shared" si="40"/>
        <v>40%</v>
      </c>
      <c r="X40" s="103" t="s">
        <v>19</v>
      </c>
      <c r="Y40" s="103" t="s">
        <v>22</v>
      </c>
      <c r="Z40" s="103" t="s">
        <v>110</v>
      </c>
      <c r="AA40" s="105">
        <f t="shared" si="46"/>
        <v>0.24</v>
      </c>
      <c r="AB40" s="106" t="str">
        <f t="shared" si="41"/>
        <v>Baja</v>
      </c>
      <c r="AC40" s="107">
        <f t="shared" si="42"/>
        <v>0.24</v>
      </c>
      <c r="AD40" s="106" t="str">
        <f t="shared" si="43"/>
        <v>Moderado</v>
      </c>
      <c r="AE40" s="107">
        <f t="shared" si="44"/>
        <v>0.6</v>
      </c>
      <c r="AF40" s="108" t="str">
        <f t="shared" si="45"/>
        <v>Moderado</v>
      </c>
      <c r="AG40" s="109" t="s">
        <v>122</v>
      </c>
      <c r="AH40" s="82" t="s">
        <v>244</v>
      </c>
      <c r="AI40" s="98" t="s">
        <v>202</v>
      </c>
      <c r="AJ40" s="110">
        <v>44562</v>
      </c>
      <c r="AK40" s="110">
        <v>44926</v>
      </c>
      <c r="AL40" s="82" t="s">
        <v>245</v>
      </c>
      <c r="AM40" s="214" t="s">
        <v>678</v>
      </c>
      <c r="AN40" s="214" t="s">
        <v>679</v>
      </c>
      <c r="AO40" s="220">
        <v>0.67</v>
      </c>
      <c r="AP40" s="214" t="s">
        <v>717</v>
      </c>
      <c r="AQ40" s="214" t="s">
        <v>680</v>
      </c>
      <c r="AR40" s="220">
        <v>0.67</v>
      </c>
      <c r="AS40" s="110"/>
      <c r="AT40" s="110" t="s">
        <v>607</v>
      </c>
      <c r="AU40" s="110" t="s">
        <v>634</v>
      </c>
      <c r="AV40" s="110" t="s">
        <v>639</v>
      </c>
      <c r="AW40" s="110" t="s">
        <v>639</v>
      </c>
      <c r="AX40" s="223" t="s">
        <v>880</v>
      </c>
      <c r="AY40" s="546"/>
    </row>
    <row r="41" spans="1:51" s="122" customFormat="1" ht="151.5" customHeight="1" x14ac:dyDescent="0.25">
      <c r="A41" s="393"/>
      <c r="B41" s="358"/>
      <c r="C41" s="392"/>
      <c r="D41" s="390"/>
      <c r="E41" s="377"/>
      <c r="F41" s="377"/>
      <c r="G41" s="377"/>
      <c r="H41" s="379"/>
      <c r="I41" s="377"/>
      <c r="J41" s="375"/>
      <c r="K41" s="372"/>
      <c r="L41" s="385"/>
      <c r="M41" s="388"/>
      <c r="N41" s="111"/>
      <c r="O41" s="372"/>
      <c r="P41" s="385"/>
      <c r="Q41" s="382"/>
      <c r="R41" s="101">
        <v>2</v>
      </c>
      <c r="S41" s="82" t="s">
        <v>204</v>
      </c>
      <c r="T41" s="102" t="str">
        <f t="shared" si="39"/>
        <v>Probabilidad</v>
      </c>
      <c r="U41" s="103" t="s">
        <v>14</v>
      </c>
      <c r="V41" s="103" t="s">
        <v>9</v>
      </c>
      <c r="W41" s="104" t="str">
        <f t="shared" si="40"/>
        <v>40%</v>
      </c>
      <c r="X41" s="103" t="s">
        <v>19</v>
      </c>
      <c r="Y41" s="103" t="s">
        <v>22</v>
      </c>
      <c r="Z41" s="103" t="s">
        <v>110</v>
      </c>
      <c r="AA41" s="116">
        <f>IFERROR(IF(T41="Probabilidad",(AA40-(+AA40*W41)),IF(T41="Impacto",L41,"")),"")</f>
        <v>0.14399999999999999</v>
      </c>
      <c r="AB41" s="106" t="str">
        <f t="shared" si="41"/>
        <v>Muy Baja</v>
      </c>
      <c r="AC41" s="107">
        <f t="shared" si="42"/>
        <v>0.14399999999999999</v>
      </c>
      <c r="AD41" s="106" t="str">
        <f t="shared" si="43"/>
        <v>Moderado</v>
      </c>
      <c r="AE41" s="107">
        <v>0.6</v>
      </c>
      <c r="AF41" s="108" t="str">
        <f t="shared" si="45"/>
        <v>Moderado</v>
      </c>
      <c r="AG41" s="109" t="s">
        <v>122</v>
      </c>
      <c r="AH41" s="82" t="s">
        <v>246</v>
      </c>
      <c r="AI41" s="98" t="s">
        <v>202</v>
      </c>
      <c r="AJ41" s="110">
        <v>44562</v>
      </c>
      <c r="AK41" s="110">
        <v>44926</v>
      </c>
      <c r="AL41" s="82" t="s">
        <v>245</v>
      </c>
      <c r="AM41" s="214" t="s">
        <v>678</v>
      </c>
      <c r="AN41" s="214" t="s">
        <v>679</v>
      </c>
      <c r="AO41" s="220">
        <v>0.67</v>
      </c>
      <c r="AP41" s="214" t="s">
        <v>818</v>
      </c>
      <c r="AQ41" s="214" t="s">
        <v>680</v>
      </c>
      <c r="AR41" s="220">
        <v>0.67</v>
      </c>
      <c r="AS41" s="110"/>
      <c r="AT41" s="110" t="s">
        <v>607</v>
      </c>
      <c r="AU41" s="110" t="s">
        <v>634</v>
      </c>
      <c r="AV41" s="110" t="s">
        <v>639</v>
      </c>
      <c r="AW41" s="110" t="s">
        <v>639</v>
      </c>
      <c r="AX41" s="223" t="s">
        <v>880</v>
      </c>
      <c r="AY41" s="546"/>
    </row>
    <row r="42" spans="1:51" s="122" customFormat="1" ht="151.5" customHeight="1" x14ac:dyDescent="0.25">
      <c r="A42" s="393"/>
      <c r="B42" s="359"/>
      <c r="C42" s="392"/>
      <c r="D42" s="390"/>
      <c r="E42" s="377"/>
      <c r="F42" s="377"/>
      <c r="G42" s="377"/>
      <c r="H42" s="379"/>
      <c r="I42" s="377"/>
      <c r="J42" s="375"/>
      <c r="K42" s="373"/>
      <c r="L42" s="386"/>
      <c r="M42" s="388"/>
      <c r="N42" s="111"/>
      <c r="O42" s="373"/>
      <c r="P42" s="386"/>
      <c r="Q42" s="383"/>
      <c r="R42" s="101">
        <v>3</v>
      </c>
      <c r="S42" s="82"/>
      <c r="T42" s="102" t="str">
        <f t="shared" si="39"/>
        <v/>
      </c>
      <c r="U42" s="103"/>
      <c r="V42" s="103"/>
      <c r="W42" s="104"/>
      <c r="X42" s="103"/>
      <c r="Y42" s="103"/>
      <c r="Z42" s="103"/>
      <c r="AA42" s="105" t="str">
        <f>IFERROR(IF(T42="Probabilidad",(AA41-(+AA41*W42)),IF(T42="Impacto",L42,"")),"")</f>
        <v/>
      </c>
      <c r="AB42" s="106" t="str">
        <f t="shared" si="41"/>
        <v/>
      </c>
      <c r="AC42" s="107" t="str">
        <f t="shared" si="42"/>
        <v/>
      </c>
      <c r="AD42" s="106" t="str">
        <f t="shared" si="43"/>
        <v/>
      </c>
      <c r="AE42" s="107" t="str">
        <f t="shared" si="44"/>
        <v/>
      </c>
      <c r="AF42" s="108" t="str">
        <f t="shared" si="45"/>
        <v/>
      </c>
      <c r="AG42" s="109"/>
      <c r="AH42" s="82"/>
      <c r="AI42" s="98"/>
      <c r="AJ42" s="110"/>
      <c r="AK42" s="110"/>
      <c r="AL42" s="82"/>
      <c r="AM42" s="214"/>
      <c r="AN42" s="214"/>
      <c r="AO42" s="215"/>
      <c r="AP42" s="214"/>
      <c r="AQ42" s="214"/>
      <c r="AR42" s="215"/>
      <c r="AS42" s="110"/>
      <c r="AT42" s="110" t="s">
        <v>607</v>
      </c>
      <c r="AU42" s="110" t="s">
        <v>634</v>
      </c>
      <c r="AV42" s="110" t="s">
        <v>639</v>
      </c>
      <c r="AW42" s="110" t="s">
        <v>639</v>
      </c>
      <c r="AX42" s="110"/>
      <c r="AY42" s="546"/>
    </row>
    <row r="43" spans="1:51" s="122" customFormat="1" ht="151.5" customHeight="1" x14ac:dyDescent="0.25">
      <c r="A43" s="393">
        <v>14</v>
      </c>
      <c r="B43" s="357" t="s">
        <v>240</v>
      </c>
      <c r="C43" s="389" t="s">
        <v>371</v>
      </c>
      <c r="D43" s="389" t="s">
        <v>247</v>
      </c>
      <c r="E43" s="376" t="s">
        <v>120</v>
      </c>
      <c r="F43" s="376" t="s">
        <v>248</v>
      </c>
      <c r="G43" s="380" t="s">
        <v>249</v>
      </c>
      <c r="H43" s="378" t="s">
        <v>250</v>
      </c>
      <c r="I43" s="376" t="s">
        <v>318</v>
      </c>
      <c r="J43" s="374">
        <v>900</v>
      </c>
      <c r="K43" s="371" t="str">
        <f>IF(J43&lt;=0,"",IF(J43&lt;=2,"Muy Baja",IF(J43&lt;=24,"Baja",IF(J43&lt;=500,"Media",IF(J43&lt;=5000,"Alta","Muy Alta")))))</f>
        <v>Alta</v>
      </c>
      <c r="L43" s="384">
        <f>IF(K43="","",IF(K43="Muy Baja",0.2,IF(K43="Baja",0.4,IF(K43="Media",0.6,IF(K43="Alta",0.8,IF(K43="Muy Alta",1,))))))</f>
        <v>0.8</v>
      </c>
      <c r="M43" s="387" t="s">
        <v>467</v>
      </c>
      <c r="N43" s="100"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71" t="str">
        <f>IF(OR(N43='Tabla Impacto'!$C$11,N43='Tabla Impacto'!$D$11),"Leve",IF(OR(N43='Tabla Impacto'!$C$12,N43='Tabla Impacto'!$D$12),"Menor",IF(OR(N43='Tabla Impacto'!$C$13,N43='Tabla Impacto'!$D$13),"Moderado",IF(OR(N43='Tabla Impacto'!$C$14,N43='Tabla Impacto'!$D$14),"Mayor",IF(OR(N43='Tabla Impacto'!$C$15,N43='Tabla Impacto'!$D$15),"Catastrófico","")))))</f>
        <v>Moderado</v>
      </c>
      <c r="P43" s="384">
        <f>IF(O43="","",IF(O43="Leve",0.2,IF(O43="Menor",0.4,IF(O43="Moderado",0.6,IF(O43="Mayor",0.8,IF(O43="Catastrófico",1,))))))</f>
        <v>0.6</v>
      </c>
      <c r="Q43" s="381"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01">
        <v>1</v>
      </c>
      <c r="S43" s="82" t="s">
        <v>820</v>
      </c>
      <c r="T43" s="102" t="str">
        <f t="shared" ref="T43:T45" si="47">IF(OR(U43="Preventivo",U43="Detectivo"),"Probabilidad",IF(U43="Correctivo","Impacto",""))</f>
        <v>Probabilidad</v>
      </c>
      <c r="U43" s="103" t="s">
        <v>14</v>
      </c>
      <c r="V43" s="103" t="s">
        <v>9</v>
      </c>
      <c r="W43" s="104" t="str">
        <f t="shared" ref="W43" si="48">IF(AND(U43="Preventivo",V43="Automático"),"50%",IF(AND(U43="Preventivo",V43="Manual"),"40%",IF(AND(U43="Detectivo",V43="Automático"),"40%",IF(AND(U43="Detectivo",V43="Manual"),"30%",IF(AND(U43="Correctivo",V43="Automático"),"35%",IF(AND(U43="Correctivo",V43="Manual"),"25%",""))))))</f>
        <v>40%</v>
      </c>
      <c r="X43" s="103" t="s">
        <v>19</v>
      </c>
      <c r="Y43" s="103" t="s">
        <v>22</v>
      </c>
      <c r="Z43" s="103" t="s">
        <v>110</v>
      </c>
      <c r="AA43" s="105">
        <f t="shared" ref="AA43" si="49">IFERROR(IF(T43="Probabilidad",(L43-(+L43*W43)),IF(T43="Impacto",L43,"")),"")</f>
        <v>0.48</v>
      </c>
      <c r="AB43" s="106" t="str">
        <f t="shared" ref="AB43:AB45" si="50">IFERROR(IF(AA43="","",IF(AA43&lt;=0.2,"Muy Baja",IF(AA43&lt;=0.4,"Baja",IF(AA43&lt;=0.6,"Media",IF(AA43&lt;=0.8,"Alta","Muy Alta"))))),"")</f>
        <v>Media</v>
      </c>
      <c r="AC43" s="107">
        <f t="shared" ref="AC43:AC45" si="51">+AA43</f>
        <v>0.48</v>
      </c>
      <c r="AD43" s="106" t="str">
        <f t="shared" ref="AD43:AD45" si="52">IFERROR(IF(AE43="","",IF(AE43&lt;=0.2,"Leve",IF(AE43&lt;=0.4,"Menor",IF(AE43&lt;=0.6,"Moderado",IF(AE43&lt;=0.8,"Mayor","Catastrófico"))))),"")</f>
        <v>Moderado</v>
      </c>
      <c r="AE43" s="107">
        <f t="shared" ref="AE43:AE45" si="53">IFERROR(IF(T43="Impacto",(P43-(+P43*W43)),IF(T43="Probabilidad",P43,"")),"")</f>
        <v>0.6</v>
      </c>
      <c r="AF43" s="108" t="str">
        <f t="shared" ref="AF43:AF45"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09" t="s">
        <v>122</v>
      </c>
      <c r="AH43" s="82" t="s">
        <v>251</v>
      </c>
      <c r="AI43" s="98" t="s">
        <v>202</v>
      </c>
      <c r="AJ43" s="110">
        <v>44562</v>
      </c>
      <c r="AK43" s="110">
        <v>44926</v>
      </c>
      <c r="AL43" s="82" t="s">
        <v>252</v>
      </c>
      <c r="AM43" s="214" t="s">
        <v>681</v>
      </c>
      <c r="AN43" s="214" t="s">
        <v>682</v>
      </c>
      <c r="AO43" s="220" t="s">
        <v>609</v>
      </c>
      <c r="AP43" s="214" t="s">
        <v>683</v>
      </c>
      <c r="AQ43" s="214" t="s">
        <v>819</v>
      </c>
      <c r="AR43" s="220" t="s">
        <v>609</v>
      </c>
      <c r="AS43" s="110"/>
      <c r="AT43" s="110" t="s">
        <v>607</v>
      </c>
      <c r="AU43" s="110" t="s">
        <v>634</v>
      </c>
      <c r="AV43" s="110" t="s">
        <v>639</v>
      </c>
      <c r="AW43" s="110" t="s">
        <v>639</v>
      </c>
      <c r="AX43" s="223" t="s">
        <v>882</v>
      </c>
      <c r="AY43" s="546"/>
    </row>
    <row r="44" spans="1:51" s="122" customFormat="1" ht="151.5" customHeight="1" x14ac:dyDescent="0.25">
      <c r="A44" s="393"/>
      <c r="B44" s="358"/>
      <c r="C44" s="392"/>
      <c r="D44" s="390"/>
      <c r="E44" s="377"/>
      <c r="F44" s="377"/>
      <c r="G44" s="377"/>
      <c r="H44" s="379"/>
      <c r="I44" s="377"/>
      <c r="J44" s="375"/>
      <c r="K44" s="372"/>
      <c r="L44" s="385"/>
      <c r="M44" s="388"/>
      <c r="N44" s="111"/>
      <c r="O44" s="372"/>
      <c r="P44" s="385"/>
      <c r="Q44" s="382"/>
      <c r="R44" s="101">
        <v>2</v>
      </c>
      <c r="S44" s="82"/>
      <c r="T44" s="102" t="str">
        <f t="shared" si="47"/>
        <v/>
      </c>
      <c r="U44" s="103"/>
      <c r="V44" s="103"/>
      <c r="W44" s="104"/>
      <c r="X44" s="103"/>
      <c r="Y44" s="103"/>
      <c r="Z44" s="103"/>
      <c r="AA44" s="105" t="str">
        <f>IFERROR(IF(T44="Probabilidad",(AA43-(+AA43*W44)),IF(T44="Impacto",L44,"")),"")</f>
        <v/>
      </c>
      <c r="AB44" s="106" t="str">
        <f t="shared" si="50"/>
        <v/>
      </c>
      <c r="AC44" s="107" t="str">
        <f t="shared" si="51"/>
        <v/>
      </c>
      <c r="AD44" s="106" t="str">
        <f t="shared" si="52"/>
        <v/>
      </c>
      <c r="AE44" s="107" t="str">
        <f t="shared" si="53"/>
        <v/>
      </c>
      <c r="AF44" s="108" t="str">
        <f t="shared" si="54"/>
        <v/>
      </c>
      <c r="AG44" s="109"/>
      <c r="AH44" s="82"/>
      <c r="AI44" s="98"/>
      <c r="AJ44" s="110"/>
      <c r="AK44" s="110"/>
      <c r="AL44" s="82"/>
      <c r="AM44" s="214"/>
      <c r="AN44" s="214"/>
      <c r="AO44" s="215"/>
      <c r="AP44" s="214"/>
      <c r="AQ44" s="214"/>
      <c r="AR44" s="215"/>
      <c r="AS44" s="110"/>
      <c r="AT44" s="110" t="s">
        <v>607</v>
      </c>
      <c r="AU44" s="110" t="s">
        <v>634</v>
      </c>
      <c r="AV44" s="110" t="s">
        <v>639</v>
      </c>
      <c r="AW44" s="110" t="s">
        <v>639</v>
      </c>
      <c r="AX44" s="110"/>
      <c r="AY44" s="546"/>
    </row>
    <row r="45" spans="1:51" s="122" customFormat="1" ht="151.5" customHeight="1" x14ac:dyDescent="0.25">
      <c r="A45" s="393"/>
      <c r="B45" s="359"/>
      <c r="C45" s="392"/>
      <c r="D45" s="390"/>
      <c r="E45" s="377"/>
      <c r="F45" s="377"/>
      <c r="G45" s="377"/>
      <c r="H45" s="379"/>
      <c r="I45" s="377"/>
      <c r="J45" s="375"/>
      <c r="K45" s="373"/>
      <c r="L45" s="386"/>
      <c r="M45" s="388"/>
      <c r="N45" s="111"/>
      <c r="O45" s="373"/>
      <c r="P45" s="386"/>
      <c r="Q45" s="383"/>
      <c r="R45" s="101">
        <v>3</v>
      </c>
      <c r="S45" s="82"/>
      <c r="T45" s="102" t="str">
        <f t="shared" si="47"/>
        <v/>
      </c>
      <c r="U45" s="103"/>
      <c r="V45" s="103"/>
      <c r="W45" s="104"/>
      <c r="X45" s="103"/>
      <c r="Y45" s="103"/>
      <c r="Z45" s="103"/>
      <c r="AA45" s="105" t="str">
        <f>IFERROR(IF(T45="Probabilidad",(AA44-(+AA44*W45)),IF(T45="Impacto",L45,"")),"")</f>
        <v/>
      </c>
      <c r="AB45" s="106" t="str">
        <f t="shared" si="50"/>
        <v/>
      </c>
      <c r="AC45" s="107" t="str">
        <f t="shared" si="51"/>
        <v/>
      </c>
      <c r="AD45" s="106" t="str">
        <f t="shared" si="52"/>
        <v/>
      </c>
      <c r="AE45" s="107" t="str">
        <f t="shared" si="53"/>
        <v/>
      </c>
      <c r="AF45" s="108" t="str">
        <f t="shared" si="54"/>
        <v/>
      </c>
      <c r="AG45" s="109"/>
      <c r="AH45" s="82"/>
      <c r="AI45" s="98"/>
      <c r="AJ45" s="110"/>
      <c r="AK45" s="110"/>
      <c r="AL45" s="82"/>
      <c r="AM45" s="214"/>
      <c r="AN45" s="214"/>
      <c r="AO45" s="215"/>
      <c r="AP45" s="214"/>
      <c r="AQ45" s="214"/>
      <c r="AR45" s="215"/>
      <c r="AS45" s="110"/>
      <c r="AT45" s="110" t="s">
        <v>607</v>
      </c>
      <c r="AU45" s="110" t="s">
        <v>634</v>
      </c>
      <c r="AV45" s="110" t="s">
        <v>639</v>
      </c>
      <c r="AW45" s="110" t="s">
        <v>639</v>
      </c>
      <c r="AX45" s="110"/>
      <c r="AY45" s="546"/>
    </row>
    <row r="46" spans="1:51" s="122" customFormat="1" ht="151.5" customHeight="1" x14ac:dyDescent="0.25">
      <c r="A46" s="393">
        <v>15</v>
      </c>
      <c r="B46" s="357" t="s">
        <v>240</v>
      </c>
      <c r="C46" s="389" t="s">
        <v>371</v>
      </c>
      <c r="D46" s="389" t="s">
        <v>247</v>
      </c>
      <c r="E46" s="376" t="s">
        <v>118</v>
      </c>
      <c r="F46" s="376" t="s">
        <v>253</v>
      </c>
      <c r="G46" s="376" t="s">
        <v>254</v>
      </c>
      <c r="H46" s="378" t="s">
        <v>520</v>
      </c>
      <c r="I46" s="376" t="s">
        <v>115</v>
      </c>
      <c r="J46" s="374">
        <v>40</v>
      </c>
      <c r="K46" s="371" t="str">
        <f>IF(J46&lt;=0,"",IF(J46&lt;=2,"Muy Baja",IF(J46&lt;=24,"Baja",IF(J46&lt;=500,"Media",IF(J46&lt;=5000,"Alta","Muy Alta")))))</f>
        <v>Media</v>
      </c>
      <c r="L46" s="384">
        <f>IF(K46="","",IF(K46="Muy Baja",0.2,IF(K46="Baja",0.4,IF(K46="Media",0.6,IF(K46="Alta",0.8,IF(K46="Muy Alta",1,))))))</f>
        <v>0.6</v>
      </c>
      <c r="M46" s="387" t="s">
        <v>467</v>
      </c>
      <c r="N46" s="100"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71" t="str">
        <f>IF(OR(N46='Tabla Impacto'!$C$11,N46='Tabla Impacto'!$D$11),"Leve",IF(OR(N46='Tabla Impacto'!$C$12,N46='Tabla Impacto'!$D$12),"Menor",IF(OR(N46='Tabla Impacto'!$C$13,N46='Tabla Impacto'!$D$13),"Moderado",IF(OR(N46='Tabla Impacto'!$C$14,N46='Tabla Impacto'!$D$14),"Mayor",IF(OR(N46='Tabla Impacto'!$C$15,N46='Tabla Impacto'!$D$15),"Catastrófico","")))))</f>
        <v>Moderado</v>
      </c>
      <c r="P46" s="384">
        <f>IF(O46="","",IF(O46="Leve",0.2,IF(O46="Menor",0.4,IF(O46="Moderado",0.6,IF(O46="Mayor",0.8,IF(O46="Catastrófico",1,))))))</f>
        <v>0.6</v>
      </c>
      <c r="Q46" s="381"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1">
        <v>1</v>
      </c>
      <c r="S46" s="82" t="s">
        <v>521</v>
      </c>
      <c r="T46" s="102" t="str">
        <f t="shared" si="25"/>
        <v>Probabilidad</v>
      </c>
      <c r="U46" s="103" t="s">
        <v>14</v>
      </c>
      <c r="V46" s="103" t="s">
        <v>9</v>
      </c>
      <c r="W46" s="104" t="str">
        <f t="shared" si="26"/>
        <v>40%</v>
      </c>
      <c r="X46" s="103" t="s">
        <v>19</v>
      </c>
      <c r="Y46" s="103" t="s">
        <v>22</v>
      </c>
      <c r="Z46" s="103" t="s">
        <v>110</v>
      </c>
      <c r="AA46" s="105">
        <f t="shared" si="27"/>
        <v>0.36</v>
      </c>
      <c r="AB46" s="106" t="str">
        <f t="shared" si="28"/>
        <v>Baja</v>
      </c>
      <c r="AC46" s="107">
        <f t="shared" si="29"/>
        <v>0.36</v>
      </c>
      <c r="AD46" s="106" t="str">
        <f t="shared" si="30"/>
        <v>Moderado</v>
      </c>
      <c r="AE46" s="107">
        <f t="shared" si="31"/>
        <v>0.6</v>
      </c>
      <c r="AF46" s="108" t="str">
        <f t="shared" si="32"/>
        <v>Moderado</v>
      </c>
      <c r="AG46" s="109" t="s">
        <v>122</v>
      </c>
      <c r="AH46" s="97" t="s">
        <v>256</v>
      </c>
      <c r="AI46" s="98" t="s">
        <v>257</v>
      </c>
      <c r="AJ46" s="110">
        <v>44562</v>
      </c>
      <c r="AK46" s="110">
        <v>44926</v>
      </c>
      <c r="AL46" s="82" t="s">
        <v>252</v>
      </c>
      <c r="AM46" s="214" t="s">
        <v>718</v>
      </c>
      <c r="AN46" s="214" t="s">
        <v>684</v>
      </c>
      <c r="AO46" s="220">
        <v>0.67</v>
      </c>
      <c r="AP46" s="110" t="s">
        <v>685</v>
      </c>
      <c r="AQ46" s="214" t="s">
        <v>760</v>
      </c>
      <c r="AR46" s="220">
        <v>0.67</v>
      </c>
      <c r="AS46" s="110"/>
      <c r="AT46" s="110" t="s">
        <v>607</v>
      </c>
      <c r="AU46" s="110" t="s">
        <v>634</v>
      </c>
      <c r="AV46" s="110" t="s">
        <v>639</v>
      </c>
      <c r="AW46" s="110" t="s">
        <v>639</v>
      </c>
      <c r="AX46" s="223" t="s">
        <v>880</v>
      </c>
      <c r="AY46" s="546"/>
    </row>
    <row r="47" spans="1:51" s="122" customFormat="1" ht="151.5" customHeight="1" x14ac:dyDescent="0.25">
      <c r="A47" s="393"/>
      <c r="B47" s="358"/>
      <c r="C47" s="392"/>
      <c r="D47" s="390"/>
      <c r="E47" s="377"/>
      <c r="F47" s="377"/>
      <c r="G47" s="377"/>
      <c r="H47" s="379"/>
      <c r="I47" s="377"/>
      <c r="J47" s="375"/>
      <c r="K47" s="372"/>
      <c r="L47" s="385"/>
      <c r="M47" s="388"/>
      <c r="N47" s="111"/>
      <c r="O47" s="372"/>
      <c r="P47" s="385"/>
      <c r="Q47" s="382"/>
      <c r="R47" s="101">
        <v>2</v>
      </c>
      <c r="S47" s="82"/>
      <c r="T47" s="102" t="str">
        <f t="shared" ref="T47:T48" si="55">IF(OR(U47="Preventivo",U47="Detectivo"),"Probabilidad",IF(U47="Correctivo","Impacto",""))</f>
        <v/>
      </c>
      <c r="U47" s="103"/>
      <c r="V47" s="103"/>
      <c r="W47" s="104"/>
      <c r="X47" s="103"/>
      <c r="Y47" s="103"/>
      <c r="Z47" s="103"/>
      <c r="AA47" s="105" t="str">
        <f>IFERROR(IF(T47="Probabilidad",(AA46-(+AA46*W47)),IF(T47="Impacto",L47,"")),"")</f>
        <v/>
      </c>
      <c r="AB47" s="106" t="str">
        <f t="shared" ref="AB47:AB48" si="56">IFERROR(IF(AA47="","",IF(AA47&lt;=0.2,"Muy Baja",IF(AA47&lt;=0.4,"Baja",IF(AA47&lt;=0.6,"Media",IF(AA47&lt;=0.8,"Alta","Muy Alta"))))),"")</f>
        <v/>
      </c>
      <c r="AC47" s="107" t="str">
        <f t="shared" ref="AC47:AC48" si="57">+AA47</f>
        <v/>
      </c>
      <c r="AD47" s="106" t="str">
        <f t="shared" ref="AD47:AD48" si="58">IFERROR(IF(AE47="","",IF(AE47&lt;=0.2,"Leve",IF(AE47&lt;=0.4,"Menor",IF(AE47&lt;=0.6,"Moderado",IF(AE47&lt;=0.8,"Mayor","Catastrófico"))))),"")</f>
        <v/>
      </c>
      <c r="AE47" s="107" t="str">
        <f t="shared" ref="AE47:AE48" si="59">IFERROR(IF(T47="Impacto",(P47-(+P47*W47)),IF(T47="Probabilidad",P47,"")),"")</f>
        <v/>
      </c>
      <c r="AF47" s="108"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09"/>
      <c r="AH47" s="82"/>
      <c r="AI47" s="98"/>
      <c r="AJ47" s="110"/>
      <c r="AK47" s="110"/>
      <c r="AL47" s="82"/>
      <c r="AM47" s="214"/>
      <c r="AN47" s="214"/>
      <c r="AO47" s="215"/>
      <c r="AP47" s="214"/>
      <c r="AQ47" s="214"/>
      <c r="AR47" s="215"/>
      <c r="AS47" s="110"/>
      <c r="AT47" s="110" t="s">
        <v>607</v>
      </c>
      <c r="AU47" s="110" t="s">
        <v>634</v>
      </c>
      <c r="AV47" s="110" t="s">
        <v>639</v>
      </c>
      <c r="AW47" s="110" t="s">
        <v>639</v>
      </c>
      <c r="AX47" s="110"/>
      <c r="AY47" s="546"/>
    </row>
    <row r="48" spans="1:51" s="122" customFormat="1" ht="151.5" customHeight="1" x14ac:dyDescent="0.25">
      <c r="A48" s="393"/>
      <c r="B48" s="359"/>
      <c r="C48" s="392"/>
      <c r="D48" s="390"/>
      <c r="E48" s="377"/>
      <c r="F48" s="377"/>
      <c r="G48" s="377"/>
      <c r="H48" s="379"/>
      <c r="I48" s="377"/>
      <c r="J48" s="375"/>
      <c r="K48" s="373"/>
      <c r="L48" s="386"/>
      <c r="M48" s="388"/>
      <c r="N48" s="111"/>
      <c r="O48" s="373"/>
      <c r="P48" s="386"/>
      <c r="Q48" s="383"/>
      <c r="R48" s="101">
        <v>3</v>
      </c>
      <c r="S48" s="82"/>
      <c r="T48" s="102" t="str">
        <f t="shared" si="55"/>
        <v/>
      </c>
      <c r="U48" s="103"/>
      <c r="V48" s="103"/>
      <c r="W48" s="104"/>
      <c r="X48" s="103"/>
      <c r="Y48" s="103"/>
      <c r="Z48" s="103"/>
      <c r="AA48" s="105" t="str">
        <f>IFERROR(IF(T48="Probabilidad",(AA47-(+AA47*W48)),IF(T48="Impacto",L48,"")),"")</f>
        <v/>
      </c>
      <c r="AB48" s="106" t="str">
        <f t="shared" si="56"/>
        <v/>
      </c>
      <c r="AC48" s="107" t="str">
        <f t="shared" si="57"/>
        <v/>
      </c>
      <c r="AD48" s="106" t="str">
        <f t="shared" si="58"/>
        <v/>
      </c>
      <c r="AE48" s="107" t="str">
        <f t="shared" si="59"/>
        <v/>
      </c>
      <c r="AF48" s="108" t="str">
        <f t="shared" si="60"/>
        <v/>
      </c>
      <c r="AG48" s="109"/>
      <c r="AH48" s="82"/>
      <c r="AI48" s="98"/>
      <c r="AJ48" s="110"/>
      <c r="AK48" s="110"/>
      <c r="AL48" s="82"/>
      <c r="AM48" s="214"/>
      <c r="AN48" s="214"/>
      <c r="AO48" s="215"/>
      <c r="AP48" s="214"/>
      <c r="AQ48" s="214"/>
      <c r="AR48" s="215"/>
      <c r="AS48" s="110"/>
      <c r="AT48" s="110" t="s">
        <v>607</v>
      </c>
      <c r="AU48" s="110" t="s">
        <v>634</v>
      </c>
      <c r="AV48" s="110" t="s">
        <v>639</v>
      </c>
      <c r="AW48" s="110" t="s">
        <v>639</v>
      </c>
      <c r="AX48" s="110"/>
      <c r="AY48" s="546"/>
    </row>
    <row r="49" spans="1:51" s="122" customFormat="1" ht="151.5" customHeight="1" x14ac:dyDescent="0.25">
      <c r="A49" s="393">
        <v>16</v>
      </c>
      <c r="B49" s="357" t="s">
        <v>240</v>
      </c>
      <c r="C49" s="389" t="s">
        <v>371</v>
      </c>
      <c r="D49" s="389" t="s">
        <v>247</v>
      </c>
      <c r="E49" s="376" t="s">
        <v>120</v>
      </c>
      <c r="F49" s="376" t="s">
        <v>427</v>
      </c>
      <c r="G49" s="376" t="s">
        <v>259</v>
      </c>
      <c r="H49" s="378" t="s">
        <v>258</v>
      </c>
      <c r="I49" s="376" t="s">
        <v>318</v>
      </c>
      <c r="J49" s="374" t="s">
        <v>255</v>
      </c>
      <c r="K49" s="371" t="str">
        <f>IF(J49&lt;=0,"",IF(J49&lt;=2,"Muy Baja",IF(J49&lt;=24,"Baja",IF(J49&lt;=500,"Media",IF(J49&lt;=5000,"Alta","Muy Alta")))))</f>
        <v>Muy Alta</v>
      </c>
      <c r="L49" s="384">
        <f>IF(K49="","",IF(K49="Muy Baja",0.2,IF(K49="Baja",0.4,IF(K49="Media",0.6,IF(K49="Alta",0.8,IF(K49="Muy Alta",1,))))))</f>
        <v>1</v>
      </c>
      <c r="M49" s="387" t="s">
        <v>474</v>
      </c>
      <c r="N49" s="100" t="str">
        <f>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71" t="str">
        <f>IF(OR(N49='Tabla Impacto'!$C$11,N49='Tabla Impacto'!$D$11),"Leve",IF(OR(N49='Tabla Impacto'!$C$12,N49='Tabla Impacto'!$D$12),"Menor",IF(OR(N49='Tabla Impacto'!$C$13,N49='Tabla Impacto'!$D$13),"Moderado",IF(OR(N49='Tabla Impacto'!$C$14,N49='Tabla Impacto'!$D$14),"Mayor",IF(OR(N49='Tabla Impacto'!$C$15,N49='Tabla Impacto'!$D$15),"Catastrófico","")))))</f>
        <v>Mayor</v>
      </c>
      <c r="P49" s="384">
        <f>IF(O49="","",IF(O49="Leve",0.2,IF(O49="Menor",0.4,IF(O49="Moderado",0.6,IF(O49="Mayor",0.8,IF(O49="Catastrófico",1,))))))</f>
        <v>0.8</v>
      </c>
      <c r="Q49" s="381"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1">
        <v>1</v>
      </c>
      <c r="S49" s="82" t="s">
        <v>260</v>
      </c>
      <c r="T49" s="102" t="str">
        <f t="shared" ref="T49:T51" si="61">IF(OR(U49="Preventivo",U49="Detectivo"),"Probabilidad",IF(U49="Correctivo","Impacto",""))</f>
        <v>Probabilidad</v>
      </c>
      <c r="U49" s="103" t="s">
        <v>14</v>
      </c>
      <c r="V49" s="103" t="s">
        <v>9</v>
      </c>
      <c r="W49" s="104" t="str">
        <f t="shared" ref="W49" si="62">IF(AND(U49="Preventivo",V49="Automático"),"50%",IF(AND(U49="Preventivo",V49="Manual"),"40%",IF(AND(U49="Detectivo",V49="Automático"),"40%",IF(AND(U49="Detectivo",V49="Manual"),"30%",IF(AND(U49="Correctivo",V49="Automático"),"35%",IF(AND(U49="Correctivo",V49="Manual"),"25%",""))))))</f>
        <v>40%</v>
      </c>
      <c r="X49" s="103" t="s">
        <v>19</v>
      </c>
      <c r="Y49" s="103" t="s">
        <v>22</v>
      </c>
      <c r="Z49" s="103" t="s">
        <v>110</v>
      </c>
      <c r="AA49" s="105">
        <f t="shared" ref="AA49" si="63">IFERROR(IF(T49="Probabilidad",(L49-(+L49*W49)),IF(T49="Impacto",L49,"")),"")</f>
        <v>0.6</v>
      </c>
      <c r="AB49" s="106" t="str">
        <f t="shared" ref="AB49:AB51" si="64">IFERROR(IF(AA49="","",IF(AA49&lt;=0.2,"Muy Baja",IF(AA49&lt;=0.4,"Baja",IF(AA49&lt;=0.6,"Media",IF(AA49&lt;=0.8,"Alta","Muy Alta"))))),"")</f>
        <v>Media</v>
      </c>
      <c r="AC49" s="107">
        <f t="shared" ref="AC49:AC51" si="65">+AA49</f>
        <v>0.6</v>
      </c>
      <c r="AD49" s="106" t="str">
        <f t="shared" ref="AD49:AD51" si="66">IFERROR(IF(AE49="","",IF(AE49&lt;=0.2,"Leve",IF(AE49&lt;=0.4,"Menor",IF(AE49&lt;=0.6,"Moderado",IF(AE49&lt;=0.8,"Mayor","Catastrófico"))))),"")</f>
        <v>Mayor</v>
      </c>
      <c r="AE49" s="107">
        <f t="shared" ref="AE49:AE51" si="67">IFERROR(IF(T49="Impacto",(P49-(+P49*W49)),IF(T49="Probabilidad",P49,"")),"")</f>
        <v>0.8</v>
      </c>
      <c r="AF49" s="108" t="str">
        <f t="shared" ref="AF49:AF5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09" t="s">
        <v>122</v>
      </c>
      <c r="AH49" s="82" t="s">
        <v>498</v>
      </c>
      <c r="AI49" s="98" t="s">
        <v>202</v>
      </c>
      <c r="AJ49" s="110">
        <v>44562</v>
      </c>
      <c r="AK49" s="110">
        <v>44926</v>
      </c>
      <c r="AL49" s="97" t="s">
        <v>261</v>
      </c>
      <c r="AM49" s="214" t="s">
        <v>686</v>
      </c>
      <c r="AN49" s="214" t="s">
        <v>687</v>
      </c>
      <c r="AO49" s="220">
        <v>0.67</v>
      </c>
      <c r="AP49" s="110" t="s">
        <v>821</v>
      </c>
      <c r="AQ49" s="214" t="s">
        <v>688</v>
      </c>
      <c r="AR49" s="220" t="s">
        <v>609</v>
      </c>
      <c r="AS49" s="110"/>
      <c r="AT49" s="110" t="s">
        <v>607</v>
      </c>
      <c r="AU49" s="110" t="s">
        <v>634</v>
      </c>
      <c r="AV49" s="110" t="s">
        <v>639</v>
      </c>
      <c r="AW49" s="110" t="s">
        <v>639</v>
      </c>
      <c r="AX49" s="223" t="s">
        <v>883</v>
      </c>
      <c r="AY49" s="546"/>
    </row>
    <row r="50" spans="1:51" s="122" customFormat="1" ht="151.5" customHeight="1" x14ac:dyDescent="0.25">
      <c r="A50" s="393"/>
      <c r="B50" s="358"/>
      <c r="C50" s="392"/>
      <c r="D50" s="390"/>
      <c r="E50" s="377"/>
      <c r="F50" s="377"/>
      <c r="G50" s="377"/>
      <c r="H50" s="379"/>
      <c r="I50" s="377"/>
      <c r="J50" s="375"/>
      <c r="K50" s="372"/>
      <c r="L50" s="385"/>
      <c r="M50" s="388"/>
      <c r="N50" s="111"/>
      <c r="O50" s="372"/>
      <c r="P50" s="385"/>
      <c r="Q50" s="382"/>
      <c r="R50" s="101">
        <v>2</v>
      </c>
      <c r="S50" s="82"/>
      <c r="T50" s="102" t="str">
        <f t="shared" si="61"/>
        <v/>
      </c>
      <c r="U50" s="103"/>
      <c r="V50" s="103"/>
      <c r="W50" s="104"/>
      <c r="X50" s="103"/>
      <c r="Y50" s="103"/>
      <c r="Z50" s="103"/>
      <c r="AA50" s="105" t="str">
        <f>IFERROR(IF(T50="Probabilidad",(AA49-(+AA49*W50)),IF(T50="Impacto",L50,"")),"")</f>
        <v/>
      </c>
      <c r="AB50" s="106" t="str">
        <f t="shared" si="64"/>
        <v/>
      </c>
      <c r="AC50" s="107" t="str">
        <f t="shared" si="65"/>
        <v/>
      </c>
      <c r="AD50" s="106" t="str">
        <f t="shared" si="66"/>
        <v/>
      </c>
      <c r="AE50" s="107" t="str">
        <f t="shared" si="67"/>
        <v/>
      </c>
      <c r="AF50" s="108" t="str">
        <f t="shared" si="68"/>
        <v/>
      </c>
      <c r="AG50" s="109"/>
      <c r="AH50" s="82"/>
      <c r="AI50" s="98"/>
      <c r="AJ50" s="110"/>
      <c r="AK50" s="110"/>
      <c r="AL50" s="82"/>
      <c r="AM50" s="214"/>
      <c r="AN50" s="214"/>
      <c r="AO50" s="215"/>
      <c r="AP50" s="214"/>
      <c r="AQ50" s="214"/>
      <c r="AR50" s="215"/>
      <c r="AS50" s="110"/>
      <c r="AT50" s="110" t="s">
        <v>607</v>
      </c>
      <c r="AU50" s="110" t="s">
        <v>634</v>
      </c>
      <c r="AV50" s="110" t="s">
        <v>639</v>
      </c>
      <c r="AW50" s="110" t="s">
        <v>639</v>
      </c>
      <c r="AX50" s="110"/>
      <c r="AY50" s="546"/>
    </row>
    <row r="51" spans="1:51" s="122" customFormat="1" ht="151.5" customHeight="1" x14ac:dyDescent="0.25">
      <c r="A51" s="395"/>
      <c r="B51" s="359"/>
      <c r="C51" s="392"/>
      <c r="D51" s="390"/>
      <c r="E51" s="377"/>
      <c r="F51" s="377"/>
      <c r="G51" s="377"/>
      <c r="H51" s="379"/>
      <c r="I51" s="377"/>
      <c r="J51" s="375"/>
      <c r="K51" s="373"/>
      <c r="L51" s="386"/>
      <c r="M51" s="388"/>
      <c r="N51" s="111"/>
      <c r="O51" s="373"/>
      <c r="P51" s="386"/>
      <c r="Q51" s="383"/>
      <c r="R51" s="101">
        <v>3</v>
      </c>
      <c r="S51" s="82"/>
      <c r="T51" s="102" t="str">
        <f t="shared" si="61"/>
        <v/>
      </c>
      <c r="U51" s="103"/>
      <c r="V51" s="103"/>
      <c r="W51" s="104"/>
      <c r="X51" s="103"/>
      <c r="Y51" s="103"/>
      <c r="Z51" s="103"/>
      <c r="AA51" s="105" t="str">
        <f>IFERROR(IF(T51="Probabilidad",(AA50-(+AA50*W51)),IF(T51="Impacto",L51,"")),"")</f>
        <v/>
      </c>
      <c r="AB51" s="106" t="str">
        <f t="shared" si="64"/>
        <v/>
      </c>
      <c r="AC51" s="107" t="str">
        <f t="shared" si="65"/>
        <v/>
      </c>
      <c r="AD51" s="106" t="str">
        <f t="shared" si="66"/>
        <v/>
      </c>
      <c r="AE51" s="107" t="str">
        <f t="shared" si="67"/>
        <v/>
      </c>
      <c r="AF51" s="108" t="str">
        <f t="shared" si="68"/>
        <v/>
      </c>
      <c r="AG51" s="109"/>
      <c r="AH51" s="82"/>
      <c r="AI51" s="98"/>
      <c r="AJ51" s="110"/>
      <c r="AK51" s="110"/>
      <c r="AL51" s="82"/>
      <c r="AM51" s="214"/>
      <c r="AN51" s="214"/>
      <c r="AO51" s="215"/>
      <c r="AP51" s="214"/>
      <c r="AQ51" s="214"/>
      <c r="AR51" s="215"/>
      <c r="AS51" s="110"/>
      <c r="AT51" s="110" t="s">
        <v>607</v>
      </c>
      <c r="AU51" s="110" t="s">
        <v>634</v>
      </c>
      <c r="AV51" s="110" t="s">
        <v>639</v>
      </c>
      <c r="AW51" s="110" t="s">
        <v>639</v>
      </c>
      <c r="AX51" s="110"/>
      <c r="AY51" s="546"/>
    </row>
    <row r="52" spans="1:51" s="122" customFormat="1" ht="213" customHeight="1" x14ac:dyDescent="0.25">
      <c r="A52" s="394">
        <v>17</v>
      </c>
      <c r="B52" s="541" t="s">
        <v>240</v>
      </c>
      <c r="C52" s="389" t="s">
        <v>371</v>
      </c>
      <c r="D52" s="389" t="s">
        <v>247</v>
      </c>
      <c r="E52" s="376" t="s">
        <v>120</v>
      </c>
      <c r="F52" s="376" t="s">
        <v>428</v>
      </c>
      <c r="G52" s="376" t="s">
        <v>263</v>
      </c>
      <c r="H52" s="378" t="s">
        <v>262</v>
      </c>
      <c r="I52" s="376" t="s">
        <v>318</v>
      </c>
      <c r="J52" s="374">
        <v>60</v>
      </c>
      <c r="K52" s="371" t="str">
        <f>IF(J52&lt;=0,"",IF(J52&lt;=2,"Muy Baja",IF(J52&lt;=24,"Baja",IF(J52&lt;=500,"Media",IF(J52&lt;=5000,"Alta","Muy Alta")))))</f>
        <v>Media</v>
      </c>
      <c r="L52" s="384">
        <f>IF(K52="","",IF(K52="Muy Baja",0.2,IF(K52="Baja",0.4,IF(K52="Media",0.6,IF(K52="Alta",0.8,IF(K52="Muy Alta",1,))))))</f>
        <v>0.6</v>
      </c>
      <c r="M52" s="387" t="s">
        <v>467</v>
      </c>
      <c r="N52" s="100"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71" t="str">
        <f>IF(OR(N52='Tabla Impacto'!$C$11,N52='Tabla Impacto'!$D$11),"Leve",IF(OR(N52='Tabla Impacto'!$C$12,N52='Tabla Impacto'!$D$12),"Menor",IF(OR(N52='Tabla Impacto'!$C$13,N52='Tabla Impacto'!$D$13),"Moderado",IF(OR(N52='Tabla Impacto'!$C$14,N52='Tabla Impacto'!$D$14),"Mayor",IF(OR(N52='Tabla Impacto'!$C$15,N52='Tabla Impacto'!$D$15),"Catastrófico","")))))</f>
        <v>Moderado</v>
      </c>
      <c r="P52" s="384">
        <f>IF(O52="","",IF(O52="Leve",0.2,IF(O52="Menor",0.4,IF(O52="Moderado",0.6,IF(O52="Mayor",0.8,IF(O52="Catastrófico",1,))))))</f>
        <v>0.6</v>
      </c>
      <c r="Q52" s="381"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1">
        <v>1</v>
      </c>
      <c r="S52" s="82" t="s">
        <v>822</v>
      </c>
      <c r="T52" s="102" t="str">
        <f t="shared" si="25"/>
        <v>Probabilidad</v>
      </c>
      <c r="U52" s="103" t="s">
        <v>15</v>
      </c>
      <c r="V52" s="103" t="s">
        <v>9</v>
      </c>
      <c r="W52" s="104" t="str">
        <f t="shared" si="26"/>
        <v>30%</v>
      </c>
      <c r="X52" s="103" t="s">
        <v>19</v>
      </c>
      <c r="Y52" s="103" t="s">
        <v>22</v>
      </c>
      <c r="Z52" s="103" t="s">
        <v>110</v>
      </c>
      <c r="AA52" s="105">
        <f t="shared" si="27"/>
        <v>0.42</v>
      </c>
      <c r="AB52" s="106" t="str">
        <f t="shared" si="28"/>
        <v>Media</v>
      </c>
      <c r="AC52" s="107">
        <f t="shared" si="29"/>
        <v>0.42</v>
      </c>
      <c r="AD52" s="106" t="str">
        <f t="shared" si="30"/>
        <v>Moderado</v>
      </c>
      <c r="AE52" s="107">
        <f t="shared" si="31"/>
        <v>0.6</v>
      </c>
      <c r="AF52" s="108" t="str">
        <f t="shared" si="32"/>
        <v>Moderado</v>
      </c>
      <c r="AG52" s="109" t="s">
        <v>122</v>
      </c>
      <c r="AH52" s="82" t="s">
        <v>265</v>
      </c>
      <c r="AI52" s="112" t="s">
        <v>266</v>
      </c>
      <c r="AJ52" s="110">
        <v>44562</v>
      </c>
      <c r="AK52" s="110">
        <v>44926</v>
      </c>
      <c r="AL52" s="82" t="s">
        <v>267</v>
      </c>
      <c r="AM52" s="110" t="s">
        <v>686</v>
      </c>
      <c r="AN52" s="110" t="s">
        <v>687</v>
      </c>
      <c r="AO52" s="220">
        <v>0.67</v>
      </c>
      <c r="AP52" s="110" t="s">
        <v>689</v>
      </c>
      <c r="AQ52" s="214" t="s">
        <v>690</v>
      </c>
      <c r="AR52" s="220">
        <v>0.67</v>
      </c>
      <c r="AS52" s="110"/>
      <c r="AT52" s="110" t="s">
        <v>607</v>
      </c>
      <c r="AU52" s="110" t="s">
        <v>634</v>
      </c>
      <c r="AV52" s="110" t="s">
        <v>639</v>
      </c>
      <c r="AW52" s="110" t="s">
        <v>639</v>
      </c>
      <c r="AX52" s="223" t="s">
        <v>884</v>
      </c>
      <c r="AY52" s="546"/>
    </row>
    <row r="53" spans="1:51" s="122" customFormat="1" ht="259.5" customHeight="1" x14ac:dyDescent="0.25">
      <c r="A53" s="393"/>
      <c r="B53" s="542"/>
      <c r="C53" s="392"/>
      <c r="D53" s="390"/>
      <c r="E53" s="377"/>
      <c r="F53" s="377"/>
      <c r="G53" s="377"/>
      <c r="H53" s="379"/>
      <c r="I53" s="377"/>
      <c r="J53" s="375"/>
      <c r="K53" s="372"/>
      <c r="L53" s="385"/>
      <c r="M53" s="388"/>
      <c r="N53" s="111"/>
      <c r="O53" s="372"/>
      <c r="P53" s="385"/>
      <c r="Q53" s="382"/>
      <c r="R53" s="101">
        <v>2</v>
      </c>
      <c r="S53" s="82" t="s">
        <v>264</v>
      </c>
      <c r="T53" s="102" t="str">
        <f t="shared" ref="T53:T54" si="69">IF(OR(U53="Preventivo",U53="Detectivo"),"Probabilidad",IF(U53="Correctivo","Impacto",""))</f>
        <v>Probabilidad</v>
      </c>
      <c r="U53" s="103" t="s">
        <v>15</v>
      </c>
      <c r="V53" s="103" t="s">
        <v>9</v>
      </c>
      <c r="W53" s="104" t="str">
        <f t="shared" ref="W53" si="70">IF(AND(U53="Preventivo",V53="Automático"),"50%",IF(AND(U53="Preventivo",V53="Manual"),"40%",IF(AND(U53="Detectivo",V53="Automático"),"40%",IF(AND(U53="Detectivo",V53="Manual"),"30%",IF(AND(U53="Correctivo",V53="Automático"),"35%",IF(AND(U53="Correctivo",V53="Manual"),"25%",""))))))</f>
        <v>30%</v>
      </c>
      <c r="X53" s="103" t="s">
        <v>19</v>
      </c>
      <c r="Y53" s="103" t="s">
        <v>22</v>
      </c>
      <c r="Z53" s="103" t="s">
        <v>110</v>
      </c>
      <c r="AA53" s="105">
        <f>IFERROR(IF(T53="Probabilidad",(AA52-(+AA52*W53)),IF(T53="Impacto",L53,"")),"")</f>
        <v>0.29399999999999998</v>
      </c>
      <c r="AB53" s="106" t="str">
        <f t="shared" ref="AB53:AB54" si="71">IFERROR(IF(AA53="","",IF(AA53&lt;=0.2,"Muy Baja",IF(AA53&lt;=0.4,"Baja",IF(AA53&lt;=0.6,"Media",IF(AA53&lt;=0.8,"Alta","Muy Alta"))))),"")</f>
        <v>Baja</v>
      </c>
      <c r="AC53" s="107">
        <f t="shared" ref="AC53:AC54" si="72">+AA53</f>
        <v>0.29399999999999998</v>
      </c>
      <c r="AD53" s="106" t="str">
        <f t="shared" ref="AD53:AD54" si="73">IFERROR(IF(AE53="","",IF(AE53&lt;=0.2,"Leve",IF(AE53&lt;=0.4,"Menor",IF(AE53&lt;=0.6,"Moderado",IF(AE53&lt;=0.8,"Mayor","Catastrófico"))))),"")</f>
        <v>Moderado</v>
      </c>
      <c r="AE53" s="107">
        <v>0.6</v>
      </c>
      <c r="AF53" s="108"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09" t="s">
        <v>122</v>
      </c>
      <c r="AH53" s="82" t="s">
        <v>823</v>
      </c>
      <c r="AI53" s="112" t="s">
        <v>266</v>
      </c>
      <c r="AJ53" s="110">
        <v>44562</v>
      </c>
      <c r="AK53" s="110">
        <v>44926</v>
      </c>
      <c r="AL53" s="82" t="s">
        <v>267</v>
      </c>
      <c r="AM53" s="110" t="s">
        <v>691</v>
      </c>
      <c r="AN53" s="110" t="s">
        <v>692</v>
      </c>
      <c r="AO53" s="220">
        <v>0.5</v>
      </c>
      <c r="AP53" s="110" t="s">
        <v>689</v>
      </c>
      <c r="AQ53" s="214" t="s">
        <v>690</v>
      </c>
      <c r="AR53" s="220">
        <v>0.5</v>
      </c>
      <c r="AS53" s="110"/>
      <c r="AT53" s="110" t="s">
        <v>607</v>
      </c>
      <c r="AU53" s="110" t="s">
        <v>634</v>
      </c>
      <c r="AV53" s="110" t="s">
        <v>639</v>
      </c>
      <c r="AW53" s="110" t="s">
        <v>639</v>
      </c>
      <c r="AX53" s="223" t="s">
        <v>885</v>
      </c>
      <c r="AY53" s="546"/>
    </row>
    <row r="54" spans="1:51" s="122" customFormat="1" ht="151.5" customHeight="1" x14ac:dyDescent="0.25">
      <c r="A54" s="393"/>
      <c r="B54" s="543"/>
      <c r="C54" s="392"/>
      <c r="D54" s="390"/>
      <c r="E54" s="377"/>
      <c r="F54" s="377"/>
      <c r="G54" s="377"/>
      <c r="H54" s="379"/>
      <c r="I54" s="377"/>
      <c r="J54" s="375"/>
      <c r="K54" s="373"/>
      <c r="L54" s="386"/>
      <c r="M54" s="388"/>
      <c r="N54" s="111"/>
      <c r="O54" s="373"/>
      <c r="P54" s="386"/>
      <c r="Q54" s="383"/>
      <c r="R54" s="101">
        <v>3</v>
      </c>
      <c r="S54" s="82"/>
      <c r="T54" s="102" t="str">
        <f t="shared" si="69"/>
        <v/>
      </c>
      <c r="U54" s="103"/>
      <c r="V54" s="103"/>
      <c r="W54" s="104"/>
      <c r="X54" s="103"/>
      <c r="Y54" s="103"/>
      <c r="Z54" s="103"/>
      <c r="AA54" s="105" t="str">
        <f>IFERROR(IF(T54="Probabilidad",(AA53-(+AA53*W54)),IF(T54="Impacto",L54,"")),"")</f>
        <v/>
      </c>
      <c r="AB54" s="106" t="str">
        <f t="shared" si="71"/>
        <v/>
      </c>
      <c r="AC54" s="107" t="str">
        <f t="shared" si="72"/>
        <v/>
      </c>
      <c r="AD54" s="106" t="str">
        <f t="shared" si="73"/>
        <v/>
      </c>
      <c r="AE54" s="107" t="str">
        <f t="shared" ref="AE54" si="75">IFERROR(IF(T54="Impacto",(P54-(+P54*W54)),IF(T54="Probabilidad",P54,"")),"")</f>
        <v/>
      </c>
      <c r="AF54" s="108" t="str">
        <f t="shared" si="74"/>
        <v/>
      </c>
      <c r="AG54" s="109"/>
      <c r="AH54" s="82"/>
      <c r="AI54" s="98"/>
      <c r="AJ54" s="110"/>
      <c r="AK54" s="110"/>
      <c r="AL54" s="82"/>
      <c r="AM54" s="214"/>
      <c r="AN54" s="214"/>
      <c r="AO54" s="215"/>
      <c r="AP54" s="214"/>
      <c r="AQ54" s="214"/>
      <c r="AR54" s="215"/>
      <c r="AS54" s="110"/>
      <c r="AT54" s="110" t="s">
        <v>607</v>
      </c>
      <c r="AU54" s="110" t="s">
        <v>634</v>
      </c>
      <c r="AV54" s="110" t="s">
        <v>639</v>
      </c>
      <c r="AW54" s="110" t="s">
        <v>639</v>
      </c>
      <c r="AX54" s="110"/>
      <c r="AY54" s="546"/>
    </row>
    <row r="55" spans="1:51" s="122" customFormat="1" ht="151.5" customHeight="1" x14ac:dyDescent="0.25">
      <c r="A55" s="393">
        <v>18</v>
      </c>
      <c r="B55" s="357" t="s">
        <v>268</v>
      </c>
      <c r="C55" s="389" t="s">
        <v>269</v>
      </c>
      <c r="D55" s="389" t="s">
        <v>373</v>
      </c>
      <c r="E55" s="376" t="s">
        <v>120</v>
      </c>
      <c r="F55" s="376" t="s">
        <v>270</v>
      </c>
      <c r="G55" s="376" t="s">
        <v>271</v>
      </c>
      <c r="H55" s="378" t="s">
        <v>429</v>
      </c>
      <c r="I55" s="376" t="s">
        <v>117</v>
      </c>
      <c r="J55" s="374">
        <v>360</v>
      </c>
      <c r="K55" s="371" t="str">
        <f>IF(J55&lt;=0,"",IF(J55&lt;=2,"Muy Baja",IF(J55&lt;=24,"Baja",IF(J55&lt;=500,"Media",IF(J55&lt;=5000,"Alta","Muy Alta")))))</f>
        <v>Media</v>
      </c>
      <c r="L55" s="384">
        <f>IF(K55="","",IF(K55="Muy Baja",0.2,IF(K55="Baja",0.4,IF(K55="Media",0.6,IF(K55="Alta",0.8,IF(K55="Muy Alta",1,))))))</f>
        <v>0.6</v>
      </c>
      <c r="M55" s="387" t="s">
        <v>467</v>
      </c>
      <c r="N55" s="100"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71" t="str">
        <f>IF(OR(N55='Tabla Impacto'!$C$11,N55='Tabla Impacto'!$D$11),"Leve",IF(OR(N55='Tabla Impacto'!$C$12,N55='Tabla Impacto'!$D$12),"Menor",IF(OR(N55='Tabla Impacto'!$C$13,N55='Tabla Impacto'!$D$13),"Moderado",IF(OR(N55='Tabla Impacto'!$C$14,N55='Tabla Impacto'!$D$14),"Mayor",IF(OR(N55='Tabla Impacto'!$C$15,N55='Tabla Impacto'!$D$15),"Catastrófico","")))))</f>
        <v>Moderado</v>
      </c>
      <c r="P55" s="384">
        <f>IF(O55="","",IF(O55="Leve",0.2,IF(O55="Menor",0.4,IF(O55="Moderado",0.6,IF(O55="Mayor",0.8,IF(O55="Catastrófico",1,))))))</f>
        <v>0.6</v>
      </c>
      <c r="Q55" s="381"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01">
        <v>1</v>
      </c>
      <c r="S55" s="82" t="s">
        <v>272</v>
      </c>
      <c r="T55" s="102" t="str">
        <f t="shared" si="25"/>
        <v>Probabilidad</v>
      </c>
      <c r="U55" s="103" t="s">
        <v>15</v>
      </c>
      <c r="V55" s="103" t="s">
        <v>9</v>
      </c>
      <c r="W55" s="104" t="str">
        <f t="shared" si="26"/>
        <v>30%</v>
      </c>
      <c r="X55" s="103" t="s">
        <v>20</v>
      </c>
      <c r="Y55" s="103" t="s">
        <v>22</v>
      </c>
      <c r="Z55" s="103" t="s">
        <v>110</v>
      </c>
      <c r="AA55" s="105">
        <f t="shared" si="27"/>
        <v>0.42</v>
      </c>
      <c r="AB55" s="106" t="str">
        <f t="shared" si="28"/>
        <v>Media</v>
      </c>
      <c r="AC55" s="107">
        <f t="shared" si="29"/>
        <v>0.42</v>
      </c>
      <c r="AD55" s="106" t="str">
        <f t="shared" si="30"/>
        <v>Moderado</v>
      </c>
      <c r="AE55" s="107">
        <f t="shared" si="31"/>
        <v>0.6</v>
      </c>
      <c r="AF55" s="108" t="str">
        <f t="shared" si="32"/>
        <v>Moderado</v>
      </c>
      <c r="AG55" s="109" t="s">
        <v>122</v>
      </c>
      <c r="AH55" s="82" t="s">
        <v>372</v>
      </c>
      <c r="AI55" s="98" t="s">
        <v>197</v>
      </c>
      <c r="AJ55" s="110">
        <v>44562</v>
      </c>
      <c r="AK55" s="110">
        <v>44926</v>
      </c>
      <c r="AL55" s="82" t="s">
        <v>273</v>
      </c>
      <c r="AM55" s="214" t="s">
        <v>825</v>
      </c>
      <c r="AN55" s="214" t="s">
        <v>625</v>
      </c>
      <c r="AO55" s="215">
        <v>0.67</v>
      </c>
      <c r="AP55" s="214" t="s">
        <v>626</v>
      </c>
      <c r="AQ55" s="214" t="s">
        <v>824</v>
      </c>
      <c r="AR55" s="215">
        <v>0.67</v>
      </c>
      <c r="AS55" s="110"/>
      <c r="AT55" s="110" t="s">
        <v>607</v>
      </c>
      <c r="AU55" s="110" t="s">
        <v>634</v>
      </c>
      <c r="AV55" s="110" t="s">
        <v>639</v>
      </c>
      <c r="AW55" s="110" t="s">
        <v>639</v>
      </c>
      <c r="AX55" s="223" t="s">
        <v>880</v>
      </c>
      <c r="AY55" s="546"/>
    </row>
    <row r="56" spans="1:51" s="122" customFormat="1" ht="151.5" customHeight="1" x14ac:dyDescent="0.25">
      <c r="A56" s="393"/>
      <c r="B56" s="358"/>
      <c r="C56" s="390"/>
      <c r="D56" s="392"/>
      <c r="E56" s="377"/>
      <c r="F56" s="377"/>
      <c r="G56" s="377"/>
      <c r="H56" s="379"/>
      <c r="I56" s="377"/>
      <c r="J56" s="375"/>
      <c r="K56" s="372"/>
      <c r="L56" s="385"/>
      <c r="M56" s="388"/>
      <c r="N56" s="111"/>
      <c r="O56" s="372"/>
      <c r="P56" s="385"/>
      <c r="Q56" s="382"/>
      <c r="R56" s="101">
        <v>2</v>
      </c>
      <c r="S56" s="82"/>
      <c r="T56" s="102" t="str">
        <f t="shared" ref="T56:T57" si="76">IF(OR(U56="Preventivo",U56="Detectivo"),"Probabilidad",IF(U56="Correctivo","Impacto",""))</f>
        <v/>
      </c>
      <c r="U56" s="103"/>
      <c r="V56" s="103"/>
      <c r="W56" s="104"/>
      <c r="X56" s="103"/>
      <c r="Y56" s="103"/>
      <c r="Z56" s="103"/>
      <c r="AA56" s="105" t="str">
        <f>IFERROR(IF(T56="Probabilidad",(AA55-(+AA55*W56)),IF(T56="Impacto",L56,"")),"")</f>
        <v/>
      </c>
      <c r="AB56" s="106" t="str">
        <f t="shared" ref="AB56:AB57" si="77">IFERROR(IF(AA56="","",IF(AA56&lt;=0.2,"Muy Baja",IF(AA56&lt;=0.4,"Baja",IF(AA56&lt;=0.6,"Media",IF(AA56&lt;=0.8,"Alta","Muy Alta"))))),"")</f>
        <v/>
      </c>
      <c r="AC56" s="107" t="str">
        <f t="shared" ref="AC56:AC57" si="78">+AA56</f>
        <v/>
      </c>
      <c r="AD56" s="106" t="str">
        <f t="shared" ref="AD56:AD57" si="79">IFERROR(IF(AE56="","",IF(AE56&lt;=0.2,"Leve",IF(AE56&lt;=0.4,"Menor",IF(AE56&lt;=0.6,"Moderado",IF(AE56&lt;=0.8,"Mayor","Catastrófico"))))),"")</f>
        <v/>
      </c>
      <c r="AE56" s="107" t="str">
        <f t="shared" ref="AE56:AE57" si="80">IFERROR(IF(T56="Impacto",(P56-(+P56*W56)),IF(T56="Probabilidad",P56,"")),"")</f>
        <v/>
      </c>
      <c r="AF56" s="108"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09"/>
      <c r="AH56" s="82"/>
      <c r="AI56" s="98"/>
      <c r="AJ56" s="110"/>
      <c r="AK56" s="110"/>
      <c r="AL56" s="82"/>
      <c r="AM56" s="214"/>
      <c r="AN56" s="214"/>
      <c r="AO56" s="215"/>
      <c r="AP56" s="214"/>
      <c r="AQ56" s="214"/>
      <c r="AR56" s="215"/>
      <c r="AS56" s="110"/>
      <c r="AT56" s="110" t="s">
        <v>607</v>
      </c>
      <c r="AU56" s="110" t="s">
        <v>634</v>
      </c>
      <c r="AV56" s="110" t="s">
        <v>639</v>
      </c>
      <c r="AW56" s="110" t="s">
        <v>639</v>
      </c>
      <c r="AX56" s="110"/>
      <c r="AY56" s="546"/>
    </row>
    <row r="57" spans="1:51" s="122" customFormat="1" ht="151.5" customHeight="1" x14ac:dyDescent="0.25">
      <c r="A57" s="393"/>
      <c r="B57" s="359"/>
      <c r="C57" s="390"/>
      <c r="D57" s="392"/>
      <c r="E57" s="377"/>
      <c r="F57" s="377"/>
      <c r="G57" s="377"/>
      <c r="H57" s="379"/>
      <c r="I57" s="377"/>
      <c r="J57" s="375"/>
      <c r="K57" s="373"/>
      <c r="L57" s="386"/>
      <c r="M57" s="396"/>
      <c r="N57" s="111"/>
      <c r="O57" s="373"/>
      <c r="P57" s="386"/>
      <c r="Q57" s="383"/>
      <c r="R57" s="101">
        <v>3</v>
      </c>
      <c r="S57" s="82"/>
      <c r="T57" s="102" t="str">
        <f t="shared" si="76"/>
        <v/>
      </c>
      <c r="U57" s="103"/>
      <c r="V57" s="103"/>
      <c r="W57" s="104"/>
      <c r="X57" s="103"/>
      <c r="Y57" s="103"/>
      <c r="Z57" s="103"/>
      <c r="AA57" s="105" t="str">
        <f>IFERROR(IF(T57="Probabilidad",(AA56-(+AA56*W57)),IF(T57="Impacto",L57,"")),"")</f>
        <v/>
      </c>
      <c r="AB57" s="106" t="str">
        <f t="shared" si="77"/>
        <v/>
      </c>
      <c r="AC57" s="107" t="str">
        <f t="shared" si="78"/>
        <v/>
      </c>
      <c r="AD57" s="106" t="str">
        <f t="shared" si="79"/>
        <v/>
      </c>
      <c r="AE57" s="107" t="str">
        <f t="shared" si="80"/>
        <v/>
      </c>
      <c r="AF57" s="108" t="str">
        <f t="shared" si="81"/>
        <v/>
      </c>
      <c r="AG57" s="109"/>
      <c r="AH57" s="82"/>
      <c r="AI57" s="98"/>
      <c r="AJ57" s="110"/>
      <c r="AK57" s="110"/>
      <c r="AL57" s="82"/>
      <c r="AM57" s="214"/>
      <c r="AN57" s="214"/>
      <c r="AO57" s="215"/>
      <c r="AP57" s="214"/>
      <c r="AQ57" s="214"/>
      <c r="AR57" s="215"/>
      <c r="AS57" s="110"/>
      <c r="AT57" s="110" t="s">
        <v>607</v>
      </c>
      <c r="AU57" s="110" t="s">
        <v>634</v>
      </c>
      <c r="AV57" s="110" t="s">
        <v>639</v>
      </c>
      <c r="AW57" s="110" t="s">
        <v>639</v>
      </c>
      <c r="AX57" s="110"/>
      <c r="AY57" s="546"/>
    </row>
    <row r="58" spans="1:51" s="122" customFormat="1" ht="194.25" customHeight="1" x14ac:dyDescent="0.25">
      <c r="A58" s="393">
        <v>19</v>
      </c>
      <c r="B58" s="357" t="s">
        <v>268</v>
      </c>
      <c r="C58" s="389" t="s">
        <v>269</v>
      </c>
      <c r="D58" s="389" t="s">
        <v>373</v>
      </c>
      <c r="E58" s="376" t="s">
        <v>120</v>
      </c>
      <c r="F58" s="380" t="s">
        <v>274</v>
      </c>
      <c r="G58" s="376" t="s">
        <v>275</v>
      </c>
      <c r="H58" s="378" t="s">
        <v>544</v>
      </c>
      <c r="I58" s="376" t="s">
        <v>115</v>
      </c>
      <c r="J58" s="374">
        <v>246</v>
      </c>
      <c r="K58" s="371" t="str">
        <f>IF(J58&lt;=0,"",IF(J58&lt;=2,"Muy Baja",IF(J58&lt;=24,"Baja",IF(J58&lt;=500,"Media",IF(J58&lt;=5000,"Alta","Muy Alta")))))</f>
        <v>Media</v>
      </c>
      <c r="L58" s="384">
        <f>IF(K58="","",IF(K58="Muy Baja",0.2,IF(K58="Baja",0.4,IF(K58="Media",0.6,IF(K58="Alta",0.8,IF(K58="Muy Alta",1,))))))</f>
        <v>0.6</v>
      </c>
      <c r="M58" s="387" t="s">
        <v>474</v>
      </c>
      <c r="N58" s="100" t="str">
        <f>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71" t="str">
        <f>IF(OR(N58='Tabla Impacto'!$C$11,N58='Tabla Impacto'!$D$11),"Leve",IF(OR(N58='Tabla Impacto'!$C$12,N58='Tabla Impacto'!$D$12),"Menor",IF(OR(N58='Tabla Impacto'!$C$13,N58='Tabla Impacto'!$D$13),"Moderado",IF(OR(N58='Tabla Impacto'!$C$14,N58='Tabla Impacto'!$D$14),"Mayor",IF(OR(N58='Tabla Impacto'!$C$15,N58='Tabla Impacto'!$D$15),"Catastrófico","")))))</f>
        <v>Mayor</v>
      </c>
      <c r="P58" s="384">
        <f>IF(O58="","",IF(O58="Leve",0.2,IF(O58="Menor",0.4,IF(O58="Moderado",0.6,IF(O58="Mayor",0.8,IF(O58="Catastrófico",1,))))))</f>
        <v>0.8</v>
      </c>
      <c r="Q58" s="381"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1">
        <v>1</v>
      </c>
      <c r="S58" s="82" t="s">
        <v>828</v>
      </c>
      <c r="T58" s="102" t="str">
        <f t="shared" si="25"/>
        <v>Probabilidad</v>
      </c>
      <c r="U58" s="103" t="s">
        <v>14</v>
      </c>
      <c r="V58" s="103" t="s">
        <v>9</v>
      </c>
      <c r="W58" s="104" t="str">
        <f t="shared" si="26"/>
        <v>40%</v>
      </c>
      <c r="X58" s="103" t="s">
        <v>20</v>
      </c>
      <c r="Y58" s="103" t="s">
        <v>22</v>
      </c>
      <c r="Z58" s="103" t="s">
        <v>110</v>
      </c>
      <c r="AA58" s="105">
        <f t="shared" si="27"/>
        <v>0.36</v>
      </c>
      <c r="AB58" s="106" t="str">
        <f t="shared" si="28"/>
        <v>Baja</v>
      </c>
      <c r="AC58" s="107">
        <f t="shared" si="29"/>
        <v>0.36</v>
      </c>
      <c r="AD58" s="106" t="str">
        <f t="shared" si="30"/>
        <v>Mayor</v>
      </c>
      <c r="AE58" s="107">
        <f t="shared" si="31"/>
        <v>0.8</v>
      </c>
      <c r="AF58" s="108" t="str">
        <f t="shared" si="32"/>
        <v>Alto</v>
      </c>
      <c r="AG58" s="109" t="s">
        <v>122</v>
      </c>
      <c r="AH58" s="97" t="s">
        <v>358</v>
      </c>
      <c r="AI58" s="92" t="s">
        <v>211</v>
      </c>
      <c r="AJ58" s="99">
        <v>44562</v>
      </c>
      <c r="AK58" s="117" t="s">
        <v>359</v>
      </c>
      <c r="AL58" s="82" t="s">
        <v>276</v>
      </c>
      <c r="AM58" s="214" t="s">
        <v>827</v>
      </c>
      <c r="AN58" s="214" t="s">
        <v>643</v>
      </c>
      <c r="AO58" s="215">
        <v>0.67</v>
      </c>
      <c r="AP58" s="214" t="s">
        <v>826</v>
      </c>
      <c r="AQ58" s="214" t="s">
        <v>719</v>
      </c>
      <c r="AR58" s="215">
        <v>0.67</v>
      </c>
      <c r="AS58" s="110"/>
      <c r="AT58" s="110" t="s">
        <v>607</v>
      </c>
      <c r="AU58" s="110" t="s">
        <v>634</v>
      </c>
      <c r="AV58" s="110" t="s">
        <v>639</v>
      </c>
      <c r="AW58" s="110" t="s">
        <v>639</v>
      </c>
      <c r="AX58" s="223" t="s">
        <v>880</v>
      </c>
      <c r="AY58" s="546"/>
    </row>
    <row r="59" spans="1:51" s="122" customFormat="1" ht="151.5" customHeight="1" x14ac:dyDescent="0.25">
      <c r="A59" s="393"/>
      <c r="B59" s="358"/>
      <c r="C59" s="390"/>
      <c r="D59" s="392"/>
      <c r="E59" s="377"/>
      <c r="F59" s="377"/>
      <c r="G59" s="377"/>
      <c r="H59" s="379"/>
      <c r="I59" s="377"/>
      <c r="J59" s="375"/>
      <c r="K59" s="372"/>
      <c r="L59" s="385"/>
      <c r="M59" s="388"/>
      <c r="N59" s="111"/>
      <c r="O59" s="372"/>
      <c r="P59" s="385"/>
      <c r="Q59" s="382"/>
      <c r="R59" s="101">
        <v>2</v>
      </c>
      <c r="S59" s="82"/>
      <c r="T59" s="102" t="str">
        <f t="shared" ref="T59:T60" si="82">IF(OR(U59="Preventivo",U59="Detectivo"),"Probabilidad",IF(U59="Correctivo","Impacto",""))</f>
        <v/>
      </c>
      <c r="U59" s="103"/>
      <c r="V59" s="103"/>
      <c r="W59" s="104"/>
      <c r="X59" s="103"/>
      <c r="Y59" s="103"/>
      <c r="Z59" s="103"/>
      <c r="AA59" s="105" t="str">
        <f>IFERROR(IF(T59="Probabilidad",(AA58-(+AA58*W59)),IF(T59="Impacto",L59,"")),"")</f>
        <v/>
      </c>
      <c r="AB59" s="106" t="str">
        <f t="shared" ref="AB59:AB60" si="83">IFERROR(IF(AA59="","",IF(AA59&lt;=0.2,"Muy Baja",IF(AA59&lt;=0.4,"Baja",IF(AA59&lt;=0.6,"Media",IF(AA59&lt;=0.8,"Alta","Muy Alta"))))),"")</f>
        <v/>
      </c>
      <c r="AC59" s="107" t="str">
        <f t="shared" ref="AC59:AC60" si="84">+AA59</f>
        <v/>
      </c>
      <c r="AD59" s="106" t="str">
        <f t="shared" ref="AD59:AD60" si="85">IFERROR(IF(AE59="","",IF(AE59&lt;=0.2,"Leve",IF(AE59&lt;=0.4,"Menor",IF(AE59&lt;=0.6,"Moderado",IF(AE59&lt;=0.8,"Mayor","Catastrófico"))))),"")</f>
        <v/>
      </c>
      <c r="AE59" s="107" t="str">
        <f t="shared" ref="AE59:AE60" si="86">IFERROR(IF(T59="Impacto",(P59-(+P59*W59)),IF(T59="Probabilidad",P59,"")),"")</f>
        <v/>
      </c>
      <c r="AF59" s="108"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09"/>
      <c r="AH59" s="82"/>
      <c r="AI59" s="98"/>
      <c r="AJ59" s="110"/>
      <c r="AK59" s="110"/>
      <c r="AL59" s="82"/>
      <c r="AM59" s="214"/>
      <c r="AN59" s="214"/>
      <c r="AO59" s="215"/>
      <c r="AP59" s="214"/>
      <c r="AQ59" s="214"/>
      <c r="AR59" s="215"/>
      <c r="AS59" s="110"/>
      <c r="AT59" s="110" t="s">
        <v>607</v>
      </c>
      <c r="AU59" s="110" t="s">
        <v>634</v>
      </c>
      <c r="AV59" s="110" t="s">
        <v>639</v>
      </c>
      <c r="AW59" s="110" t="s">
        <v>639</v>
      </c>
      <c r="AX59" s="110"/>
      <c r="AY59" s="546"/>
    </row>
    <row r="60" spans="1:51" s="122" customFormat="1" ht="151.5" customHeight="1" x14ac:dyDescent="0.25">
      <c r="A60" s="393"/>
      <c r="B60" s="359"/>
      <c r="C60" s="390"/>
      <c r="D60" s="392"/>
      <c r="E60" s="377"/>
      <c r="F60" s="377"/>
      <c r="G60" s="377"/>
      <c r="H60" s="379"/>
      <c r="I60" s="377"/>
      <c r="J60" s="375"/>
      <c r="K60" s="373"/>
      <c r="L60" s="386"/>
      <c r="M60" s="388"/>
      <c r="N60" s="111"/>
      <c r="O60" s="373"/>
      <c r="P60" s="386"/>
      <c r="Q60" s="383"/>
      <c r="R60" s="101">
        <v>3</v>
      </c>
      <c r="S60" s="82"/>
      <c r="T60" s="102" t="str">
        <f t="shared" si="82"/>
        <v/>
      </c>
      <c r="U60" s="103"/>
      <c r="V60" s="103"/>
      <c r="W60" s="104"/>
      <c r="X60" s="103"/>
      <c r="Y60" s="103"/>
      <c r="Z60" s="103"/>
      <c r="AA60" s="105" t="str">
        <f>IFERROR(IF(T60="Probabilidad",(AA59-(+AA59*W60)),IF(T60="Impacto",L60,"")),"")</f>
        <v/>
      </c>
      <c r="AB60" s="106" t="str">
        <f t="shared" si="83"/>
        <v/>
      </c>
      <c r="AC60" s="107" t="str">
        <f t="shared" si="84"/>
        <v/>
      </c>
      <c r="AD60" s="106" t="str">
        <f t="shared" si="85"/>
        <v/>
      </c>
      <c r="AE60" s="107" t="str">
        <f t="shared" si="86"/>
        <v/>
      </c>
      <c r="AF60" s="108" t="str">
        <f t="shared" si="87"/>
        <v/>
      </c>
      <c r="AG60" s="109"/>
      <c r="AH60" s="82"/>
      <c r="AI60" s="98"/>
      <c r="AJ60" s="110"/>
      <c r="AK60" s="110"/>
      <c r="AL60" s="82"/>
      <c r="AM60" s="214"/>
      <c r="AN60" s="214"/>
      <c r="AO60" s="215"/>
      <c r="AP60" s="214"/>
      <c r="AQ60" s="214"/>
      <c r="AR60" s="215"/>
      <c r="AS60" s="110"/>
      <c r="AT60" s="110" t="s">
        <v>607</v>
      </c>
      <c r="AU60" s="110" t="s">
        <v>634</v>
      </c>
      <c r="AV60" s="110" t="s">
        <v>639</v>
      </c>
      <c r="AW60" s="110" t="s">
        <v>639</v>
      </c>
      <c r="AX60" s="110"/>
      <c r="AY60" s="546"/>
    </row>
    <row r="61" spans="1:51" s="122" customFormat="1" ht="151.5" customHeight="1" x14ac:dyDescent="0.25">
      <c r="A61" s="393">
        <v>20</v>
      </c>
      <c r="B61" s="357" t="s">
        <v>277</v>
      </c>
      <c r="C61" s="389" t="s">
        <v>343</v>
      </c>
      <c r="D61" s="389" t="s">
        <v>374</v>
      </c>
      <c r="E61" s="376" t="s">
        <v>120</v>
      </c>
      <c r="F61" s="380" t="s">
        <v>504</v>
      </c>
      <c r="G61" s="380" t="s">
        <v>505</v>
      </c>
      <c r="H61" s="378" t="s">
        <v>503</v>
      </c>
      <c r="I61" s="376" t="s">
        <v>320</v>
      </c>
      <c r="J61" s="374">
        <v>4</v>
      </c>
      <c r="K61" s="371" t="str">
        <f>IF(J61&lt;=0,"",IF(J61&lt;=2,"Muy Baja",IF(J61&lt;=24,"Baja",IF(J61&lt;=500,"Media",IF(J61&lt;=5000,"Alta","Muy Alta")))))</f>
        <v>Baja</v>
      </c>
      <c r="L61" s="384">
        <f>IF(K61="","",IF(K61="Muy Baja",0.2,IF(K61="Baja",0.4,IF(K61="Media",0.6,IF(K61="Alta",0.8,IF(K61="Muy Alta",1,))))))</f>
        <v>0.4</v>
      </c>
      <c r="M61" s="387" t="s">
        <v>463</v>
      </c>
      <c r="N61" s="100" t="str">
        <f>IF(NOT(ISERROR(MATCH(M61,'Tabla Impacto'!$B$221:$B$223,0))),'Tabla Impacto'!$F$223&amp;"Por favor no seleccionar los criterios de impacto(Afectación Económica o presupuestal y Pérdida Reputacional)",M61)</f>
        <v xml:space="preserve"> Afectación menor a 10 SMLMV .</v>
      </c>
      <c r="O61" s="371" t="str">
        <f>IF(OR(N61='Tabla Impacto'!$C$11,N61='Tabla Impacto'!$D$11),"Leve",IF(OR(N61='Tabla Impacto'!$C$12,N61='Tabla Impacto'!$D$12),"Menor",IF(OR(N61='Tabla Impacto'!$C$13,N61='Tabla Impacto'!$D$13),"Moderado",IF(OR(N61='Tabla Impacto'!$C$14,N61='Tabla Impacto'!$D$14),"Mayor",IF(OR(N61='Tabla Impacto'!$C$15,N61='Tabla Impacto'!$D$15),"Catastrófico","")))))</f>
        <v>Leve</v>
      </c>
      <c r="P61" s="384">
        <f>IF(O61="","",IF(O61="Leve",0.2,IF(O61="Menor",0.4,IF(O61="Moderado",0.6,IF(O61="Mayor",0.8,IF(O61="Catastrófico",1,))))))</f>
        <v>0.2</v>
      </c>
      <c r="Q61" s="381"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01">
        <v>1</v>
      </c>
      <c r="S61" s="82" t="s">
        <v>832</v>
      </c>
      <c r="T61" s="102" t="str">
        <f t="shared" si="25"/>
        <v>Probabilidad</v>
      </c>
      <c r="U61" s="103" t="s">
        <v>14</v>
      </c>
      <c r="V61" s="103" t="s">
        <v>9</v>
      </c>
      <c r="W61" s="104" t="str">
        <f t="shared" si="26"/>
        <v>40%</v>
      </c>
      <c r="X61" s="103" t="s">
        <v>19</v>
      </c>
      <c r="Y61" s="103" t="s">
        <v>22</v>
      </c>
      <c r="Z61" s="103" t="s">
        <v>110</v>
      </c>
      <c r="AA61" s="105">
        <f t="shared" si="27"/>
        <v>0.24</v>
      </c>
      <c r="AB61" s="106" t="str">
        <f t="shared" si="28"/>
        <v>Baja</v>
      </c>
      <c r="AC61" s="107">
        <f t="shared" si="29"/>
        <v>0.24</v>
      </c>
      <c r="AD61" s="106" t="str">
        <f t="shared" si="30"/>
        <v>Leve</v>
      </c>
      <c r="AE61" s="107">
        <f t="shared" si="31"/>
        <v>0.2</v>
      </c>
      <c r="AF61" s="108" t="str">
        <f t="shared" si="32"/>
        <v>Bajo</v>
      </c>
      <c r="AG61" s="109" t="s">
        <v>122</v>
      </c>
      <c r="AH61" s="82" t="s">
        <v>831</v>
      </c>
      <c r="AI61" s="98" t="s">
        <v>211</v>
      </c>
      <c r="AJ61" s="110" t="s">
        <v>282</v>
      </c>
      <c r="AK61" s="110" t="s">
        <v>283</v>
      </c>
      <c r="AL61" s="118" t="s">
        <v>514</v>
      </c>
      <c r="AM61" s="214" t="s">
        <v>830</v>
      </c>
      <c r="AN61" s="214" t="s">
        <v>755</v>
      </c>
      <c r="AO61" s="215">
        <v>0.67</v>
      </c>
      <c r="AP61" s="214" t="s">
        <v>654</v>
      </c>
      <c r="AQ61" s="214" t="s">
        <v>756</v>
      </c>
      <c r="AR61" s="215">
        <v>0.33</v>
      </c>
      <c r="AS61" s="110"/>
      <c r="AT61" s="110" t="s">
        <v>607</v>
      </c>
      <c r="AU61" s="110" t="s">
        <v>634</v>
      </c>
      <c r="AV61" s="110" t="s">
        <v>639</v>
      </c>
      <c r="AW61" s="110" t="s">
        <v>639</v>
      </c>
      <c r="AX61" s="223" t="s">
        <v>829</v>
      </c>
      <c r="AY61" s="546"/>
    </row>
    <row r="62" spans="1:51" s="122" customFormat="1" ht="151.5" customHeight="1" x14ac:dyDescent="0.25">
      <c r="A62" s="393"/>
      <c r="B62" s="358"/>
      <c r="C62" s="392"/>
      <c r="D62" s="392"/>
      <c r="E62" s="377"/>
      <c r="F62" s="377"/>
      <c r="G62" s="377"/>
      <c r="H62" s="379"/>
      <c r="I62" s="377"/>
      <c r="J62" s="375"/>
      <c r="K62" s="372"/>
      <c r="L62" s="385"/>
      <c r="M62" s="388"/>
      <c r="N62" s="111"/>
      <c r="O62" s="372"/>
      <c r="P62" s="385"/>
      <c r="Q62" s="382"/>
      <c r="R62" s="101">
        <v>2</v>
      </c>
      <c r="S62" s="82"/>
      <c r="T62" s="102"/>
      <c r="U62" s="103"/>
      <c r="V62" s="103"/>
      <c r="W62" s="104"/>
      <c r="X62" s="103"/>
      <c r="Y62" s="103"/>
      <c r="Z62" s="103"/>
      <c r="AA62" s="105"/>
      <c r="AB62" s="106"/>
      <c r="AC62" s="107"/>
      <c r="AD62" s="106"/>
      <c r="AE62" s="107"/>
      <c r="AF62" s="108"/>
      <c r="AG62" s="109"/>
      <c r="AH62" s="82"/>
      <c r="AI62" s="98"/>
      <c r="AJ62" s="110"/>
      <c r="AK62" s="110"/>
      <c r="AL62" s="118"/>
      <c r="AM62" s="214"/>
      <c r="AN62" s="214"/>
      <c r="AO62" s="215"/>
      <c r="AP62" s="214"/>
      <c r="AQ62" s="110"/>
      <c r="AR62" s="215"/>
      <c r="AS62" s="110"/>
      <c r="AT62" s="110" t="s">
        <v>607</v>
      </c>
      <c r="AU62" s="110" t="s">
        <v>634</v>
      </c>
      <c r="AV62" s="110" t="s">
        <v>639</v>
      </c>
      <c r="AW62" s="110" t="s">
        <v>639</v>
      </c>
      <c r="AX62" s="110"/>
      <c r="AY62" s="546"/>
    </row>
    <row r="63" spans="1:51" s="122" customFormat="1" ht="151.5" customHeight="1" x14ac:dyDescent="0.25">
      <c r="A63" s="393"/>
      <c r="B63" s="359"/>
      <c r="C63" s="392"/>
      <c r="D63" s="392"/>
      <c r="E63" s="377"/>
      <c r="F63" s="377"/>
      <c r="G63" s="377"/>
      <c r="H63" s="379"/>
      <c r="I63" s="377"/>
      <c r="J63" s="375"/>
      <c r="K63" s="373"/>
      <c r="L63" s="386"/>
      <c r="M63" s="388"/>
      <c r="N63" s="111"/>
      <c r="O63" s="373"/>
      <c r="P63" s="386"/>
      <c r="Q63" s="383"/>
      <c r="R63" s="101">
        <v>3</v>
      </c>
      <c r="S63" s="82"/>
      <c r="T63" s="102" t="str">
        <f t="shared" ref="T63" si="88">IF(OR(U63="Preventivo",U63="Detectivo"),"Probabilidad",IF(U63="Correctivo","Impacto",""))</f>
        <v/>
      </c>
      <c r="U63" s="103"/>
      <c r="V63" s="103"/>
      <c r="W63" s="104"/>
      <c r="X63" s="103"/>
      <c r="Y63" s="103"/>
      <c r="Z63" s="103"/>
      <c r="AA63" s="105"/>
      <c r="AB63" s="106"/>
      <c r="AC63" s="107"/>
      <c r="AD63" s="106"/>
      <c r="AE63" s="107"/>
      <c r="AF63" s="108"/>
      <c r="AG63" s="109"/>
      <c r="AH63" s="82"/>
      <c r="AI63" s="98"/>
      <c r="AJ63" s="110"/>
      <c r="AK63" s="110"/>
      <c r="AL63" s="82"/>
      <c r="AM63" s="214"/>
      <c r="AN63" s="214"/>
      <c r="AO63" s="215"/>
      <c r="AP63" s="214"/>
      <c r="AQ63" s="110"/>
      <c r="AR63" s="215"/>
      <c r="AS63" s="110"/>
      <c r="AT63" s="110" t="s">
        <v>607</v>
      </c>
      <c r="AU63" s="110" t="s">
        <v>634</v>
      </c>
      <c r="AV63" s="110" t="s">
        <v>639</v>
      </c>
      <c r="AW63" s="110" t="s">
        <v>639</v>
      </c>
      <c r="AX63" s="110"/>
      <c r="AY63" s="546"/>
    </row>
    <row r="64" spans="1:51" s="122" customFormat="1" ht="151.5" customHeight="1" x14ac:dyDescent="0.25">
      <c r="A64" s="393">
        <v>21</v>
      </c>
      <c r="B64" s="357" t="s">
        <v>277</v>
      </c>
      <c r="C64" s="389" t="s">
        <v>343</v>
      </c>
      <c r="D64" s="389" t="s">
        <v>374</v>
      </c>
      <c r="E64" s="376" t="s">
        <v>118</v>
      </c>
      <c r="F64" s="376" t="s">
        <v>430</v>
      </c>
      <c r="G64" s="376" t="s">
        <v>280</v>
      </c>
      <c r="H64" s="378" t="s">
        <v>279</v>
      </c>
      <c r="I64" s="376" t="s">
        <v>318</v>
      </c>
      <c r="J64" s="374">
        <v>12</v>
      </c>
      <c r="K64" s="371" t="str">
        <f>IF(J64&lt;=0,"",IF(J64&lt;=2,"Muy Baja",IF(J64&lt;=24,"Baja",IF(J64&lt;=500,"Media",IF(J64&lt;=5000,"Alta","Muy Alta")))))</f>
        <v>Baja</v>
      </c>
      <c r="L64" s="384">
        <f>IF(K64="","",IF(K64="Muy Baja",0.2,IF(K64="Baja",0.4,IF(K64="Media",0.6,IF(K64="Alta",0.8,IF(K64="Muy Alta",1,))))))</f>
        <v>0.4</v>
      </c>
      <c r="M64" s="387" t="s">
        <v>472</v>
      </c>
      <c r="N64" s="100" t="str">
        <f>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71" t="str">
        <f>IF(OR(N64='Tabla Impacto'!$C$11,N64='Tabla Impacto'!$D$11),"Leve",IF(OR(N64='Tabla Impacto'!$C$12,N64='Tabla Impacto'!$D$12),"Menor",IF(OR(N64='Tabla Impacto'!$C$13,N64='Tabla Impacto'!$D$13),"Moderado",IF(OR(N64='Tabla Impacto'!$C$14,N64='Tabla Impacto'!$D$14),"Mayor",IF(OR(N64='Tabla Impacto'!$C$15,N64='Tabla Impacto'!$D$15),"Catastrófico","")))))</f>
        <v>Menor</v>
      </c>
      <c r="P64" s="384">
        <f>IF(O64="","",IF(O64="Leve",0.2,IF(O64="Menor",0.4,IF(O64="Moderado",0.6,IF(O64="Mayor",0.8,IF(O64="Catastrófico",1,))))))</f>
        <v>0.4</v>
      </c>
      <c r="Q64" s="381"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01">
        <v>1</v>
      </c>
      <c r="S64" s="82" t="s">
        <v>506</v>
      </c>
      <c r="T64" s="102" t="str">
        <f t="shared" si="25"/>
        <v>Probabilidad</v>
      </c>
      <c r="U64" s="103" t="s">
        <v>15</v>
      </c>
      <c r="V64" s="103" t="s">
        <v>9</v>
      </c>
      <c r="W64" s="104" t="str">
        <f t="shared" si="26"/>
        <v>30%</v>
      </c>
      <c r="X64" s="103" t="s">
        <v>19</v>
      </c>
      <c r="Y64" s="103" t="s">
        <v>22</v>
      </c>
      <c r="Z64" s="103" t="s">
        <v>110</v>
      </c>
      <c r="AA64" s="105">
        <f t="shared" si="27"/>
        <v>0.28000000000000003</v>
      </c>
      <c r="AB64" s="106" t="str">
        <f t="shared" si="28"/>
        <v>Baja</v>
      </c>
      <c r="AC64" s="107">
        <f t="shared" si="29"/>
        <v>0.28000000000000003</v>
      </c>
      <c r="AD64" s="106" t="str">
        <f t="shared" si="30"/>
        <v>Menor</v>
      </c>
      <c r="AE64" s="107">
        <f t="shared" si="31"/>
        <v>0.4</v>
      </c>
      <c r="AF64" s="108" t="str">
        <f t="shared" si="32"/>
        <v>Moderado</v>
      </c>
      <c r="AG64" s="109" t="s">
        <v>122</v>
      </c>
      <c r="AH64" s="82" t="s">
        <v>507</v>
      </c>
      <c r="AI64" s="98" t="s">
        <v>257</v>
      </c>
      <c r="AJ64" s="110" t="s">
        <v>282</v>
      </c>
      <c r="AK64" s="110" t="s">
        <v>283</v>
      </c>
      <c r="AL64" s="82" t="s">
        <v>508</v>
      </c>
      <c r="AM64" s="214" t="s">
        <v>720</v>
      </c>
      <c r="AN64" s="214" t="s">
        <v>757</v>
      </c>
      <c r="AO64" s="215">
        <v>0.67</v>
      </c>
      <c r="AP64" s="214" t="s">
        <v>758</v>
      </c>
      <c r="AQ64" s="214" t="s">
        <v>759</v>
      </c>
      <c r="AR64" s="215"/>
      <c r="AS64" s="110"/>
      <c r="AT64" s="110" t="s">
        <v>607</v>
      </c>
      <c r="AU64" s="110" t="s">
        <v>634</v>
      </c>
      <c r="AV64" s="110" t="s">
        <v>639</v>
      </c>
      <c r="AW64" s="110" t="s">
        <v>639</v>
      </c>
      <c r="AX64" s="110"/>
      <c r="AY64" s="546"/>
    </row>
    <row r="65" spans="1:51" s="122" customFormat="1" ht="151.5" customHeight="1" x14ac:dyDescent="0.25">
      <c r="A65" s="393"/>
      <c r="B65" s="358"/>
      <c r="C65" s="392"/>
      <c r="D65" s="392"/>
      <c r="E65" s="377"/>
      <c r="F65" s="377"/>
      <c r="G65" s="377"/>
      <c r="H65" s="379"/>
      <c r="I65" s="377"/>
      <c r="J65" s="375"/>
      <c r="K65" s="372"/>
      <c r="L65" s="385"/>
      <c r="M65" s="388"/>
      <c r="N65" s="111"/>
      <c r="O65" s="372"/>
      <c r="P65" s="385"/>
      <c r="Q65" s="382"/>
      <c r="R65" s="101">
        <v>2</v>
      </c>
      <c r="S65" s="82"/>
      <c r="T65" s="102"/>
      <c r="U65" s="103"/>
      <c r="V65" s="103"/>
      <c r="W65" s="104"/>
      <c r="X65" s="103"/>
      <c r="Y65" s="103"/>
      <c r="Z65" s="103"/>
      <c r="AA65" s="105"/>
      <c r="AB65" s="106"/>
      <c r="AC65" s="107"/>
      <c r="AD65" s="106"/>
      <c r="AE65" s="107"/>
      <c r="AF65" s="108"/>
      <c r="AG65" s="109"/>
      <c r="AH65" s="82"/>
      <c r="AI65" s="98"/>
      <c r="AJ65" s="110"/>
      <c r="AK65" s="110"/>
      <c r="AL65" s="82"/>
      <c r="AM65" s="214"/>
      <c r="AN65" s="214"/>
      <c r="AO65" s="215"/>
      <c r="AP65" s="214"/>
      <c r="AQ65" s="214"/>
      <c r="AR65" s="215"/>
      <c r="AS65" s="110"/>
      <c r="AT65" s="110" t="s">
        <v>607</v>
      </c>
      <c r="AU65" s="110" t="s">
        <v>634</v>
      </c>
      <c r="AV65" s="110" t="s">
        <v>639</v>
      </c>
      <c r="AW65" s="110" t="s">
        <v>639</v>
      </c>
      <c r="AX65" s="110"/>
      <c r="AY65" s="546"/>
    </row>
    <row r="66" spans="1:51" s="122" customFormat="1" ht="151.5" customHeight="1" x14ac:dyDescent="0.25">
      <c r="A66" s="393"/>
      <c r="B66" s="359"/>
      <c r="C66" s="392"/>
      <c r="D66" s="392"/>
      <c r="E66" s="377"/>
      <c r="F66" s="377"/>
      <c r="G66" s="377"/>
      <c r="H66" s="379"/>
      <c r="I66" s="377"/>
      <c r="J66" s="375"/>
      <c r="K66" s="373"/>
      <c r="L66" s="386"/>
      <c r="M66" s="388"/>
      <c r="N66" s="111"/>
      <c r="O66" s="373"/>
      <c r="P66" s="386"/>
      <c r="Q66" s="383"/>
      <c r="R66" s="101">
        <v>3</v>
      </c>
      <c r="S66" s="82"/>
      <c r="T66" s="102"/>
      <c r="U66" s="103"/>
      <c r="V66" s="103"/>
      <c r="W66" s="104"/>
      <c r="X66" s="103"/>
      <c r="Y66" s="103"/>
      <c r="Z66" s="103"/>
      <c r="AA66" s="105"/>
      <c r="AB66" s="106"/>
      <c r="AC66" s="107"/>
      <c r="AD66" s="106"/>
      <c r="AE66" s="107"/>
      <c r="AF66" s="108"/>
      <c r="AG66" s="109"/>
      <c r="AH66" s="82"/>
      <c r="AI66" s="98"/>
      <c r="AJ66" s="110"/>
      <c r="AK66" s="110"/>
      <c r="AL66" s="82"/>
      <c r="AM66" s="214"/>
      <c r="AN66" s="214"/>
      <c r="AO66" s="215"/>
      <c r="AP66" s="214"/>
      <c r="AQ66" s="214"/>
      <c r="AR66" s="215"/>
      <c r="AS66" s="110"/>
      <c r="AT66" s="110" t="s">
        <v>607</v>
      </c>
      <c r="AU66" s="110" t="s">
        <v>634</v>
      </c>
      <c r="AV66" s="110" t="s">
        <v>639</v>
      </c>
      <c r="AW66" s="110" t="s">
        <v>639</v>
      </c>
      <c r="AX66" s="110"/>
      <c r="AY66" s="546"/>
    </row>
    <row r="67" spans="1:51" s="174" customFormat="1" ht="151.5" customHeight="1" x14ac:dyDescent="0.25">
      <c r="A67" s="437">
        <v>22</v>
      </c>
      <c r="B67" s="438" t="s">
        <v>277</v>
      </c>
      <c r="C67" s="441" t="s">
        <v>343</v>
      </c>
      <c r="D67" s="441" t="s">
        <v>374</v>
      </c>
      <c r="E67" s="378" t="s">
        <v>120</v>
      </c>
      <c r="F67" s="378" t="s">
        <v>510</v>
      </c>
      <c r="G67" s="378" t="s">
        <v>351</v>
      </c>
      <c r="H67" s="378" t="s">
        <v>509</v>
      </c>
      <c r="I67" s="378" t="s">
        <v>115</v>
      </c>
      <c r="J67" s="424">
        <v>20</v>
      </c>
      <c r="K67" s="426" t="str">
        <f>IF(J67&lt;=0,"",IF(J67&lt;=2,"Muy Baja",IF(J67&lt;=24,"Baja",IF(J67&lt;=500,"Media",IF(J67&lt;=5000,"Alta","Muy Alta")))))</f>
        <v>Baja</v>
      </c>
      <c r="L67" s="429">
        <f>IF(K67="","",IF(K67="Muy Baja",0.2,IF(K67="Baja",0.4,IF(K67="Media",0.6,IF(K67="Alta",0.8,IF(K67="Muy Alta",1,))))))</f>
        <v>0.4</v>
      </c>
      <c r="M67" s="432" t="s">
        <v>467</v>
      </c>
      <c r="N67" s="162" t="str">
        <f>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426" t="str">
        <f>IF(OR(N67='Tabla Impacto'!$C$11,N67='Tabla Impacto'!$D$11),"Leve",IF(OR(N67='Tabla Impacto'!$C$12,N67='Tabla Impacto'!$D$12),"Menor",IF(OR(N67='Tabla Impacto'!$C$13,N67='Tabla Impacto'!$D$13),"Moderado",IF(OR(N67='Tabla Impacto'!$C$14,N67='Tabla Impacto'!$D$14),"Mayor",IF(OR(N67='Tabla Impacto'!$C$15,N67='Tabla Impacto'!$D$15),"Catastrófico","")))))</f>
        <v>Moderado</v>
      </c>
      <c r="P67" s="429">
        <f>IF(O67="","",IF(O67="Leve",0.2,IF(O67="Menor",0.4,IF(O67="Moderado",0.6,IF(O67="Mayor",0.8,IF(O67="Catastrófico",1,))))))</f>
        <v>0.6</v>
      </c>
      <c r="Q67" s="434"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64">
        <v>1</v>
      </c>
      <c r="S67" s="97" t="s">
        <v>511</v>
      </c>
      <c r="T67" s="165" t="str">
        <f t="shared" ref="T67:T73" si="89">IF(OR(U67="Preventivo",U67="Detectivo"),"Probabilidad",IF(U67="Correctivo","Impacto",""))</f>
        <v>Probabilidad</v>
      </c>
      <c r="U67" s="166" t="s">
        <v>15</v>
      </c>
      <c r="V67" s="166" t="s">
        <v>9</v>
      </c>
      <c r="W67" s="167" t="str">
        <f t="shared" ref="W67:W73" si="90">IF(AND(U67="Preventivo",V67="Automático"),"50%",IF(AND(U67="Preventivo",V67="Manual"),"40%",IF(AND(U67="Detectivo",V67="Automático"),"40%",IF(AND(U67="Detectivo",V67="Manual"),"30%",IF(AND(U67="Correctivo",V67="Automático"),"35%",IF(AND(U67="Correctivo",V67="Manual"),"25%",""))))))</f>
        <v>30%</v>
      </c>
      <c r="X67" s="166" t="s">
        <v>19</v>
      </c>
      <c r="Y67" s="166" t="s">
        <v>22</v>
      </c>
      <c r="Z67" s="166" t="s">
        <v>110</v>
      </c>
      <c r="AA67" s="119">
        <f t="shared" ref="AA67" si="91">IFERROR(IF(T67="Probabilidad",(L67-(+L67*W67)),IF(T67="Impacto",L67,"")),"")</f>
        <v>0.28000000000000003</v>
      </c>
      <c r="AB67" s="168" t="str">
        <f t="shared" ref="AB67:AB73" si="92">IFERROR(IF(AA67="","",IF(AA67&lt;=0.2,"Muy Baja",IF(AA67&lt;=0.4,"Baja",IF(AA67&lt;=0.6,"Media",IF(AA67&lt;=0.8,"Alta","Muy Alta"))))),"")</f>
        <v>Baja</v>
      </c>
      <c r="AC67" s="169">
        <f t="shared" ref="AC67:AC73" si="93">+AA67</f>
        <v>0.28000000000000003</v>
      </c>
      <c r="AD67" s="168" t="str">
        <f t="shared" ref="AD67:AD73" si="94">IFERROR(IF(AE67="","",IF(AE67&lt;=0.2,"Leve",IF(AE67&lt;=0.4,"Menor",IF(AE67&lt;=0.6,"Moderado",IF(AE67&lt;=0.8,"Mayor","Catastrófico"))))),"")</f>
        <v>Moderado</v>
      </c>
      <c r="AE67" s="169">
        <f t="shared" ref="AE67" si="95">IFERROR(IF(T67="Impacto",(P67-(+P67*W67)),IF(T67="Probabilidad",P67,"")),"")</f>
        <v>0.6</v>
      </c>
      <c r="AF67" s="170" t="str">
        <f t="shared" ref="AF67:AF73"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71" t="s">
        <v>122</v>
      </c>
      <c r="AH67" s="97" t="s">
        <v>512</v>
      </c>
      <c r="AI67" s="92" t="s">
        <v>211</v>
      </c>
      <c r="AJ67" s="99" t="s">
        <v>282</v>
      </c>
      <c r="AK67" s="99" t="s">
        <v>283</v>
      </c>
      <c r="AL67" s="97" t="s">
        <v>513</v>
      </c>
      <c r="AM67" s="214" t="s">
        <v>761</v>
      </c>
      <c r="AN67" s="214" t="s">
        <v>763</v>
      </c>
      <c r="AO67" s="215">
        <v>0.67</v>
      </c>
      <c r="AP67" s="214" t="s">
        <v>762</v>
      </c>
      <c r="AQ67" s="214" t="s">
        <v>764</v>
      </c>
      <c r="AR67" s="215">
        <v>0.67</v>
      </c>
      <c r="AS67" s="110"/>
      <c r="AT67" s="110" t="s">
        <v>607</v>
      </c>
      <c r="AU67" s="110" t="s">
        <v>634</v>
      </c>
      <c r="AV67" s="110" t="s">
        <v>639</v>
      </c>
      <c r="AW67" s="110" t="s">
        <v>639</v>
      </c>
      <c r="AX67" s="110"/>
      <c r="AY67" s="549"/>
    </row>
    <row r="68" spans="1:51" s="174" customFormat="1" ht="151.5" customHeight="1" x14ac:dyDescent="0.25">
      <c r="A68" s="437"/>
      <c r="B68" s="439"/>
      <c r="C68" s="442"/>
      <c r="D68" s="442"/>
      <c r="E68" s="379"/>
      <c r="F68" s="379"/>
      <c r="G68" s="379"/>
      <c r="H68" s="379"/>
      <c r="I68" s="379"/>
      <c r="J68" s="425"/>
      <c r="K68" s="427"/>
      <c r="L68" s="430"/>
      <c r="M68" s="433"/>
      <c r="N68" s="163"/>
      <c r="O68" s="427"/>
      <c r="P68" s="430"/>
      <c r="Q68" s="435"/>
      <c r="R68" s="164">
        <v>2</v>
      </c>
      <c r="S68" s="159"/>
      <c r="T68" s="151"/>
      <c r="U68" s="152"/>
      <c r="V68" s="152"/>
      <c r="W68" s="153"/>
      <c r="X68" s="152"/>
      <c r="Y68" s="152"/>
      <c r="Z68" s="152"/>
      <c r="AA68" s="154"/>
      <c r="AB68" s="155"/>
      <c r="AC68" s="156"/>
      <c r="AD68" s="155"/>
      <c r="AE68" s="156"/>
      <c r="AF68" s="157"/>
      <c r="AG68" s="158"/>
      <c r="AH68" s="159"/>
      <c r="AI68" s="160"/>
      <c r="AJ68" s="161"/>
      <c r="AK68" s="161"/>
      <c r="AL68" s="159"/>
      <c r="AM68" s="214"/>
      <c r="AN68" s="214"/>
      <c r="AO68" s="215"/>
      <c r="AP68" s="214"/>
      <c r="AQ68" s="214"/>
      <c r="AR68" s="215"/>
      <c r="AS68" s="110"/>
      <c r="AT68" s="110" t="s">
        <v>607</v>
      </c>
      <c r="AU68" s="110" t="s">
        <v>634</v>
      </c>
      <c r="AV68" s="110" t="s">
        <v>639</v>
      </c>
      <c r="AW68" s="110" t="s">
        <v>639</v>
      </c>
      <c r="AX68" s="110"/>
      <c r="AY68" s="549"/>
    </row>
    <row r="69" spans="1:51" s="174" customFormat="1" ht="151.5" customHeight="1" x14ac:dyDescent="0.25">
      <c r="A69" s="437"/>
      <c r="B69" s="440"/>
      <c r="C69" s="442"/>
      <c r="D69" s="442"/>
      <c r="E69" s="379"/>
      <c r="F69" s="379"/>
      <c r="G69" s="379"/>
      <c r="H69" s="379"/>
      <c r="I69" s="379"/>
      <c r="J69" s="425"/>
      <c r="K69" s="428"/>
      <c r="L69" s="431"/>
      <c r="M69" s="433"/>
      <c r="N69" s="163"/>
      <c r="O69" s="428"/>
      <c r="P69" s="431"/>
      <c r="Q69" s="436"/>
      <c r="R69" s="164">
        <v>3</v>
      </c>
      <c r="S69" s="159"/>
      <c r="T69" s="151"/>
      <c r="U69" s="152"/>
      <c r="V69" s="152"/>
      <c r="W69" s="153"/>
      <c r="X69" s="152"/>
      <c r="Y69" s="152"/>
      <c r="Z69" s="152"/>
      <c r="AA69" s="154"/>
      <c r="AB69" s="155"/>
      <c r="AC69" s="156"/>
      <c r="AD69" s="155"/>
      <c r="AE69" s="156"/>
      <c r="AF69" s="157"/>
      <c r="AG69" s="158"/>
      <c r="AH69" s="159"/>
      <c r="AI69" s="160"/>
      <c r="AJ69" s="161"/>
      <c r="AK69" s="161"/>
      <c r="AL69" s="159"/>
      <c r="AM69" s="214"/>
      <c r="AN69" s="214"/>
      <c r="AO69" s="215"/>
      <c r="AP69" s="214"/>
      <c r="AQ69" s="214"/>
      <c r="AR69" s="215"/>
      <c r="AS69" s="110"/>
      <c r="AT69" s="110" t="s">
        <v>607</v>
      </c>
      <c r="AU69" s="110" t="s">
        <v>634</v>
      </c>
      <c r="AV69" s="110" t="s">
        <v>639</v>
      </c>
      <c r="AW69" s="110" t="s">
        <v>639</v>
      </c>
      <c r="AX69" s="110"/>
      <c r="AY69" s="549"/>
    </row>
    <row r="70" spans="1:51" s="122" customFormat="1" ht="151.5" customHeight="1" x14ac:dyDescent="0.25">
      <c r="A70" s="393">
        <v>23</v>
      </c>
      <c r="B70" s="357" t="s">
        <v>281</v>
      </c>
      <c r="C70" s="389" t="s">
        <v>375</v>
      </c>
      <c r="D70" s="389" t="s">
        <v>376</v>
      </c>
      <c r="E70" s="376" t="s">
        <v>118</v>
      </c>
      <c r="F70" s="376" t="s">
        <v>321</v>
      </c>
      <c r="G70" s="376" t="s">
        <v>431</v>
      </c>
      <c r="H70" s="378" t="s">
        <v>529</v>
      </c>
      <c r="I70" s="376" t="s">
        <v>115</v>
      </c>
      <c r="J70" s="374">
        <v>30</v>
      </c>
      <c r="K70" s="371" t="str">
        <f>IF(J70&lt;=0,"",IF(J70&lt;=2,"Muy Baja",IF(J70&lt;=24,"Baja",IF(J70&lt;=500,"Media",IF(J70&lt;=5000,"Alta","Muy Alta")))))</f>
        <v>Media</v>
      </c>
      <c r="L70" s="384">
        <f>IF(K70="","",IF(K70="Muy Baja",0.2,IF(K70="Baja",0.4,IF(K70="Media",0.6,IF(K70="Alta",0.8,IF(K70="Muy Alta",1,))))))</f>
        <v>0.6</v>
      </c>
      <c r="M70" s="387" t="s">
        <v>474</v>
      </c>
      <c r="N70" s="100" t="str">
        <f>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71" t="str">
        <f>IF(OR(N70='Tabla Impacto'!$C$11,N70='Tabla Impacto'!$D$11),"Leve",IF(OR(N70='Tabla Impacto'!$C$12,N70='Tabla Impacto'!$D$12),"Menor",IF(OR(N70='Tabla Impacto'!$C$13,N70='Tabla Impacto'!$D$13),"Moderado",IF(OR(N70='Tabla Impacto'!$C$14,N70='Tabla Impacto'!$D$14),"Mayor",IF(OR(N70='Tabla Impacto'!$C$15,N70='Tabla Impacto'!$D$15),"Catastrófico","")))))</f>
        <v>Mayor</v>
      </c>
      <c r="P70" s="384">
        <f>IF(O70="","",IF(O70="Leve",0.2,IF(O70="Menor",0.4,IF(O70="Moderado",0.6,IF(O70="Mayor",0.8,IF(O70="Catastrófico",1,))))))</f>
        <v>0.8</v>
      </c>
      <c r="Q70" s="381"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01">
        <v>1</v>
      </c>
      <c r="S70" s="82" t="s">
        <v>550</v>
      </c>
      <c r="T70" s="102" t="str">
        <f t="shared" si="89"/>
        <v>Probabilidad</v>
      </c>
      <c r="U70" s="103" t="s">
        <v>14</v>
      </c>
      <c r="V70" s="103" t="s">
        <v>9</v>
      </c>
      <c r="W70" s="104" t="str">
        <f t="shared" si="90"/>
        <v>40%</v>
      </c>
      <c r="X70" s="103" t="s">
        <v>19</v>
      </c>
      <c r="Y70" s="103" t="s">
        <v>22</v>
      </c>
      <c r="Z70" s="103" t="s">
        <v>110</v>
      </c>
      <c r="AA70" s="105">
        <f t="shared" ref="AA70:AA73" si="97">IFERROR(IF(T70="Probabilidad",(L70-(+L70*W70)),IF(T70="Impacto",L70,"")),"")</f>
        <v>0.36</v>
      </c>
      <c r="AB70" s="106" t="str">
        <f t="shared" si="92"/>
        <v>Baja</v>
      </c>
      <c r="AC70" s="107">
        <f t="shared" si="93"/>
        <v>0.36</v>
      </c>
      <c r="AD70" s="106" t="str">
        <f t="shared" si="94"/>
        <v>Mayor</v>
      </c>
      <c r="AE70" s="107">
        <f t="shared" ref="AE70:AE73" si="98">IFERROR(IF(T70="Impacto",(P70-(+P70*W70)),IF(T70="Probabilidad",P70,"")),"")</f>
        <v>0.8</v>
      </c>
      <c r="AF70" s="108" t="str">
        <f t="shared" si="96"/>
        <v>Alto</v>
      </c>
      <c r="AG70" s="109" t="s">
        <v>122</v>
      </c>
      <c r="AH70" s="97" t="s">
        <v>530</v>
      </c>
      <c r="AI70" s="92" t="s">
        <v>211</v>
      </c>
      <c r="AJ70" s="99" t="s">
        <v>282</v>
      </c>
      <c r="AK70" s="99" t="s">
        <v>283</v>
      </c>
      <c r="AL70" s="97" t="s">
        <v>377</v>
      </c>
      <c r="AM70" s="214" t="s">
        <v>721</v>
      </c>
      <c r="AN70" s="214" t="s">
        <v>765</v>
      </c>
      <c r="AO70" s="215">
        <v>0.67</v>
      </c>
      <c r="AP70" s="214" t="s">
        <v>722</v>
      </c>
      <c r="AQ70" s="214" t="s">
        <v>766</v>
      </c>
      <c r="AR70" s="215">
        <v>0.67</v>
      </c>
      <c r="AS70" s="110"/>
      <c r="AT70" s="110" t="s">
        <v>607</v>
      </c>
      <c r="AU70" s="110" t="s">
        <v>634</v>
      </c>
      <c r="AV70" s="110" t="s">
        <v>639</v>
      </c>
      <c r="AW70" s="110" t="s">
        <v>639</v>
      </c>
      <c r="AX70" s="110"/>
      <c r="AY70" s="546"/>
    </row>
    <row r="71" spans="1:51" s="122" customFormat="1" ht="151.5" customHeight="1" x14ac:dyDescent="0.25">
      <c r="A71" s="393"/>
      <c r="B71" s="358"/>
      <c r="C71" s="390"/>
      <c r="D71" s="392"/>
      <c r="E71" s="377"/>
      <c r="F71" s="377"/>
      <c r="G71" s="377"/>
      <c r="H71" s="379"/>
      <c r="I71" s="377"/>
      <c r="J71" s="375"/>
      <c r="K71" s="372"/>
      <c r="L71" s="385"/>
      <c r="M71" s="388"/>
      <c r="N71" s="111"/>
      <c r="O71" s="372"/>
      <c r="P71" s="385"/>
      <c r="Q71" s="382"/>
      <c r="R71" s="101">
        <v>2</v>
      </c>
      <c r="S71" s="82"/>
      <c r="T71" s="102"/>
      <c r="U71" s="103"/>
      <c r="V71" s="103"/>
      <c r="W71" s="104"/>
      <c r="X71" s="103"/>
      <c r="Y71" s="103"/>
      <c r="Z71" s="103"/>
      <c r="AA71" s="105"/>
      <c r="AB71" s="106"/>
      <c r="AC71" s="107"/>
      <c r="AD71" s="106"/>
      <c r="AE71" s="107"/>
      <c r="AF71" s="108"/>
      <c r="AG71" s="109"/>
      <c r="AH71" s="97"/>
      <c r="AI71" s="92"/>
      <c r="AJ71" s="99"/>
      <c r="AK71" s="99"/>
      <c r="AL71" s="97"/>
      <c r="AM71" s="214"/>
      <c r="AN71" s="214"/>
      <c r="AO71" s="215"/>
      <c r="AP71" s="214"/>
      <c r="AQ71" s="110"/>
      <c r="AR71" s="215"/>
      <c r="AS71" s="110"/>
      <c r="AT71" s="110" t="s">
        <v>607</v>
      </c>
      <c r="AU71" s="110" t="s">
        <v>634</v>
      </c>
      <c r="AV71" s="110" t="s">
        <v>639</v>
      </c>
      <c r="AW71" s="110" t="s">
        <v>639</v>
      </c>
      <c r="AX71" s="110"/>
      <c r="AY71" s="546"/>
    </row>
    <row r="72" spans="1:51" s="122" customFormat="1" ht="151.5" customHeight="1" x14ac:dyDescent="0.25">
      <c r="A72" s="395"/>
      <c r="B72" s="359"/>
      <c r="C72" s="390"/>
      <c r="D72" s="392"/>
      <c r="E72" s="377"/>
      <c r="F72" s="377"/>
      <c r="G72" s="377"/>
      <c r="H72" s="379"/>
      <c r="I72" s="377"/>
      <c r="J72" s="375"/>
      <c r="K72" s="373"/>
      <c r="L72" s="386"/>
      <c r="M72" s="388"/>
      <c r="N72" s="111"/>
      <c r="O72" s="373"/>
      <c r="P72" s="386"/>
      <c r="Q72" s="383"/>
      <c r="R72" s="101">
        <v>3</v>
      </c>
      <c r="S72" s="82"/>
      <c r="T72" s="102"/>
      <c r="U72" s="103"/>
      <c r="V72" s="103"/>
      <c r="W72" s="104"/>
      <c r="X72" s="103"/>
      <c r="Y72" s="103"/>
      <c r="Z72" s="103"/>
      <c r="AA72" s="105"/>
      <c r="AB72" s="106"/>
      <c r="AC72" s="107"/>
      <c r="AD72" s="106"/>
      <c r="AE72" s="107"/>
      <c r="AF72" s="108"/>
      <c r="AG72" s="109"/>
      <c r="AH72" s="97"/>
      <c r="AI72" s="92"/>
      <c r="AJ72" s="99"/>
      <c r="AK72" s="99"/>
      <c r="AL72" s="97"/>
      <c r="AM72" s="214"/>
      <c r="AN72" s="214"/>
      <c r="AO72" s="215"/>
      <c r="AP72" s="214"/>
      <c r="AQ72" s="110"/>
      <c r="AR72" s="215"/>
      <c r="AS72" s="110"/>
      <c r="AT72" s="110" t="s">
        <v>607</v>
      </c>
      <c r="AU72" s="110" t="s">
        <v>634</v>
      </c>
      <c r="AV72" s="110" t="s">
        <v>639</v>
      </c>
      <c r="AW72" s="110" t="s">
        <v>639</v>
      </c>
      <c r="AX72" s="110"/>
      <c r="AY72" s="546"/>
    </row>
    <row r="73" spans="1:51" s="122" customFormat="1" ht="151.5" customHeight="1" x14ac:dyDescent="0.25">
      <c r="A73" s="394">
        <v>24</v>
      </c>
      <c r="B73" s="357" t="s">
        <v>281</v>
      </c>
      <c r="C73" s="389" t="s">
        <v>375</v>
      </c>
      <c r="D73" s="389" t="s">
        <v>376</v>
      </c>
      <c r="E73" s="376" t="s">
        <v>118</v>
      </c>
      <c r="F73" s="376" t="s">
        <v>284</v>
      </c>
      <c r="G73" s="376" t="s">
        <v>432</v>
      </c>
      <c r="H73" s="378" t="s">
        <v>378</v>
      </c>
      <c r="I73" s="376" t="s">
        <v>318</v>
      </c>
      <c r="J73" s="374">
        <v>12</v>
      </c>
      <c r="K73" s="371" t="str">
        <f>IF(J73&lt;=0,"",IF(J73&lt;=2,"Muy Baja",IF(J73&lt;=24,"Baja",IF(J73&lt;=500,"Media",IF(J73&lt;=5000,"Alta","Muy Alta")))))</f>
        <v>Baja</v>
      </c>
      <c r="L73" s="384">
        <f>IF(K73="","",IF(K73="Muy Baja",0.2,IF(K73="Baja",0.4,IF(K73="Media",0.6,IF(K73="Alta",0.8,IF(K73="Muy Alta",1,))))))</f>
        <v>0.4</v>
      </c>
      <c r="M73" s="387" t="s">
        <v>467</v>
      </c>
      <c r="N73" s="100" t="str">
        <f>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71" t="str">
        <f>IF(OR(N73='Tabla Impacto'!$C$11,N73='Tabla Impacto'!$D$11),"Leve",IF(OR(N73='Tabla Impacto'!$C$12,N73='Tabla Impacto'!$D$12),"Menor",IF(OR(N73='Tabla Impacto'!$C$13,N73='Tabla Impacto'!$D$13),"Moderado",IF(OR(N73='Tabla Impacto'!$C$14,N73='Tabla Impacto'!$D$14),"Mayor",IF(OR(N73='Tabla Impacto'!$C$15,N73='Tabla Impacto'!$D$15),"Catastrófico","")))))</f>
        <v>Moderado</v>
      </c>
      <c r="P73" s="384">
        <f>IF(O73="","",IF(O73="Leve",0.2,IF(O73="Menor",0.4,IF(O73="Moderado",0.6,IF(O73="Mayor",0.8,IF(O73="Catastrófico",1,))))))</f>
        <v>0.6</v>
      </c>
      <c r="Q73" s="381"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1">
        <v>1</v>
      </c>
      <c r="S73" s="82" t="s">
        <v>531</v>
      </c>
      <c r="T73" s="102" t="str">
        <f t="shared" si="89"/>
        <v>Probabilidad</v>
      </c>
      <c r="U73" s="103" t="s">
        <v>14</v>
      </c>
      <c r="V73" s="103" t="s">
        <v>9</v>
      </c>
      <c r="W73" s="104" t="str">
        <f t="shared" si="90"/>
        <v>40%</v>
      </c>
      <c r="X73" s="103" t="s">
        <v>19</v>
      </c>
      <c r="Y73" s="103" t="s">
        <v>22</v>
      </c>
      <c r="Z73" s="103" t="s">
        <v>110</v>
      </c>
      <c r="AA73" s="105">
        <f t="shared" si="97"/>
        <v>0.24</v>
      </c>
      <c r="AB73" s="106" t="str">
        <f t="shared" si="92"/>
        <v>Baja</v>
      </c>
      <c r="AC73" s="107">
        <f t="shared" si="93"/>
        <v>0.24</v>
      </c>
      <c r="AD73" s="106" t="str">
        <f t="shared" si="94"/>
        <v>Moderado</v>
      </c>
      <c r="AE73" s="107">
        <f t="shared" si="98"/>
        <v>0.6</v>
      </c>
      <c r="AF73" s="108" t="str">
        <f t="shared" si="96"/>
        <v>Moderado</v>
      </c>
      <c r="AG73" s="109" t="s">
        <v>122</v>
      </c>
      <c r="AH73" s="82" t="s">
        <v>379</v>
      </c>
      <c r="AI73" s="98" t="s">
        <v>197</v>
      </c>
      <c r="AJ73" s="110" t="s">
        <v>198</v>
      </c>
      <c r="AK73" s="110" t="s">
        <v>198</v>
      </c>
      <c r="AL73" s="82" t="s">
        <v>285</v>
      </c>
      <c r="AM73" s="214" t="s">
        <v>655</v>
      </c>
      <c r="AN73" s="214" t="s">
        <v>767</v>
      </c>
      <c r="AO73" s="215">
        <v>0.67</v>
      </c>
      <c r="AP73" s="214" t="s">
        <v>723</v>
      </c>
      <c r="AQ73" s="214" t="s">
        <v>768</v>
      </c>
      <c r="AR73" s="215">
        <v>0.67</v>
      </c>
      <c r="AS73" s="110"/>
      <c r="AT73" s="110" t="s">
        <v>607</v>
      </c>
      <c r="AU73" s="110" t="s">
        <v>634</v>
      </c>
      <c r="AV73" s="110" t="s">
        <v>639</v>
      </c>
      <c r="AW73" s="110" t="s">
        <v>639</v>
      </c>
      <c r="AX73" s="110"/>
      <c r="AY73" s="546"/>
    </row>
    <row r="74" spans="1:51" s="122" customFormat="1" ht="151.5" customHeight="1" x14ac:dyDescent="0.25">
      <c r="A74" s="393"/>
      <c r="B74" s="358"/>
      <c r="C74" s="390"/>
      <c r="D74" s="392"/>
      <c r="E74" s="377"/>
      <c r="F74" s="377"/>
      <c r="G74" s="377"/>
      <c r="H74" s="379"/>
      <c r="I74" s="377"/>
      <c r="J74" s="375"/>
      <c r="K74" s="372"/>
      <c r="L74" s="385"/>
      <c r="M74" s="388"/>
      <c r="N74" s="111"/>
      <c r="O74" s="372"/>
      <c r="P74" s="385"/>
      <c r="Q74" s="382"/>
      <c r="R74" s="101">
        <v>2</v>
      </c>
      <c r="S74" s="82"/>
      <c r="T74" s="102" t="str">
        <f t="shared" ref="T74:T75" si="99">IF(OR(U74="Preventivo",U74="Detectivo"),"Probabilidad",IF(U74="Correctivo","Impacto",""))</f>
        <v/>
      </c>
      <c r="U74" s="103"/>
      <c r="V74" s="103"/>
      <c r="W74" s="104"/>
      <c r="X74" s="103"/>
      <c r="Y74" s="103"/>
      <c r="Z74" s="103"/>
      <c r="AA74" s="105" t="str">
        <f>IFERROR(IF(T74="Probabilidad",(AA73-(+AA73*W74)),IF(T74="Impacto",L74,"")),"")</f>
        <v/>
      </c>
      <c r="AB74" s="106" t="str">
        <f t="shared" ref="AB74:AB75" si="100">IFERROR(IF(AA74="","",IF(AA74&lt;=0.2,"Muy Baja",IF(AA74&lt;=0.4,"Baja",IF(AA74&lt;=0.6,"Media",IF(AA74&lt;=0.8,"Alta","Muy Alta"))))),"")</f>
        <v/>
      </c>
      <c r="AC74" s="107" t="str">
        <f t="shared" ref="AC74:AC75" si="101">+AA74</f>
        <v/>
      </c>
      <c r="AD74" s="106" t="str">
        <f t="shared" ref="AD74:AD75" si="102">IFERROR(IF(AE74="","",IF(AE74&lt;=0.2,"Leve",IF(AE74&lt;=0.4,"Menor",IF(AE74&lt;=0.6,"Moderado",IF(AE74&lt;=0.8,"Mayor","Catastrófico"))))),"")</f>
        <v/>
      </c>
      <c r="AE74" s="107" t="str">
        <f t="shared" ref="AE74:AE75" si="103">IFERROR(IF(T74="Impacto",(P74-(+P74*W74)),IF(T74="Probabilidad",P74,"")),"")</f>
        <v/>
      </c>
      <c r="AF74" s="108"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09"/>
      <c r="AH74" s="82"/>
      <c r="AI74" s="98"/>
      <c r="AJ74" s="110"/>
      <c r="AK74" s="110"/>
      <c r="AL74" s="82"/>
      <c r="AM74" s="214"/>
      <c r="AN74" s="214"/>
      <c r="AO74" s="215"/>
      <c r="AP74" s="214"/>
      <c r="AQ74" s="214"/>
      <c r="AR74" s="215"/>
      <c r="AS74" s="110"/>
      <c r="AT74" s="110" t="s">
        <v>607</v>
      </c>
      <c r="AU74" s="110" t="s">
        <v>634</v>
      </c>
      <c r="AV74" s="110" t="s">
        <v>639</v>
      </c>
      <c r="AW74" s="110" t="s">
        <v>639</v>
      </c>
      <c r="AX74" s="110"/>
      <c r="AY74" s="546"/>
    </row>
    <row r="75" spans="1:51" s="122" customFormat="1" ht="151.5" customHeight="1" x14ac:dyDescent="0.25">
      <c r="A75" s="393"/>
      <c r="B75" s="359"/>
      <c r="C75" s="390"/>
      <c r="D75" s="392"/>
      <c r="E75" s="377"/>
      <c r="F75" s="377"/>
      <c r="G75" s="377"/>
      <c r="H75" s="379"/>
      <c r="I75" s="377"/>
      <c r="J75" s="375"/>
      <c r="K75" s="373"/>
      <c r="L75" s="386"/>
      <c r="M75" s="388"/>
      <c r="N75" s="111"/>
      <c r="O75" s="373"/>
      <c r="P75" s="386"/>
      <c r="Q75" s="383"/>
      <c r="R75" s="101">
        <v>3</v>
      </c>
      <c r="S75" s="82"/>
      <c r="T75" s="102" t="str">
        <f t="shared" si="99"/>
        <v/>
      </c>
      <c r="U75" s="103"/>
      <c r="V75" s="103"/>
      <c r="W75" s="104"/>
      <c r="X75" s="103"/>
      <c r="Y75" s="103"/>
      <c r="Z75" s="103"/>
      <c r="AA75" s="105" t="str">
        <f>IFERROR(IF(T75="Probabilidad",(AA74-(+AA74*W75)),IF(T75="Impacto",L75,"")),"")</f>
        <v/>
      </c>
      <c r="AB75" s="106" t="str">
        <f t="shared" si="100"/>
        <v/>
      </c>
      <c r="AC75" s="107" t="str">
        <f t="shared" si="101"/>
        <v/>
      </c>
      <c r="AD75" s="106" t="str">
        <f t="shared" si="102"/>
        <v/>
      </c>
      <c r="AE75" s="107" t="str">
        <f t="shared" si="103"/>
        <v/>
      </c>
      <c r="AF75" s="108" t="str">
        <f t="shared" si="104"/>
        <v/>
      </c>
      <c r="AG75" s="109"/>
      <c r="AH75" s="82"/>
      <c r="AI75" s="98"/>
      <c r="AJ75" s="110"/>
      <c r="AK75" s="110"/>
      <c r="AL75" s="82"/>
      <c r="AM75" s="214"/>
      <c r="AN75" s="214"/>
      <c r="AO75" s="215"/>
      <c r="AP75" s="214"/>
      <c r="AQ75" s="214"/>
      <c r="AR75" s="215"/>
      <c r="AS75" s="110"/>
      <c r="AT75" s="110" t="s">
        <v>607</v>
      </c>
      <c r="AU75" s="110" t="s">
        <v>634</v>
      </c>
      <c r="AV75" s="110" t="s">
        <v>639</v>
      </c>
      <c r="AW75" s="110" t="s">
        <v>639</v>
      </c>
      <c r="AX75" s="110"/>
      <c r="AY75" s="546"/>
    </row>
    <row r="76" spans="1:51" s="122" customFormat="1" ht="151.5" customHeight="1" x14ac:dyDescent="0.25">
      <c r="A76" s="393">
        <v>25</v>
      </c>
      <c r="B76" s="357" t="s">
        <v>281</v>
      </c>
      <c r="C76" s="389" t="s">
        <v>375</v>
      </c>
      <c r="D76" s="389" t="s">
        <v>376</v>
      </c>
      <c r="E76" s="376" t="s">
        <v>120</v>
      </c>
      <c r="F76" s="376" t="s">
        <v>434</v>
      </c>
      <c r="G76" s="376" t="s">
        <v>433</v>
      </c>
      <c r="H76" s="378" t="s">
        <v>383</v>
      </c>
      <c r="I76" s="376" t="s">
        <v>318</v>
      </c>
      <c r="J76" s="374">
        <v>12</v>
      </c>
      <c r="K76" s="371" t="str">
        <f>IF(J76&lt;=0,"",IF(J76&lt;=2,"Muy Baja",IF(J76&lt;=24,"Baja",IF(J76&lt;=500,"Media",IF(J76&lt;=5000,"Alta","Muy Alta")))))</f>
        <v>Baja</v>
      </c>
      <c r="L76" s="384">
        <f>IF(K76="","",IF(K76="Muy Baja",0.2,IF(K76="Baja",0.4,IF(K76="Media",0.6,IF(K76="Alta",0.8,IF(K76="Muy Alta",1,))))))</f>
        <v>0.4</v>
      </c>
      <c r="M76" s="387" t="s">
        <v>467</v>
      </c>
      <c r="N76" s="100"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71" t="str">
        <f>IF(OR(N76='Tabla Impacto'!$C$11,N76='Tabla Impacto'!$D$11),"Leve",IF(OR(N76='Tabla Impacto'!$C$12,N76='Tabla Impacto'!$D$12),"Menor",IF(OR(N76='Tabla Impacto'!$C$13,N76='Tabla Impacto'!$D$13),"Moderado",IF(OR(N76='Tabla Impacto'!$C$14,N76='Tabla Impacto'!$D$14),"Mayor",IF(OR(N76='Tabla Impacto'!$C$15,N76='Tabla Impacto'!$D$15),"Catastrófico","")))))</f>
        <v>Moderado</v>
      </c>
      <c r="P76" s="384">
        <f>IF(O76="","",IF(O76="Leve",0.2,IF(O76="Menor",0.4,IF(O76="Moderado",0.6,IF(O76="Mayor",0.8,IF(O76="Catastrófico",1,))))))</f>
        <v>0.6</v>
      </c>
      <c r="Q76" s="381"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1">
        <v>1</v>
      </c>
      <c r="S76" s="82" t="s">
        <v>329</v>
      </c>
      <c r="T76" s="102" t="str">
        <f t="shared" si="25"/>
        <v>Probabilidad</v>
      </c>
      <c r="U76" s="103" t="s">
        <v>14</v>
      </c>
      <c r="V76" s="103" t="s">
        <v>9</v>
      </c>
      <c r="W76" s="104" t="str">
        <f t="shared" si="26"/>
        <v>40%</v>
      </c>
      <c r="X76" s="103" t="s">
        <v>19</v>
      </c>
      <c r="Y76" s="103" t="s">
        <v>22</v>
      </c>
      <c r="Z76" s="103" t="s">
        <v>110</v>
      </c>
      <c r="AA76" s="105">
        <f t="shared" si="27"/>
        <v>0.24</v>
      </c>
      <c r="AB76" s="106" t="str">
        <f t="shared" si="28"/>
        <v>Baja</v>
      </c>
      <c r="AC76" s="107">
        <f t="shared" si="29"/>
        <v>0.24</v>
      </c>
      <c r="AD76" s="106" t="str">
        <f t="shared" si="30"/>
        <v>Moderado</v>
      </c>
      <c r="AE76" s="107">
        <f t="shared" si="31"/>
        <v>0.6</v>
      </c>
      <c r="AF76" s="108" t="str">
        <f t="shared" si="32"/>
        <v>Moderado</v>
      </c>
      <c r="AG76" s="109" t="s">
        <v>122</v>
      </c>
      <c r="AH76" s="82" t="s">
        <v>286</v>
      </c>
      <c r="AI76" s="112" t="s">
        <v>257</v>
      </c>
      <c r="AJ76" s="110" t="s">
        <v>282</v>
      </c>
      <c r="AK76" s="110" t="s">
        <v>283</v>
      </c>
      <c r="AL76" s="82" t="s">
        <v>287</v>
      </c>
      <c r="AM76" s="214" t="s">
        <v>724</v>
      </c>
      <c r="AN76" s="214" t="s">
        <v>769</v>
      </c>
      <c r="AO76" s="215">
        <v>0.67</v>
      </c>
      <c r="AP76" s="214" t="s">
        <v>725</v>
      </c>
      <c r="AQ76" s="214" t="s">
        <v>770</v>
      </c>
      <c r="AR76" s="215">
        <v>0.67</v>
      </c>
      <c r="AS76" s="110"/>
      <c r="AT76" s="110" t="s">
        <v>607</v>
      </c>
      <c r="AU76" s="110" t="s">
        <v>634</v>
      </c>
      <c r="AV76" s="110" t="s">
        <v>639</v>
      </c>
      <c r="AW76" s="110" t="s">
        <v>639</v>
      </c>
      <c r="AX76" s="110"/>
      <c r="AY76" s="546"/>
    </row>
    <row r="77" spans="1:51" s="122" customFormat="1" ht="151.5" customHeight="1" x14ac:dyDescent="0.25">
      <c r="A77" s="393"/>
      <c r="B77" s="358"/>
      <c r="C77" s="390"/>
      <c r="D77" s="392"/>
      <c r="E77" s="377"/>
      <c r="F77" s="377"/>
      <c r="G77" s="377"/>
      <c r="H77" s="379"/>
      <c r="I77" s="377"/>
      <c r="J77" s="375"/>
      <c r="K77" s="372"/>
      <c r="L77" s="385"/>
      <c r="M77" s="388"/>
      <c r="N77" s="111"/>
      <c r="O77" s="372"/>
      <c r="P77" s="385"/>
      <c r="Q77" s="382"/>
      <c r="R77" s="101">
        <v>2</v>
      </c>
      <c r="S77" s="82" t="s">
        <v>380</v>
      </c>
      <c r="T77" s="102" t="str">
        <f t="shared" ref="T77:T78" si="105">IF(OR(U77="Preventivo",U77="Detectivo"),"Probabilidad",IF(U77="Correctivo","Impacto",""))</f>
        <v>Probabilidad</v>
      </c>
      <c r="U77" s="103" t="s">
        <v>15</v>
      </c>
      <c r="V77" s="103" t="s">
        <v>9</v>
      </c>
      <c r="W77" s="104" t="str">
        <f t="shared" ref="W77:W78" si="106">IF(AND(U77="Preventivo",V77="Automático"),"50%",IF(AND(U77="Preventivo",V77="Manual"),"40%",IF(AND(U77="Detectivo",V77="Automático"),"40%",IF(AND(U77="Detectivo",V77="Manual"),"30%",IF(AND(U77="Correctivo",V77="Automático"),"35%",IF(AND(U77="Correctivo",V77="Manual"),"25%",""))))))</f>
        <v>30%</v>
      </c>
      <c r="X77" s="103" t="s">
        <v>20</v>
      </c>
      <c r="Y77" s="103" t="s">
        <v>23</v>
      </c>
      <c r="Z77" s="103" t="s">
        <v>110</v>
      </c>
      <c r="AA77" s="105">
        <f>IFERROR(IF(T77="Probabilidad",(AA76-(+AA76*W77)),IF(T77="Impacto",L77,"")),"")</f>
        <v>0.16799999999999998</v>
      </c>
      <c r="AB77" s="106" t="str">
        <f t="shared" ref="AB77:AB78" si="107">IFERROR(IF(AA77="","",IF(AA77&lt;=0.2,"Muy Baja",IF(AA77&lt;=0.4,"Baja",IF(AA77&lt;=0.6,"Media",IF(AA77&lt;=0.8,"Alta","Muy Alta"))))),"")</f>
        <v>Muy Baja</v>
      </c>
      <c r="AC77" s="107">
        <f t="shared" ref="AC77:AC78" si="108">+AA77</f>
        <v>0.16799999999999998</v>
      </c>
      <c r="AD77" s="106" t="str">
        <f t="shared" ref="AD77:AD78" si="109">IFERROR(IF(AE77="","",IF(AE77&lt;=0.2,"Leve",IF(AE77&lt;=0.4,"Menor",IF(AE77&lt;=0.6,"Moderado",IF(AE77&lt;=0.8,"Mayor","Catastrófico"))))),"")</f>
        <v>Moderado</v>
      </c>
      <c r="AE77" s="107">
        <v>0.6</v>
      </c>
      <c r="AF77" s="108"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09" t="s">
        <v>122</v>
      </c>
      <c r="AH77" s="82" t="s">
        <v>381</v>
      </c>
      <c r="AI77" s="112" t="s">
        <v>257</v>
      </c>
      <c r="AJ77" s="110" t="s">
        <v>282</v>
      </c>
      <c r="AK77" s="110" t="s">
        <v>283</v>
      </c>
      <c r="AL77" s="82" t="s">
        <v>287</v>
      </c>
      <c r="AM77" s="214" t="s">
        <v>656</v>
      </c>
      <c r="AN77" s="214" t="s">
        <v>771</v>
      </c>
      <c r="AO77" s="215">
        <v>0.67</v>
      </c>
      <c r="AP77" s="214" t="s">
        <v>657</v>
      </c>
      <c r="AQ77" s="214" t="s">
        <v>772</v>
      </c>
      <c r="AR77" s="215">
        <v>0.67</v>
      </c>
      <c r="AS77" s="110"/>
      <c r="AT77" s="110" t="s">
        <v>607</v>
      </c>
      <c r="AU77" s="110" t="s">
        <v>634</v>
      </c>
      <c r="AV77" s="110" t="s">
        <v>639</v>
      </c>
      <c r="AW77" s="110" t="s">
        <v>639</v>
      </c>
      <c r="AX77" s="110"/>
      <c r="AY77" s="546"/>
    </row>
    <row r="78" spans="1:51" s="122" customFormat="1" ht="151.5" customHeight="1" x14ac:dyDescent="0.25">
      <c r="A78" s="393"/>
      <c r="B78" s="359"/>
      <c r="C78" s="390"/>
      <c r="D78" s="392"/>
      <c r="E78" s="377"/>
      <c r="F78" s="377"/>
      <c r="G78" s="377"/>
      <c r="H78" s="379"/>
      <c r="I78" s="377"/>
      <c r="J78" s="375"/>
      <c r="K78" s="373"/>
      <c r="L78" s="386"/>
      <c r="M78" s="388"/>
      <c r="N78" s="111"/>
      <c r="O78" s="373"/>
      <c r="P78" s="386"/>
      <c r="Q78" s="383"/>
      <c r="R78" s="101">
        <v>3</v>
      </c>
      <c r="S78" s="82" t="s">
        <v>330</v>
      </c>
      <c r="T78" s="102" t="str">
        <f t="shared" si="105"/>
        <v>Probabilidad</v>
      </c>
      <c r="U78" s="103" t="s">
        <v>14</v>
      </c>
      <c r="V78" s="103" t="s">
        <v>9</v>
      </c>
      <c r="W78" s="104" t="str">
        <f t="shared" si="106"/>
        <v>40%</v>
      </c>
      <c r="X78" s="103" t="s">
        <v>19</v>
      </c>
      <c r="Y78" s="103" t="s">
        <v>22</v>
      </c>
      <c r="Z78" s="103" t="s">
        <v>110</v>
      </c>
      <c r="AA78" s="105">
        <f>IFERROR(IF(T78="Probabilidad",(AA77-(+AA77*W78)),IF(T78="Impacto",L78,"")),"")</f>
        <v>0.10079999999999999</v>
      </c>
      <c r="AB78" s="106" t="str">
        <f t="shared" si="107"/>
        <v>Muy Baja</v>
      </c>
      <c r="AC78" s="107">
        <f t="shared" si="108"/>
        <v>0.10079999999999999</v>
      </c>
      <c r="AD78" s="106" t="str">
        <f t="shared" si="109"/>
        <v>Moderado</v>
      </c>
      <c r="AE78" s="107">
        <v>0.6</v>
      </c>
      <c r="AF78" s="108" t="str">
        <f t="shared" si="110"/>
        <v>Moderado</v>
      </c>
      <c r="AG78" s="109" t="s">
        <v>122</v>
      </c>
      <c r="AH78" s="82" t="s">
        <v>382</v>
      </c>
      <c r="AI78" s="112" t="s">
        <v>257</v>
      </c>
      <c r="AJ78" s="110" t="s">
        <v>282</v>
      </c>
      <c r="AK78" s="110" t="s">
        <v>283</v>
      </c>
      <c r="AL78" s="82" t="s">
        <v>287</v>
      </c>
      <c r="AM78" s="214" t="s">
        <v>726</v>
      </c>
      <c r="AN78" s="224" t="s">
        <v>773</v>
      </c>
      <c r="AO78" s="215">
        <v>0.67</v>
      </c>
      <c r="AP78" s="214" t="s">
        <v>727</v>
      </c>
      <c r="AQ78" s="214" t="s">
        <v>774</v>
      </c>
      <c r="AR78" s="215">
        <v>0.67</v>
      </c>
      <c r="AS78" s="110"/>
      <c r="AT78" s="110" t="s">
        <v>607</v>
      </c>
      <c r="AU78" s="110" t="s">
        <v>634</v>
      </c>
      <c r="AV78" s="110" t="s">
        <v>639</v>
      </c>
      <c r="AW78" s="110" t="s">
        <v>639</v>
      </c>
      <c r="AX78" s="110"/>
      <c r="AY78" s="546"/>
    </row>
    <row r="79" spans="1:51" s="122" customFormat="1" ht="151.5" customHeight="1" x14ac:dyDescent="0.25">
      <c r="A79" s="393">
        <v>26</v>
      </c>
      <c r="B79" s="321" t="s">
        <v>288</v>
      </c>
      <c r="C79" s="389" t="s">
        <v>344</v>
      </c>
      <c r="D79" s="389" t="s">
        <v>384</v>
      </c>
      <c r="E79" s="376" t="s">
        <v>120</v>
      </c>
      <c r="F79" s="376" t="s">
        <v>289</v>
      </c>
      <c r="G79" s="376" t="s">
        <v>290</v>
      </c>
      <c r="H79" s="378" t="s">
        <v>525</v>
      </c>
      <c r="I79" s="376" t="s">
        <v>115</v>
      </c>
      <c r="J79" s="374">
        <v>2</v>
      </c>
      <c r="K79" s="371" t="str">
        <f>IF(J79&lt;=0,"",IF(J79&lt;=2,"Muy Baja",IF(J79&lt;=24,"Baja",IF(J79&lt;=500,"Media",IF(J79&lt;=5000,"Alta","Muy Alta")))))</f>
        <v>Muy Baja</v>
      </c>
      <c r="L79" s="384">
        <f>IF(K79="","",IF(K79="Muy Baja",0.2,IF(K79="Baja",0.4,IF(K79="Media",0.6,IF(K79="Alta",0.8,IF(K79="Muy Alta",1,))))))</f>
        <v>0.2</v>
      </c>
      <c r="M79" s="387" t="s">
        <v>466</v>
      </c>
      <c r="N79" s="100" t="str">
        <f>IF(NOT(ISERROR(MATCH(M79,'Tabla Impacto'!$B$221:$B$223,0))),'Tabla Impacto'!$F$223&amp;"Por favor no seleccionar los criterios de impacto(Afectación Económica o presupuestal y Pérdida Reputacional)",M79)</f>
        <v xml:space="preserve"> Entre 50 y 100 SMLMV </v>
      </c>
      <c r="O79" s="371" t="str">
        <f>IF(OR(N79='Tabla Impacto'!$C$11,N79='Tabla Impacto'!$D$11),"Leve",IF(OR(N79='Tabla Impacto'!$C$12,N79='Tabla Impacto'!$D$12),"Menor",IF(OR(N79='Tabla Impacto'!$C$13,N79='Tabla Impacto'!$D$13),"Moderado",IF(OR(N79='Tabla Impacto'!$C$14,N79='Tabla Impacto'!$D$14),"Mayor",IF(OR(N79='Tabla Impacto'!$C$15,N79='Tabla Impacto'!$D$15),"Catastrófico","")))))</f>
        <v>Moderado</v>
      </c>
      <c r="P79" s="384">
        <f>IF(O79="","",IF(O79="Leve",0.2,IF(O79="Menor",0.4,IF(O79="Moderado",0.6,IF(O79="Mayor",0.8,IF(O79="Catastrófico",1,))))))</f>
        <v>0.6</v>
      </c>
      <c r="Q79" s="381"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1">
        <v>1</v>
      </c>
      <c r="S79" s="82" t="s">
        <v>834</v>
      </c>
      <c r="T79" s="102" t="str">
        <f t="shared" si="25"/>
        <v>Probabilidad</v>
      </c>
      <c r="U79" s="103" t="s">
        <v>14</v>
      </c>
      <c r="V79" s="103" t="s">
        <v>9</v>
      </c>
      <c r="W79" s="104" t="str">
        <f t="shared" si="26"/>
        <v>40%</v>
      </c>
      <c r="X79" s="103" t="s">
        <v>20</v>
      </c>
      <c r="Y79" s="103" t="s">
        <v>22</v>
      </c>
      <c r="Z79" s="103" t="s">
        <v>110</v>
      </c>
      <c r="AA79" s="105">
        <f t="shared" si="27"/>
        <v>0.12</v>
      </c>
      <c r="AB79" s="106" t="str">
        <f t="shared" si="28"/>
        <v>Muy Baja</v>
      </c>
      <c r="AC79" s="107">
        <f t="shared" si="29"/>
        <v>0.12</v>
      </c>
      <c r="AD79" s="106" t="str">
        <f t="shared" si="30"/>
        <v>Moderado</v>
      </c>
      <c r="AE79" s="107">
        <f t="shared" si="31"/>
        <v>0.6</v>
      </c>
      <c r="AF79" s="108" t="str">
        <f t="shared" si="32"/>
        <v>Moderado</v>
      </c>
      <c r="AG79" s="109" t="s">
        <v>122</v>
      </c>
      <c r="AH79" s="82" t="s">
        <v>526</v>
      </c>
      <c r="AI79" s="98" t="s">
        <v>257</v>
      </c>
      <c r="AJ79" s="99">
        <v>44562</v>
      </c>
      <c r="AK79" s="117" t="s">
        <v>359</v>
      </c>
      <c r="AL79" s="82" t="s">
        <v>435</v>
      </c>
      <c r="AM79" s="214" t="s">
        <v>728</v>
      </c>
      <c r="AN79" s="214" t="s">
        <v>833</v>
      </c>
      <c r="AO79" s="215">
        <v>0.67</v>
      </c>
      <c r="AP79" s="214" t="s">
        <v>835</v>
      </c>
      <c r="AQ79" s="214" t="s">
        <v>693</v>
      </c>
      <c r="AR79" s="215">
        <v>0.67</v>
      </c>
      <c r="AS79" s="110"/>
      <c r="AT79" s="110" t="s">
        <v>607</v>
      </c>
      <c r="AU79" s="110" t="s">
        <v>634</v>
      </c>
      <c r="AV79" s="110" t="s">
        <v>639</v>
      </c>
      <c r="AW79" s="110" t="s">
        <v>639</v>
      </c>
      <c r="AX79" s="223" t="s">
        <v>880</v>
      </c>
      <c r="AY79" s="546"/>
    </row>
    <row r="80" spans="1:51" s="122" customFormat="1" ht="151.5" customHeight="1" x14ac:dyDescent="0.25">
      <c r="A80" s="393"/>
      <c r="B80" s="322"/>
      <c r="C80" s="392"/>
      <c r="D80" s="392"/>
      <c r="E80" s="377"/>
      <c r="F80" s="377"/>
      <c r="G80" s="377"/>
      <c r="H80" s="379"/>
      <c r="I80" s="377"/>
      <c r="J80" s="375"/>
      <c r="K80" s="372"/>
      <c r="L80" s="385"/>
      <c r="M80" s="388"/>
      <c r="N80" s="111"/>
      <c r="O80" s="372"/>
      <c r="P80" s="385"/>
      <c r="Q80" s="382"/>
      <c r="R80" s="101">
        <v>2</v>
      </c>
      <c r="S80" s="82" t="s">
        <v>838</v>
      </c>
      <c r="T80" s="102" t="str">
        <f t="shared" ref="T80:T82" si="111">IF(OR(U80="Preventivo",U80="Detectivo"),"Probabilidad",IF(U80="Correctivo","Impacto",""))</f>
        <v>Probabilidad</v>
      </c>
      <c r="U80" s="103" t="s">
        <v>14</v>
      </c>
      <c r="V80" s="103" t="s">
        <v>9</v>
      </c>
      <c r="W80" s="104" t="str">
        <f t="shared" ref="W80:W82" si="112">IF(AND(U80="Preventivo",V80="Automático"),"50%",IF(AND(U80="Preventivo",V80="Manual"),"40%",IF(AND(U80="Detectivo",V80="Automático"),"40%",IF(AND(U80="Detectivo",V80="Manual"),"30%",IF(AND(U80="Correctivo",V80="Automático"),"35%",IF(AND(U80="Correctivo",V80="Manual"),"25%",""))))))</f>
        <v>40%</v>
      </c>
      <c r="X80" s="103" t="s">
        <v>19</v>
      </c>
      <c r="Y80" s="103" t="s">
        <v>22</v>
      </c>
      <c r="Z80" s="103" t="s">
        <v>110</v>
      </c>
      <c r="AA80" s="105">
        <f>IFERROR(IF(T80="Probabilidad",(AA79-(+AA79*W80)),IF(T80="Impacto",L80,"")),"")</f>
        <v>7.1999999999999995E-2</v>
      </c>
      <c r="AB80" s="106" t="str">
        <f t="shared" ref="AB80:AB82" si="113">IFERROR(IF(AA80="","",IF(AA80&lt;=0.2,"Muy Baja",IF(AA80&lt;=0.4,"Baja",IF(AA80&lt;=0.6,"Media",IF(AA80&lt;=0.8,"Alta","Muy Alta"))))),"")</f>
        <v>Muy Baja</v>
      </c>
      <c r="AC80" s="107">
        <f t="shared" ref="AC80:AC82" si="114">+AA80</f>
        <v>7.1999999999999995E-2</v>
      </c>
      <c r="AD80" s="106" t="str">
        <f t="shared" ref="AD80:AD82" si="115">IFERROR(IF(AE80="","",IF(AE80&lt;=0.2,"Leve",IF(AE80&lt;=0.4,"Menor",IF(AE80&lt;=0.6,"Moderado",IF(AE80&lt;=0.8,"Mayor","Catastrófico"))))),"")</f>
        <v>Moderado</v>
      </c>
      <c r="AE80" s="107">
        <f>+AE79</f>
        <v>0.6</v>
      </c>
      <c r="AF80" s="108" t="str">
        <f t="shared" ref="AF80:AF82"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09" t="s">
        <v>122</v>
      </c>
      <c r="AH80" s="82" t="s">
        <v>527</v>
      </c>
      <c r="AI80" s="98" t="s">
        <v>385</v>
      </c>
      <c r="AJ80" s="99">
        <v>44562</v>
      </c>
      <c r="AK80" s="117" t="s">
        <v>359</v>
      </c>
      <c r="AL80" s="82" t="s">
        <v>435</v>
      </c>
      <c r="AM80" s="214" t="s">
        <v>837</v>
      </c>
      <c r="AN80" s="214" t="s">
        <v>694</v>
      </c>
      <c r="AO80" s="215">
        <v>0.67</v>
      </c>
      <c r="AP80" s="214" t="s">
        <v>836</v>
      </c>
      <c r="AQ80" s="214" t="s">
        <v>695</v>
      </c>
      <c r="AR80" s="215">
        <v>0.67</v>
      </c>
      <c r="AS80" s="110"/>
      <c r="AT80" s="110" t="s">
        <v>607</v>
      </c>
      <c r="AU80" s="110" t="s">
        <v>634</v>
      </c>
      <c r="AV80" s="110" t="s">
        <v>639</v>
      </c>
      <c r="AW80" s="110" t="s">
        <v>639</v>
      </c>
      <c r="AX80" s="223" t="s">
        <v>880</v>
      </c>
      <c r="AY80" s="546"/>
    </row>
    <row r="81" spans="1:51" s="122" customFormat="1" ht="151.5" customHeight="1" x14ac:dyDescent="0.25">
      <c r="A81" s="393"/>
      <c r="B81" s="323"/>
      <c r="C81" s="392"/>
      <c r="D81" s="392"/>
      <c r="E81" s="377"/>
      <c r="F81" s="377"/>
      <c r="G81" s="377"/>
      <c r="H81" s="379"/>
      <c r="I81" s="377"/>
      <c r="J81" s="375"/>
      <c r="K81" s="373"/>
      <c r="L81" s="386"/>
      <c r="M81" s="388"/>
      <c r="N81" s="111"/>
      <c r="O81" s="373"/>
      <c r="P81" s="386"/>
      <c r="Q81" s="383"/>
      <c r="R81" s="101">
        <v>3</v>
      </c>
      <c r="S81" s="97" t="s">
        <v>551</v>
      </c>
      <c r="T81" s="102" t="str">
        <f t="shared" si="111"/>
        <v>Probabilidad</v>
      </c>
      <c r="U81" s="103" t="s">
        <v>15</v>
      </c>
      <c r="V81" s="103" t="s">
        <v>9</v>
      </c>
      <c r="W81" s="104" t="str">
        <f t="shared" si="112"/>
        <v>30%</v>
      </c>
      <c r="X81" s="103" t="s">
        <v>20</v>
      </c>
      <c r="Y81" s="103" t="s">
        <v>23</v>
      </c>
      <c r="Z81" s="103" t="s">
        <v>111</v>
      </c>
      <c r="AA81" s="105">
        <f>IFERROR(IF(T81="Probabilidad",(AA80-(+AA80*W81)),IF(T81="Impacto",L81,"")),"")</f>
        <v>5.04E-2</v>
      </c>
      <c r="AB81" s="106" t="str">
        <f t="shared" si="113"/>
        <v>Muy Baja</v>
      </c>
      <c r="AC81" s="107">
        <f t="shared" si="114"/>
        <v>5.04E-2</v>
      </c>
      <c r="AD81" s="106" t="str">
        <f t="shared" si="115"/>
        <v>Moderado</v>
      </c>
      <c r="AE81" s="107">
        <f>+P79</f>
        <v>0.6</v>
      </c>
      <c r="AF81" s="108" t="str">
        <f t="shared" si="116"/>
        <v>Moderado</v>
      </c>
      <c r="AG81" s="109" t="s">
        <v>122</v>
      </c>
      <c r="AH81" s="82" t="s">
        <v>526</v>
      </c>
      <c r="AI81" s="98" t="s">
        <v>385</v>
      </c>
      <c r="AJ81" s="99">
        <v>44562</v>
      </c>
      <c r="AK81" s="117" t="s">
        <v>359</v>
      </c>
      <c r="AL81" s="82" t="s">
        <v>435</v>
      </c>
      <c r="AM81" s="214" t="s">
        <v>729</v>
      </c>
      <c r="AN81" s="214" t="s">
        <v>694</v>
      </c>
      <c r="AO81" s="215">
        <v>0.67</v>
      </c>
      <c r="AP81" s="214" t="s">
        <v>839</v>
      </c>
      <c r="AQ81" s="214" t="s">
        <v>693</v>
      </c>
      <c r="AR81" s="215">
        <v>0.67</v>
      </c>
      <c r="AS81" s="110"/>
      <c r="AT81" s="110" t="s">
        <v>607</v>
      </c>
      <c r="AU81" s="110" t="s">
        <v>634</v>
      </c>
      <c r="AV81" s="110" t="s">
        <v>639</v>
      </c>
      <c r="AW81" s="110" t="s">
        <v>639</v>
      </c>
      <c r="AX81" s="223" t="s">
        <v>880</v>
      </c>
      <c r="AY81" s="546"/>
    </row>
    <row r="82" spans="1:51" s="122" customFormat="1" ht="151.5" customHeight="1" x14ac:dyDescent="0.25">
      <c r="A82" s="393">
        <v>27</v>
      </c>
      <c r="B82" s="321" t="s">
        <v>288</v>
      </c>
      <c r="C82" s="389" t="s">
        <v>344</v>
      </c>
      <c r="D82" s="389" t="s">
        <v>384</v>
      </c>
      <c r="E82" s="376" t="s">
        <v>118</v>
      </c>
      <c r="F82" s="376" t="s">
        <v>436</v>
      </c>
      <c r="G82" s="376" t="s">
        <v>437</v>
      </c>
      <c r="H82" s="378" t="s">
        <v>438</v>
      </c>
      <c r="I82" s="376" t="s">
        <v>318</v>
      </c>
      <c r="J82" s="374">
        <v>10</v>
      </c>
      <c r="K82" s="371" t="str">
        <f>IF(J82&lt;=0,"",IF(J82&lt;=2,"Muy Baja",IF(J82&lt;=24,"Baja",IF(J82&lt;=500,"Media",IF(J82&lt;=5000,"Alta","Muy Alta")))))</f>
        <v>Baja</v>
      </c>
      <c r="L82" s="384">
        <f>IF(K82="","",IF(K82="Muy Baja",0.2,IF(K82="Baja",0.4,IF(K82="Media",0.6,IF(K82="Alta",0.8,IF(K82="Muy Alta",1,))))))</f>
        <v>0.4</v>
      </c>
      <c r="M82" s="387" t="s">
        <v>467</v>
      </c>
      <c r="N82" s="100" t="str">
        <f>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71" t="str">
        <f>IF(OR(N82='Tabla Impacto'!$C$11,N82='Tabla Impacto'!$D$11),"Leve",IF(OR(N82='Tabla Impacto'!$C$12,N82='Tabla Impacto'!$D$12),"Menor",IF(OR(N82='Tabla Impacto'!$C$13,N82='Tabla Impacto'!$D$13),"Moderado",IF(OR(N82='Tabla Impacto'!$C$14,N82='Tabla Impacto'!$D$14),"Mayor",IF(OR(N82='Tabla Impacto'!$C$15,N82='Tabla Impacto'!$D$15),"Catastrófico","")))))</f>
        <v>Moderado</v>
      </c>
      <c r="P82" s="384">
        <f>IF(O82="","",IF(O82="Leve",0.2,IF(O82="Menor",0.4,IF(O82="Moderado",0.6,IF(O82="Mayor",0.8,IF(O82="Catastrófico",1,))))))</f>
        <v>0.6</v>
      </c>
      <c r="Q82" s="381"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1">
        <v>1</v>
      </c>
      <c r="S82" s="82" t="s">
        <v>842</v>
      </c>
      <c r="T82" s="102" t="str">
        <f t="shared" si="111"/>
        <v>Probabilidad</v>
      </c>
      <c r="U82" s="103" t="s">
        <v>15</v>
      </c>
      <c r="V82" s="103" t="s">
        <v>9</v>
      </c>
      <c r="W82" s="104" t="str">
        <f t="shared" si="112"/>
        <v>30%</v>
      </c>
      <c r="X82" s="103" t="s">
        <v>20</v>
      </c>
      <c r="Y82" s="103" t="s">
        <v>23</v>
      </c>
      <c r="Z82" s="103" t="s">
        <v>111</v>
      </c>
      <c r="AA82" s="114">
        <f t="shared" ref="AA82" si="117">IFERROR(IF(T82="Probabilidad",(L82-(+L82*W82)),IF(T82="Impacto",L82,"")),"")</f>
        <v>0.28000000000000003</v>
      </c>
      <c r="AB82" s="106" t="str">
        <f t="shared" si="113"/>
        <v>Baja</v>
      </c>
      <c r="AC82" s="107">
        <f t="shared" si="114"/>
        <v>0.28000000000000003</v>
      </c>
      <c r="AD82" s="106" t="str">
        <f t="shared" si="115"/>
        <v>Moderado</v>
      </c>
      <c r="AE82" s="107">
        <f t="shared" ref="AE82" si="118">IFERROR(IF(T82="Impacto",(P82-(+P82*W82)),IF(T82="Probabilidad",P82,"")),"")</f>
        <v>0.6</v>
      </c>
      <c r="AF82" s="108" t="str">
        <f t="shared" si="116"/>
        <v>Moderado</v>
      </c>
      <c r="AG82" s="109" t="s">
        <v>122</v>
      </c>
      <c r="AH82" s="82" t="s">
        <v>528</v>
      </c>
      <c r="AI82" s="98" t="s">
        <v>197</v>
      </c>
      <c r="AJ82" s="99">
        <v>44562</v>
      </c>
      <c r="AK82" s="117" t="s">
        <v>359</v>
      </c>
      <c r="AL82" s="82" t="s">
        <v>439</v>
      </c>
      <c r="AM82" s="214" t="s">
        <v>841</v>
      </c>
      <c r="AN82" s="214" t="s">
        <v>696</v>
      </c>
      <c r="AO82" s="215">
        <v>0.67</v>
      </c>
      <c r="AP82" s="214" t="s">
        <v>840</v>
      </c>
      <c r="AQ82" s="214" t="s">
        <v>697</v>
      </c>
      <c r="AR82" s="215">
        <v>0.67</v>
      </c>
      <c r="AS82" s="110"/>
      <c r="AT82" s="110" t="s">
        <v>607</v>
      </c>
      <c r="AU82" s="110" t="s">
        <v>634</v>
      </c>
      <c r="AV82" s="110" t="s">
        <v>639</v>
      </c>
      <c r="AW82" s="110" t="s">
        <v>639</v>
      </c>
      <c r="AX82" s="223" t="s">
        <v>880</v>
      </c>
      <c r="AY82" s="546"/>
    </row>
    <row r="83" spans="1:51" s="122" customFormat="1" ht="151.5" customHeight="1" x14ac:dyDescent="0.25">
      <c r="A83" s="393"/>
      <c r="B83" s="322"/>
      <c r="C83" s="392"/>
      <c r="D83" s="392"/>
      <c r="E83" s="377"/>
      <c r="F83" s="377"/>
      <c r="G83" s="377"/>
      <c r="H83" s="379"/>
      <c r="I83" s="377"/>
      <c r="J83" s="375"/>
      <c r="K83" s="372"/>
      <c r="L83" s="385"/>
      <c r="M83" s="388"/>
      <c r="N83" s="111"/>
      <c r="O83" s="372"/>
      <c r="P83" s="385"/>
      <c r="Q83" s="382"/>
      <c r="R83" s="101">
        <v>2</v>
      </c>
      <c r="S83" s="82"/>
      <c r="T83" s="102"/>
      <c r="U83" s="103"/>
      <c r="V83" s="103"/>
      <c r="W83" s="104"/>
      <c r="X83" s="103"/>
      <c r="Y83" s="103"/>
      <c r="Z83" s="103"/>
      <c r="AA83" s="114"/>
      <c r="AB83" s="106"/>
      <c r="AC83" s="107"/>
      <c r="AD83" s="106"/>
      <c r="AE83" s="107"/>
      <c r="AF83" s="108"/>
      <c r="AG83" s="109"/>
      <c r="AH83" s="82"/>
      <c r="AI83" s="98"/>
      <c r="AJ83" s="99"/>
      <c r="AK83" s="117"/>
      <c r="AL83" s="82"/>
      <c r="AM83" s="214"/>
      <c r="AN83" s="214"/>
      <c r="AO83" s="215"/>
      <c r="AP83" s="214"/>
      <c r="AQ83" s="214"/>
      <c r="AR83" s="215"/>
      <c r="AS83" s="110"/>
      <c r="AT83" s="110" t="s">
        <v>607</v>
      </c>
      <c r="AU83" s="110" t="s">
        <v>634</v>
      </c>
      <c r="AV83" s="110" t="s">
        <v>639</v>
      </c>
      <c r="AW83" s="110" t="s">
        <v>639</v>
      </c>
      <c r="AX83" s="110"/>
      <c r="AY83" s="546"/>
    </row>
    <row r="84" spans="1:51" s="122" customFormat="1" ht="151.5" customHeight="1" x14ac:dyDescent="0.25">
      <c r="A84" s="393"/>
      <c r="B84" s="323"/>
      <c r="C84" s="392"/>
      <c r="D84" s="392"/>
      <c r="E84" s="377"/>
      <c r="F84" s="377"/>
      <c r="G84" s="377"/>
      <c r="H84" s="379"/>
      <c r="I84" s="377"/>
      <c r="J84" s="375"/>
      <c r="K84" s="373"/>
      <c r="L84" s="386"/>
      <c r="M84" s="388"/>
      <c r="N84" s="111"/>
      <c r="O84" s="373"/>
      <c r="P84" s="386"/>
      <c r="Q84" s="383"/>
      <c r="R84" s="101">
        <v>3</v>
      </c>
      <c r="S84" s="82"/>
      <c r="T84" s="102"/>
      <c r="U84" s="103"/>
      <c r="V84" s="103"/>
      <c r="W84" s="104"/>
      <c r="X84" s="103"/>
      <c r="Y84" s="103"/>
      <c r="Z84" s="103"/>
      <c r="AA84" s="114"/>
      <c r="AB84" s="106"/>
      <c r="AC84" s="107"/>
      <c r="AD84" s="106"/>
      <c r="AE84" s="107"/>
      <c r="AF84" s="108"/>
      <c r="AG84" s="109"/>
      <c r="AH84" s="82"/>
      <c r="AI84" s="98"/>
      <c r="AJ84" s="99"/>
      <c r="AK84" s="117"/>
      <c r="AL84" s="82"/>
      <c r="AM84" s="214"/>
      <c r="AN84" s="214"/>
      <c r="AO84" s="215"/>
      <c r="AP84" s="214"/>
      <c r="AQ84" s="214"/>
      <c r="AR84" s="215"/>
      <c r="AS84" s="110"/>
      <c r="AT84" s="110" t="s">
        <v>607</v>
      </c>
      <c r="AU84" s="110" t="s">
        <v>634</v>
      </c>
      <c r="AV84" s="110" t="s">
        <v>639</v>
      </c>
      <c r="AW84" s="110" t="s">
        <v>639</v>
      </c>
      <c r="AX84" s="110"/>
      <c r="AY84" s="546"/>
    </row>
    <row r="85" spans="1:51" s="122" customFormat="1" ht="151.5" customHeight="1" x14ac:dyDescent="0.25">
      <c r="A85" s="393">
        <v>28</v>
      </c>
      <c r="B85" s="357" t="s">
        <v>292</v>
      </c>
      <c r="C85" s="389" t="s">
        <v>291</v>
      </c>
      <c r="D85" s="389" t="s">
        <v>293</v>
      </c>
      <c r="E85" s="376" t="s">
        <v>118</v>
      </c>
      <c r="F85" s="376" t="s">
        <v>294</v>
      </c>
      <c r="G85" s="376" t="s">
        <v>440</v>
      </c>
      <c r="H85" s="378" t="s">
        <v>295</v>
      </c>
      <c r="I85" s="376" t="s">
        <v>115</v>
      </c>
      <c r="J85" s="374">
        <v>355</v>
      </c>
      <c r="K85" s="371" t="str">
        <f>IF(J85&lt;=0,"",IF(J85&lt;=2,"Muy Baja",IF(J85&lt;=24,"Baja",IF(J85&lt;=500,"Media",IF(J85&lt;=5000,"Alta","Muy Alta")))))</f>
        <v>Media</v>
      </c>
      <c r="L85" s="384">
        <f>IF(K85="","",IF(K85="Muy Baja",0.2,IF(K85="Baja",0.4,IF(K85="Media",0.6,IF(K85="Alta",0.8,IF(K85="Muy Alta",1,))))))</f>
        <v>0.6</v>
      </c>
      <c r="M85" s="387" t="s">
        <v>474</v>
      </c>
      <c r="N85" s="100"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71" t="str">
        <f>IF(OR(N85='Tabla Impacto'!$C$11,N85='Tabla Impacto'!$D$11),"Leve",IF(OR(N85='Tabla Impacto'!$C$12,N85='Tabla Impacto'!$D$12),"Menor",IF(OR(N85='Tabla Impacto'!$C$13,N85='Tabla Impacto'!$D$13),"Moderado",IF(OR(N85='Tabla Impacto'!$C$14,N85='Tabla Impacto'!$D$14),"Mayor",IF(OR(N85='Tabla Impacto'!$C$15,N85='Tabla Impacto'!$D$15),"Catastrófico","")))))</f>
        <v>Mayor</v>
      </c>
      <c r="P85" s="384">
        <f>IF(O85="","",IF(O85="Leve",0.2,IF(O85="Menor",0.4,IF(O85="Moderado",0.6,IF(O85="Mayor",0.8,IF(O85="Catastrófico",1,))))))</f>
        <v>0.8</v>
      </c>
      <c r="Q85" s="381"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1">
        <v>1</v>
      </c>
      <c r="S85" s="82" t="s">
        <v>441</v>
      </c>
      <c r="T85" s="102" t="str">
        <f t="shared" si="25"/>
        <v>Probabilidad</v>
      </c>
      <c r="U85" s="103" t="s">
        <v>14</v>
      </c>
      <c r="V85" s="103" t="s">
        <v>9</v>
      </c>
      <c r="W85" s="104" t="str">
        <f t="shared" si="26"/>
        <v>40%</v>
      </c>
      <c r="X85" s="103" t="s">
        <v>20</v>
      </c>
      <c r="Y85" s="103" t="s">
        <v>22</v>
      </c>
      <c r="Z85" s="103" t="s">
        <v>110</v>
      </c>
      <c r="AA85" s="105">
        <f t="shared" si="27"/>
        <v>0.36</v>
      </c>
      <c r="AB85" s="106" t="str">
        <f t="shared" si="28"/>
        <v>Baja</v>
      </c>
      <c r="AC85" s="107">
        <f t="shared" si="29"/>
        <v>0.36</v>
      </c>
      <c r="AD85" s="106" t="str">
        <f t="shared" si="30"/>
        <v>Mayor</v>
      </c>
      <c r="AE85" s="107">
        <f t="shared" si="31"/>
        <v>0.8</v>
      </c>
      <c r="AF85" s="108" t="str">
        <f t="shared" si="32"/>
        <v>Alto</v>
      </c>
      <c r="AG85" s="109" t="s">
        <v>122</v>
      </c>
      <c r="AH85" s="82" t="s">
        <v>442</v>
      </c>
      <c r="AI85" s="98" t="s">
        <v>257</v>
      </c>
      <c r="AJ85" s="110" t="s">
        <v>198</v>
      </c>
      <c r="AK85" s="110" t="s">
        <v>198</v>
      </c>
      <c r="AL85" s="97" t="s">
        <v>296</v>
      </c>
      <c r="AM85" s="214" t="s">
        <v>612</v>
      </c>
      <c r="AN85" s="214" t="s">
        <v>775</v>
      </c>
      <c r="AO85" s="215">
        <v>0.67</v>
      </c>
      <c r="AP85" s="214" t="s">
        <v>613</v>
      </c>
      <c r="AQ85" s="214" t="s">
        <v>730</v>
      </c>
      <c r="AR85" s="215">
        <v>0.67</v>
      </c>
      <c r="AS85" s="110"/>
      <c r="AT85" s="110" t="s">
        <v>607</v>
      </c>
      <c r="AU85" s="110" t="s">
        <v>634</v>
      </c>
      <c r="AV85" s="110" t="s">
        <v>639</v>
      </c>
      <c r="AW85" s="110" t="s">
        <v>639</v>
      </c>
      <c r="AX85" s="110"/>
      <c r="AY85" s="546"/>
    </row>
    <row r="86" spans="1:51" s="122" customFormat="1" ht="151.5" customHeight="1" x14ac:dyDescent="0.25">
      <c r="A86" s="393"/>
      <c r="B86" s="358"/>
      <c r="C86" s="390"/>
      <c r="D86" s="390"/>
      <c r="E86" s="377"/>
      <c r="F86" s="377"/>
      <c r="G86" s="377"/>
      <c r="H86" s="379"/>
      <c r="I86" s="377"/>
      <c r="J86" s="375"/>
      <c r="K86" s="372"/>
      <c r="L86" s="385"/>
      <c r="M86" s="388"/>
      <c r="N86" s="111"/>
      <c r="O86" s="372"/>
      <c r="P86" s="385"/>
      <c r="Q86" s="382"/>
      <c r="R86" s="101">
        <v>2</v>
      </c>
      <c r="S86" s="82"/>
      <c r="T86" s="102" t="str">
        <f t="shared" ref="T86:T87" si="119">IF(OR(U86="Preventivo",U86="Detectivo"),"Probabilidad",IF(U86="Correctivo","Impacto",""))</f>
        <v/>
      </c>
      <c r="U86" s="103"/>
      <c r="V86" s="103"/>
      <c r="W86" s="104"/>
      <c r="X86" s="103"/>
      <c r="Y86" s="103"/>
      <c r="Z86" s="103"/>
      <c r="AA86" s="105" t="str">
        <f>IFERROR(IF(T86="Probabilidad",(AA85-(+AA85*W86)),IF(T86="Impacto",L86,"")),"")</f>
        <v/>
      </c>
      <c r="AB86" s="106" t="str">
        <f t="shared" ref="AB86:AB87" si="120">IFERROR(IF(AA86="","",IF(AA86&lt;=0.2,"Muy Baja",IF(AA86&lt;=0.4,"Baja",IF(AA86&lt;=0.6,"Media",IF(AA86&lt;=0.8,"Alta","Muy Alta"))))),"")</f>
        <v/>
      </c>
      <c r="AC86" s="107" t="str">
        <f t="shared" ref="AC86:AC87" si="121">+AA86</f>
        <v/>
      </c>
      <c r="AD86" s="106" t="str">
        <f t="shared" ref="AD86:AD87" si="122">IFERROR(IF(AE86="","",IF(AE86&lt;=0.2,"Leve",IF(AE86&lt;=0.4,"Menor",IF(AE86&lt;=0.6,"Moderado",IF(AE86&lt;=0.8,"Mayor","Catastrófico"))))),"")</f>
        <v/>
      </c>
      <c r="AE86" s="107" t="str">
        <f t="shared" ref="AE86:AE87" si="123">IFERROR(IF(T86="Impacto",(P86-(+P86*W86)),IF(T86="Probabilidad",P86,"")),"")</f>
        <v/>
      </c>
      <c r="AF86" s="108"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09"/>
      <c r="AH86" s="82"/>
      <c r="AI86" s="98"/>
      <c r="AJ86" s="110"/>
      <c r="AK86" s="110"/>
      <c r="AL86" s="82"/>
      <c r="AM86" s="214"/>
      <c r="AN86" s="214"/>
      <c r="AO86" s="215"/>
      <c r="AP86" s="214"/>
      <c r="AQ86" s="214"/>
      <c r="AR86" s="215"/>
      <c r="AS86" s="110"/>
      <c r="AT86" s="110" t="s">
        <v>607</v>
      </c>
      <c r="AU86" s="110" t="s">
        <v>634</v>
      </c>
      <c r="AV86" s="110" t="s">
        <v>639</v>
      </c>
      <c r="AW86" s="110" t="s">
        <v>639</v>
      </c>
      <c r="AX86" s="110"/>
      <c r="AY86" s="546"/>
    </row>
    <row r="87" spans="1:51" s="122" customFormat="1" ht="151.5" customHeight="1" x14ac:dyDescent="0.25">
      <c r="A87" s="393"/>
      <c r="B87" s="359"/>
      <c r="C87" s="391"/>
      <c r="D87" s="390"/>
      <c r="E87" s="377"/>
      <c r="F87" s="377"/>
      <c r="G87" s="377"/>
      <c r="H87" s="379"/>
      <c r="I87" s="377"/>
      <c r="J87" s="375"/>
      <c r="K87" s="373"/>
      <c r="L87" s="386"/>
      <c r="M87" s="388"/>
      <c r="N87" s="111"/>
      <c r="O87" s="373"/>
      <c r="P87" s="386"/>
      <c r="Q87" s="383"/>
      <c r="R87" s="101">
        <v>3</v>
      </c>
      <c r="S87" s="82"/>
      <c r="T87" s="102" t="str">
        <f t="shared" si="119"/>
        <v/>
      </c>
      <c r="U87" s="103"/>
      <c r="V87" s="103"/>
      <c r="W87" s="104"/>
      <c r="X87" s="103"/>
      <c r="Y87" s="103"/>
      <c r="Z87" s="103"/>
      <c r="AA87" s="105" t="str">
        <f>IFERROR(IF(T87="Probabilidad",(AA86-(+AA86*W87)),IF(T87="Impacto",L87,"")),"")</f>
        <v/>
      </c>
      <c r="AB87" s="106" t="str">
        <f t="shared" si="120"/>
        <v/>
      </c>
      <c r="AC87" s="107" t="str">
        <f t="shared" si="121"/>
        <v/>
      </c>
      <c r="AD87" s="106" t="str">
        <f t="shared" si="122"/>
        <v/>
      </c>
      <c r="AE87" s="107" t="str">
        <f t="shared" si="123"/>
        <v/>
      </c>
      <c r="AF87" s="108" t="str">
        <f t="shared" si="124"/>
        <v/>
      </c>
      <c r="AG87" s="109"/>
      <c r="AH87" s="82"/>
      <c r="AI87" s="98"/>
      <c r="AJ87" s="110"/>
      <c r="AK87" s="110"/>
      <c r="AL87" s="82"/>
      <c r="AM87" s="214"/>
      <c r="AN87" s="214"/>
      <c r="AO87" s="215"/>
      <c r="AP87" s="214"/>
      <c r="AQ87" s="214"/>
      <c r="AR87" s="215"/>
      <c r="AS87" s="110"/>
      <c r="AT87" s="110" t="s">
        <v>607</v>
      </c>
      <c r="AU87" s="110" t="s">
        <v>634</v>
      </c>
      <c r="AV87" s="110" t="s">
        <v>639</v>
      </c>
      <c r="AW87" s="110" t="s">
        <v>639</v>
      </c>
      <c r="AX87" s="110"/>
      <c r="AY87" s="546"/>
    </row>
    <row r="88" spans="1:51" s="122" customFormat="1" ht="176.45" customHeight="1" x14ac:dyDescent="0.25">
      <c r="A88" s="393">
        <v>29</v>
      </c>
      <c r="B88" s="357" t="s">
        <v>292</v>
      </c>
      <c r="C88" s="389" t="s">
        <v>291</v>
      </c>
      <c r="D88" s="389" t="s">
        <v>293</v>
      </c>
      <c r="E88" s="376" t="s">
        <v>118</v>
      </c>
      <c r="F88" s="376" t="s">
        <v>443</v>
      </c>
      <c r="G88" s="376" t="s">
        <v>444</v>
      </c>
      <c r="H88" s="378" t="s">
        <v>478</v>
      </c>
      <c r="I88" s="376" t="s">
        <v>318</v>
      </c>
      <c r="J88" s="374">
        <v>355</v>
      </c>
      <c r="K88" s="371" t="str">
        <f>IF(J88&lt;=0,"",IF(J88&lt;=2,"Muy Baja",IF(J88&lt;=24,"Baja",IF(J88&lt;=500,"Media",IF(J88&lt;=5000,"Alta","Muy Alta")))))</f>
        <v>Media</v>
      </c>
      <c r="L88" s="384">
        <f>IF(K88="","",IF(K88="Muy Baja",0.2,IF(K88="Baja",0.4,IF(K88="Media",0.6,IF(K88="Alta",0.8,IF(K88="Muy Alta",1,))))))</f>
        <v>0.6</v>
      </c>
      <c r="M88" s="387" t="s">
        <v>474</v>
      </c>
      <c r="N88" s="100"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71" t="str">
        <f>IF(OR(N88='Tabla Impacto'!$C$11,N88='Tabla Impacto'!$D$11),"Leve",IF(OR(N88='Tabla Impacto'!$C$12,N88='Tabla Impacto'!$D$12),"Menor",IF(OR(N88='Tabla Impacto'!$C$13,N88='Tabla Impacto'!$D$13),"Moderado",IF(OR(N88='Tabla Impacto'!$C$14,N88='Tabla Impacto'!$D$14),"Mayor",IF(OR(N88='Tabla Impacto'!$C$15,N88='Tabla Impacto'!$D$15),"Catastrófico","")))))</f>
        <v>Mayor</v>
      </c>
      <c r="P88" s="384">
        <f>IF(O88="","",IF(O88="Leve",0.2,IF(O88="Menor",0.4,IF(O88="Moderado",0.6,IF(O88="Mayor",0.8,IF(O88="Catastrófico",1,))))))</f>
        <v>0.8</v>
      </c>
      <c r="Q88" s="381"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1">
        <v>1</v>
      </c>
      <c r="S88" s="82" t="s">
        <v>445</v>
      </c>
      <c r="T88" s="102" t="str">
        <f t="shared" si="25"/>
        <v>Probabilidad</v>
      </c>
      <c r="U88" s="103" t="s">
        <v>14</v>
      </c>
      <c r="V88" s="103" t="s">
        <v>9</v>
      </c>
      <c r="W88" s="104" t="str">
        <f t="shared" si="26"/>
        <v>40%</v>
      </c>
      <c r="X88" s="103" t="s">
        <v>19</v>
      </c>
      <c r="Y88" s="103" t="s">
        <v>22</v>
      </c>
      <c r="Z88" s="103" t="s">
        <v>110</v>
      </c>
      <c r="AA88" s="119">
        <f t="shared" ref="AA88:AA89" si="125">IFERROR(IF(T88="Probabilidad",(L88-(+L88*W88)),IF(T88="Impacto",L88,"")),"")</f>
        <v>0.36</v>
      </c>
      <c r="AB88" s="106" t="str">
        <f t="shared" si="28"/>
        <v>Baja</v>
      </c>
      <c r="AC88" s="107">
        <f t="shared" si="29"/>
        <v>0.36</v>
      </c>
      <c r="AD88" s="106" t="str">
        <f t="shared" si="30"/>
        <v>Mayor</v>
      </c>
      <c r="AE88" s="107">
        <f t="shared" si="31"/>
        <v>0.8</v>
      </c>
      <c r="AF88" s="108" t="str">
        <f t="shared" si="32"/>
        <v>Alto</v>
      </c>
      <c r="AG88" s="109" t="s">
        <v>122</v>
      </c>
      <c r="AH88" s="82" t="s">
        <v>297</v>
      </c>
      <c r="AI88" s="92" t="s">
        <v>257</v>
      </c>
      <c r="AJ88" s="99" t="s">
        <v>198</v>
      </c>
      <c r="AK88" s="99" t="s">
        <v>198</v>
      </c>
      <c r="AL88" s="97" t="s">
        <v>386</v>
      </c>
      <c r="AM88" s="214" t="s">
        <v>614</v>
      </c>
      <c r="AN88" s="214" t="s">
        <v>615</v>
      </c>
      <c r="AO88" s="215">
        <v>0.67</v>
      </c>
      <c r="AP88" s="214" t="s">
        <v>616</v>
      </c>
      <c r="AQ88" s="214" t="s">
        <v>617</v>
      </c>
      <c r="AR88" s="215">
        <v>0.67</v>
      </c>
      <c r="AS88" s="110"/>
      <c r="AT88" s="110" t="s">
        <v>607</v>
      </c>
      <c r="AU88" s="110" t="s">
        <v>634</v>
      </c>
      <c r="AV88" s="110" t="s">
        <v>639</v>
      </c>
      <c r="AW88" s="110" t="s">
        <v>639</v>
      </c>
      <c r="AX88" s="110"/>
      <c r="AY88" s="546"/>
    </row>
    <row r="89" spans="1:51" s="122" customFormat="1" ht="151.5" customHeight="1" x14ac:dyDescent="0.25">
      <c r="A89" s="393"/>
      <c r="B89" s="358"/>
      <c r="C89" s="390"/>
      <c r="D89" s="390"/>
      <c r="E89" s="377"/>
      <c r="F89" s="377"/>
      <c r="G89" s="377"/>
      <c r="H89" s="379"/>
      <c r="I89" s="377"/>
      <c r="J89" s="375"/>
      <c r="K89" s="372"/>
      <c r="L89" s="385"/>
      <c r="M89" s="388"/>
      <c r="N89" s="100"/>
      <c r="O89" s="372"/>
      <c r="P89" s="385"/>
      <c r="Q89" s="382"/>
      <c r="R89" s="101">
        <v>2</v>
      </c>
      <c r="S89" s="82" t="s">
        <v>331</v>
      </c>
      <c r="T89" s="102" t="str">
        <f t="shared" si="25"/>
        <v>Probabilidad</v>
      </c>
      <c r="U89" s="103" t="s">
        <v>15</v>
      </c>
      <c r="V89" s="103" t="s">
        <v>9</v>
      </c>
      <c r="W89" s="104" t="str">
        <f t="shared" si="26"/>
        <v>30%</v>
      </c>
      <c r="X89" s="103" t="s">
        <v>20</v>
      </c>
      <c r="Y89" s="103" t="s">
        <v>22</v>
      </c>
      <c r="Z89" s="103" t="s">
        <v>110</v>
      </c>
      <c r="AA89" s="119">
        <f t="shared" si="125"/>
        <v>0</v>
      </c>
      <c r="AB89" s="106" t="str">
        <f t="shared" ref="AB89:AB90" si="126">IFERROR(IF(AA89="","",IF(AA89&lt;=0.2,"Muy Baja",IF(AA89&lt;=0.4,"Baja",IF(AA89&lt;=0.6,"Media",IF(AA89&lt;=0.8,"Alta","Muy Alta"))))),"")</f>
        <v>Muy Baja</v>
      </c>
      <c r="AC89" s="107">
        <f t="shared" ref="AC89:AC90" si="127">+AA89</f>
        <v>0</v>
      </c>
      <c r="AD89" s="106" t="str">
        <f t="shared" ref="AD89:AD90" si="128">IFERROR(IF(AE89="","",IF(AE89&lt;=0.2,"Leve",IF(AE89&lt;=0.4,"Menor",IF(AE89&lt;=0.6,"Moderado",IF(AE89&lt;=0.8,"Mayor","Catastrófico"))))),"")</f>
        <v>Leve</v>
      </c>
      <c r="AE89" s="107">
        <f t="shared" ref="AE89:AE90" si="129">IFERROR(IF(T89="Impacto",(P89-(+P89*W89)),IF(T89="Probabilidad",P89,"")),"")</f>
        <v>0</v>
      </c>
      <c r="AF89" s="108"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09" t="s">
        <v>122</v>
      </c>
      <c r="AH89" s="82" t="s">
        <v>297</v>
      </c>
      <c r="AI89" s="92" t="s">
        <v>257</v>
      </c>
      <c r="AJ89" s="99" t="s">
        <v>198</v>
      </c>
      <c r="AK89" s="99" t="s">
        <v>198</v>
      </c>
      <c r="AL89" s="97" t="s">
        <v>386</v>
      </c>
      <c r="AM89" s="214" t="s">
        <v>614</v>
      </c>
      <c r="AN89" s="214" t="s">
        <v>615</v>
      </c>
      <c r="AO89" s="215">
        <v>0.67</v>
      </c>
      <c r="AP89" s="214" t="s">
        <v>731</v>
      </c>
      <c r="AQ89" s="214" t="s">
        <v>618</v>
      </c>
      <c r="AR89" s="215">
        <v>0.67</v>
      </c>
      <c r="AS89" s="110"/>
      <c r="AT89" s="110" t="s">
        <v>607</v>
      </c>
      <c r="AU89" s="110" t="s">
        <v>634</v>
      </c>
      <c r="AV89" s="110" t="s">
        <v>639</v>
      </c>
      <c r="AW89" s="110" t="s">
        <v>639</v>
      </c>
      <c r="AX89" s="110"/>
      <c r="AY89" s="546"/>
    </row>
    <row r="90" spans="1:51" s="122" customFormat="1" ht="151.5" customHeight="1" x14ac:dyDescent="0.25">
      <c r="A90" s="393"/>
      <c r="B90" s="359"/>
      <c r="C90" s="391"/>
      <c r="D90" s="390"/>
      <c r="E90" s="377"/>
      <c r="F90" s="377"/>
      <c r="G90" s="377"/>
      <c r="H90" s="379"/>
      <c r="I90" s="377"/>
      <c r="J90" s="375"/>
      <c r="K90" s="373"/>
      <c r="L90" s="386"/>
      <c r="M90" s="388"/>
      <c r="N90" s="100"/>
      <c r="O90" s="373"/>
      <c r="P90" s="386"/>
      <c r="Q90" s="383"/>
      <c r="R90" s="101">
        <v>3</v>
      </c>
      <c r="S90" s="82"/>
      <c r="T90" s="102" t="str">
        <f t="shared" ref="T90" si="131">IF(OR(U90="Preventivo",U90="Detectivo"),"Probabilidad",IF(U90="Correctivo","Impacto",""))</f>
        <v/>
      </c>
      <c r="U90" s="103"/>
      <c r="V90" s="103"/>
      <c r="W90" s="104"/>
      <c r="X90" s="103"/>
      <c r="Y90" s="103"/>
      <c r="Z90" s="103"/>
      <c r="AA90" s="105" t="str">
        <f>IFERROR(IF(T90="Probabilidad",(AA89-(+AA89*W90)),IF(T90="Impacto",L90,"")),"")</f>
        <v/>
      </c>
      <c r="AB90" s="106" t="str">
        <f t="shared" si="126"/>
        <v/>
      </c>
      <c r="AC90" s="107" t="str">
        <f t="shared" si="127"/>
        <v/>
      </c>
      <c r="AD90" s="106" t="str">
        <f t="shared" si="128"/>
        <v/>
      </c>
      <c r="AE90" s="107" t="str">
        <f t="shared" si="129"/>
        <v/>
      </c>
      <c r="AF90" s="108" t="str">
        <f t="shared" si="130"/>
        <v/>
      </c>
      <c r="AG90" s="109"/>
      <c r="AH90" s="82"/>
      <c r="AI90" s="98"/>
      <c r="AJ90" s="110"/>
      <c r="AK90" s="110"/>
      <c r="AL90" s="82"/>
      <c r="AM90" s="214"/>
      <c r="AN90" s="214"/>
      <c r="AO90" s="215"/>
      <c r="AP90" s="214"/>
      <c r="AQ90" s="214"/>
      <c r="AR90" s="215"/>
      <c r="AS90" s="110"/>
      <c r="AT90" s="110" t="s">
        <v>607</v>
      </c>
      <c r="AU90" s="110" t="s">
        <v>634</v>
      </c>
      <c r="AV90" s="110" t="s">
        <v>639</v>
      </c>
      <c r="AW90" s="110" t="s">
        <v>639</v>
      </c>
      <c r="AX90" s="110"/>
      <c r="AY90" s="546"/>
    </row>
    <row r="91" spans="1:51" s="122" customFormat="1" ht="151.5" customHeight="1" x14ac:dyDescent="0.25">
      <c r="A91" s="393">
        <v>30</v>
      </c>
      <c r="B91" s="357" t="s">
        <v>298</v>
      </c>
      <c r="C91" s="389" t="s">
        <v>345</v>
      </c>
      <c r="D91" s="389" t="s">
        <v>387</v>
      </c>
      <c r="E91" s="376" t="s">
        <v>120</v>
      </c>
      <c r="F91" s="380" t="s">
        <v>447</v>
      </c>
      <c r="G91" s="380" t="s">
        <v>446</v>
      </c>
      <c r="H91" s="378" t="s">
        <v>299</v>
      </c>
      <c r="I91" s="376" t="s">
        <v>318</v>
      </c>
      <c r="J91" s="374">
        <v>850</v>
      </c>
      <c r="K91" s="371" t="str">
        <f>IF(J91&lt;=0,"",IF(J91&lt;=2,"Muy Baja",IF(J91&lt;=24,"Baja",IF(J91&lt;=500,"Media",IF(J91&lt;=5000,"Alta","Muy Alta")))))</f>
        <v>Alta</v>
      </c>
      <c r="L91" s="384">
        <f>IF(K91="","",IF(K91="Muy Baja",0.2,IF(K91="Baja",0.4,IF(K91="Media",0.6,IF(K91="Alta",0.8,IF(K91="Muy Alta",1,))))))</f>
        <v>0.8</v>
      </c>
      <c r="M91" s="387" t="s">
        <v>474</v>
      </c>
      <c r="N91" s="100"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71" t="str">
        <f>IF(OR(N91='Tabla Impacto'!$C$11,N91='Tabla Impacto'!$D$11),"Leve",IF(OR(N91='Tabla Impacto'!$C$12,N91='Tabla Impacto'!$D$12),"Menor",IF(OR(N91='Tabla Impacto'!$C$13,N91='Tabla Impacto'!$D$13),"Moderado",IF(OR(N91='Tabla Impacto'!$C$14,N91='Tabla Impacto'!$D$14),"Mayor",IF(OR(N91='Tabla Impacto'!$C$15,N91='Tabla Impacto'!$D$15),"Catastrófico","")))))</f>
        <v>Mayor</v>
      </c>
      <c r="P91" s="384">
        <f>IF(O91="","",IF(O91="Leve",0.2,IF(O91="Menor",0.4,IF(O91="Moderado",0.6,IF(O91="Mayor",0.8,IF(O91="Catastrófico",1,))))))</f>
        <v>0.8</v>
      </c>
      <c r="Q91" s="381"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1">
        <v>1</v>
      </c>
      <c r="S91" s="82" t="s">
        <v>300</v>
      </c>
      <c r="T91" s="102" t="str">
        <f t="shared" ref="T91:T93" si="132">IF(OR(U91="Preventivo",U91="Detectivo"),"Probabilidad",IF(U91="Correctivo","Impacto",""))</f>
        <v>Probabilidad</v>
      </c>
      <c r="U91" s="103" t="s">
        <v>14</v>
      </c>
      <c r="V91" s="103" t="s">
        <v>9</v>
      </c>
      <c r="W91" s="104" t="str">
        <f t="shared" ref="W91:W92" si="133">IF(AND(U91="Preventivo",V91="Automático"),"50%",IF(AND(U91="Preventivo",V91="Manual"),"40%",IF(AND(U91="Detectivo",V91="Automático"),"40%",IF(AND(U91="Detectivo",V91="Manual"),"30%",IF(AND(U91="Correctivo",V91="Automático"),"35%",IF(AND(U91="Correctivo",V91="Manual"),"25%",""))))))</f>
        <v>40%</v>
      </c>
      <c r="X91" s="103" t="s">
        <v>20</v>
      </c>
      <c r="Y91" s="103" t="s">
        <v>22</v>
      </c>
      <c r="Z91" s="103" t="s">
        <v>110</v>
      </c>
      <c r="AA91" s="105">
        <f t="shared" ref="AA91" si="134">IFERROR(IF(T91="Probabilidad",(L91-(+L91*W91)),IF(T91="Impacto",L91,"")),"")</f>
        <v>0.48</v>
      </c>
      <c r="AB91" s="106" t="str">
        <f t="shared" ref="AB91:AB93" si="135">IFERROR(IF(AA91="","",IF(AA91&lt;=0.2,"Muy Baja",IF(AA91&lt;=0.4,"Baja",IF(AA91&lt;=0.6,"Media",IF(AA91&lt;=0.8,"Alta","Muy Alta"))))),"")</f>
        <v>Media</v>
      </c>
      <c r="AC91" s="107">
        <f t="shared" ref="AC91:AC93" si="136">+AA91</f>
        <v>0.48</v>
      </c>
      <c r="AD91" s="106" t="str">
        <f t="shared" ref="AD91:AD93" si="137">IFERROR(IF(AE91="","",IF(AE91&lt;=0.2,"Leve",IF(AE91&lt;=0.4,"Menor",IF(AE91&lt;=0.6,"Moderado",IF(AE91&lt;=0.8,"Mayor","Catastrófico"))))),"")</f>
        <v>Mayor</v>
      </c>
      <c r="AE91" s="107">
        <f t="shared" ref="AE91:AE93" si="138">IFERROR(IF(T91="Impacto",(P91-(+P91*W91)),IF(T91="Probabilidad",P91,"")),"")</f>
        <v>0.8</v>
      </c>
      <c r="AF91" s="108" t="str">
        <f t="shared" ref="AF91:AF93" si="139">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09" t="s">
        <v>122</v>
      </c>
      <c r="AH91" s="121" t="s">
        <v>301</v>
      </c>
      <c r="AI91" s="98" t="s">
        <v>197</v>
      </c>
      <c r="AJ91" s="99">
        <v>44562</v>
      </c>
      <c r="AK91" s="99" t="s">
        <v>359</v>
      </c>
      <c r="AL91" s="82" t="s">
        <v>302</v>
      </c>
      <c r="AM91" s="214" t="s">
        <v>844</v>
      </c>
      <c r="AN91" s="214" t="s">
        <v>843</v>
      </c>
      <c r="AO91" s="215">
        <v>0.67</v>
      </c>
      <c r="AP91" s="214" t="s">
        <v>808</v>
      </c>
      <c r="AQ91" s="214" t="s">
        <v>776</v>
      </c>
      <c r="AR91" s="215">
        <v>0.67</v>
      </c>
      <c r="AS91" s="110"/>
      <c r="AT91" s="110" t="s">
        <v>607</v>
      </c>
      <c r="AU91" s="110" t="s">
        <v>634</v>
      </c>
      <c r="AV91" s="110" t="s">
        <v>639</v>
      </c>
      <c r="AW91" s="110" t="s">
        <v>639</v>
      </c>
      <c r="AX91" s="223" t="s">
        <v>880</v>
      </c>
      <c r="AY91" s="546"/>
    </row>
    <row r="92" spans="1:51" s="122" customFormat="1" ht="151.5" customHeight="1" x14ac:dyDescent="0.25">
      <c r="A92" s="393"/>
      <c r="B92" s="358"/>
      <c r="C92" s="390"/>
      <c r="D92" s="390"/>
      <c r="E92" s="377"/>
      <c r="F92" s="377"/>
      <c r="G92" s="377"/>
      <c r="H92" s="379"/>
      <c r="I92" s="377"/>
      <c r="J92" s="375"/>
      <c r="K92" s="372"/>
      <c r="L92" s="385"/>
      <c r="M92" s="388"/>
      <c r="N92" s="111"/>
      <c r="O92" s="372"/>
      <c r="P92" s="385"/>
      <c r="Q92" s="382"/>
      <c r="R92" s="101">
        <v>2</v>
      </c>
      <c r="S92" s="82" t="s">
        <v>847</v>
      </c>
      <c r="T92" s="102" t="str">
        <f t="shared" si="132"/>
        <v>Probabilidad</v>
      </c>
      <c r="U92" s="103" t="s">
        <v>14</v>
      </c>
      <c r="V92" s="103" t="s">
        <v>9</v>
      </c>
      <c r="W92" s="104" t="str">
        <f t="shared" si="133"/>
        <v>40%</v>
      </c>
      <c r="X92" s="103" t="s">
        <v>20</v>
      </c>
      <c r="Y92" s="103" t="s">
        <v>22</v>
      </c>
      <c r="Z92" s="103" t="s">
        <v>110</v>
      </c>
      <c r="AA92" s="105">
        <f>IFERROR(IF(T92="Probabilidad",(AA91-(+AA91*W92)),IF(T92="Impacto",L92,"")),"")</f>
        <v>0.28799999999999998</v>
      </c>
      <c r="AB92" s="106" t="str">
        <f t="shared" si="135"/>
        <v>Baja</v>
      </c>
      <c r="AC92" s="107">
        <f t="shared" si="136"/>
        <v>0.28799999999999998</v>
      </c>
      <c r="AD92" s="106" t="str">
        <f t="shared" si="137"/>
        <v>Mayor</v>
      </c>
      <c r="AE92" s="107">
        <v>0.8</v>
      </c>
      <c r="AF92" s="108" t="str">
        <f t="shared" si="139"/>
        <v>Alto</v>
      </c>
      <c r="AG92" s="109" t="s">
        <v>122</v>
      </c>
      <c r="AH92" s="97" t="s">
        <v>303</v>
      </c>
      <c r="AI92" s="92" t="s">
        <v>197</v>
      </c>
      <c r="AJ92" s="99">
        <v>44562</v>
      </c>
      <c r="AK92" s="99" t="s">
        <v>359</v>
      </c>
      <c r="AL92" s="97" t="s">
        <v>302</v>
      </c>
      <c r="AM92" s="214" t="s">
        <v>846</v>
      </c>
      <c r="AN92" s="214" t="s">
        <v>810</v>
      </c>
      <c r="AO92" s="215">
        <v>0.67</v>
      </c>
      <c r="AP92" s="214" t="s">
        <v>845</v>
      </c>
      <c r="AQ92" s="214" t="s">
        <v>809</v>
      </c>
      <c r="AR92" s="215">
        <v>0.67</v>
      </c>
      <c r="AS92" s="110"/>
      <c r="AT92" s="110" t="s">
        <v>607</v>
      </c>
      <c r="AU92" s="110" t="s">
        <v>634</v>
      </c>
      <c r="AV92" s="110" t="s">
        <v>639</v>
      </c>
      <c r="AW92" s="110" t="s">
        <v>639</v>
      </c>
      <c r="AX92" s="223" t="s">
        <v>880</v>
      </c>
      <c r="AY92" s="546"/>
    </row>
    <row r="93" spans="1:51" s="122" customFormat="1" ht="151.5" customHeight="1" x14ac:dyDescent="0.25">
      <c r="A93" s="395"/>
      <c r="B93" s="359"/>
      <c r="C93" s="390"/>
      <c r="D93" s="390"/>
      <c r="E93" s="377"/>
      <c r="F93" s="377"/>
      <c r="G93" s="377"/>
      <c r="H93" s="379"/>
      <c r="I93" s="377"/>
      <c r="J93" s="375"/>
      <c r="K93" s="373"/>
      <c r="L93" s="386"/>
      <c r="M93" s="388"/>
      <c r="N93" s="111"/>
      <c r="O93" s="373"/>
      <c r="P93" s="386"/>
      <c r="Q93" s="383"/>
      <c r="R93" s="101">
        <v>3</v>
      </c>
      <c r="S93" s="82"/>
      <c r="T93" s="102" t="str">
        <f t="shared" si="132"/>
        <v/>
      </c>
      <c r="U93" s="103"/>
      <c r="V93" s="103"/>
      <c r="W93" s="104"/>
      <c r="X93" s="103"/>
      <c r="Y93" s="103"/>
      <c r="Z93" s="103"/>
      <c r="AA93" s="105" t="str">
        <f>IFERROR(IF(T93="Probabilidad",(AA92-(+AA92*W93)),IF(T93="Impacto",L93,"")),"")</f>
        <v/>
      </c>
      <c r="AB93" s="106" t="str">
        <f t="shared" si="135"/>
        <v/>
      </c>
      <c r="AC93" s="107" t="str">
        <f t="shared" si="136"/>
        <v/>
      </c>
      <c r="AD93" s="106" t="str">
        <f t="shared" si="137"/>
        <v/>
      </c>
      <c r="AE93" s="107" t="str">
        <f t="shared" si="138"/>
        <v/>
      </c>
      <c r="AF93" s="108" t="str">
        <f t="shared" si="139"/>
        <v/>
      </c>
      <c r="AG93" s="109"/>
      <c r="AH93" s="82"/>
      <c r="AI93" s="98"/>
      <c r="AJ93" s="110"/>
      <c r="AK93" s="110"/>
      <c r="AL93" s="82"/>
      <c r="AM93" s="214"/>
      <c r="AN93" s="214"/>
      <c r="AO93" s="215"/>
      <c r="AP93" s="214"/>
      <c r="AQ93" s="214"/>
      <c r="AR93" s="215"/>
      <c r="AS93" s="110"/>
      <c r="AT93" s="110" t="s">
        <v>607</v>
      </c>
      <c r="AU93" s="110" t="s">
        <v>634</v>
      </c>
      <c r="AV93" s="110" t="s">
        <v>639</v>
      </c>
      <c r="AW93" s="110" t="s">
        <v>639</v>
      </c>
      <c r="AX93" s="110"/>
      <c r="AY93" s="546"/>
    </row>
    <row r="94" spans="1:51" s="122" customFormat="1" ht="151.5" customHeight="1" x14ac:dyDescent="0.25">
      <c r="A94" s="356">
        <v>31</v>
      </c>
      <c r="B94" s="321" t="s">
        <v>304</v>
      </c>
      <c r="C94" s="343" t="s">
        <v>346</v>
      </c>
      <c r="D94" s="343" t="s">
        <v>388</v>
      </c>
      <c r="E94" s="337" t="s">
        <v>118</v>
      </c>
      <c r="F94" s="360" t="s">
        <v>558</v>
      </c>
      <c r="G94" s="360" t="s">
        <v>455</v>
      </c>
      <c r="H94" s="340" t="s">
        <v>559</v>
      </c>
      <c r="I94" s="337" t="s">
        <v>318</v>
      </c>
      <c r="J94" s="334">
        <v>12</v>
      </c>
      <c r="K94" s="325" t="str">
        <f>IF(J94&lt;=0,"",IF(J94&lt;=2,"Muy Baja",IF(J94&lt;=24,"Baja",IF(J94&lt;=500,"Media",IF(J94&lt;=5000,"Alta","Muy Alta")))))</f>
        <v>Baja</v>
      </c>
      <c r="L94" s="328">
        <f>IF(K94="","",IF(K94="Muy Baja",0.2,IF(K94="Baja",0.4,IF(K94="Media",0.6,IF(K94="Alta",0.8,IF(K94="Muy Alta",1,))))))</f>
        <v>0.4</v>
      </c>
      <c r="M94" s="352" t="s">
        <v>467</v>
      </c>
      <c r="N94" s="136"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25" t="str">
        <f>IF(OR(N94='Tabla Impacto'!$C$11,N94='Tabla Impacto'!$D$11),"Leve",IF(OR(N94='Tabla Impacto'!$C$12,N94='Tabla Impacto'!$D$12),"Menor",IF(OR(N94='Tabla Impacto'!$C$13,N94='Tabla Impacto'!$D$13),"Moderado",IF(OR(N94='Tabla Impacto'!$C$14,N94='Tabla Impacto'!$D$14),"Mayor",IF(OR(N94='Tabla Impacto'!$C$15,N94='Tabla Impacto'!$D$15),"Catastrófico","")))))</f>
        <v>Moderado</v>
      </c>
      <c r="P94" s="328">
        <f>IF(O94="","",IF(O94="Leve",0.2,IF(O94="Menor",0.4,IF(O94="Moderado",0.6,IF(O94="Mayor",0.8,IF(O94="Catastrófico",1,))))))</f>
        <v>0.6</v>
      </c>
      <c r="Q94" s="331"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32">
        <v>1</v>
      </c>
      <c r="S94" s="133" t="s">
        <v>552</v>
      </c>
      <c r="T94" s="134" t="str">
        <f t="shared" si="25"/>
        <v>Probabilidad</v>
      </c>
      <c r="U94" s="137" t="s">
        <v>14</v>
      </c>
      <c r="V94" s="137" t="s">
        <v>9</v>
      </c>
      <c r="W94" s="138" t="str">
        <f t="shared" si="26"/>
        <v>40%</v>
      </c>
      <c r="X94" s="137" t="s">
        <v>19</v>
      </c>
      <c r="Y94" s="137" t="s">
        <v>22</v>
      </c>
      <c r="Z94" s="137" t="s">
        <v>110</v>
      </c>
      <c r="AA94" s="116">
        <f t="shared" si="27"/>
        <v>0.24</v>
      </c>
      <c r="AB94" s="127" t="str">
        <f t="shared" si="28"/>
        <v>Baja</v>
      </c>
      <c r="AC94" s="128">
        <f t="shared" si="29"/>
        <v>0.24</v>
      </c>
      <c r="AD94" s="127" t="str">
        <f t="shared" si="30"/>
        <v>Moderado</v>
      </c>
      <c r="AE94" s="128">
        <f t="shared" si="31"/>
        <v>0.6</v>
      </c>
      <c r="AF94" s="129" t="str">
        <f t="shared" si="32"/>
        <v>Moderado</v>
      </c>
      <c r="AG94" s="130" t="s">
        <v>122</v>
      </c>
      <c r="AH94" s="149" t="s">
        <v>554</v>
      </c>
      <c r="AI94" s="123" t="s">
        <v>553</v>
      </c>
      <c r="AJ94" s="124" t="s">
        <v>282</v>
      </c>
      <c r="AK94" s="124" t="s">
        <v>283</v>
      </c>
      <c r="AL94" s="133" t="s">
        <v>560</v>
      </c>
      <c r="AM94" s="214" t="s">
        <v>732</v>
      </c>
      <c r="AN94" s="214" t="s">
        <v>627</v>
      </c>
      <c r="AO94" s="215">
        <v>0.67</v>
      </c>
      <c r="AP94" s="214" t="s">
        <v>733</v>
      </c>
      <c r="AQ94" s="214" t="s">
        <v>628</v>
      </c>
      <c r="AR94" s="215">
        <v>0.67</v>
      </c>
      <c r="AS94" s="110"/>
      <c r="AT94" s="110" t="s">
        <v>607</v>
      </c>
      <c r="AU94" s="110" t="s">
        <v>634</v>
      </c>
      <c r="AV94" s="110" t="s">
        <v>639</v>
      </c>
      <c r="AW94" s="110" t="s">
        <v>639</v>
      </c>
      <c r="AX94" s="110"/>
      <c r="AY94" s="546"/>
    </row>
    <row r="95" spans="1:51" s="122" customFormat="1" ht="151.5" customHeight="1" x14ac:dyDescent="0.25">
      <c r="A95" s="324"/>
      <c r="B95" s="322"/>
      <c r="C95" s="344"/>
      <c r="D95" s="344"/>
      <c r="E95" s="338"/>
      <c r="F95" s="364"/>
      <c r="G95" s="364"/>
      <c r="H95" s="341"/>
      <c r="I95" s="338"/>
      <c r="J95" s="335"/>
      <c r="K95" s="326"/>
      <c r="L95" s="329"/>
      <c r="M95" s="353"/>
      <c r="N95" s="142"/>
      <c r="O95" s="326"/>
      <c r="P95" s="329"/>
      <c r="Q95" s="332"/>
      <c r="R95" s="132">
        <v>2</v>
      </c>
      <c r="S95" s="133"/>
      <c r="T95" s="134"/>
      <c r="U95" s="137"/>
      <c r="V95" s="137"/>
      <c r="W95" s="138"/>
      <c r="X95" s="137"/>
      <c r="Y95" s="137"/>
      <c r="Z95" s="137"/>
      <c r="AA95" s="116"/>
      <c r="AB95" s="127"/>
      <c r="AC95" s="128"/>
      <c r="AD95" s="127"/>
      <c r="AE95" s="128"/>
      <c r="AF95" s="129"/>
      <c r="AG95" s="130"/>
      <c r="AH95" s="149"/>
      <c r="AI95" s="150"/>
      <c r="AJ95" s="124"/>
      <c r="AK95" s="124"/>
      <c r="AL95" s="133"/>
      <c r="AM95" s="214"/>
      <c r="AN95" s="214"/>
      <c r="AO95" s="215"/>
      <c r="AP95" s="214"/>
      <c r="AQ95" s="214"/>
      <c r="AR95" s="215"/>
      <c r="AS95" s="110"/>
      <c r="AT95" s="110"/>
      <c r="AU95" s="110"/>
      <c r="AV95" s="110"/>
      <c r="AW95" s="110"/>
      <c r="AX95" s="110"/>
      <c r="AY95" s="546"/>
    </row>
    <row r="96" spans="1:51" s="122" customFormat="1" ht="151.5" customHeight="1" x14ac:dyDescent="0.25">
      <c r="A96" s="324"/>
      <c r="B96" s="322"/>
      <c r="C96" s="362"/>
      <c r="D96" s="362"/>
      <c r="E96" s="338"/>
      <c r="F96" s="338"/>
      <c r="G96" s="338"/>
      <c r="H96" s="341"/>
      <c r="I96" s="338"/>
      <c r="J96" s="335"/>
      <c r="K96" s="326"/>
      <c r="L96" s="329"/>
      <c r="M96" s="353"/>
      <c r="N96" s="142"/>
      <c r="O96" s="326"/>
      <c r="P96" s="329"/>
      <c r="Q96" s="332"/>
      <c r="R96" s="185">
        <v>3</v>
      </c>
      <c r="S96" s="133"/>
      <c r="T96" s="134"/>
      <c r="U96" s="137"/>
      <c r="V96" s="137"/>
      <c r="W96" s="138"/>
      <c r="X96" s="137"/>
      <c r="Y96" s="137"/>
      <c r="Z96" s="137"/>
      <c r="AA96" s="116"/>
      <c r="AB96" s="127"/>
      <c r="AC96" s="128"/>
      <c r="AD96" s="127"/>
      <c r="AE96" s="128"/>
      <c r="AF96" s="129"/>
      <c r="AG96" s="130"/>
      <c r="AH96" s="149"/>
      <c r="AI96" s="123"/>
      <c r="AJ96" s="124"/>
      <c r="AK96" s="124"/>
      <c r="AL96" s="133"/>
      <c r="AM96" s="214"/>
      <c r="AN96" s="214"/>
      <c r="AO96" s="215"/>
      <c r="AP96" s="214"/>
      <c r="AQ96" s="214"/>
      <c r="AR96" s="215"/>
      <c r="AS96" s="110"/>
      <c r="AT96" s="110"/>
      <c r="AU96" s="110"/>
      <c r="AV96" s="110"/>
      <c r="AW96" s="110"/>
      <c r="AX96" s="110"/>
      <c r="AY96" s="546"/>
    </row>
    <row r="97" spans="1:51" s="122" customFormat="1" ht="186.75" customHeight="1" x14ac:dyDescent="0.25">
      <c r="A97" s="324">
        <v>32</v>
      </c>
      <c r="B97" s="321" t="s">
        <v>304</v>
      </c>
      <c r="C97" s="321" t="s">
        <v>341</v>
      </c>
      <c r="D97" s="321" t="s">
        <v>388</v>
      </c>
      <c r="E97" s="337" t="s">
        <v>118</v>
      </c>
      <c r="F97" s="337" t="s">
        <v>499</v>
      </c>
      <c r="G97" s="337" t="s">
        <v>500</v>
      </c>
      <c r="H97" s="340" t="s">
        <v>501</v>
      </c>
      <c r="I97" s="340" t="s">
        <v>318</v>
      </c>
      <c r="J97" s="368">
        <v>1096</v>
      </c>
      <c r="K97" s="325" t="str">
        <f>IF(J97&lt;=0,"",IF(J97&lt;=2,"Muy Baja",IF(J97&lt;=24,"Baja",IF(J97&lt;=500,"Media",IF(J97&lt;=5000,"Alta","Muy Alta")))))</f>
        <v>Alta</v>
      </c>
      <c r="L97" s="328">
        <f>IF(K97="","",IF(K97="Muy Baja",0.2,IF(K97="Baja",0.4,IF(K97="Media",0.6,IF(K97="Alta",0.8,IF(K97="Muy Alta",1,))))))</f>
        <v>0.8</v>
      </c>
      <c r="M97" s="365" t="s">
        <v>467</v>
      </c>
      <c r="N97" s="328"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325" t="e">
        <f>IF(OR(N97='[1]Tabla Impacto'!$C$11,N97='[1]Tabla Impacto'!$D$11),"Leve",IF(OR(N97='[1]Tabla Impacto'!$C$12,N97='[1]Tabla Impacto'!$D$12),"Menor",IF(OR(N97='[1]Tabla Impacto'!$C$13,N97='[1]Tabla Impacto'!$D$13),"Moderado",IF(OR(N97='[1]Tabla Impacto'!$C$14,N97='[1]Tabla Impacto'!$D$14),"Mayor",IF(OR(N97='[1]Tabla Impacto'!$C$15,N97='[1]Tabla Impacto'!$D$15),"Catastrófico","")))))</f>
        <v>#REF!</v>
      </c>
      <c r="P97" s="328" t="e">
        <f>IF(O97="","",IF(O97="Leve",0.2,IF(O97="Menor",0.4,IF(O97="Moderado",0.6,IF(O97="Mayor",0.8,IF(O97="Catastrófico",1,))))))</f>
        <v>#REF!</v>
      </c>
      <c r="Q97" s="331" t="e">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#REF!</v>
      </c>
      <c r="R97" s="132">
        <v>1</v>
      </c>
      <c r="S97" s="133" t="s">
        <v>849</v>
      </c>
      <c r="T97" s="176" t="str">
        <f t="shared" ref="T97" si="140">IF(OR(U97="Preventivo",U97="Detectivo"),"Probabilidad",IF(U97="Correctivo","Impacto",""))</f>
        <v>Probabilidad</v>
      </c>
      <c r="U97" s="177" t="s">
        <v>14</v>
      </c>
      <c r="V97" s="177" t="s">
        <v>9</v>
      </c>
      <c r="W97" s="178" t="str">
        <f t="shared" ref="W97" si="141">IF(AND(U97="Preventivo",V97="Automático"),"50%",IF(AND(U97="Preventivo",V97="Manual"),"40%",IF(AND(U97="Detectivo",V97="Automático"),"40%",IF(AND(U97="Detectivo",V97="Manual"),"30%",IF(AND(U97="Correctivo",V97="Automático"),"35%",IF(AND(U97="Correctivo",V97="Manual"),"25%",""))))))</f>
        <v>40%</v>
      </c>
      <c r="X97" s="177" t="s">
        <v>20</v>
      </c>
      <c r="Y97" s="177" t="s">
        <v>22</v>
      </c>
      <c r="Z97" s="177" t="s">
        <v>110</v>
      </c>
      <c r="AA97" s="179">
        <f t="shared" ref="AA97" si="142">IFERROR(IF(T97="Probabilidad",(L97-(+L97*W97)),IF(T97="Impacto",L97,"")),"")</f>
        <v>0.48</v>
      </c>
      <c r="AB97" s="180" t="str">
        <f t="shared" ref="AB97" si="143">IFERROR(IF(AA97="","",IF(AA97&lt;=0.2,"Muy Baja",IF(AA97&lt;=0.4,"Baja",IF(AA97&lt;=0.6,"Media",IF(AA97&lt;=0.8,"Alta","Muy Alta"))))),"")</f>
        <v>Media</v>
      </c>
      <c r="AC97" s="181">
        <f t="shared" ref="AC97" si="144">+AA97</f>
        <v>0.48</v>
      </c>
      <c r="AD97" s="180" t="str">
        <f t="shared" ref="AD97" si="145">IFERROR(IF(AE97="","",IF(AE97&lt;=0.2,"Leve",IF(AE97&lt;=0.4,"Menor",IF(AE97&lt;=0.6,"Moderado",IF(AE97&lt;=0.8,"Mayor","Catastrófico"))))),"")</f>
        <v/>
      </c>
      <c r="AE97" s="181" t="str">
        <f t="shared" ref="AE97" si="146">IFERROR(IF(T97="Impacto",(P97-(+P97*W97)),IF(T97="Probabilidad",P97,"")),"")</f>
        <v/>
      </c>
      <c r="AF97" s="182" t="str">
        <f t="shared" ref="AF97" si="147">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
      </c>
      <c r="AG97" s="183" t="s">
        <v>122</v>
      </c>
      <c r="AH97" s="131" t="s">
        <v>555</v>
      </c>
      <c r="AI97" s="123" t="s">
        <v>553</v>
      </c>
      <c r="AJ97" s="124" t="s">
        <v>282</v>
      </c>
      <c r="AK97" s="124" t="s">
        <v>283</v>
      </c>
      <c r="AL97" s="125" t="s">
        <v>456</v>
      </c>
      <c r="AM97" s="214" t="s">
        <v>734</v>
      </c>
      <c r="AN97" s="214" t="s">
        <v>848</v>
      </c>
      <c r="AO97" s="215">
        <v>0.67</v>
      </c>
      <c r="AP97" s="214" t="s">
        <v>735</v>
      </c>
      <c r="AQ97" s="214" t="s">
        <v>629</v>
      </c>
      <c r="AR97" s="215">
        <v>0.67</v>
      </c>
      <c r="AS97" s="110" t="s">
        <v>607</v>
      </c>
      <c r="AT97" s="110"/>
      <c r="AU97" s="110" t="s">
        <v>749</v>
      </c>
      <c r="AV97" s="110" t="s">
        <v>630</v>
      </c>
      <c r="AW97" s="110" t="s">
        <v>631</v>
      </c>
      <c r="AX97" s="110" t="s">
        <v>879</v>
      </c>
      <c r="AY97" s="546"/>
    </row>
    <row r="98" spans="1:51" s="122" customFormat="1" ht="151.5" hidden="1" customHeight="1" x14ac:dyDescent="0.25">
      <c r="A98" s="324"/>
      <c r="B98" s="322"/>
      <c r="C98" s="322"/>
      <c r="D98" s="322"/>
      <c r="E98" s="338"/>
      <c r="F98" s="338"/>
      <c r="G98" s="338"/>
      <c r="H98" s="341"/>
      <c r="I98" s="341"/>
      <c r="J98" s="369"/>
      <c r="K98" s="326"/>
      <c r="L98" s="329"/>
      <c r="M98" s="366"/>
      <c r="N98" s="329"/>
      <c r="O98" s="326"/>
      <c r="P98" s="329"/>
      <c r="Q98" s="332"/>
      <c r="R98" s="132">
        <v>2</v>
      </c>
      <c r="S98" s="133"/>
      <c r="T98" s="134"/>
      <c r="U98" s="126"/>
      <c r="V98" s="126"/>
      <c r="W98" s="135"/>
      <c r="X98" s="126"/>
      <c r="Y98" s="126"/>
      <c r="Z98" s="126"/>
      <c r="AA98" s="116"/>
      <c r="AB98" s="127"/>
      <c r="AC98" s="128"/>
      <c r="AD98" s="127"/>
      <c r="AE98" s="128"/>
      <c r="AF98" s="129"/>
      <c r="AG98" s="130"/>
      <c r="AH98" s="131"/>
      <c r="AI98" s="123"/>
      <c r="AJ98" s="124"/>
      <c r="AK98" s="124"/>
      <c r="AL98" s="125"/>
      <c r="AM98" s="214"/>
      <c r="AN98" s="214"/>
      <c r="AO98" s="215"/>
      <c r="AP98" s="214"/>
      <c r="AQ98" s="214"/>
      <c r="AR98" s="215"/>
      <c r="AS98" s="110"/>
      <c r="AT98" s="110"/>
      <c r="AU98" s="110"/>
      <c r="AV98" s="110"/>
      <c r="AW98" s="110"/>
      <c r="AX98" s="110"/>
      <c r="AY98" s="546"/>
    </row>
    <row r="99" spans="1:51" s="122" customFormat="1" ht="33.75" hidden="1" customHeight="1" x14ac:dyDescent="0.25">
      <c r="A99" s="324"/>
      <c r="B99" s="323"/>
      <c r="C99" s="323"/>
      <c r="D99" s="323"/>
      <c r="E99" s="339"/>
      <c r="F99" s="339"/>
      <c r="G99" s="339"/>
      <c r="H99" s="342"/>
      <c r="I99" s="342"/>
      <c r="J99" s="370"/>
      <c r="K99" s="327"/>
      <c r="L99" s="330"/>
      <c r="M99" s="367"/>
      <c r="N99" s="330"/>
      <c r="O99" s="327"/>
      <c r="P99" s="330"/>
      <c r="Q99" s="333"/>
      <c r="R99" s="132">
        <v>3</v>
      </c>
      <c r="S99" s="133"/>
      <c r="T99" s="134"/>
      <c r="U99" s="126"/>
      <c r="V99" s="126"/>
      <c r="W99" s="135"/>
      <c r="X99" s="126"/>
      <c r="Y99" s="126"/>
      <c r="Z99" s="126"/>
      <c r="AA99" s="116"/>
      <c r="AB99" s="127"/>
      <c r="AC99" s="128"/>
      <c r="AD99" s="127"/>
      <c r="AE99" s="128"/>
      <c r="AF99" s="129"/>
      <c r="AG99" s="130"/>
      <c r="AH99" s="131"/>
      <c r="AI99" s="123"/>
      <c r="AJ99" s="124"/>
      <c r="AK99" s="124"/>
      <c r="AL99" s="125"/>
      <c r="AM99" s="214"/>
      <c r="AN99" s="214"/>
      <c r="AO99" s="215"/>
      <c r="AP99" s="214"/>
      <c r="AQ99" s="214"/>
      <c r="AR99" s="215"/>
      <c r="AS99" s="110"/>
      <c r="AT99" s="110"/>
      <c r="AU99" s="110"/>
      <c r="AV99" s="110"/>
      <c r="AW99" s="110"/>
      <c r="AX99" s="110"/>
      <c r="AY99" s="546"/>
    </row>
    <row r="100" spans="1:51" s="122" customFormat="1" ht="151.5" customHeight="1" x14ac:dyDescent="0.25">
      <c r="A100" s="324">
        <v>33</v>
      </c>
      <c r="B100" s="321" t="s">
        <v>305</v>
      </c>
      <c r="C100" s="343" t="s">
        <v>347</v>
      </c>
      <c r="D100" s="343" t="s">
        <v>389</v>
      </c>
      <c r="E100" s="337" t="s">
        <v>118</v>
      </c>
      <c r="F100" s="337" t="s">
        <v>306</v>
      </c>
      <c r="G100" s="337" t="s">
        <v>449</v>
      </c>
      <c r="H100" s="340" t="s">
        <v>448</v>
      </c>
      <c r="I100" s="337" t="s">
        <v>117</v>
      </c>
      <c r="J100" s="334">
        <v>365</v>
      </c>
      <c r="K100" s="325" t="str">
        <f>IF(J100&lt;=0,"",IF(J100&lt;=2,"Muy Baja",IF(J100&lt;=24,"Baja",IF(J100&lt;=500,"Media",IF(J100&lt;=5000,"Alta","Muy Alta")))))</f>
        <v>Media</v>
      </c>
      <c r="L100" s="328">
        <f>IF(K100="","",IF(K100="Muy Baja",0.2,IF(K100="Baja",0.4,IF(K100="Media",0.6,IF(K100="Alta",0.8,IF(K100="Muy Alta",1,))))))</f>
        <v>0.6</v>
      </c>
      <c r="M100" s="352" t="s">
        <v>467</v>
      </c>
      <c r="N100" s="136"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25"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28">
        <f>IF(O100="","",IF(O100="Leve",0.2,IF(O100="Menor",0.4,IF(O100="Moderado",0.6,IF(O100="Mayor",0.8,IF(O100="Catastrófico",1,))))))</f>
        <v>0.6</v>
      </c>
      <c r="Q100" s="331"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32">
        <v>1</v>
      </c>
      <c r="S100" s="133" t="s">
        <v>332</v>
      </c>
      <c r="T100" s="134" t="str">
        <f t="shared" ref="T100:T102" si="148">IF(OR(U100="Preventivo",U100="Detectivo"),"Probabilidad",IF(U100="Correctivo","Impacto",""))</f>
        <v>Probabilidad</v>
      </c>
      <c r="U100" s="137" t="s">
        <v>15</v>
      </c>
      <c r="V100" s="137" t="s">
        <v>9</v>
      </c>
      <c r="W100" s="138" t="str">
        <f t="shared" ref="W100:W101" si="149">IF(AND(U100="Preventivo",V100="Automático"),"50%",IF(AND(U100="Preventivo",V100="Manual"),"40%",IF(AND(U100="Detectivo",V100="Automático"),"40%",IF(AND(U100="Detectivo",V100="Manual"),"30%",IF(AND(U100="Correctivo",V100="Automático"),"35%",IF(AND(U100="Correctivo",V100="Manual"),"25%",""))))))</f>
        <v>30%</v>
      </c>
      <c r="X100" s="137" t="s">
        <v>19</v>
      </c>
      <c r="Y100" s="137" t="s">
        <v>22</v>
      </c>
      <c r="Z100" s="137" t="s">
        <v>110</v>
      </c>
      <c r="AA100" s="116">
        <f t="shared" ref="AA100" si="150">IFERROR(IF(T100="Probabilidad",(L100-(+L100*W100)),IF(T100="Impacto",L100,"")),"")</f>
        <v>0.42</v>
      </c>
      <c r="AB100" s="127" t="str">
        <f t="shared" ref="AB100:AB102" si="151">IFERROR(IF(AA100="","",IF(AA100&lt;=0.2,"Muy Baja",IF(AA100&lt;=0.4,"Baja",IF(AA100&lt;=0.6,"Media",IF(AA100&lt;=0.8,"Alta","Muy Alta"))))),"")</f>
        <v>Media</v>
      </c>
      <c r="AC100" s="128">
        <f t="shared" ref="AC100:AC102" si="152">+AA100</f>
        <v>0.42</v>
      </c>
      <c r="AD100" s="127" t="str">
        <f t="shared" ref="AD100:AD102" si="153">IFERROR(IF(AE100="","",IF(AE100&lt;=0.2,"Leve",IF(AE100&lt;=0.4,"Menor",IF(AE100&lt;=0.6,"Moderado",IF(AE100&lt;=0.8,"Mayor","Catastrófico"))))),"")</f>
        <v>Moderado</v>
      </c>
      <c r="AE100" s="128">
        <f t="shared" ref="AE100:AE102" si="154">IFERROR(IF(T100="Impacto",(P100-(+P100*W100)),IF(T100="Probabilidad",P100,"")),"")</f>
        <v>0.6</v>
      </c>
      <c r="AF100" s="129" t="str">
        <f t="shared" ref="AF100:AF102"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30" t="s">
        <v>122</v>
      </c>
      <c r="AH100" s="131" t="s">
        <v>390</v>
      </c>
      <c r="AI100" s="123" t="s">
        <v>202</v>
      </c>
      <c r="AJ100" s="124" t="s">
        <v>198</v>
      </c>
      <c r="AK100" s="124" t="s">
        <v>198</v>
      </c>
      <c r="AL100" s="125" t="s">
        <v>392</v>
      </c>
      <c r="AM100" s="214" t="s">
        <v>736</v>
      </c>
      <c r="AN100" s="214" t="s">
        <v>777</v>
      </c>
      <c r="AO100" s="215">
        <v>0.67</v>
      </c>
      <c r="AP100" s="214" t="s">
        <v>737</v>
      </c>
      <c r="AQ100" s="214" t="s">
        <v>778</v>
      </c>
      <c r="AR100" s="215">
        <v>0.67</v>
      </c>
      <c r="AS100" s="110"/>
      <c r="AT100" s="110" t="s">
        <v>607</v>
      </c>
      <c r="AU100" s="110" t="s">
        <v>634</v>
      </c>
      <c r="AV100" s="110" t="s">
        <v>639</v>
      </c>
      <c r="AW100" s="110" t="s">
        <v>639</v>
      </c>
      <c r="AX100" s="110"/>
      <c r="AY100" s="546"/>
    </row>
    <row r="101" spans="1:51" s="122" customFormat="1" ht="151.5" customHeight="1" x14ac:dyDescent="0.25">
      <c r="A101" s="324"/>
      <c r="B101" s="322"/>
      <c r="C101" s="362"/>
      <c r="D101" s="362"/>
      <c r="E101" s="338"/>
      <c r="F101" s="338"/>
      <c r="G101" s="338"/>
      <c r="H101" s="341"/>
      <c r="I101" s="338"/>
      <c r="J101" s="335"/>
      <c r="K101" s="326"/>
      <c r="L101" s="329"/>
      <c r="M101" s="353"/>
      <c r="N101" s="142"/>
      <c r="O101" s="326"/>
      <c r="P101" s="329"/>
      <c r="Q101" s="332"/>
      <c r="R101" s="132">
        <v>2</v>
      </c>
      <c r="S101" s="133" t="s">
        <v>338</v>
      </c>
      <c r="T101" s="134" t="str">
        <f t="shared" si="148"/>
        <v>Probabilidad</v>
      </c>
      <c r="U101" s="137" t="s">
        <v>14</v>
      </c>
      <c r="V101" s="137" t="s">
        <v>9</v>
      </c>
      <c r="W101" s="138" t="str">
        <f t="shared" si="149"/>
        <v>40%</v>
      </c>
      <c r="X101" s="137" t="s">
        <v>19</v>
      </c>
      <c r="Y101" s="137" t="s">
        <v>23</v>
      </c>
      <c r="Z101" s="137" t="s">
        <v>110</v>
      </c>
      <c r="AA101" s="116">
        <f>IFERROR(IF(T101="Probabilidad",(AA100-(+AA100*W101)),IF(T101="Impacto",L101,"")),"")</f>
        <v>0.252</v>
      </c>
      <c r="AB101" s="127" t="str">
        <f t="shared" si="151"/>
        <v>Baja</v>
      </c>
      <c r="AC101" s="128">
        <f t="shared" si="152"/>
        <v>0.252</v>
      </c>
      <c r="AD101" s="127" t="str">
        <f t="shared" si="153"/>
        <v>Moderado</v>
      </c>
      <c r="AE101" s="128">
        <v>0.6</v>
      </c>
      <c r="AF101" s="129" t="str">
        <f t="shared" si="155"/>
        <v>Moderado</v>
      </c>
      <c r="AG101" s="130" t="s">
        <v>122</v>
      </c>
      <c r="AH101" s="139" t="s">
        <v>307</v>
      </c>
      <c r="AI101" s="140" t="s">
        <v>211</v>
      </c>
      <c r="AJ101" s="141" t="s">
        <v>198</v>
      </c>
      <c r="AK101" s="141" t="s">
        <v>198</v>
      </c>
      <c r="AL101" s="139" t="s">
        <v>391</v>
      </c>
      <c r="AM101" s="214" t="s">
        <v>658</v>
      </c>
      <c r="AN101" s="214" t="s">
        <v>779</v>
      </c>
      <c r="AO101" s="215">
        <v>0.67</v>
      </c>
      <c r="AP101" s="214" t="s">
        <v>659</v>
      </c>
      <c r="AQ101" s="214" t="s">
        <v>660</v>
      </c>
      <c r="AR101" s="215">
        <v>0.67</v>
      </c>
      <c r="AS101" s="110"/>
      <c r="AT101" s="110" t="s">
        <v>607</v>
      </c>
      <c r="AU101" s="110" t="s">
        <v>634</v>
      </c>
      <c r="AV101" s="110" t="s">
        <v>639</v>
      </c>
      <c r="AW101" s="110" t="s">
        <v>639</v>
      </c>
      <c r="AX101" s="110"/>
      <c r="AY101" s="546"/>
    </row>
    <row r="102" spans="1:51" s="122" customFormat="1" ht="99.75" customHeight="1" x14ac:dyDescent="0.25">
      <c r="A102" s="324"/>
      <c r="B102" s="323"/>
      <c r="C102" s="362"/>
      <c r="D102" s="362"/>
      <c r="E102" s="338"/>
      <c r="F102" s="338"/>
      <c r="G102" s="338"/>
      <c r="H102" s="341"/>
      <c r="I102" s="338"/>
      <c r="J102" s="335"/>
      <c r="K102" s="327"/>
      <c r="L102" s="330"/>
      <c r="M102" s="353"/>
      <c r="N102" s="142"/>
      <c r="O102" s="327"/>
      <c r="P102" s="330"/>
      <c r="Q102" s="333"/>
      <c r="R102" s="132">
        <v>3</v>
      </c>
      <c r="S102" s="133"/>
      <c r="T102" s="134" t="str">
        <f t="shared" si="148"/>
        <v/>
      </c>
      <c r="U102" s="137"/>
      <c r="V102" s="137"/>
      <c r="W102" s="138"/>
      <c r="X102" s="137"/>
      <c r="Y102" s="137"/>
      <c r="Z102" s="137"/>
      <c r="AA102" s="116" t="str">
        <f>IFERROR(IF(T102="Probabilidad",(AA101-(+AA101*W102)),IF(T102="Impacto",L102,"")),"")</f>
        <v/>
      </c>
      <c r="AB102" s="127" t="str">
        <f t="shared" si="151"/>
        <v/>
      </c>
      <c r="AC102" s="128" t="str">
        <f t="shared" si="152"/>
        <v/>
      </c>
      <c r="AD102" s="127" t="str">
        <f t="shared" si="153"/>
        <v/>
      </c>
      <c r="AE102" s="128" t="str">
        <f t="shared" si="154"/>
        <v/>
      </c>
      <c r="AF102" s="129" t="str">
        <f t="shared" si="155"/>
        <v/>
      </c>
      <c r="AG102" s="130"/>
      <c r="AH102" s="133"/>
      <c r="AI102" s="123"/>
      <c r="AJ102" s="124"/>
      <c r="AK102" s="124"/>
      <c r="AL102" s="133"/>
      <c r="AM102" s="214"/>
      <c r="AN102" s="214"/>
      <c r="AO102" s="215"/>
      <c r="AP102" s="214"/>
      <c r="AQ102" s="214"/>
      <c r="AR102" s="215"/>
      <c r="AS102" s="110"/>
      <c r="AT102" s="110" t="s">
        <v>607</v>
      </c>
      <c r="AU102" s="110" t="s">
        <v>634</v>
      </c>
      <c r="AV102" s="110" t="s">
        <v>639</v>
      </c>
      <c r="AW102" s="110" t="s">
        <v>639</v>
      </c>
      <c r="AX102" s="110"/>
      <c r="AY102" s="546"/>
    </row>
    <row r="103" spans="1:51" s="122" customFormat="1" ht="151.5" customHeight="1" x14ac:dyDescent="0.25">
      <c r="A103" s="324">
        <v>34</v>
      </c>
      <c r="B103" s="321" t="s">
        <v>305</v>
      </c>
      <c r="C103" s="343" t="s">
        <v>347</v>
      </c>
      <c r="D103" s="343" t="s">
        <v>389</v>
      </c>
      <c r="E103" s="337" t="s">
        <v>118</v>
      </c>
      <c r="F103" s="337" t="s">
        <v>308</v>
      </c>
      <c r="G103" s="337" t="s">
        <v>322</v>
      </c>
      <c r="H103" s="340" t="s">
        <v>393</v>
      </c>
      <c r="I103" s="337" t="s">
        <v>318</v>
      </c>
      <c r="J103" s="334">
        <v>365</v>
      </c>
      <c r="K103" s="325" t="str">
        <f>IF(J103&lt;=0,"",IF(J103&lt;=2,"Muy Baja",IF(J103&lt;=24,"Baja",IF(J103&lt;=500,"Media",IF(J103&lt;=5000,"Alta","Muy Alta")))))</f>
        <v>Media</v>
      </c>
      <c r="L103" s="328">
        <f>IF(K103="","",IF(K103="Muy Baja",0.2,IF(K103="Baja",0.4,IF(K103="Media",0.6,IF(K103="Alta",0.8,IF(K103="Muy Alta",1,))))))</f>
        <v>0.6</v>
      </c>
      <c r="M103" s="352" t="s">
        <v>467</v>
      </c>
      <c r="N103" s="136"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25"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28">
        <f>IF(O103="","",IF(O103="Leve",0.2,IF(O103="Menor",0.4,IF(O103="Moderado",0.6,IF(O103="Mayor",0.8,IF(O103="Catastrófico",1,))))))</f>
        <v>0.6</v>
      </c>
      <c r="Q103" s="331"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32">
        <v>1</v>
      </c>
      <c r="S103" s="133" t="s">
        <v>323</v>
      </c>
      <c r="T103" s="134" t="str">
        <f t="shared" si="25"/>
        <v>Probabilidad</v>
      </c>
      <c r="U103" s="137" t="s">
        <v>14</v>
      </c>
      <c r="V103" s="137" t="s">
        <v>9</v>
      </c>
      <c r="W103" s="138" t="str">
        <f t="shared" si="26"/>
        <v>40%</v>
      </c>
      <c r="X103" s="137" t="s">
        <v>19</v>
      </c>
      <c r="Y103" s="137" t="s">
        <v>23</v>
      </c>
      <c r="Z103" s="137" t="s">
        <v>110</v>
      </c>
      <c r="AA103" s="116">
        <f t="shared" si="27"/>
        <v>0.36</v>
      </c>
      <c r="AB103" s="127" t="str">
        <f t="shared" si="28"/>
        <v>Baja</v>
      </c>
      <c r="AC103" s="128">
        <f t="shared" si="29"/>
        <v>0.36</v>
      </c>
      <c r="AD103" s="127" t="str">
        <f t="shared" si="30"/>
        <v>Moderado</v>
      </c>
      <c r="AE103" s="128">
        <f t="shared" si="31"/>
        <v>0.6</v>
      </c>
      <c r="AF103" s="129" t="str">
        <f t="shared" si="32"/>
        <v>Moderado</v>
      </c>
      <c r="AG103" s="130" t="s">
        <v>122</v>
      </c>
      <c r="AH103" s="139" t="s">
        <v>324</v>
      </c>
      <c r="AI103" s="140" t="s">
        <v>278</v>
      </c>
      <c r="AJ103" s="141" t="s">
        <v>198</v>
      </c>
      <c r="AK103" s="141" t="s">
        <v>198</v>
      </c>
      <c r="AL103" s="139" t="s">
        <v>394</v>
      </c>
      <c r="AM103" s="214" t="s">
        <v>661</v>
      </c>
      <c r="AN103" s="214" t="s">
        <v>780</v>
      </c>
      <c r="AO103" s="215">
        <v>0.67</v>
      </c>
      <c r="AP103" s="214" t="s">
        <v>662</v>
      </c>
      <c r="AQ103" s="214" t="s">
        <v>781</v>
      </c>
      <c r="AR103" s="215">
        <v>0.67</v>
      </c>
      <c r="AS103" s="110"/>
      <c r="AT103" s="110" t="s">
        <v>607</v>
      </c>
      <c r="AU103" s="110" t="s">
        <v>634</v>
      </c>
      <c r="AV103" s="110" t="s">
        <v>639</v>
      </c>
      <c r="AW103" s="110" t="s">
        <v>639</v>
      </c>
      <c r="AX103" s="110"/>
      <c r="AY103" s="546"/>
    </row>
    <row r="104" spans="1:51" s="122" customFormat="1" ht="151.5" customHeight="1" x14ac:dyDescent="0.25">
      <c r="A104" s="324"/>
      <c r="B104" s="322"/>
      <c r="C104" s="362"/>
      <c r="D104" s="362"/>
      <c r="E104" s="338"/>
      <c r="F104" s="338"/>
      <c r="G104" s="338"/>
      <c r="H104" s="341"/>
      <c r="I104" s="338"/>
      <c r="J104" s="335"/>
      <c r="K104" s="326"/>
      <c r="L104" s="329"/>
      <c r="M104" s="353"/>
      <c r="N104" s="142"/>
      <c r="O104" s="326"/>
      <c r="P104" s="329"/>
      <c r="Q104" s="332"/>
      <c r="R104" s="132">
        <v>2</v>
      </c>
      <c r="S104" s="133" t="s">
        <v>333</v>
      </c>
      <c r="T104" s="134" t="str">
        <f t="shared" ref="T104:T105" si="156">IF(OR(U104="Preventivo",U104="Detectivo"),"Probabilidad",IF(U104="Correctivo","Impacto",""))</f>
        <v>Probabilidad</v>
      </c>
      <c r="U104" s="137" t="s">
        <v>14</v>
      </c>
      <c r="V104" s="137" t="s">
        <v>9</v>
      </c>
      <c r="W104" s="138" t="str">
        <f t="shared" ref="W104" si="157">IF(AND(U104="Preventivo",V104="Automático"),"50%",IF(AND(U104="Preventivo",V104="Manual"),"40%",IF(AND(U104="Detectivo",V104="Automático"),"40%",IF(AND(U104="Detectivo",V104="Manual"),"30%",IF(AND(U104="Correctivo",V104="Automático"),"35%",IF(AND(U104="Correctivo",V104="Manual"),"25%",""))))))</f>
        <v>40%</v>
      </c>
      <c r="X104" s="137" t="s">
        <v>20</v>
      </c>
      <c r="Y104" s="137" t="s">
        <v>22</v>
      </c>
      <c r="Z104" s="137" t="s">
        <v>110</v>
      </c>
      <c r="AA104" s="116">
        <f>IFERROR(IF(T104="Probabilidad",(AA103-(+AA103*W104)),IF(T104="Impacto",L104,"")),"")</f>
        <v>0.216</v>
      </c>
      <c r="AB104" s="127" t="str">
        <f t="shared" ref="AB104:AB105" si="158">IFERROR(IF(AA104="","",IF(AA104&lt;=0.2,"Muy Baja",IF(AA104&lt;=0.4,"Baja",IF(AA104&lt;=0.6,"Media",IF(AA104&lt;=0.8,"Alta","Muy Alta"))))),"")</f>
        <v>Baja</v>
      </c>
      <c r="AC104" s="128">
        <f t="shared" ref="AC104:AC105" si="159">+AA104</f>
        <v>0.216</v>
      </c>
      <c r="AD104" s="127" t="str">
        <f t="shared" ref="AD104:AD105" si="160">IFERROR(IF(AE104="","",IF(AE104&lt;=0.2,"Leve",IF(AE104&lt;=0.4,"Menor",IF(AE104&lt;=0.6,"Moderado",IF(AE104&lt;=0.8,"Mayor","Catastrófico"))))),"")</f>
        <v>Moderado</v>
      </c>
      <c r="AE104" s="128">
        <v>0.6</v>
      </c>
      <c r="AF104" s="129" t="str">
        <f t="shared" ref="AF104:AF105" si="161">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30" t="s">
        <v>122</v>
      </c>
      <c r="AH104" s="139" t="s">
        <v>390</v>
      </c>
      <c r="AI104" s="140" t="s">
        <v>202</v>
      </c>
      <c r="AJ104" s="141" t="s">
        <v>198</v>
      </c>
      <c r="AK104" s="141" t="s">
        <v>198</v>
      </c>
      <c r="AL104" s="139" t="s">
        <v>392</v>
      </c>
      <c r="AM104" s="214" t="s">
        <v>663</v>
      </c>
      <c r="AN104" s="214" t="s">
        <v>782</v>
      </c>
      <c r="AO104" s="215">
        <v>0.67</v>
      </c>
      <c r="AP104" s="214" t="s">
        <v>664</v>
      </c>
      <c r="AQ104" s="214" t="s">
        <v>783</v>
      </c>
      <c r="AR104" s="215">
        <v>0.67</v>
      </c>
      <c r="AS104" s="110"/>
      <c r="AT104" s="110" t="s">
        <v>607</v>
      </c>
      <c r="AU104" s="110" t="s">
        <v>634</v>
      </c>
      <c r="AV104" s="110" t="s">
        <v>639</v>
      </c>
      <c r="AW104" s="110" t="s">
        <v>639</v>
      </c>
      <c r="AX104" s="110"/>
      <c r="AY104" s="546"/>
    </row>
    <row r="105" spans="1:51" s="122" customFormat="1" ht="151.5" customHeight="1" x14ac:dyDescent="0.25">
      <c r="A105" s="324"/>
      <c r="B105" s="323"/>
      <c r="C105" s="362"/>
      <c r="D105" s="362"/>
      <c r="E105" s="338"/>
      <c r="F105" s="338"/>
      <c r="G105" s="338"/>
      <c r="H105" s="341"/>
      <c r="I105" s="338"/>
      <c r="J105" s="335"/>
      <c r="K105" s="327"/>
      <c r="L105" s="330"/>
      <c r="M105" s="353"/>
      <c r="N105" s="142"/>
      <c r="O105" s="327"/>
      <c r="P105" s="330"/>
      <c r="Q105" s="333"/>
      <c r="R105" s="132">
        <v>3</v>
      </c>
      <c r="S105" s="133"/>
      <c r="T105" s="134" t="str">
        <f t="shared" si="156"/>
        <v/>
      </c>
      <c r="U105" s="137"/>
      <c r="V105" s="137"/>
      <c r="W105" s="138"/>
      <c r="X105" s="137"/>
      <c r="Y105" s="137"/>
      <c r="Z105" s="137"/>
      <c r="AA105" s="116" t="str">
        <f>IFERROR(IF(T105="Probabilidad",(AA104-(+AA104*W105)),IF(T105="Impacto",L105,"")),"")</f>
        <v/>
      </c>
      <c r="AB105" s="127" t="str">
        <f t="shared" si="158"/>
        <v/>
      </c>
      <c r="AC105" s="128" t="str">
        <f t="shared" si="159"/>
        <v/>
      </c>
      <c r="AD105" s="127" t="str">
        <f t="shared" si="160"/>
        <v/>
      </c>
      <c r="AE105" s="128" t="str">
        <f t="shared" ref="AE105" si="162">IFERROR(IF(T105="Impacto",(P105-(+P105*W105)),IF(T105="Probabilidad",P105,"")),"")</f>
        <v/>
      </c>
      <c r="AF105" s="129" t="str">
        <f t="shared" si="161"/>
        <v/>
      </c>
      <c r="AG105" s="130"/>
      <c r="AH105" s="133"/>
      <c r="AI105" s="123"/>
      <c r="AJ105" s="124"/>
      <c r="AK105" s="124"/>
      <c r="AL105" s="133"/>
      <c r="AM105" s="214"/>
      <c r="AN105" s="214"/>
      <c r="AO105" s="215"/>
      <c r="AP105" s="214"/>
      <c r="AQ105" s="214"/>
      <c r="AR105" s="215"/>
      <c r="AS105" s="110"/>
      <c r="AT105" s="110" t="s">
        <v>607</v>
      </c>
      <c r="AU105" s="110" t="s">
        <v>634</v>
      </c>
      <c r="AV105" s="110" t="s">
        <v>639</v>
      </c>
      <c r="AW105" s="110" t="s">
        <v>639</v>
      </c>
      <c r="AX105" s="110"/>
      <c r="AY105" s="546"/>
    </row>
    <row r="106" spans="1:51" s="122" customFormat="1" ht="151.5" customHeight="1" x14ac:dyDescent="0.25">
      <c r="A106" s="324">
        <v>35</v>
      </c>
      <c r="B106" s="321" t="s">
        <v>305</v>
      </c>
      <c r="C106" s="343" t="s">
        <v>347</v>
      </c>
      <c r="D106" s="343" t="s">
        <v>389</v>
      </c>
      <c r="E106" s="337" t="s">
        <v>120</v>
      </c>
      <c r="F106" s="337" t="s">
        <v>310</v>
      </c>
      <c r="G106" s="337" t="s">
        <v>311</v>
      </c>
      <c r="H106" s="340" t="s">
        <v>309</v>
      </c>
      <c r="I106" s="337" t="s">
        <v>325</v>
      </c>
      <c r="J106" s="334">
        <v>365</v>
      </c>
      <c r="K106" s="325" t="str">
        <f>IF(J106&lt;=0,"",IF(J106&lt;=2,"Muy Baja",IF(J106&lt;=24,"Baja",IF(J106&lt;=500,"Media",IF(J106&lt;=5000,"Alta","Muy Alta")))))</f>
        <v>Media</v>
      </c>
      <c r="L106" s="328">
        <f>IF(K106="","",IF(K106="Muy Baja",0.2,IF(K106="Baja",0.4,IF(K106="Media",0.6,IF(K106="Alta",0.8,IF(K106="Muy Alta",1,))))))</f>
        <v>0.6</v>
      </c>
      <c r="M106" s="352" t="s">
        <v>474</v>
      </c>
      <c r="N106" s="136" t="str">
        <f>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325" t="str">
        <f>IF(OR(N106='Tabla Impacto'!$C$11,N106='Tabla Impacto'!$D$11),"Leve",IF(OR(N106='Tabla Impacto'!$C$12,N106='Tabla Impacto'!$D$12),"Menor",IF(OR(N106='Tabla Impacto'!$C$13,N106='Tabla Impacto'!$D$13),"Moderado",IF(OR(N106='Tabla Impacto'!$C$14,N106='Tabla Impacto'!$D$14),"Mayor",IF(OR(N106='Tabla Impacto'!$C$15,N106='Tabla Impacto'!$D$15),"Catastrófico","")))))</f>
        <v>Mayor</v>
      </c>
      <c r="P106" s="328">
        <f>IF(O106="","",IF(O106="Leve",0.2,IF(O106="Menor",0.4,IF(O106="Moderado",0.6,IF(O106="Mayor",0.8,IF(O106="Catastrófico",1,))))))</f>
        <v>0.8</v>
      </c>
      <c r="Q106" s="331"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32">
        <v>1</v>
      </c>
      <c r="S106" s="133" t="s">
        <v>339</v>
      </c>
      <c r="T106" s="134" t="str">
        <f t="shared" ref="T106:T108" si="163">IF(OR(U106="Preventivo",U106="Detectivo"),"Probabilidad",IF(U106="Correctivo","Impacto",""))</f>
        <v>Probabilidad</v>
      </c>
      <c r="U106" s="137" t="s">
        <v>14</v>
      </c>
      <c r="V106" s="137" t="s">
        <v>9</v>
      </c>
      <c r="W106" s="138" t="str">
        <f t="shared" ref="W106:W107" si="164">IF(AND(U106="Preventivo",V106="Automático"),"50%",IF(AND(U106="Preventivo",V106="Manual"),"40%",IF(AND(U106="Detectivo",V106="Automático"),"40%",IF(AND(U106="Detectivo",V106="Manual"),"30%",IF(AND(U106="Correctivo",V106="Automático"),"35%",IF(AND(U106="Correctivo",V106="Manual"),"25%",""))))))</f>
        <v>40%</v>
      </c>
      <c r="X106" s="137" t="s">
        <v>19</v>
      </c>
      <c r="Y106" s="137" t="s">
        <v>22</v>
      </c>
      <c r="Z106" s="137" t="s">
        <v>110</v>
      </c>
      <c r="AA106" s="116">
        <f t="shared" ref="AA106" si="165">IFERROR(IF(T106="Probabilidad",(L106-(+L106*W106)),IF(T106="Impacto",L106,"")),"")</f>
        <v>0.36</v>
      </c>
      <c r="AB106" s="127" t="str">
        <f t="shared" ref="AB106:AB108" si="166">IFERROR(IF(AA106="","",IF(AA106&lt;=0.2,"Muy Baja",IF(AA106&lt;=0.4,"Baja",IF(AA106&lt;=0.6,"Media",IF(AA106&lt;=0.8,"Alta","Muy Alta"))))),"")</f>
        <v>Baja</v>
      </c>
      <c r="AC106" s="128">
        <f t="shared" ref="AC106:AC108" si="167">+AA106</f>
        <v>0.36</v>
      </c>
      <c r="AD106" s="127" t="str">
        <f t="shared" ref="AD106:AD108" si="168">IFERROR(IF(AE106="","",IF(AE106&lt;=0.2,"Leve",IF(AE106&lt;=0.4,"Menor",IF(AE106&lt;=0.6,"Moderado",IF(AE106&lt;=0.8,"Mayor","Catastrófico"))))),"")</f>
        <v>Mayor</v>
      </c>
      <c r="AE106" s="128">
        <f t="shared" ref="AE106:AE108" si="169">IFERROR(IF(T106="Impacto",(P106-(+P106*W106)),IF(T106="Probabilidad",P106,"")),"")</f>
        <v>0.8</v>
      </c>
      <c r="AF106" s="129" t="str">
        <f t="shared" ref="AF106:AF108" si="17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30" t="s">
        <v>122</v>
      </c>
      <c r="AH106" s="139" t="s">
        <v>307</v>
      </c>
      <c r="AI106" s="140" t="s">
        <v>211</v>
      </c>
      <c r="AJ106" s="141" t="s">
        <v>198</v>
      </c>
      <c r="AK106" s="141" t="s">
        <v>198</v>
      </c>
      <c r="AL106" s="139" t="s">
        <v>391</v>
      </c>
      <c r="AM106" s="214" t="s">
        <v>738</v>
      </c>
      <c r="AN106" s="214" t="s">
        <v>784</v>
      </c>
      <c r="AO106" s="215">
        <v>0.67</v>
      </c>
      <c r="AP106" s="214" t="s">
        <v>665</v>
      </c>
      <c r="AQ106" s="214" t="s">
        <v>785</v>
      </c>
      <c r="AR106" s="215">
        <v>0.67</v>
      </c>
      <c r="AS106" s="110"/>
      <c r="AT106" s="110" t="s">
        <v>607</v>
      </c>
      <c r="AU106" s="110" t="s">
        <v>634</v>
      </c>
      <c r="AV106" s="110" t="s">
        <v>639</v>
      </c>
      <c r="AW106" s="110" t="s">
        <v>639</v>
      </c>
      <c r="AX106" s="110"/>
      <c r="AY106" s="546"/>
    </row>
    <row r="107" spans="1:51" s="122" customFormat="1" ht="151.5" customHeight="1" x14ac:dyDescent="0.25">
      <c r="A107" s="324"/>
      <c r="B107" s="322"/>
      <c r="C107" s="362"/>
      <c r="D107" s="362"/>
      <c r="E107" s="338"/>
      <c r="F107" s="338"/>
      <c r="G107" s="338"/>
      <c r="H107" s="341"/>
      <c r="I107" s="338"/>
      <c r="J107" s="335"/>
      <c r="K107" s="326"/>
      <c r="L107" s="329"/>
      <c r="M107" s="353"/>
      <c r="N107" s="142"/>
      <c r="O107" s="326"/>
      <c r="P107" s="329"/>
      <c r="Q107" s="332"/>
      <c r="R107" s="132">
        <v>2</v>
      </c>
      <c r="S107" s="133" t="s">
        <v>334</v>
      </c>
      <c r="T107" s="134" t="str">
        <f t="shared" si="163"/>
        <v>Probabilidad</v>
      </c>
      <c r="U107" s="137" t="s">
        <v>15</v>
      </c>
      <c r="V107" s="137" t="s">
        <v>10</v>
      </c>
      <c r="W107" s="138" t="str">
        <f t="shared" si="164"/>
        <v>40%</v>
      </c>
      <c r="X107" s="137" t="s">
        <v>19</v>
      </c>
      <c r="Y107" s="137" t="s">
        <v>22</v>
      </c>
      <c r="Z107" s="137" t="s">
        <v>110</v>
      </c>
      <c r="AA107" s="116">
        <f>IFERROR(IF(T107="Probabilidad",(AA106-(+AA106*W107)),IF(T107="Impacto",L107,"")),"")</f>
        <v>0.216</v>
      </c>
      <c r="AB107" s="127" t="str">
        <f t="shared" si="166"/>
        <v>Baja</v>
      </c>
      <c r="AC107" s="128">
        <f t="shared" si="167"/>
        <v>0.216</v>
      </c>
      <c r="AD107" s="127" t="str">
        <f t="shared" si="168"/>
        <v>Mayor</v>
      </c>
      <c r="AE107" s="128">
        <v>0.8</v>
      </c>
      <c r="AF107" s="129" t="str">
        <f t="shared" si="170"/>
        <v>Alto</v>
      </c>
      <c r="AG107" s="130" t="s">
        <v>122</v>
      </c>
      <c r="AH107" s="143" t="s">
        <v>395</v>
      </c>
      <c r="AI107" s="140" t="s">
        <v>202</v>
      </c>
      <c r="AJ107" s="141" t="s">
        <v>198</v>
      </c>
      <c r="AK107" s="141" t="s">
        <v>198</v>
      </c>
      <c r="AL107" s="139" t="s">
        <v>396</v>
      </c>
      <c r="AM107" s="214" t="s">
        <v>739</v>
      </c>
      <c r="AN107" s="214" t="s">
        <v>786</v>
      </c>
      <c r="AO107" s="215">
        <v>0.67</v>
      </c>
      <c r="AP107" s="214" t="s">
        <v>740</v>
      </c>
      <c r="AQ107" s="214" t="s">
        <v>787</v>
      </c>
      <c r="AR107" s="215">
        <v>0.67</v>
      </c>
      <c r="AS107" s="110"/>
      <c r="AT107" s="110" t="s">
        <v>607</v>
      </c>
      <c r="AU107" s="110" t="s">
        <v>634</v>
      </c>
      <c r="AV107" s="110" t="s">
        <v>639</v>
      </c>
      <c r="AW107" s="110" t="s">
        <v>639</v>
      </c>
      <c r="AX107" s="110"/>
      <c r="AY107" s="546"/>
    </row>
    <row r="108" spans="1:51" s="122" customFormat="1" ht="151.5" customHeight="1" x14ac:dyDescent="0.25">
      <c r="A108" s="324"/>
      <c r="B108" s="323"/>
      <c r="C108" s="362"/>
      <c r="D108" s="362"/>
      <c r="E108" s="338"/>
      <c r="F108" s="338"/>
      <c r="G108" s="338"/>
      <c r="H108" s="341"/>
      <c r="I108" s="338"/>
      <c r="J108" s="335"/>
      <c r="K108" s="327"/>
      <c r="L108" s="330"/>
      <c r="M108" s="353"/>
      <c r="N108" s="142"/>
      <c r="O108" s="327"/>
      <c r="P108" s="330"/>
      <c r="Q108" s="333"/>
      <c r="R108" s="132">
        <v>3</v>
      </c>
      <c r="S108" s="133"/>
      <c r="T108" s="134" t="str">
        <f t="shared" si="163"/>
        <v/>
      </c>
      <c r="U108" s="137"/>
      <c r="V108" s="137"/>
      <c r="W108" s="138"/>
      <c r="X108" s="137"/>
      <c r="Y108" s="137"/>
      <c r="Z108" s="137"/>
      <c r="AA108" s="116" t="str">
        <f>IFERROR(IF(T108="Probabilidad",(AA107-(+AA107*W108)),IF(T108="Impacto",L108,"")),"")</f>
        <v/>
      </c>
      <c r="AB108" s="127" t="str">
        <f t="shared" si="166"/>
        <v/>
      </c>
      <c r="AC108" s="128" t="str">
        <f t="shared" si="167"/>
        <v/>
      </c>
      <c r="AD108" s="127" t="str">
        <f t="shared" si="168"/>
        <v/>
      </c>
      <c r="AE108" s="128" t="str">
        <f t="shared" si="169"/>
        <v/>
      </c>
      <c r="AF108" s="129" t="str">
        <f t="shared" si="170"/>
        <v/>
      </c>
      <c r="AG108" s="130"/>
      <c r="AH108" s="133"/>
      <c r="AI108" s="123"/>
      <c r="AJ108" s="124"/>
      <c r="AK108" s="124"/>
      <c r="AL108" s="133"/>
      <c r="AM108" s="214"/>
      <c r="AN108" s="214"/>
      <c r="AO108" s="215"/>
      <c r="AP108" s="214"/>
      <c r="AQ108" s="214"/>
      <c r="AR108" s="215"/>
      <c r="AS108" s="110"/>
      <c r="AT108" s="110" t="s">
        <v>607</v>
      </c>
      <c r="AU108" s="110" t="s">
        <v>634</v>
      </c>
      <c r="AV108" s="110" t="s">
        <v>639</v>
      </c>
      <c r="AW108" s="110" t="s">
        <v>639</v>
      </c>
      <c r="AX108" s="110"/>
      <c r="AY108" s="546"/>
    </row>
    <row r="109" spans="1:51" s="122" customFormat="1" ht="151.5" customHeight="1" x14ac:dyDescent="0.25">
      <c r="A109" s="324">
        <v>36</v>
      </c>
      <c r="B109" s="321" t="s">
        <v>312</v>
      </c>
      <c r="C109" s="343" t="s">
        <v>340</v>
      </c>
      <c r="D109" s="343" t="s">
        <v>397</v>
      </c>
      <c r="E109" s="337" t="s">
        <v>120</v>
      </c>
      <c r="F109" s="337" t="s">
        <v>450</v>
      </c>
      <c r="G109" s="337" t="s">
        <v>451</v>
      </c>
      <c r="H109" s="340" t="s">
        <v>398</v>
      </c>
      <c r="I109" s="337" t="s">
        <v>318</v>
      </c>
      <c r="J109" s="334">
        <v>35</v>
      </c>
      <c r="K109" s="325" t="str">
        <f>IF(J109&lt;=0,"",IF(J109&lt;=2,"Muy Baja",IF(J109&lt;=24,"Baja",IF(J109&lt;=500,"Media",IF(J109&lt;=5000,"Alta","Muy Alta")))))</f>
        <v>Media</v>
      </c>
      <c r="L109" s="328">
        <f>IF(K109="","",IF(K109="Muy Baja",0.2,IF(K109="Baja",0.4,IF(K109="Media",0.6,IF(K109="Alta",0.8,IF(K109="Muy Alta",1,))))))</f>
        <v>0.6</v>
      </c>
      <c r="M109" s="352" t="s">
        <v>472</v>
      </c>
      <c r="N109" s="136" t="str">
        <f>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325" t="str">
        <f>IF(OR(N109='Tabla Impacto'!$C$11,N109='Tabla Impacto'!$D$11),"Leve",IF(OR(N109='Tabla Impacto'!$C$12,N109='Tabla Impacto'!$D$12),"Menor",IF(OR(N109='Tabla Impacto'!$C$13,N109='Tabla Impacto'!$D$13),"Moderado",IF(OR(N109='Tabla Impacto'!$C$14,N109='Tabla Impacto'!$D$14),"Mayor",IF(OR(N109='Tabla Impacto'!$C$15,N109='Tabla Impacto'!$D$15),"Catastrófico","")))))</f>
        <v>Menor</v>
      </c>
      <c r="P109" s="328">
        <f>IF(O109="","",IF(O109="Leve",0.2,IF(O109="Menor",0.4,IF(O109="Moderado",0.6,IF(O109="Mayor",0.8,IF(O109="Catastrófico",1,))))))</f>
        <v>0.4</v>
      </c>
      <c r="Q109" s="331"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32">
        <v>1</v>
      </c>
      <c r="S109" s="133" t="s">
        <v>326</v>
      </c>
      <c r="T109" s="134" t="str">
        <f t="shared" ref="T109:T120" si="171">IF(OR(U109="Preventivo",U109="Detectivo"),"Probabilidad",IF(U109="Correctivo","Impacto",""))</f>
        <v>Probabilidad</v>
      </c>
      <c r="U109" s="137" t="s">
        <v>14</v>
      </c>
      <c r="V109" s="137" t="s">
        <v>9</v>
      </c>
      <c r="W109" s="138" t="str">
        <f t="shared" ref="W109:W119" si="172">IF(AND(U109="Preventivo",V109="Automático"),"50%",IF(AND(U109="Preventivo",V109="Manual"),"40%",IF(AND(U109="Detectivo",V109="Automático"),"40%",IF(AND(U109="Detectivo",V109="Manual"),"30%",IF(AND(U109="Correctivo",V109="Automático"),"35%",IF(AND(U109="Correctivo",V109="Manual"),"25%",""))))))</f>
        <v>40%</v>
      </c>
      <c r="X109" s="137" t="s">
        <v>19</v>
      </c>
      <c r="Y109" s="137" t="s">
        <v>22</v>
      </c>
      <c r="Z109" s="137" t="s">
        <v>110</v>
      </c>
      <c r="AA109" s="116">
        <f t="shared" ref="AA109:AA118" si="173">IFERROR(IF(T109="Probabilidad",(L109-(+L109*W109)),IF(T109="Impacto",L109,"")),"")</f>
        <v>0.36</v>
      </c>
      <c r="AB109" s="127" t="str">
        <f t="shared" ref="AB109:AB119" si="174">IFERROR(IF(AA109="","",IF(AA109&lt;=0.2,"Muy Baja",IF(AA109&lt;=0.4,"Baja",IF(AA109&lt;=0.6,"Media",IF(AA109&lt;=0.8,"Alta","Muy Alta"))))),"")</f>
        <v>Baja</v>
      </c>
      <c r="AC109" s="128">
        <f t="shared" ref="AC109:AC119" si="175">+AA109</f>
        <v>0.36</v>
      </c>
      <c r="AD109" s="127" t="str">
        <f t="shared" ref="AD109:AD119" si="176">IFERROR(IF(AE109="","",IF(AE109&lt;=0.2,"Leve",IF(AE109&lt;=0.4,"Menor",IF(AE109&lt;=0.6,"Moderado",IF(AE109&lt;=0.8,"Mayor","Catastrófico"))))),"")</f>
        <v>Menor</v>
      </c>
      <c r="AE109" s="128">
        <f t="shared" ref="AE109:AE119" si="177">IFERROR(IF(T109="Impacto",(P109-(+P109*W109)),IF(T109="Probabilidad",P109,"")),"")</f>
        <v>0.4</v>
      </c>
      <c r="AF109" s="129" t="str">
        <f t="shared" ref="AF109:AF119" si="178">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30" t="s">
        <v>122</v>
      </c>
      <c r="AH109" s="133" t="s">
        <v>493</v>
      </c>
      <c r="AI109" s="123" t="s">
        <v>257</v>
      </c>
      <c r="AJ109" s="124">
        <v>44563</v>
      </c>
      <c r="AK109" s="124" t="s">
        <v>359</v>
      </c>
      <c r="AL109" s="133" t="s">
        <v>399</v>
      </c>
      <c r="AM109" s="214" t="s">
        <v>850</v>
      </c>
      <c r="AN109" s="214" t="s">
        <v>788</v>
      </c>
      <c r="AO109" s="215">
        <v>0.67</v>
      </c>
      <c r="AP109" s="214" t="s">
        <v>666</v>
      </c>
      <c r="AQ109" s="214" t="s">
        <v>789</v>
      </c>
      <c r="AR109" s="215">
        <v>0.67</v>
      </c>
      <c r="AS109" s="110"/>
      <c r="AT109" s="110" t="s">
        <v>607</v>
      </c>
      <c r="AU109" s="110" t="s">
        <v>634</v>
      </c>
      <c r="AV109" s="110" t="s">
        <v>639</v>
      </c>
      <c r="AW109" s="110" t="s">
        <v>639</v>
      </c>
      <c r="AX109" s="223" t="s">
        <v>880</v>
      </c>
      <c r="AY109" s="546"/>
    </row>
    <row r="110" spans="1:51" s="122" customFormat="1" ht="151.5" customHeight="1" x14ac:dyDescent="0.25">
      <c r="A110" s="324"/>
      <c r="B110" s="322"/>
      <c r="C110" s="344"/>
      <c r="D110" s="362"/>
      <c r="E110" s="338"/>
      <c r="F110" s="338"/>
      <c r="G110" s="338"/>
      <c r="H110" s="341"/>
      <c r="I110" s="338"/>
      <c r="J110" s="335"/>
      <c r="K110" s="326"/>
      <c r="L110" s="329"/>
      <c r="M110" s="353"/>
      <c r="N110" s="142"/>
      <c r="O110" s="326"/>
      <c r="P110" s="329"/>
      <c r="Q110" s="332"/>
      <c r="R110" s="132">
        <v>2</v>
      </c>
      <c r="S110" s="133" t="s">
        <v>335</v>
      </c>
      <c r="T110" s="134" t="str">
        <f t="shared" si="171"/>
        <v>Probabilidad</v>
      </c>
      <c r="U110" s="137" t="s">
        <v>15</v>
      </c>
      <c r="V110" s="137" t="s">
        <v>9</v>
      </c>
      <c r="W110" s="138" t="str">
        <f t="shared" si="172"/>
        <v>30%</v>
      </c>
      <c r="X110" s="137" t="s">
        <v>19</v>
      </c>
      <c r="Y110" s="137" t="s">
        <v>22</v>
      </c>
      <c r="Z110" s="137" t="s">
        <v>110</v>
      </c>
      <c r="AA110" s="116">
        <f>IFERROR(IF(T110="Probabilidad",(AA109-(+AA109*W110)),IF(T110="Impacto",L110,"")),"")</f>
        <v>0.252</v>
      </c>
      <c r="AB110" s="127" t="str">
        <f t="shared" si="174"/>
        <v>Baja</v>
      </c>
      <c r="AC110" s="128">
        <f t="shared" si="175"/>
        <v>0.252</v>
      </c>
      <c r="AD110" s="127" t="str">
        <f t="shared" si="176"/>
        <v>Menor</v>
      </c>
      <c r="AE110" s="128">
        <v>0.4</v>
      </c>
      <c r="AF110" s="129" t="str">
        <f t="shared" si="178"/>
        <v>Moderado</v>
      </c>
      <c r="AG110" s="130" t="s">
        <v>122</v>
      </c>
      <c r="AH110" s="133" t="s">
        <v>493</v>
      </c>
      <c r="AI110" s="123" t="s">
        <v>257</v>
      </c>
      <c r="AJ110" s="124">
        <v>44563</v>
      </c>
      <c r="AK110" s="124" t="s">
        <v>359</v>
      </c>
      <c r="AL110" s="133" t="s">
        <v>399</v>
      </c>
      <c r="AM110" s="214" t="s">
        <v>667</v>
      </c>
      <c r="AN110" s="214" t="s">
        <v>790</v>
      </c>
      <c r="AO110" s="215">
        <v>0.67</v>
      </c>
      <c r="AP110" s="214" t="s">
        <v>741</v>
      </c>
      <c r="AQ110" s="214" t="s">
        <v>851</v>
      </c>
      <c r="AR110" s="215">
        <v>0.67</v>
      </c>
      <c r="AS110" s="110"/>
      <c r="AT110" s="110" t="s">
        <v>607</v>
      </c>
      <c r="AU110" s="110" t="s">
        <v>634</v>
      </c>
      <c r="AV110" s="110" t="s">
        <v>639</v>
      </c>
      <c r="AW110" s="110" t="s">
        <v>639</v>
      </c>
      <c r="AX110" s="223" t="s">
        <v>880</v>
      </c>
      <c r="AY110" s="546"/>
    </row>
    <row r="111" spans="1:51" s="122" customFormat="1" ht="151.5" customHeight="1" x14ac:dyDescent="0.25">
      <c r="A111" s="324"/>
      <c r="B111" s="323"/>
      <c r="C111" s="344"/>
      <c r="D111" s="362"/>
      <c r="E111" s="338"/>
      <c r="F111" s="338"/>
      <c r="G111" s="338"/>
      <c r="H111" s="341"/>
      <c r="I111" s="338"/>
      <c r="J111" s="335"/>
      <c r="K111" s="327"/>
      <c r="L111" s="330"/>
      <c r="M111" s="353"/>
      <c r="N111" s="142"/>
      <c r="O111" s="327"/>
      <c r="P111" s="330"/>
      <c r="Q111" s="333"/>
      <c r="R111" s="132">
        <v>3</v>
      </c>
      <c r="S111" s="133"/>
      <c r="T111" s="134" t="str">
        <f t="shared" si="171"/>
        <v/>
      </c>
      <c r="U111" s="137"/>
      <c r="V111" s="137"/>
      <c r="W111" s="138"/>
      <c r="X111" s="137"/>
      <c r="Y111" s="137"/>
      <c r="Z111" s="137"/>
      <c r="AA111" s="116" t="str">
        <f>IFERROR(IF(T111="Probabilidad",(AA110-(+AA110*W111)),IF(T111="Impacto",L111,"")),"")</f>
        <v/>
      </c>
      <c r="AB111" s="127" t="str">
        <f t="shared" si="174"/>
        <v/>
      </c>
      <c r="AC111" s="128" t="str">
        <f t="shared" si="175"/>
        <v/>
      </c>
      <c r="AD111" s="127" t="str">
        <f t="shared" si="176"/>
        <v/>
      </c>
      <c r="AE111" s="128" t="str">
        <f t="shared" si="177"/>
        <v/>
      </c>
      <c r="AF111" s="129" t="str">
        <f t="shared" si="178"/>
        <v/>
      </c>
      <c r="AG111" s="130"/>
      <c r="AH111" s="133"/>
      <c r="AI111" s="123"/>
      <c r="AJ111" s="124"/>
      <c r="AK111" s="124"/>
      <c r="AL111" s="133"/>
      <c r="AM111" s="214"/>
      <c r="AN111" s="214"/>
      <c r="AO111" s="214"/>
      <c r="AP111" s="214"/>
      <c r="AQ111" s="214"/>
      <c r="AR111" s="215"/>
      <c r="AS111" s="110"/>
      <c r="AT111" s="110" t="s">
        <v>607</v>
      </c>
      <c r="AU111" s="110" t="s">
        <v>634</v>
      </c>
      <c r="AV111" s="110" t="s">
        <v>639</v>
      </c>
      <c r="AW111" s="110" t="s">
        <v>639</v>
      </c>
      <c r="AX111" s="110"/>
      <c r="AY111" s="546"/>
    </row>
    <row r="112" spans="1:51" s="122" customFormat="1" ht="151.5" customHeight="1" x14ac:dyDescent="0.25">
      <c r="A112" s="324">
        <v>37</v>
      </c>
      <c r="B112" s="541" t="s">
        <v>312</v>
      </c>
      <c r="C112" s="343" t="s">
        <v>340</v>
      </c>
      <c r="D112" s="343" t="s">
        <v>397</v>
      </c>
      <c r="E112" s="337" t="s">
        <v>120</v>
      </c>
      <c r="F112" s="337" t="s">
        <v>452</v>
      </c>
      <c r="G112" s="337" t="s">
        <v>453</v>
      </c>
      <c r="H112" s="340" t="s">
        <v>327</v>
      </c>
      <c r="I112" s="337" t="s">
        <v>318</v>
      </c>
      <c r="J112" s="334">
        <v>12</v>
      </c>
      <c r="K112" s="325" t="str">
        <f>IF(J112&lt;=0,"",IF(J112&lt;=2,"Muy Baja",IF(J112&lt;=24,"Baja",IF(J112&lt;=500,"Media",IF(J112&lt;=5000,"Alta","Muy Alta")))))</f>
        <v>Baja</v>
      </c>
      <c r="L112" s="328">
        <f>IF(K112="","",IF(K112="Muy Baja",0.2,IF(K112="Baja",0.4,IF(K112="Media",0.6,IF(K112="Alta",0.8,IF(K112="Muy Alta",1,))))))</f>
        <v>0.4</v>
      </c>
      <c r="M112" s="352" t="s">
        <v>472</v>
      </c>
      <c r="N112" s="136"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25"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328">
        <f>IF(O112="","",IF(O112="Leve",0.2,IF(O112="Menor",0.4,IF(O112="Moderado",0.6,IF(O112="Mayor",0.8,IF(O112="Catastrófico",1,))))))</f>
        <v>0.4</v>
      </c>
      <c r="Q112" s="331"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32">
        <v>1</v>
      </c>
      <c r="S112" s="133" t="s">
        <v>494</v>
      </c>
      <c r="T112" s="134" t="str">
        <f t="shared" si="171"/>
        <v>Probabilidad</v>
      </c>
      <c r="U112" s="137" t="s">
        <v>14</v>
      </c>
      <c r="V112" s="137" t="s">
        <v>9</v>
      </c>
      <c r="W112" s="138" t="str">
        <f t="shared" si="172"/>
        <v>40%</v>
      </c>
      <c r="X112" s="137" t="s">
        <v>19</v>
      </c>
      <c r="Y112" s="137" t="s">
        <v>22</v>
      </c>
      <c r="Z112" s="137" t="s">
        <v>110</v>
      </c>
      <c r="AA112" s="116">
        <f t="shared" si="173"/>
        <v>0.24</v>
      </c>
      <c r="AB112" s="127" t="str">
        <f t="shared" si="174"/>
        <v>Baja</v>
      </c>
      <c r="AC112" s="128">
        <f t="shared" si="175"/>
        <v>0.24</v>
      </c>
      <c r="AD112" s="127" t="str">
        <f t="shared" si="176"/>
        <v>Menor</v>
      </c>
      <c r="AE112" s="128">
        <f t="shared" si="177"/>
        <v>0.4</v>
      </c>
      <c r="AF112" s="129" t="str">
        <f t="shared" si="178"/>
        <v>Moderado</v>
      </c>
      <c r="AG112" s="130" t="s">
        <v>122</v>
      </c>
      <c r="AH112" s="133" t="s">
        <v>495</v>
      </c>
      <c r="AI112" s="123" t="s">
        <v>202</v>
      </c>
      <c r="AJ112" s="124">
        <v>44568</v>
      </c>
      <c r="AK112" s="124" t="s">
        <v>359</v>
      </c>
      <c r="AL112" s="133" t="s">
        <v>400</v>
      </c>
      <c r="AM112" s="214" t="s">
        <v>698</v>
      </c>
      <c r="AN112" s="214" t="s">
        <v>791</v>
      </c>
      <c r="AO112" s="215">
        <v>0.67</v>
      </c>
      <c r="AP112" s="214" t="s">
        <v>742</v>
      </c>
      <c r="AQ112" s="214" t="s">
        <v>792</v>
      </c>
      <c r="AR112" s="215">
        <v>0.67</v>
      </c>
      <c r="AS112" s="110"/>
      <c r="AT112" s="110" t="s">
        <v>607</v>
      </c>
      <c r="AU112" s="110" t="s">
        <v>634</v>
      </c>
      <c r="AV112" s="110" t="s">
        <v>639</v>
      </c>
      <c r="AW112" s="110" t="s">
        <v>639</v>
      </c>
      <c r="AX112" s="223" t="s">
        <v>880</v>
      </c>
      <c r="AY112" s="546"/>
    </row>
    <row r="113" spans="1:51" s="122" customFormat="1" ht="151.5" customHeight="1" x14ac:dyDescent="0.25">
      <c r="A113" s="324"/>
      <c r="B113" s="542"/>
      <c r="C113" s="344"/>
      <c r="D113" s="362"/>
      <c r="E113" s="338"/>
      <c r="F113" s="338"/>
      <c r="G113" s="338"/>
      <c r="H113" s="341"/>
      <c r="I113" s="338"/>
      <c r="J113" s="335"/>
      <c r="K113" s="326"/>
      <c r="L113" s="329"/>
      <c r="M113" s="353"/>
      <c r="N113" s="142"/>
      <c r="O113" s="326"/>
      <c r="P113" s="329"/>
      <c r="Q113" s="332"/>
      <c r="R113" s="132">
        <v>2</v>
      </c>
      <c r="S113" s="133" t="s">
        <v>348</v>
      </c>
      <c r="T113" s="134" t="str">
        <f t="shared" si="171"/>
        <v>Probabilidad</v>
      </c>
      <c r="U113" s="137" t="s">
        <v>15</v>
      </c>
      <c r="V113" s="137" t="s">
        <v>9</v>
      </c>
      <c r="W113" s="138" t="str">
        <f t="shared" si="172"/>
        <v>30%</v>
      </c>
      <c r="X113" s="137" t="s">
        <v>19</v>
      </c>
      <c r="Y113" s="137" t="s">
        <v>22</v>
      </c>
      <c r="Z113" s="137" t="s">
        <v>110</v>
      </c>
      <c r="AA113" s="116">
        <f>IFERROR(IF(T113="Probabilidad",(AA112-(+AA112*W113)),IF(T113="Impacto",L113,"")),"")</f>
        <v>0.16799999999999998</v>
      </c>
      <c r="AB113" s="127" t="str">
        <f t="shared" si="174"/>
        <v>Muy Baja</v>
      </c>
      <c r="AC113" s="128">
        <f t="shared" si="175"/>
        <v>0.16799999999999998</v>
      </c>
      <c r="AD113" s="127" t="str">
        <f t="shared" si="176"/>
        <v>Menor</v>
      </c>
      <c r="AE113" s="128">
        <v>0.4</v>
      </c>
      <c r="AF113" s="129" t="str">
        <f t="shared" si="178"/>
        <v>Bajo</v>
      </c>
      <c r="AG113" s="130" t="s">
        <v>122</v>
      </c>
      <c r="AH113" s="133" t="s">
        <v>496</v>
      </c>
      <c r="AI113" s="123" t="s">
        <v>202</v>
      </c>
      <c r="AJ113" s="124">
        <v>44564</v>
      </c>
      <c r="AK113" s="124" t="s">
        <v>359</v>
      </c>
      <c r="AL113" s="133" t="s">
        <v>400</v>
      </c>
      <c r="AM113" s="214" t="s">
        <v>699</v>
      </c>
      <c r="AN113" s="214" t="s">
        <v>793</v>
      </c>
      <c r="AO113" s="215">
        <v>1</v>
      </c>
      <c r="AP113" s="214" t="s">
        <v>806</v>
      </c>
      <c r="AQ113" s="214" t="s">
        <v>700</v>
      </c>
      <c r="AR113" s="215" t="s">
        <v>609</v>
      </c>
      <c r="AS113" s="110"/>
      <c r="AT113" s="110" t="s">
        <v>607</v>
      </c>
      <c r="AU113" s="110" t="s">
        <v>634</v>
      </c>
      <c r="AV113" s="110" t="s">
        <v>639</v>
      </c>
      <c r="AW113" s="110" t="s">
        <v>639</v>
      </c>
      <c r="AX113" s="223" t="s">
        <v>886</v>
      </c>
      <c r="AY113" s="546"/>
    </row>
    <row r="114" spans="1:51" s="122" customFormat="1" ht="151.5" customHeight="1" x14ac:dyDescent="0.25">
      <c r="A114" s="324"/>
      <c r="B114" s="543"/>
      <c r="C114" s="344"/>
      <c r="D114" s="362"/>
      <c r="E114" s="338"/>
      <c r="F114" s="338"/>
      <c r="G114" s="338"/>
      <c r="H114" s="341"/>
      <c r="I114" s="338"/>
      <c r="J114" s="335"/>
      <c r="K114" s="327"/>
      <c r="L114" s="330"/>
      <c r="M114" s="353"/>
      <c r="N114" s="142"/>
      <c r="O114" s="327"/>
      <c r="P114" s="330"/>
      <c r="Q114" s="333"/>
      <c r="R114" s="132">
        <v>3</v>
      </c>
      <c r="S114" s="133"/>
      <c r="T114" s="134" t="str">
        <f t="shared" si="171"/>
        <v/>
      </c>
      <c r="U114" s="137"/>
      <c r="V114" s="137"/>
      <c r="W114" s="138"/>
      <c r="X114" s="137"/>
      <c r="Y114" s="137"/>
      <c r="Z114" s="137"/>
      <c r="AA114" s="116" t="str">
        <f>IFERROR(IF(T114="Probabilidad",(AA113-(+AA113*W114)),IF(T114="Impacto",L114,"")),"")</f>
        <v/>
      </c>
      <c r="AB114" s="127" t="str">
        <f t="shared" si="174"/>
        <v/>
      </c>
      <c r="AC114" s="128" t="str">
        <f t="shared" si="175"/>
        <v/>
      </c>
      <c r="AD114" s="127" t="str">
        <f t="shared" si="176"/>
        <v/>
      </c>
      <c r="AE114" s="128" t="str">
        <f t="shared" si="177"/>
        <v/>
      </c>
      <c r="AF114" s="129" t="str">
        <f t="shared" si="178"/>
        <v/>
      </c>
      <c r="AG114" s="130"/>
      <c r="AH114" s="133"/>
      <c r="AI114" s="123"/>
      <c r="AJ114" s="124"/>
      <c r="AK114" s="124"/>
      <c r="AL114" s="133"/>
      <c r="AM114" s="214"/>
      <c r="AN114" s="214"/>
      <c r="AO114" s="215"/>
      <c r="AP114" s="214"/>
      <c r="AQ114" s="214"/>
      <c r="AR114" s="215"/>
      <c r="AS114" s="110"/>
      <c r="AT114" s="110" t="s">
        <v>607</v>
      </c>
      <c r="AU114" s="110" t="s">
        <v>634</v>
      </c>
      <c r="AV114" s="110" t="s">
        <v>639</v>
      </c>
      <c r="AW114" s="110" t="s">
        <v>639</v>
      </c>
      <c r="AX114" s="110"/>
      <c r="AY114" s="546"/>
    </row>
    <row r="115" spans="1:51" s="122" customFormat="1" ht="151.5" customHeight="1" x14ac:dyDescent="0.25">
      <c r="A115" s="324">
        <v>38</v>
      </c>
      <c r="B115" s="357" t="s">
        <v>312</v>
      </c>
      <c r="C115" s="343" t="s">
        <v>340</v>
      </c>
      <c r="D115" s="343" t="s">
        <v>401</v>
      </c>
      <c r="E115" s="337" t="s">
        <v>120</v>
      </c>
      <c r="F115" s="337" t="s">
        <v>454</v>
      </c>
      <c r="G115" s="337" t="s">
        <v>518</v>
      </c>
      <c r="H115" s="340" t="s">
        <v>524</v>
      </c>
      <c r="I115" s="337" t="s">
        <v>115</v>
      </c>
      <c r="J115" s="334">
        <v>3000</v>
      </c>
      <c r="K115" s="325" t="str">
        <f>IF(J115&lt;=0,"",IF(J115&lt;=2,"Muy Baja",IF(J115&lt;=24,"Baja",IF(J115&lt;=500,"Media",IF(J115&lt;=5000,"Alta","Muy Alta")))))</f>
        <v>Alta</v>
      </c>
      <c r="L115" s="328">
        <f>IF(K115="","",IF(K115="Muy Baja",0.2,IF(K115="Baja",0.4,IF(K115="Media",0.6,IF(K115="Alta",0.8,IF(K115="Muy Alta",1,))))))</f>
        <v>0.8</v>
      </c>
      <c r="M115" s="352" t="s">
        <v>466</v>
      </c>
      <c r="N115" s="136" t="str">
        <f>IF(NOT(ISERROR(MATCH(M115,'Tabla Impacto'!$B$221:$B$223,0))),'Tabla Impacto'!$F$223&amp;"Por favor no seleccionar los criterios de impacto(Afectación Económica o presupuestal y Pérdida Reputacional)",M115)</f>
        <v xml:space="preserve"> Entre 50 y 100 SMLMV </v>
      </c>
      <c r="O115" s="325"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28">
        <f>IF(O115="","",IF(O115="Leve",0.2,IF(O115="Menor",0.4,IF(O115="Moderado",0.6,IF(O115="Mayor",0.8,IF(O115="Catastrófico",1,))))))</f>
        <v>0.6</v>
      </c>
      <c r="Q115" s="331"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32">
        <v>1</v>
      </c>
      <c r="S115" s="133" t="s">
        <v>852</v>
      </c>
      <c r="T115" s="134" t="str">
        <f t="shared" si="171"/>
        <v>Probabilidad</v>
      </c>
      <c r="U115" s="137" t="s">
        <v>14</v>
      </c>
      <c r="V115" s="137" t="s">
        <v>9</v>
      </c>
      <c r="W115" s="138" t="str">
        <f t="shared" si="172"/>
        <v>40%</v>
      </c>
      <c r="X115" s="137" t="s">
        <v>19</v>
      </c>
      <c r="Y115" s="137" t="s">
        <v>22</v>
      </c>
      <c r="Z115" s="137" t="s">
        <v>110</v>
      </c>
      <c r="AA115" s="116">
        <f t="shared" si="173"/>
        <v>0.48</v>
      </c>
      <c r="AB115" s="127" t="str">
        <f t="shared" si="174"/>
        <v>Media</v>
      </c>
      <c r="AC115" s="128">
        <f t="shared" si="175"/>
        <v>0.48</v>
      </c>
      <c r="AD115" s="127" t="str">
        <f t="shared" si="176"/>
        <v>Moderado</v>
      </c>
      <c r="AE115" s="128">
        <f t="shared" si="177"/>
        <v>0.6</v>
      </c>
      <c r="AF115" s="129" t="str">
        <f t="shared" si="178"/>
        <v>Moderado</v>
      </c>
      <c r="AG115" s="130" t="s">
        <v>122</v>
      </c>
      <c r="AH115" s="133" t="s">
        <v>497</v>
      </c>
      <c r="AI115" s="123" t="s">
        <v>202</v>
      </c>
      <c r="AJ115" s="124">
        <v>44564</v>
      </c>
      <c r="AK115" s="124" t="s">
        <v>359</v>
      </c>
      <c r="AL115" s="133" t="s">
        <v>399</v>
      </c>
      <c r="AM115" s="214" t="s">
        <v>668</v>
      </c>
      <c r="AN115" s="214" t="s">
        <v>794</v>
      </c>
      <c r="AO115" s="215">
        <v>0.67</v>
      </c>
      <c r="AP115" s="214" t="s">
        <v>669</v>
      </c>
      <c r="AQ115" s="214" t="s">
        <v>795</v>
      </c>
      <c r="AR115" s="215">
        <v>0.67</v>
      </c>
      <c r="AS115" s="110"/>
      <c r="AT115" s="110" t="s">
        <v>607</v>
      </c>
      <c r="AU115" s="110" t="s">
        <v>634</v>
      </c>
      <c r="AV115" s="110" t="s">
        <v>639</v>
      </c>
      <c r="AW115" s="110" t="s">
        <v>639</v>
      </c>
      <c r="AX115" s="223" t="s">
        <v>880</v>
      </c>
      <c r="AY115" s="546"/>
    </row>
    <row r="116" spans="1:51" s="122" customFormat="1" ht="151.5" customHeight="1" x14ac:dyDescent="0.25">
      <c r="A116" s="324"/>
      <c r="B116" s="358"/>
      <c r="C116" s="344"/>
      <c r="D116" s="362"/>
      <c r="E116" s="338"/>
      <c r="F116" s="338"/>
      <c r="G116" s="338"/>
      <c r="H116" s="341"/>
      <c r="I116" s="338"/>
      <c r="J116" s="335"/>
      <c r="K116" s="326"/>
      <c r="L116" s="329"/>
      <c r="M116" s="353"/>
      <c r="N116" s="142"/>
      <c r="O116" s="326"/>
      <c r="P116" s="329"/>
      <c r="Q116" s="332"/>
      <c r="R116" s="132">
        <v>2</v>
      </c>
      <c r="S116" s="133" t="s">
        <v>853</v>
      </c>
      <c r="T116" s="134" t="str">
        <f t="shared" si="171"/>
        <v>Probabilidad</v>
      </c>
      <c r="U116" s="137" t="s">
        <v>14</v>
      </c>
      <c r="V116" s="137" t="s">
        <v>9</v>
      </c>
      <c r="W116" s="138" t="str">
        <f t="shared" si="172"/>
        <v>40%</v>
      </c>
      <c r="X116" s="137" t="s">
        <v>19</v>
      </c>
      <c r="Y116" s="137" t="s">
        <v>22</v>
      </c>
      <c r="Z116" s="137" t="s">
        <v>110</v>
      </c>
      <c r="AA116" s="116">
        <f>IFERROR(IF(T116="Probabilidad",(AA115-(+AA115*W116)),IF(T116="Impacto",L116,"")),"")</f>
        <v>0.28799999999999998</v>
      </c>
      <c r="AB116" s="127" t="str">
        <f t="shared" si="174"/>
        <v>Baja</v>
      </c>
      <c r="AC116" s="128">
        <f t="shared" si="175"/>
        <v>0.28799999999999998</v>
      </c>
      <c r="AD116" s="127" t="str">
        <f t="shared" si="176"/>
        <v>Menor</v>
      </c>
      <c r="AE116" s="128">
        <v>0.4</v>
      </c>
      <c r="AF116" s="129" t="str">
        <f t="shared" si="178"/>
        <v>Moderado</v>
      </c>
      <c r="AG116" s="130" t="s">
        <v>122</v>
      </c>
      <c r="AH116" s="133" t="s">
        <v>497</v>
      </c>
      <c r="AI116" s="123" t="s">
        <v>202</v>
      </c>
      <c r="AJ116" s="124">
        <v>44564</v>
      </c>
      <c r="AK116" s="124" t="s">
        <v>359</v>
      </c>
      <c r="AL116" s="133" t="s">
        <v>399</v>
      </c>
      <c r="AM116" s="214" t="s">
        <v>668</v>
      </c>
      <c r="AN116" s="214" t="s">
        <v>794</v>
      </c>
      <c r="AO116" s="215">
        <v>0.67</v>
      </c>
      <c r="AP116" s="214" t="s">
        <v>669</v>
      </c>
      <c r="AQ116" s="214" t="s">
        <v>795</v>
      </c>
      <c r="AR116" s="215">
        <v>0.67</v>
      </c>
      <c r="AS116" s="110"/>
      <c r="AT116" s="110" t="s">
        <v>607</v>
      </c>
      <c r="AU116" s="110" t="s">
        <v>634</v>
      </c>
      <c r="AV116" s="110" t="s">
        <v>639</v>
      </c>
      <c r="AW116" s="110" t="s">
        <v>639</v>
      </c>
      <c r="AX116" s="223" t="s">
        <v>880</v>
      </c>
      <c r="AY116" s="546"/>
    </row>
    <row r="117" spans="1:51" s="122" customFormat="1" ht="151.5" customHeight="1" x14ac:dyDescent="0.25">
      <c r="A117" s="324"/>
      <c r="B117" s="359"/>
      <c r="C117" s="344"/>
      <c r="D117" s="362"/>
      <c r="E117" s="338"/>
      <c r="F117" s="338"/>
      <c r="G117" s="338"/>
      <c r="H117" s="341"/>
      <c r="I117" s="338"/>
      <c r="J117" s="335"/>
      <c r="K117" s="327"/>
      <c r="L117" s="330"/>
      <c r="M117" s="353"/>
      <c r="N117" s="142"/>
      <c r="O117" s="327"/>
      <c r="P117" s="330"/>
      <c r="Q117" s="333"/>
      <c r="R117" s="132">
        <v>3</v>
      </c>
      <c r="S117" s="133" t="s">
        <v>349</v>
      </c>
      <c r="T117" s="134" t="str">
        <f t="shared" si="171"/>
        <v>Probabilidad</v>
      </c>
      <c r="U117" s="137" t="s">
        <v>14</v>
      </c>
      <c r="V117" s="137" t="s">
        <v>9</v>
      </c>
      <c r="W117" s="138" t="str">
        <f t="shared" si="172"/>
        <v>40%</v>
      </c>
      <c r="X117" s="137" t="s">
        <v>19</v>
      </c>
      <c r="Y117" s="137" t="s">
        <v>22</v>
      </c>
      <c r="Z117" s="137" t="s">
        <v>110</v>
      </c>
      <c r="AA117" s="116">
        <f>IFERROR(IF(T117="Probabilidad",(AA116-(+A116*W117)),IF(T117="Impacto",L117,"")),"")</f>
        <v>0.28799999999999998</v>
      </c>
      <c r="AB117" s="127" t="str">
        <f t="shared" si="174"/>
        <v>Baja</v>
      </c>
      <c r="AC117" s="128">
        <f t="shared" si="175"/>
        <v>0.28799999999999998</v>
      </c>
      <c r="AD117" s="127" t="str">
        <f t="shared" si="176"/>
        <v>Menor</v>
      </c>
      <c r="AE117" s="128">
        <v>0.4</v>
      </c>
      <c r="AF117" s="129" t="str">
        <f t="shared" si="178"/>
        <v>Moderado</v>
      </c>
      <c r="AG117" s="130" t="s">
        <v>122</v>
      </c>
      <c r="AH117" s="133" t="s">
        <v>497</v>
      </c>
      <c r="AI117" s="123" t="s">
        <v>202</v>
      </c>
      <c r="AJ117" s="124">
        <v>44564</v>
      </c>
      <c r="AK117" s="124" t="s">
        <v>359</v>
      </c>
      <c r="AL117" s="133" t="s">
        <v>399</v>
      </c>
      <c r="AM117" s="214" t="s">
        <v>668</v>
      </c>
      <c r="AN117" s="214" t="s">
        <v>794</v>
      </c>
      <c r="AO117" s="215">
        <v>0.67</v>
      </c>
      <c r="AP117" s="214" t="s">
        <v>669</v>
      </c>
      <c r="AQ117" s="214" t="s">
        <v>795</v>
      </c>
      <c r="AR117" s="215">
        <v>0.67</v>
      </c>
      <c r="AS117" s="110"/>
      <c r="AT117" s="110" t="s">
        <v>607</v>
      </c>
      <c r="AU117" s="110" t="s">
        <v>634</v>
      </c>
      <c r="AV117" s="110" t="s">
        <v>639</v>
      </c>
      <c r="AW117" s="110" t="s">
        <v>639</v>
      </c>
      <c r="AX117" s="223" t="s">
        <v>880</v>
      </c>
      <c r="AY117" s="546"/>
    </row>
    <row r="118" spans="1:51" s="122" customFormat="1" ht="151.5" customHeight="1" x14ac:dyDescent="0.25">
      <c r="A118" s="324">
        <v>39</v>
      </c>
      <c r="B118" s="321" t="s">
        <v>402</v>
      </c>
      <c r="C118" s="361" t="s">
        <v>403</v>
      </c>
      <c r="D118" s="343" t="s">
        <v>404</v>
      </c>
      <c r="E118" s="337" t="s">
        <v>120</v>
      </c>
      <c r="F118" s="360" t="s">
        <v>479</v>
      </c>
      <c r="G118" s="360" t="s">
        <v>405</v>
      </c>
      <c r="H118" s="340" t="s">
        <v>480</v>
      </c>
      <c r="I118" s="337" t="s">
        <v>318</v>
      </c>
      <c r="J118" s="334">
        <v>49</v>
      </c>
      <c r="K118" s="325" t="str">
        <f>IF(J118&lt;=0,"",IF(J118&lt;=2,"Muy Baja",IF(J118&lt;=24,"Baja",IF(J118&lt;=500,"Media",IF(J118&lt;=5000,"Alta","Muy Alta")))))</f>
        <v>Media</v>
      </c>
      <c r="L118" s="328">
        <f>IF(K118="","",IF(K118="Muy Baja",0.2,IF(K118="Baja",0.4,IF(K118="Media",0.6,IF(K118="Alta",0.8,IF(K118="Muy Alta",1,))))))</f>
        <v>0.6</v>
      </c>
      <c r="M118" s="352" t="s">
        <v>467</v>
      </c>
      <c r="N118" s="136"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25"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28">
        <f>IF(O118="","",IF(O118="Leve",0.2,IF(O118="Menor",0.4,IF(O118="Moderado",0.6,IF(O118="Mayor",0.8,IF(O118="Catastrófico",1,))))))</f>
        <v>0.6</v>
      </c>
      <c r="Q118" s="331"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32">
        <v>1</v>
      </c>
      <c r="S118" s="144" t="s">
        <v>481</v>
      </c>
      <c r="T118" s="134" t="str">
        <f t="shared" si="171"/>
        <v>Probabilidad</v>
      </c>
      <c r="U118" s="137" t="s">
        <v>14</v>
      </c>
      <c r="V118" s="137" t="s">
        <v>9</v>
      </c>
      <c r="W118" s="138" t="str">
        <f t="shared" si="172"/>
        <v>40%</v>
      </c>
      <c r="X118" s="137" t="s">
        <v>19</v>
      </c>
      <c r="Y118" s="137" t="s">
        <v>22</v>
      </c>
      <c r="Z118" s="137" t="s">
        <v>110</v>
      </c>
      <c r="AA118" s="116">
        <f t="shared" si="173"/>
        <v>0.36</v>
      </c>
      <c r="AB118" s="127" t="str">
        <f t="shared" si="174"/>
        <v>Baja</v>
      </c>
      <c r="AC118" s="128">
        <f t="shared" si="175"/>
        <v>0.36</v>
      </c>
      <c r="AD118" s="127" t="str">
        <f t="shared" si="176"/>
        <v>Moderado</v>
      </c>
      <c r="AE118" s="128">
        <f t="shared" si="177"/>
        <v>0.6</v>
      </c>
      <c r="AF118" s="129" t="str">
        <f t="shared" si="178"/>
        <v>Moderado</v>
      </c>
      <c r="AG118" s="130" t="s">
        <v>122</v>
      </c>
      <c r="AH118" s="145" t="s">
        <v>407</v>
      </c>
      <c r="AI118" s="125" t="s">
        <v>406</v>
      </c>
      <c r="AJ118" s="124" t="s">
        <v>195</v>
      </c>
      <c r="AK118" s="124" t="s">
        <v>408</v>
      </c>
      <c r="AL118" s="131" t="s">
        <v>523</v>
      </c>
      <c r="AM118" s="214" t="s">
        <v>670</v>
      </c>
      <c r="AN118" s="214" t="s">
        <v>796</v>
      </c>
      <c r="AO118" s="215">
        <v>0.67</v>
      </c>
      <c r="AP118" s="214" t="s">
        <v>671</v>
      </c>
      <c r="AQ118" s="214" t="s">
        <v>797</v>
      </c>
      <c r="AR118" s="215">
        <v>0.67</v>
      </c>
      <c r="AS118" s="110"/>
      <c r="AT118" s="110" t="s">
        <v>607</v>
      </c>
      <c r="AU118" s="110" t="s">
        <v>634</v>
      </c>
      <c r="AV118" s="110" t="s">
        <v>639</v>
      </c>
      <c r="AW118" s="110" t="s">
        <v>639</v>
      </c>
      <c r="AX118" s="110"/>
      <c r="AY118" s="546"/>
    </row>
    <row r="119" spans="1:51" s="122" customFormat="1" ht="151.5" customHeight="1" x14ac:dyDescent="0.25">
      <c r="A119" s="324"/>
      <c r="B119" s="322"/>
      <c r="C119" s="362"/>
      <c r="D119" s="362"/>
      <c r="E119" s="338"/>
      <c r="F119" s="338"/>
      <c r="G119" s="338"/>
      <c r="H119" s="341"/>
      <c r="I119" s="338"/>
      <c r="J119" s="335"/>
      <c r="K119" s="326"/>
      <c r="L119" s="329"/>
      <c r="M119" s="353"/>
      <c r="N119" s="142"/>
      <c r="O119" s="326"/>
      <c r="P119" s="329"/>
      <c r="Q119" s="332"/>
      <c r="R119" s="132">
        <v>2</v>
      </c>
      <c r="S119" s="146" t="s">
        <v>502</v>
      </c>
      <c r="T119" s="134" t="str">
        <f t="shared" si="171"/>
        <v>Probabilidad</v>
      </c>
      <c r="U119" s="137" t="s">
        <v>15</v>
      </c>
      <c r="V119" s="137" t="s">
        <v>9</v>
      </c>
      <c r="W119" s="138" t="str">
        <f t="shared" si="172"/>
        <v>30%</v>
      </c>
      <c r="X119" s="137" t="s">
        <v>19</v>
      </c>
      <c r="Y119" s="137" t="s">
        <v>23</v>
      </c>
      <c r="Z119" s="137" t="s">
        <v>110</v>
      </c>
      <c r="AA119" s="116">
        <f>IFERROR(IF(T119="Probabilidad",(AA118-(+AA118*W119)),IF(T119="Impacto",L119,"")),"")</f>
        <v>0.252</v>
      </c>
      <c r="AB119" s="127" t="str">
        <f t="shared" si="174"/>
        <v>Baja</v>
      </c>
      <c r="AC119" s="128">
        <f t="shared" si="175"/>
        <v>0.252</v>
      </c>
      <c r="AD119" s="127" t="str">
        <f t="shared" si="176"/>
        <v>Leve</v>
      </c>
      <c r="AE119" s="128">
        <f t="shared" si="177"/>
        <v>0</v>
      </c>
      <c r="AF119" s="129" t="str">
        <f t="shared" si="178"/>
        <v>Bajo</v>
      </c>
      <c r="AG119" s="130" t="s">
        <v>122</v>
      </c>
      <c r="AH119" s="175" t="s">
        <v>482</v>
      </c>
      <c r="AI119" s="147" t="s">
        <v>202</v>
      </c>
      <c r="AJ119" s="124" t="s">
        <v>195</v>
      </c>
      <c r="AK119" s="124" t="s">
        <v>195</v>
      </c>
      <c r="AL119" s="145" t="s">
        <v>409</v>
      </c>
      <c r="AM119" s="214" t="s">
        <v>672</v>
      </c>
      <c r="AN119" s="214" t="s">
        <v>798</v>
      </c>
      <c r="AO119" s="215">
        <v>0.67</v>
      </c>
      <c r="AP119" s="214" t="s">
        <v>673</v>
      </c>
      <c r="AQ119" s="214" t="s">
        <v>799</v>
      </c>
      <c r="AR119" s="215">
        <v>0.67</v>
      </c>
      <c r="AS119" s="110"/>
      <c r="AT119" s="110" t="s">
        <v>607</v>
      </c>
      <c r="AU119" s="110" t="s">
        <v>634</v>
      </c>
      <c r="AV119" s="110" t="s">
        <v>639</v>
      </c>
      <c r="AW119" s="110" t="s">
        <v>639</v>
      </c>
      <c r="AX119" s="110"/>
      <c r="AY119" s="546"/>
    </row>
    <row r="120" spans="1:51" s="122" customFormat="1" ht="151.5" customHeight="1" x14ac:dyDescent="0.25">
      <c r="A120" s="324"/>
      <c r="B120" s="323"/>
      <c r="C120" s="362"/>
      <c r="D120" s="362"/>
      <c r="E120" s="338"/>
      <c r="F120" s="338"/>
      <c r="G120" s="338"/>
      <c r="H120" s="341"/>
      <c r="I120" s="338"/>
      <c r="J120" s="335"/>
      <c r="K120" s="327"/>
      <c r="L120" s="330"/>
      <c r="M120" s="353"/>
      <c r="N120" s="142"/>
      <c r="O120" s="327"/>
      <c r="P120" s="330"/>
      <c r="Q120" s="333"/>
      <c r="R120" s="132">
        <v>3</v>
      </c>
      <c r="S120" s="133"/>
      <c r="T120" s="134" t="str">
        <f t="shared" si="171"/>
        <v/>
      </c>
      <c r="U120" s="137"/>
      <c r="V120" s="137"/>
      <c r="W120" s="138"/>
      <c r="X120" s="137"/>
      <c r="Y120" s="137"/>
      <c r="Z120" s="137"/>
      <c r="AA120" s="116"/>
      <c r="AB120" s="127"/>
      <c r="AC120" s="128"/>
      <c r="AD120" s="127"/>
      <c r="AE120" s="128"/>
      <c r="AF120" s="129"/>
      <c r="AG120" s="130"/>
      <c r="AH120" s="133"/>
      <c r="AI120" s="123"/>
      <c r="AJ120" s="124"/>
      <c r="AK120" s="124"/>
      <c r="AL120" s="133"/>
      <c r="AM120" s="214"/>
      <c r="AN120" s="214"/>
      <c r="AO120" s="215"/>
      <c r="AP120" s="214"/>
      <c r="AQ120" s="214"/>
      <c r="AR120" s="215"/>
      <c r="AS120" s="110"/>
      <c r="AT120" s="110" t="s">
        <v>607</v>
      </c>
      <c r="AU120" s="110" t="s">
        <v>634</v>
      </c>
      <c r="AV120" s="110" t="s">
        <v>639</v>
      </c>
      <c r="AW120" s="110" t="s">
        <v>639</v>
      </c>
      <c r="AX120" s="110"/>
      <c r="AY120" s="546"/>
    </row>
    <row r="121" spans="1:51" s="122" customFormat="1" ht="140.25" x14ac:dyDescent="0.25">
      <c r="A121" s="324">
        <v>40</v>
      </c>
      <c r="B121" s="321" t="s">
        <v>402</v>
      </c>
      <c r="C121" s="361" t="s">
        <v>403</v>
      </c>
      <c r="D121" s="343" t="s">
        <v>404</v>
      </c>
      <c r="E121" s="337" t="s">
        <v>120</v>
      </c>
      <c r="F121" s="360" t="s">
        <v>483</v>
      </c>
      <c r="G121" s="360" t="s">
        <v>484</v>
      </c>
      <c r="H121" s="340" t="s">
        <v>485</v>
      </c>
      <c r="I121" s="337" t="s">
        <v>318</v>
      </c>
      <c r="J121" s="334">
        <v>60</v>
      </c>
      <c r="K121" s="325" t="str">
        <f>IF(J121&lt;=0,"",IF(J121&lt;=2,"Muy Baja",IF(J121&lt;=24,"Baja",IF(J121&lt;=500,"Media",IF(J121&lt;=5000,"Alta","Muy Alta")))))</f>
        <v>Media</v>
      </c>
      <c r="L121" s="328">
        <f>IF(K121="","",IF(K121="Muy Baja",0.2,IF(K121="Baja",0.4,IF(K121="Media",0.6,IF(K121="Alta",0.8,IF(K121="Muy Alta",1,))))))</f>
        <v>0.6</v>
      </c>
      <c r="M121" s="352" t="s">
        <v>467</v>
      </c>
      <c r="N121" s="136"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25"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28">
        <f>IF(O121="","",IF(O121="Leve",0.2,IF(O121="Menor",0.4,IF(O121="Moderado",0.6,IF(O121="Mayor",0.8,IF(O121="Catastrófico",1,))))))</f>
        <v>0.6</v>
      </c>
      <c r="Q121" s="331"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32">
        <v>1</v>
      </c>
      <c r="S121" s="133" t="s">
        <v>491</v>
      </c>
      <c r="T121" s="134" t="str">
        <f t="shared" ref="T121:T150" si="179">IF(OR(U121="Preventivo",U121="Detectivo"),"Probabilidad",IF(U121="Correctivo","Impacto",""))</f>
        <v>Probabilidad</v>
      </c>
      <c r="U121" s="137" t="s">
        <v>15</v>
      </c>
      <c r="V121" s="137" t="s">
        <v>9</v>
      </c>
      <c r="W121" s="138" t="str">
        <f t="shared" ref="W121:W150" si="180">IF(AND(U121="Preventivo",V121="Automático"),"50%",IF(AND(U121="Preventivo",V121="Manual"),"40%",IF(AND(U121="Detectivo",V121="Automático"),"40%",IF(AND(U121="Detectivo",V121="Manual"),"30%",IF(AND(U121="Correctivo",V121="Automático"),"35%",IF(AND(U121="Correctivo",V121="Manual"),"25%",""))))))</f>
        <v>30%</v>
      </c>
      <c r="X121" s="137" t="s">
        <v>20</v>
      </c>
      <c r="Y121" s="137" t="s">
        <v>23</v>
      </c>
      <c r="Z121" s="137" t="s">
        <v>111</v>
      </c>
      <c r="AA121" s="116">
        <f t="shared" ref="AA121:AA150" si="181">IFERROR(IF(T121="Probabilidad",(L121-(+L121*W121)),IF(T121="Impacto",L121,"")),"")</f>
        <v>0.42</v>
      </c>
      <c r="AB121" s="127" t="str">
        <f t="shared" ref="AB121:AB150" si="182">IFERROR(IF(AA121="","",IF(AA121&lt;=0.2,"Muy Baja",IF(AA121&lt;=0.4,"Baja",IF(AA121&lt;=0.6,"Media",IF(AA121&lt;=0.8,"Alta","Muy Alta"))))),"")</f>
        <v>Media</v>
      </c>
      <c r="AC121" s="128">
        <f t="shared" ref="AC121:AC150" si="183">+AA121</f>
        <v>0.42</v>
      </c>
      <c r="AD121" s="127" t="str">
        <f t="shared" ref="AD121:AD150" si="184">IFERROR(IF(AE121="","",IF(AE121&lt;=0.2,"Leve",IF(AE121&lt;=0.4,"Menor",IF(AE121&lt;=0.6,"Moderado",IF(AE121&lt;=0.8,"Mayor","Catastrófico"))))),"")</f>
        <v>Moderado</v>
      </c>
      <c r="AE121" s="128">
        <f t="shared" ref="AE121:AE150" si="185">IFERROR(IF(T121="Impacto",(P121-(+P121*W121)),IF(T121="Probabilidad",P121,"")),"")</f>
        <v>0.6</v>
      </c>
      <c r="AF121" s="129" t="str">
        <f t="shared" ref="AF121:AF150" si="186">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30" t="s">
        <v>122</v>
      </c>
      <c r="AH121" s="133" t="s">
        <v>486</v>
      </c>
      <c r="AI121" s="123" t="s">
        <v>406</v>
      </c>
      <c r="AJ121" s="124" t="s">
        <v>195</v>
      </c>
      <c r="AK121" s="124" t="s">
        <v>195</v>
      </c>
      <c r="AL121" s="133" t="s">
        <v>410</v>
      </c>
      <c r="AM121" s="214" t="s">
        <v>674</v>
      </c>
      <c r="AN121" s="214" t="s">
        <v>800</v>
      </c>
      <c r="AO121" s="215">
        <v>0.67</v>
      </c>
      <c r="AP121" s="214" t="s">
        <v>675</v>
      </c>
      <c r="AQ121" s="214" t="s">
        <v>802</v>
      </c>
      <c r="AR121" s="215">
        <v>0.67</v>
      </c>
      <c r="AS121" s="110"/>
      <c r="AT121" s="110" t="s">
        <v>607</v>
      </c>
      <c r="AU121" s="110" t="s">
        <v>634</v>
      </c>
      <c r="AV121" s="110" t="s">
        <v>639</v>
      </c>
      <c r="AW121" s="110" t="s">
        <v>639</v>
      </c>
      <c r="AX121" s="110"/>
      <c r="AY121" s="546"/>
    </row>
    <row r="122" spans="1:51" s="122" customFormat="1" ht="12.75" hidden="1" x14ac:dyDescent="0.25">
      <c r="A122" s="324"/>
      <c r="B122" s="322"/>
      <c r="C122" s="362"/>
      <c r="D122" s="362"/>
      <c r="E122" s="338"/>
      <c r="F122" s="338"/>
      <c r="G122" s="338"/>
      <c r="H122" s="341"/>
      <c r="I122" s="338"/>
      <c r="J122" s="335"/>
      <c r="K122" s="326"/>
      <c r="L122" s="329"/>
      <c r="M122" s="353"/>
      <c r="N122" s="142"/>
      <c r="O122" s="326"/>
      <c r="P122" s="329"/>
      <c r="Q122" s="332"/>
      <c r="R122" s="132">
        <v>2</v>
      </c>
      <c r="S122" s="133"/>
      <c r="T122" s="134" t="str">
        <f t="shared" si="179"/>
        <v/>
      </c>
      <c r="U122" s="137"/>
      <c r="V122" s="137"/>
      <c r="W122" s="138"/>
      <c r="X122" s="137"/>
      <c r="Y122" s="137"/>
      <c r="Z122" s="137"/>
      <c r="AA122" s="116" t="str">
        <f>IFERROR(IF(T122="Probabilidad",(AA121-(+AA121*W122)),IF(T122="Impacto",L122,"")),"")</f>
        <v/>
      </c>
      <c r="AB122" s="127" t="str">
        <f t="shared" si="182"/>
        <v/>
      </c>
      <c r="AC122" s="128" t="str">
        <f t="shared" si="183"/>
        <v/>
      </c>
      <c r="AD122" s="127" t="str">
        <f t="shared" si="184"/>
        <v/>
      </c>
      <c r="AE122" s="128" t="str">
        <f t="shared" si="185"/>
        <v/>
      </c>
      <c r="AF122" s="129" t="str">
        <f t="shared" si="186"/>
        <v/>
      </c>
      <c r="AG122" s="130"/>
      <c r="AH122" s="82"/>
      <c r="AI122" s="112"/>
      <c r="AJ122" s="110"/>
      <c r="AK122" s="110"/>
      <c r="AL122" s="82"/>
      <c r="AM122" s="214"/>
      <c r="AN122" s="214"/>
      <c r="AO122" s="215"/>
      <c r="AP122" s="214"/>
      <c r="AQ122" s="214"/>
      <c r="AR122" s="215"/>
      <c r="AS122" s="110"/>
      <c r="AT122" s="110" t="s">
        <v>607</v>
      </c>
      <c r="AU122" s="110" t="s">
        <v>634</v>
      </c>
      <c r="AV122" s="110" t="s">
        <v>639</v>
      </c>
      <c r="AW122" s="110" t="s">
        <v>639</v>
      </c>
      <c r="AX122" s="110"/>
      <c r="AY122" s="546"/>
    </row>
    <row r="123" spans="1:51" s="122" customFormat="1" ht="12.75" hidden="1" x14ac:dyDescent="0.25">
      <c r="A123" s="324"/>
      <c r="B123" s="323"/>
      <c r="C123" s="362"/>
      <c r="D123" s="362"/>
      <c r="E123" s="338"/>
      <c r="F123" s="338"/>
      <c r="G123" s="338"/>
      <c r="H123" s="341"/>
      <c r="I123" s="338"/>
      <c r="J123" s="335"/>
      <c r="K123" s="327"/>
      <c r="L123" s="330"/>
      <c r="M123" s="353"/>
      <c r="N123" s="142"/>
      <c r="O123" s="327"/>
      <c r="P123" s="330"/>
      <c r="Q123" s="333"/>
      <c r="R123" s="132">
        <v>3</v>
      </c>
      <c r="S123" s="133"/>
      <c r="T123" s="134" t="str">
        <f t="shared" si="179"/>
        <v/>
      </c>
      <c r="U123" s="137"/>
      <c r="V123" s="137"/>
      <c r="W123" s="138"/>
      <c r="X123" s="137"/>
      <c r="Y123" s="137"/>
      <c r="Z123" s="137"/>
      <c r="AA123" s="116" t="str">
        <f>IFERROR(IF(T123="Probabilidad",(AA122-(+AA122*W123)),IF(T123="Impacto",L123,"")),"")</f>
        <v/>
      </c>
      <c r="AB123" s="127" t="str">
        <f t="shared" si="182"/>
        <v/>
      </c>
      <c r="AC123" s="128" t="str">
        <f t="shared" si="183"/>
        <v/>
      </c>
      <c r="AD123" s="127" t="str">
        <f t="shared" si="184"/>
        <v/>
      </c>
      <c r="AE123" s="128" t="str">
        <f t="shared" si="185"/>
        <v/>
      </c>
      <c r="AF123" s="129" t="str">
        <f t="shared" si="186"/>
        <v/>
      </c>
      <c r="AG123" s="130"/>
      <c r="AH123" s="133"/>
      <c r="AI123" s="123"/>
      <c r="AJ123" s="124"/>
      <c r="AK123" s="124"/>
      <c r="AL123" s="133"/>
      <c r="AM123" s="214"/>
      <c r="AN123" s="214"/>
      <c r="AO123" s="215"/>
      <c r="AP123" s="214"/>
      <c r="AQ123" s="214"/>
      <c r="AR123" s="215"/>
      <c r="AS123" s="110"/>
      <c r="AT123" s="110" t="s">
        <v>607</v>
      </c>
      <c r="AU123" s="110" t="s">
        <v>634</v>
      </c>
      <c r="AV123" s="110" t="s">
        <v>639</v>
      </c>
      <c r="AW123" s="110" t="s">
        <v>639</v>
      </c>
      <c r="AX123" s="110"/>
      <c r="AY123" s="546"/>
    </row>
    <row r="124" spans="1:51" s="122" customFormat="1" ht="151.5" customHeight="1" x14ac:dyDescent="0.25">
      <c r="A124" s="324">
        <v>41</v>
      </c>
      <c r="B124" s="321" t="s">
        <v>402</v>
      </c>
      <c r="C124" s="361" t="s">
        <v>403</v>
      </c>
      <c r="D124" s="343" t="s">
        <v>404</v>
      </c>
      <c r="E124" s="337" t="s">
        <v>120</v>
      </c>
      <c r="F124" s="360" t="s">
        <v>411</v>
      </c>
      <c r="G124" s="337" t="s">
        <v>476</v>
      </c>
      <c r="H124" s="363" t="s">
        <v>477</v>
      </c>
      <c r="I124" s="337" t="s">
        <v>116</v>
      </c>
      <c r="J124" s="334">
        <v>13</v>
      </c>
      <c r="K124" s="325" t="str">
        <f>IF(J124&lt;=0,"",IF(J124&lt;=2,"Muy Baja",IF(J124&lt;=24,"Baja",IF(J124&lt;=500,"Media",IF(J124&lt;=5000,"Alta","Muy Alta")))))</f>
        <v>Baja</v>
      </c>
      <c r="L124" s="328">
        <f>IF(K124="","",IF(K124="Muy Baja",0.2,IF(K124="Baja",0.4,IF(K124="Media",0.6,IF(K124="Alta",0.8,IF(K124="Muy Alta",1,))))))</f>
        <v>0.4</v>
      </c>
      <c r="M124" s="352" t="s">
        <v>467</v>
      </c>
      <c r="N124" s="136"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25"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28">
        <f>IF(O124="","",IF(O124="Leve",0.2,IF(O124="Menor",0.4,IF(O124="Moderado",0.6,IF(O124="Mayor",0.8,IF(O124="Catastrófico",1,))))))</f>
        <v>0.6</v>
      </c>
      <c r="Q124" s="331"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32">
        <v>1</v>
      </c>
      <c r="S124" s="148" t="s">
        <v>487</v>
      </c>
      <c r="T124" s="134" t="str">
        <f t="shared" si="179"/>
        <v>Probabilidad</v>
      </c>
      <c r="U124" s="137" t="s">
        <v>15</v>
      </c>
      <c r="V124" s="137" t="s">
        <v>9</v>
      </c>
      <c r="W124" s="138" t="str">
        <f t="shared" si="180"/>
        <v>30%</v>
      </c>
      <c r="X124" s="137" t="s">
        <v>20</v>
      </c>
      <c r="Y124" s="137" t="s">
        <v>22</v>
      </c>
      <c r="Z124" s="137" t="s">
        <v>110</v>
      </c>
      <c r="AA124" s="116">
        <f t="shared" si="181"/>
        <v>0.28000000000000003</v>
      </c>
      <c r="AB124" s="127" t="str">
        <f t="shared" si="182"/>
        <v>Baja</v>
      </c>
      <c r="AC124" s="128">
        <f t="shared" si="183"/>
        <v>0.28000000000000003</v>
      </c>
      <c r="AD124" s="127" t="str">
        <f t="shared" si="184"/>
        <v>Moderado</v>
      </c>
      <c r="AE124" s="128">
        <f t="shared" si="185"/>
        <v>0.6</v>
      </c>
      <c r="AF124" s="129" t="str">
        <f t="shared" si="186"/>
        <v>Moderado</v>
      </c>
      <c r="AG124" s="130" t="s">
        <v>122</v>
      </c>
      <c r="AH124" s="133" t="s">
        <v>488</v>
      </c>
      <c r="AI124" s="123" t="s">
        <v>211</v>
      </c>
      <c r="AJ124" s="124" t="s">
        <v>195</v>
      </c>
      <c r="AK124" s="124" t="s">
        <v>195</v>
      </c>
      <c r="AL124" s="133" t="s">
        <v>412</v>
      </c>
      <c r="AM124" s="214" t="s">
        <v>676</v>
      </c>
      <c r="AN124" s="214" t="s">
        <v>801</v>
      </c>
      <c r="AO124" s="215">
        <v>0.67</v>
      </c>
      <c r="AP124" s="214" t="s">
        <v>677</v>
      </c>
      <c r="AQ124" s="214" t="s">
        <v>803</v>
      </c>
      <c r="AR124" s="215">
        <v>0.67</v>
      </c>
      <c r="AS124" s="110"/>
      <c r="AT124" s="110" t="s">
        <v>607</v>
      </c>
      <c r="AU124" s="110" t="s">
        <v>634</v>
      </c>
      <c r="AV124" s="110" t="s">
        <v>639</v>
      </c>
      <c r="AW124" s="110" t="s">
        <v>639</v>
      </c>
      <c r="AX124" s="110"/>
      <c r="AY124" s="546"/>
    </row>
    <row r="125" spans="1:51" s="122" customFormat="1" ht="151.5" customHeight="1" x14ac:dyDescent="0.25">
      <c r="A125" s="324"/>
      <c r="B125" s="322"/>
      <c r="C125" s="362"/>
      <c r="D125" s="362"/>
      <c r="E125" s="338"/>
      <c r="F125" s="338"/>
      <c r="G125" s="338"/>
      <c r="H125" s="341"/>
      <c r="I125" s="338"/>
      <c r="J125" s="335"/>
      <c r="K125" s="326"/>
      <c r="L125" s="329"/>
      <c r="M125" s="353"/>
      <c r="N125" s="142"/>
      <c r="O125" s="326"/>
      <c r="P125" s="329"/>
      <c r="Q125" s="332"/>
      <c r="R125" s="132">
        <v>2</v>
      </c>
      <c r="S125" s="133"/>
      <c r="T125" s="134" t="str">
        <f t="shared" si="179"/>
        <v/>
      </c>
      <c r="U125" s="137"/>
      <c r="V125" s="137"/>
      <c r="W125" s="138"/>
      <c r="X125" s="137"/>
      <c r="Y125" s="137"/>
      <c r="Z125" s="137"/>
      <c r="AA125" s="116" t="str">
        <f>IFERROR(IF(T125="Probabilidad",(AA124-(+AA124*W125)),IF(T125="Impacto",L125,"")),"")</f>
        <v/>
      </c>
      <c r="AB125" s="127" t="str">
        <f t="shared" si="182"/>
        <v/>
      </c>
      <c r="AC125" s="128" t="str">
        <f t="shared" si="183"/>
        <v/>
      </c>
      <c r="AD125" s="127" t="str">
        <f t="shared" si="184"/>
        <v/>
      </c>
      <c r="AE125" s="128" t="str">
        <f t="shared" si="185"/>
        <v/>
      </c>
      <c r="AF125" s="129" t="str">
        <f t="shared" si="186"/>
        <v/>
      </c>
      <c r="AG125" s="130"/>
      <c r="AH125" s="133"/>
      <c r="AI125" s="123"/>
      <c r="AJ125" s="124"/>
      <c r="AK125" s="124"/>
      <c r="AL125" s="133"/>
      <c r="AM125" s="214"/>
      <c r="AN125" s="214"/>
      <c r="AO125" s="215"/>
      <c r="AP125" s="214"/>
      <c r="AQ125" s="214"/>
      <c r="AR125" s="215"/>
      <c r="AS125" s="110"/>
      <c r="AT125" s="110" t="s">
        <v>607</v>
      </c>
      <c r="AU125" s="110" t="s">
        <v>634</v>
      </c>
      <c r="AV125" s="110" t="s">
        <v>639</v>
      </c>
      <c r="AW125" s="110" t="s">
        <v>639</v>
      </c>
      <c r="AX125" s="110"/>
      <c r="AY125" s="546"/>
    </row>
    <row r="126" spans="1:51" s="122" customFormat="1" ht="151.5" customHeight="1" x14ac:dyDescent="0.25">
      <c r="A126" s="324"/>
      <c r="B126" s="323"/>
      <c r="C126" s="362"/>
      <c r="D126" s="362"/>
      <c r="E126" s="338"/>
      <c r="F126" s="338"/>
      <c r="G126" s="338"/>
      <c r="H126" s="341"/>
      <c r="I126" s="338"/>
      <c r="J126" s="335"/>
      <c r="K126" s="327"/>
      <c r="L126" s="330"/>
      <c r="M126" s="353"/>
      <c r="N126" s="142"/>
      <c r="O126" s="327"/>
      <c r="P126" s="330"/>
      <c r="Q126" s="333"/>
      <c r="R126" s="132">
        <v>3</v>
      </c>
      <c r="S126" s="133"/>
      <c r="T126" s="134" t="str">
        <f t="shared" si="179"/>
        <v/>
      </c>
      <c r="U126" s="137"/>
      <c r="V126" s="137"/>
      <c r="W126" s="138"/>
      <c r="X126" s="137"/>
      <c r="Y126" s="137"/>
      <c r="Z126" s="137"/>
      <c r="AA126" s="116" t="str">
        <f>IFERROR(IF(T126="Probabilidad",(AA125-(+AA125*W126)),IF(T126="Impacto",L126,"")),"")</f>
        <v/>
      </c>
      <c r="AB126" s="127" t="str">
        <f t="shared" si="182"/>
        <v/>
      </c>
      <c r="AC126" s="128" t="str">
        <f t="shared" si="183"/>
        <v/>
      </c>
      <c r="AD126" s="127" t="str">
        <f t="shared" si="184"/>
        <v/>
      </c>
      <c r="AE126" s="128" t="str">
        <f t="shared" si="185"/>
        <v/>
      </c>
      <c r="AF126" s="129" t="str">
        <f t="shared" si="186"/>
        <v/>
      </c>
      <c r="AG126" s="130"/>
      <c r="AH126" s="133"/>
      <c r="AI126" s="123"/>
      <c r="AJ126" s="124"/>
      <c r="AK126" s="124"/>
      <c r="AL126" s="133"/>
      <c r="AM126" s="214"/>
      <c r="AN126" s="214"/>
      <c r="AO126" s="215"/>
      <c r="AP126" s="214"/>
      <c r="AQ126" s="214"/>
      <c r="AR126" s="215"/>
      <c r="AS126" s="110"/>
      <c r="AT126" s="110" t="s">
        <v>607</v>
      </c>
      <c r="AU126" s="110" t="s">
        <v>634</v>
      </c>
      <c r="AV126" s="110" t="s">
        <v>639</v>
      </c>
      <c r="AW126" s="110" t="s">
        <v>639</v>
      </c>
      <c r="AX126" s="110"/>
      <c r="AY126" s="546"/>
    </row>
    <row r="127" spans="1:51" s="122" customFormat="1" ht="208.5" customHeight="1" x14ac:dyDescent="0.25">
      <c r="A127" s="324">
        <v>42</v>
      </c>
      <c r="B127" s="321" t="s">
        <v>313</v>
      </c>
      <c r="C127" s="343" t="s">
        <v>314</v>
      </c>
      <c r="D127" s="343" t="s">
        <v>315</v>
      </c>
      <c r="E127" s="337" t="s">
        <v>120</v>
      </c>
      <c r="F127" s="360" t="s">
        <v>457</v>
      </c>
      <c r="G127" s="337" t="s">
        <v>413</v>
      </c>
      <c r="H127" s="340" t="s">
        <v>414</v>
      </c>
      <c r="I127" s="337" t="s">
        <v>115</v>
      </c>
      <c r="J127" s="334">
        <v>53</v>
      </c>
      <c r="K127" s="325" t="str">
        <f>IF(J127&lt;=0,"",IF(J127&lt;=2,"Muy Baja",IF(J127&lt;=24,"Baja",IF(J127&lt;=500,"Media",IF(J127&lt;=5000,"Alta","Muy Alta")))))</f>
        <v>Media</v>
      </c>
      <c r="L127" s="328">
        <f>IF(K127="","",IF(K127="Muy Baja",0.2,IF(K127="Baja",0.4,IF(K127="Media",0.6,IF(K127="Alta",0.8,IF(K127="Muy Alta",1,))))))</f>
        <v>0.6</v>
      </c>
      <c r="M127" s="352" t="s">
        <v>474</v>
      </c>
      <c r="N127" s="136" t="str">
        <f>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325" t="str">
        <f>IF(OR(N127='Tabla Impacto'!$C$11,N127='Tabla Impacto'!$D$11),"Leve",IF(OR(N127='Tabla Impacto'!$C$12,N127='Tabla Impacto'!$D$12),"Menor",IF(OR(N127='Tabla Impacto'!$C$13,N127='Tabla Impacto'!$D$13),"Moderado",IF(OR(N127='Tabla Impacto'!$C$14,N127='Tabla Impacto'!$D$14),"Mayor",IF(OR(N127='Tabla Impacto'!$C$15,N127='Tabla Impacto'!$D$15),"Catastrófico","")))))</f>
        <v>Mayor</v>
      </c>
      <c r="P127" s="328">
        <f>IF(O127="","",IF(O127="Leve",0.2,IF(O127="Menor",0.4,IF(O127="Moderado",0.6,IF(O127="Mayor",0.8,IF(O127="Catastrófico",1,))))))</f>
        <v>0.8</v>
      </c>
      <c r="Q127" s="331"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32">
        <v>1</v>
      </c>
      <c r="S127" s="133" t="s">
        <v>855</v>
      </c>
      <c r="T127" s="134" t="str">
        <f t="shared" si="179"/>
        <v>Probabilidad</v>
      </c>
      <c r="U127" s="137" t="s">
        <v>15</v>
      </c>
      <c r="V127" s="137" t="s">
        <v>9</v>
      </c>
      <c r="W127" s="138" t="str">
        <f t="shared" si="180"/>
        <v>30%</v>
      </c>
      <c r="X127" s="137" t="s">
        <v>19</v>
      </c>
      <c r="Y127" s="137" t="s">
        <v>22</v>
      </c>
      <c r="Z127" s="137" t="s">
        <v>110</v>
      </c>
      <c r="AA127" s="116">
        <f t="shared" si="181"/>
        <v>0.42</v>
      </c>
      <c r="AB127" s="127" t="str">
        <f t="shared" si="182"/>
        <v>Media</v>
      </c>
      <c r="AC127" s="128">
        <f t="shared" si="183"/>
        <v>0.42</v>
      </c>
      <c r="AD127" s="127" t="str">
        <f t="shared" si="184"/>
        <v>Mayor</v>
      </c>
      <c r="AE127" s="128">
        <f t="shared" si="185"/>
        <v>0.8</v>
      </c>
      <c r="AF127" s="129" t="str">
        <f t="shared" si="186"/>
        <v>Alto</v>
      </c>
      <c r="AG127" s="130" t="s">
        <v>122</v>
      </c>
      <c r="AH127" s="133" t="s">
        <v>459</v>
      </c>
      <c r="AI127" s="125" t="s">
        <v>257</v>
      </c>
      <c r="AJ127" s="124">
        <v>44562</v>
      </c>
      <c r="AK127" s="124" t="s">
        <v>359</v>
      </c>
      <c r="AL127" s="133" t="s">
        <v>458</v>
      </c>
      <c r="AM127" s="214" t="s">
        <v>854</v>
      </c>
      <c r="AN127" s="214" t="s">
        <v>704</v>
      </c>
      <c r="AO127" s="215">
        <v>0.67</v>
      </c>
      <c r="AP127" s="214" t="s">
        <v>701</v>
      </c>
      <c r="AQ127" s="214" t="s">
        <v>743</v>
      </c>
      <c r="AR127" s="215">
        <v>0.67</v>
      </c>
      <c r="AS127" s="110"/>
      <c r="AT127" s="110" t="s">
        <v>607</v>
      </c>
      <c r="AU127" s="110" t="s">
        <v>634</v>
      </c>
      <c r="AV127" s="110" t="s">
        <v>639</v>
      </c>
      <c r="AW127" s="110" t="s">
        <v>639</v>
      </c>
      <c r="AX127" s="223" t="s">
        <v>880</v>
      </c>
      <c r="AY127" s="546"/>
    </row>
    <row r="128" spans="1:51" s="122" customFormat="1" ht="151.5" customHeight="1" x14ac:dyDescent="0.25">
      <c r="A128" s="324"/>
      <c r="B128" s="322"/>
      <c r="C128" s="344"/>
      <c r="D128" s="344"/>
      <c r="E128" s="338"/>
      <c r="F128" s="338"/>
      <c r="G128" s="338"/>
      <c r="H128" s="341"/>
      <c r="I128" s="338"/>
      <c r="J128" s="335"/>
      <c r="K128" s="326"/>
      <c r="L128" s="329"/>
      <c r="M128" s="353"/>
      <c r="N128" s="142"/>
      <c r="O128" s="326"/>
      <c r="P128" s="329"/>
      <c r="Q128" s="332"/>
      <c r="R128" s="132">
        <v>2</v>
      </c>
      <c r="S128" s="133" t="s">
        <v>859</v>
      </c>
      <c r="T128" s="134" t="str">
        <f t="shared" si="179"/>
        <v>Probabilidad</v>
      </c>
      <c r="U128" s="137" t="s">
        <v>14</v>
      </c>
      <c r="V128" s="137" t="s">
        <v>9</v>
      </c>
      <c r="W128" s="138" t="str">
        <f t="shared" si="180"/>
        <v>40%</v>
      </c>
      <c r="X128" s="137" t="s">
        <v>19</v>
      </c>
      <c r="Y128" s="137" t="s">
        <v>22</v>
      </c>
      <c r="Z128" s="137" t="s">
        <v>110</v>
      </c>
      <c r="AA128" s="116">
        <f>IFERROR(IF(T128="Probabilidad",(AA127-(+AA127*W128)),IF(T128="Impacto",L128,"")),"")</f>
        <v>0.252</v>
      </c>
      <c r="AB128" s="127" t="str">
        <f t="shared" si="182"/>
        <v>Baja</v>
      </c>
      <c r="AC128" s="128">
        <f t="shared" si="183"/>
        <v>0.252</v>
      </c>
      <c r="AD128" s="127" t="str">
        <f t="shared" si="184"/>
        <v>Mayor</v>
      </c>
      <c r="AE128" s="128">
        <v>0.8</v>
      </c>
      <c r="AF128" s="129" t="str">
        <f t="shared" si="186"/>
        <v>Alto</v>
      </c>
      <c r="AG128" s="130" t="s">
        <v>122</v>
      </c>
      <c r="AH128" s="133" t="s">
        <v>489</v>
      </c>
      <c r="AI128" s="123" t="s">
        <v>202</v>
      </c>
      <c r="AJ128" s="124">
        <v>44562</v>
      </c>
      <c r="AK128" s="124" t="s">
        <v>359</v>
      </c>
      <c r="AL128" s="133" t="s">
        <v>858</v>
      </c>
      <c r="AM128" s="214" t="s">
        <v>857</v>
      </c>
      <c r="AN128" s="214" t="s">
        <v>705</v>
      </c>
      <c r="AO128" s="215">
        <v>0.67</v>
      </c>
      <c r="AP128" s="214" t="s">
        <v>856</v>
      </c>
      <c r="AQ128" s="214" t="s">
        <v>702</v>
      </c>
      <c r="AR128" s="215">
        <v>0.67</v>
      </c>
      <c r="AS128" s="110"/>
      <c r="AT128" s="110" t="s">
        <v>607</v>
      </c>
      <c r="AU128" s="110" t="s">
        <v>634</v>
      </c>
      <c r="AV128" s="110" t="s">
        <v>639</v>
      </c>
      <c r="AW128" s="110" t="s">
        <v>639</v>
      </c>
      <c r="AX128" s="223" t="s">
        <v>880</v>
      </c>
      <c r="AY128" s="546"/>
    </row>
    <row r="129" spans="1:51" s="122" customFormat="1" ht="151.5" customHeight="1" x14ac:dyDescent="0.25">
      <c r="A129" s="324"/>
      <c r="B129" s="323"/>
      <c r="C129" s="344"/>
      <c r="D129" s="344"/>
      <c r="E129" s="338"/>
      <c r="F129" s="338"/>
      <c r="G129" s="338"/>
      <c r="H129" s="341"/>
      <c r="I129" s="338"/>
      <c r="J129" s="335"/>
      <c r="K129" s="327"/>
      <c r="L129" s="330"/>
      <c r="M129" s="353"/>
      <c r="N129" s="142"/>
      <c r="O129" s="327"/>
      <c r="P129" s="330"/>
      <c r="Q129" s="333"/>
      <c r="R129" s="132">
        <v>3</v>
      </c>
      <c r="S129" s="133" t="s">
        <v>862</v>
      </c>
      <c r="T129" s="134" t="str">
        <f t="shared" si="179"/>
        <v>Probabilidad</v>
      </c>
      <c r="U129" s="137" t="s">
        <v>14</v>
      </c>
      <c r="V129" s="137" t="s">
        <v>9</v>
      </c>
      <c r="W129" s="138" t="str">
        <f t="shared" si="180"/>
        <v>40%</v>
      </c>
      <c r="X129" s="137" t="s">
        <v>19</v>
      </c>
      <c r="Y129" s="137" t="s">
        <v>22</v>
      </c>
      <c r="Z129" s="137" t="s">
        <v>110</v>
      </c>
      <c r="AA129" s="116">
        <f>IFERROR(IF(T129="Probabilidad",(AA128-(+AA128*W129)),IF(T129="Impacto",L129,"")),"")</f>
        <v>0.1512</v>
      </c>
      <c r="AB129" s="127" t="str">
        <f t="shared" si="182"/>
        <v>Muy Baja</v>
      </c>
      <c r="AC129" s="128">
        <f t="shared" si="183"/>
        <v>0.1512</v>
      </c>
      <c r="AD129" s="127" t="str">
        <f t="shared" si="184"/>
        <v>Mayor</v>
      </c>
      <c r="AE129" s="128">
        <v>0.8</v>
      </c>
      <c r="AF129" s="129" t="str">
        <f t="shared" si="186"/>
        <v>Alto</v>
      </c>
      <c r="AG129" s="130" t="s">
        <v>122</v>
      </c>
      <c r="AH129" s="133" t="s">
        <v>861</v>
      </c>
      <c r="AI129" s="123" t="s">
        <v>202</v>
      </c>
      <c r="AJ129" s="124">
        <v>44562</v>
      </c>
      <c r="AK129" s="124" t="s">
        <v>359</v>
      </c>
      <c r="AL129" s="133" t="s">
        <v>458</v>
      </c>
      <c r="AM129" s="214" t="s">
        <v>703</v>
      </c>
      <c r="AN129" s="214" t="s">
        <v>703</v>
      </c>
      <c r="AO129" s="215">
        <v>0.67</v>
      </c>
      <c r="AP129" s="214" t="s">
        <v>860</v>
      </c>
      <c r="AQ129" s="214" t="s">
        <v>702</v>
      </c>
      <c r="AR129" s="215">
        <v>0.67</v>
      </c>
      <c r="AS129" s="110"/>
      <c r="AT129" s="110" t="s">
        <v>607</v>
      </c>
      <c r="AU129" s="110" t="s">
        <v>634</v>
      </c>
      <c r="AV129" s="110" t="s">
        <v>639</v>
      </c>
      <c r="AW129" s="110" t="s">
        <v>639</v>
      </c>
      <c r="AX129" s="223" t="s">
        <v>880</v>
      </c>
      <c r="AY129" s="546"/>
    </row>
    <row r="130" spans="1:51" s="122" customFormat="1" ht="151.5" customHeight="1" x14ac:dyDescent="0.25">
      <c r="A130" s="324">
        <v>43</v>
      </c>
      <c r="B130" s="321" t="s">
        <v>313</v>
      </c>
      <c r="C130" s="343" t="s">
        <v>314</v>
      </c>
      <c r="D130" s="343" t="s">
        <v>315</v>
      </c>
      <c r="E130" s="337" t="s">
        <v>120</v>
      </c>
      <c r="F130" s="360" t="s">
        <v>316</v>
      </c>
      <c r="G130" s="360" t="s">
        <v>416</v>
      </c>
      <c r="H130" s="340" t="s">
        <v>336</v>
      </c>
      <c r="I130" s="337" t="s">
        <v>318</v>
      </c>
      <c r="J130" s="334">
        <v>56</v>
      </c>
      <c r="K130" s="325" t="str">
        <f>IF(J130&lt;=0,"",IF(J130&lt;=2,"Muy Baja",IF(J130&lt;=24,"Baja",IF(J130&lt;=500,"Media",IF(J130&lt;=5000,"Alta","Muy Alta")))))</f>
        <v>Media</v>
      </c>
      <c r="L130" s="328">
        <f>IF(K130="","",IF(K130="Muy Baja",0.2,IF(K130="Baja",0.4,IF(K130="Media",0.6,IF(K130="Alta",0.8,IF(K130="Muy Alta",1,))))))</f>
        <v>0.6</v>
      </c>
      <c r="M130" s="352" t="s">
        <v>467</v>
      </c>
      <c r="N130" s="136"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25"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28">
        <f>IF(O130="","",IF(O130="Leve",0.2,IF(O130="Menor",0.4,IF(O130="Moderado",0.6,IF(O130="Mayor",0.8,IF(O130="Catastrófico",1,))))))</f>
        <v>0.6</v>
      </c>
      <c r="Q130" s="331"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32">
        <v>1</v>
      </c>
      <c r="S130" s="133" t="s">
        <v>864</v>
      </c>
      <c r="T130" s="134" t="str">
        <f t="shared" si="179"/>
        <v>Probabilidad</v>
      </c>
      <c r="U130" s="137" t="s">
        <v>15</v>
      </c>
      <c r="V130" s="137" t="s">
        <v>9</v>
      </c>
      <c r="W130" s="138" t="str">
        <f t="shared" si="180"/>
        <v>30%</v>
      </c>
      <c r="X130" s="137" t="s">
        <v>20</v>
      </c>
      <c r="Y130" s="137" t="s">
        <v>23</v>
      </c>
      <c r="Z130" s="137" t="s">
        <v>111</v>
      </c>
      <c r="AA130" s="116">
        <f t="shared" si="181"/>
        <v>0.42</v>
      </c>
      <c r="AB130" s="127" t="str">
        <f t="shared" si="182"/>
        <v>Media</v>
      </c>
      <c r="AC130" s="128">
        <f t="shared" si="183"/>
        <v>0.42</v>
      </c>
      <c r="AD130" s="127" t="str">
        <f t="shared" si="184"/>
        <v>Moderado</v>
      </c>
      <c r="AE130" s="128">
        <f t="shared" si="185"/>
        <v>0.6</v>
      </c>
      <c r="AF130" s="129" t="str">
        <f t="shared" si="186"/>
        <v>Moderado</v>
      </c>
      <c r="AG130" s="130" t="s">
        <v>122</v>
      </c>
      <c r="AH130" s="133" t="s">
        <v>863</v>
      </c>
      <c r="AI130" s="125" t="s">
        <v>211</v>
      </c>
      <c r="AJ130" s="124">
        <v>44562</v>
      </c>
      <c r="AK130" s="124" t="s">
        <v>359</v>
      </c>
      <c r="AL130" s="133" t="s">
        <v>460</v>
      </c>
      <c r="AM130" s="214" t="s">
        <v>877</v>
      </c>
      <c r="AN130" s="214" t="s">
        <v>804</v>
      </c>
      <c r="AO130" s="215">
        <v>0.67</v>
      </c>
      <c r="AP130" s="214" t="s">
        <v>706</v>
      </c>
      <c r="AQ130" s="214" t="s">
        <v>707</v>
      </c>
      <c r="AR130" s="215">
        <v>0.67</v>
      </c>
      <c r="AS130" s="110"/>
      <c r="AT130" s="110" t="s">
        <v>607</v>
      </c>
      <c r="AU130" s="110" t="s">
        <v>634</v>
      </c>
      <c r="AV130" s="110" t="s">
        <v>639</v>
      </c>
      <c r="AW130" s="110" t="s">
        <v>639</v>
      </c>
      <c r="AX130" s="223" t="s">
        <v>880</v>
      </c>
      <c r="AY130" s="546"/>
    </row>
    <row r="131" spans="1:51" s="122" customFormat="1" ht="202.5" customHeight="1" x14ac:dyDescent="0.25">
      <c r="A131" s="324"/>
      <c r="B131" s="322"/>
      <c r="C131" s="344"/>
      <c r="D131" s="344"/>
      <c r="E131" s="338"/>
      <c r="F131" s="338"/>
      <c r="G131" s="338"/>
      <c r="H131" s="341"/>
      <c r="I131" s="338"/>
      <c r="J131" s="335"/>
      <c r="K131" s="326"/>
      <c r="L131" s="329"/>
      <c r="M131" s="353"/>
      <c r="N131" s="142"/>
      <c r="O131" s="326"/>
      <c r="P131" s="329"/>
      <c r="Q131" s="332"/>
      <c r="R131" s="132">
        <v>2</v>
      </c>
      <c r="S131" s="133" t="s">
        <v>867</v>
      </c>
      <c r="T131" s="134" t="str">
        <f t="shared" si="179"/>
        <v>Probabilidad</v>
      </c>
      <c r="U131" s="137" t="s">
        <v>15</v>
      </c>
      <c r="V131" s="137" t="s">
        <v>9</v>
      </c>
      <c r="W131" s="138" t="str">
        <f t="shared" si="180"/>
        <v>30%</v>
      </c>
      <c r="X131" s="137" t="s">
        <v>20</v>
      </c>
      <c r="Y131" s="137" t="s">
        <v>23</v>
      </c>
      <c r="Z131" s="137" t="s">
        <v>111</v>
      </c>
      <c r="AA131" s="116">
        <f>IFERROR(IF(T131="Probabilidad",(AA130-(+AA130*W131)),IF(T131="Impacto",L131,"")),"")</f>
        <v>0.29399999999999998</v>
      </c>
      <c r="AB131" s="127" t="str">
        <f t="shared" si="182"/>
        <v>Baja</v>
      </c>
      <c r="AC131" s="128">
        <f t="shared" si="183"/>
        <v>0.29399999999999998</v>
      </c>
      <c r="AD131" s="127" t="str">
        <f t="shared" si="184"/>
        <v>Moderado</v>
      </c>
      <c r="AE131" s="128">
        <v>0.6</v>
      </c>
      <c r="AF131" s="129" t="str">
        <f t="shared" si="186"/>
        <v>Moderado</v>
      </c>
      <c r="AG131" s="130" t="s">
        <v>122</v>
      </c>
      <c r="AH131" s="133" t="s">
        <v>489</v>
      </c>
      <c r="AI131" s="123" t="s">
        <v>202</v>
      </c>
      <c r="AJ131" s="124">
        <v>44562</v>
      </c>
      <c r="AK131" s="124" t="s">
        <v>359</v>
      </c>
      <c r="AL131" s="133" t="s">
        <v>460</v>
      </c>
      <c r="AM131" s="214" t="s">
        <v>866</v>
      </c>
      <c r="AN131" s="227" t="s">
        <v>865</v>
      </c>
      <c r="AO131" s="215">
        <v>0.67</v>
      </c>
      <c r="AP131" s="214" t="s">
        <v>860</v>
      </c>
      <c r="AQ131" s="214" t="s">
        <v>702</v>
      </c>
      <c r="AR131" s="215">
        <v>0.67</v>
      </c>
      <c r="AS131" s="110"/>
      <c r="AT131" s="110" t="s">
        <v>607</v>
      </c>
      <c r="AU131" s="110" t="s">
        <v>634</v>
      </c>
      <c r="AV131" s="110" t="s">
        <v>639</v>
      </c>
      <c r="AW131" s="110" t="s">
        <v>639</v>
      </c>
      <c r="AX131" s="223" t="s">
        <v>880</v>
      </c>
      <c r="AY131" s="546"/>
    </row>
    <row r="132" spans="1:51" s="122" customFormat="1" ht="217.5" customHeight="1" x14ac:dyDescent="0.25">
      <c r="A132" s="324"/>
      <c r="B132" s="323"/>
      <c r="C132" s="344"/>
      <c r="D132" s="344"/>
      <c r="E132" s="338"/>
      <c r="F132" s="338"/>
      <c r="G132" s="338"/>
      <c r="H132" s="341"/>
      <c r="I132" s="338"/>
      <c r="J132" s="335"/>
      <c r="K132" s="327"/>
      <c r="L132" s="330"/>
      <c r="M132" s="353"/>
      <c r="N132" s="142"/>
      <c r="O132" s="327"/>
      <c r="P132" s="330"/>
      <c r="Q132" s="333"/>
      <c r="R132" s="132">
        <v>3</v>
      </c>
      <c r="S132" s="133" t="s">
        <v>862</v>
      </c>
      <c r="T132" s="134" t="str">
        <f t="shared" si="179"/>
        <v>Probabilidad</v>
      </c>
      <c r="U132" s="137" t="s">
        <v>15</v>
      </c>
      <c r="V132" s="137" t="s">
        <v>9</v>
      </c>
      <c r="W132" s="138" t="str">
        <f t="shared" si="180"/>
        <v>30%</v>
      </c>
      <c r="X132" s="137" t="s">
        <v>20</v>
      </c>
      <c r="Y132" s="137" t="s">
        <v>23</v>
      </c>
      <c r="Z132" s="137" t="s">
        <v>111</v>
      </c>
      <c r="AA132" s="116">
        <f>IFERROR(IF(T132="Probabilidad",(AA131-(+AA131*W132)),IF(T132="Impacto",L132,"")),"")</f>
        <v>0.20579999999999998</v>
      </c>
      <c r="AB132" s="127" t="str">
        <f t="shared" si="182"/>
        <v>Baja</v>
      </c>
      <c r="AC132" s="128">
        <f t="shared" si="183"/>
        <v>0.20579999999999998</v>
      </c>
      <c r="AD132" s="127" t="str">
        <f t="shared" si="184"/>
        <v>Moderado</v>
      </c>
      <c r="AE132" s="128">
        <v>0.6</v>
      </c>
      <c r="AF132" s="129" t="str">
        <f t="shared" si="186"/>
        <v>Moderado</v>
      </c>
      <c r="AG132" s="130" t="s">
        <v>122</v>
      </c>
      <c r="AH132" s="133" t="s">
        <v>461</v>
      </c>
      <c r="AI132" s="123" t="s">
        <v>211</v>
      </c>
      <c r="AJ132" s="124">
        <v>44562</v>
      </c>
      <c r="AK132" s="124" t="s">
        <v>359</v>
      </c>
      <c r="AL132" s="133" t="s">
        <v>460</v>
      </c>
      <c r="AM132" s="214" t="s">
        <v>869</v>
      </c>
      <c r="AN132" s="214" t="s">
        <v>868</v>
      </c>
      <c r="AO132" s="215">
        <v>0.67</v>
      </c>
      <c r="AP132" s="214" t="s">
        <v>708</v>
      </c>
      <c r="AQ132" s="214" t="s">
        <v>709</v>
      </c>
      <c r="AR132" s="215"/>
      <c r="AS132" s="110"/>
      <c r="AT132" s="110" t="s">
        <v>607</v>
      </c>
      <c r="AU132" s="110" t="s">
        <v>634</v>
      </c>
      <c r="AV132" s="110" t="s">
        <v>639</v>
      </c>
      <c r="AW132" s="110" t="s">
        <v>639</v>
      </c>
      <c r="AX132" s="223" t="s">
        <v>880</v>
      </c>
      <c r="AY132" s="546"/>
    </row>
    <row r="133" spans="1:51" s="122" customFormat="1" ht="151.5" customHeight="1" x14ac:dyDescent="0.25">
      <c r="A133" s="324">
        <v>44</v>
      </c>
      <c r="B133" s="357" t="s">
        <v>313</v>
      </c>
      <c r="C133" s="343" t="s">
        <v>314</v>
      </c>
      <c r="D133" s="343" t="s">
        <v>315</v>
      </c>
      <c r="E133" s="337" t="s">
        <v>120</v>
      </c>
      <c r="F133" s="337" t="s">
        <v>415</v>
      </c>
      <c r="G133" s="337" t="s">
        <v>417</v>
      </c>
      <c r="H133" s="340" t="s">
        <v>522</v>
      </c>
      <c r="I133" s="337" t="s">
        <v>115</v>
      </c>
      <c r="J133" s="334">
        <v>56</v>
      </c>
      <c r="K133" s="325" t="str">
        <f>IF(J133&lt;=0,"",IF(J133&lt;=2,"Muy Baja",IF(J133&lt;=24,"Baja",IF(J133&lt;=500,"Media",IF(J133&lt;=5000,"Alta","Muy Alta")))))</f>
        <v>Media</v>
      </c>
      <c r="L133" s="328">
        <f>IF(K133="","",IF(K133="Muy Baja",0.2,IF(K133="Baja",0.4,IF(K133="Media",0.6,IF(K133="Alta",0.8,IF(K133="Muy Alta",1,))))))</f>
        <v>0.6</v>
      </c>
      <c r="M133" s="352" t="s">
        <v>474</v>
      </c>
      <c r="N133" s="136" t="str">
        <f>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51" t="str">
        <f>IF(OR(N133='Tabla Impacto'!$C$11,N133='Tabla Impacto'!$D$11),"Leve",IF(OR(N133='Tabla Impacto'!$C$12,N133='Tabla Impacto'!$D$12),"Menor",IF(OR(N133='Tabla Impacto'!$C$13,N133='Tabla Impacto'!$D$13),"Moderado",IF(OR(N133='Tabla Impacto'!$C$14,N133='Tabla Impacto'!$D$14),"Mayor",IF(OR(N133='Tabla Impacto'!$C$15,N133='Tabla Impacto'!$D$15),"Catastrófico","")))))</f>
        <v>Mayor</v>
      </c>
      <c r="P133" s="328">
        <f>IF(O133="","",IF(O133="Leve",0.2,IF(O133="Menor",0.4,IF(O133="Moderado",0.6,IF(O133="Mayor",0.8,IF(O133="Catastrófico",1,))))))</f>
        <v>0.8</v>
      </c>
      <c r="Q133" s="331"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32">
        <v>1</v>
      </c>
      <c r="S133" s="133" t="s">
        <v>875</v>
      </c>
      <c r="T133" s="134" t="str">
        <f t="shared" si="179"/>
        <v>Probabilidad</v>
      </c>
      <c r="U133" s="137" t="s">
        <v>15</v>
      </c>
      <c r="V133" s="137" t="s">
        <v>9</v>
      </c>
      <c r="W133" s="138" t="str">
        <f t="shared" si="180"/>
        <v>30%</v>
      </c>
      <c r="X133" s="137" t="s">
        <v>20</v>
      </c>
      <c r="Y133" s="137" t="s">
        <v>23</v>
      </c>
      <c r="Z133" s="137" t="s">
        <v>111</v>
      </c>
      <c r="AA133" s="116">
        <f t="shared" si="181"/>
        <v>0.42</v>
      </c>
      <c r="AB133" s="127" t="str">
        <f t="shared" si="182"/>
        <v>Media</v>
      </c>
      <c r="AC133" s="128">
        <f t="shared" si="183"/>
        <v>0.42</v>
      </c>
      <c r="AD133" s="127" t="str">
        <f t="shared" si="184"/>
        <v>Mayor</v>
      </c>
      <c r="AE133" s="128">
        <f t="shared" si="185"/>
        <v>0.8</v>
      </c>
      <c r="AF133" s="129" t="str">
        <f t="shared" si="186"/>
        <v>Alto</v>
      </c>
      <c r="AG133" s="130" t="s">
        <v>122</v>
      </c>
      <c r="AH133" s="149" t="s">
        <v>874</v>
      </c>
      <c r="AI133" s="123" t="s">
        <v>197</v>
      </c>
      <c r="AJ133" s="124">
        <v>44562</v>
      </c>
      <c r="AK133" s="124" t="s">
        <v>359</v>
      </c>
      <c r="AL133" s="149" t="s">
        <v>462</v>
      </c>
      <c r="AM133" s="214" t="s">
        <v>873</v>
      </c>
      <c r="AN133" s="214" t="s">
        <v>872</v>
      </c>
      <c r="AO133" s="215">
        <v>0.67</v>
      </c>
      <c r="AP133" s="214" t="s">
        <v>871</v>
      </c>
      <c r="AQ133" s="214" t="s">
        <v>870</v>
      </c>
      <c r="AR133" s="215">
        <v>0.67</v>
      </c>
      <c r="AS133" s="110"/>
      <c r="AT133" s="110" t="s">
        <v>607</v>
      </c>
      <c r="AU133" s="110" t="s">
        <v>634</v>
      </c>
      <c r="AV133" s="110" t="s">
        <v>639</v>
      </c>
      <c r="AW133" s="110" t="s">
        <v>639</v>
      </c>
      <c r="AX133" s="223" t="s">
        <v>880</v>
      </c>
      <c r="AY133" s="546"/>
    </row>
    <row r="134" spans="1:51" s="122" customFormat="1" ht="151.5" customHeight="1" x14ac:dyDescent="0.25">
      <c r="A134" s="324"/>
      <c r="B134" s="358"/>
      <c r="C134" s="344"/>
      <c r="D134" s="344"/>
      <c r="E134" s="338"/>
      <c r="F134" s="338"/>
      <c r="G134" s="338"/>
      <c r="H134" s="341"/>
      <c r="I134" s="338"/>
      <c r="J134" s="335"/>
      <c r="K134" s="326"/>
      <c r="L134" s="329"/>
      <c r="M134" s="353"/>
      <c r="N134" s="142"/>
      <c r="O134" s="326"/>
      <c r="P134" s="329"/>
      <c r="Q134" s="332"/>
      <c r="R134" s="132">
        <v>2</v>
      </c>
      <c r="S134" s="133"/>
      <c r="T134" s="102"/>
      <c r="U134" s="103"/>
      <c r="V134" s="103"/>
      <c r="W134" s="104"/>
      <c r="X134" s="103"/>
      <c r="Y134" s="103"/>
      <c r="Z134" s="103"/>
      <c r="AA134" s="114"/>
      <c r="AB134" s="106"/>
      <c r="AC134" s="107"/>
      <c r="AD134" s="106"/>
      <c r="AE134" s="107"/>
      <c r="AF134" s="108"/>
      <c r="AG134" s="109"/>
      <c r="AH134" s="133"/>
      <c r="AI134" s="123"/>
      <c r="AJ134" s="124"/>
      <c r="AK134" s="124"/>
      <c r="AL134" s="149"/>
      <c r="AM134" s="214"/>
      <c r="AN134" s="214"/>
      <c r="AO134" s="215"/>
      <c r="AP134" s="214"/>
      <c r="AQ134" s="214"/>
      <c r="AR134" s="215"/>
      <c r="AS134" s="110"/>
      <c r="AT134" s="110" t="s">
        <v>607</v>
      </c>
      <c r="AU134" s="110" t="s">
        <v>634</v>
      </c>
      <c r="AV134" s="110" t="s">
        <v>639</v>
      </c>
      <c r="AW134" s="110" t="s">
        <v>639</v>
      </c>
      <c r="AX134" s="110"/>
      <c r="AY134" s="546"/>
    </row>
    <row r="135" spans="1:51" s="122" customFormat="1" ht="151.5" customHeight="1" x14ac:dyDescent="0.25">
      <c r="A135" s="324"/>
      <c r="B135" s="359"/>
      <c r="C135" s="344"/>
      <c r="D135" s="344"/>
      <c r="E135" s="338"/>
      <c r="F135" s="338"/>
      <c r="G135" s="338"/>
      <c r="H135" s="341"/>
      <c r="I135" s="338"/>
      <c r="J135" s="335"/>
      <c r="K135" s="327"/>
      <c r="L135" s="330"/>
      <c r="M135" s="353"/>
      <c r="N135" s="142"/>
      <c r="O135" s="327"/>
      <c r="P135" s="330"/>
      <c r="Q135" s="333"/>
      <c r="R135" s="132">
        <v>3</v>
      </c>
      <c r="S135" s="133"/>
      <c r="T135" s="102"/>
      <c r="U135" s="103"/>
      <c r="V135" s="103"/>
      <c r="W135" s="104"/>
      <c r="X135" s="103"/>
      <c r="Y135" s="103"/>
      <c r="Z135" s="103"/>
      <c r="AA135" s="114"/>
      <c r="AB135" s="106"/>
      <c r="AC135" s="107"/>
      <c r="AD135" s="106"/>
      <c r="AE135" s="107"/>
      <c r="AF135" s="108"/>
      <c r="AG135" s="109"/>
      <c r="AH135" s="149"/>
      <c r="AI135" s="123"/>
      <c r="AJ135" s="124"/>
      <c r="AK135" s="124"/>
      <c r="AL135" s="149"/>
      <c r="AM135" s="214"/>
      <c r="AN135" s="214"/>
      <c r="AO135" s="215"/>
      <c r="AP135" s="214"/>
      <c r="AQ135" s="214"/>
      <c r="AR135" s="215"/>
      <c r="AS135" s="110"/>
      <c r="AT135" s="110" t="s">
        <v>607</v>
      </c>
      <c r="AU135" s="110" t="s">
        <v>634</v>
      </c>
      <c r="AV135" s="110" t="s">
        <v>639</v>
      </c>
      <c r="AW135" s="110" t="s">
        <v>639</v>
      </c>
      <c r="AX135" s="110"/>
      <c r="AY135" s="546"/>
    </row>
    <row r="136" spans="1:51" s="122" customFormat="1" ht="151.5" customHeight="1" x14ac:dyDescent="0.25">
      <c r="A136" s="324">
        <v>45</v>
      </c>
      <c r="B136" s="321" t="s">
        <v>536</v>
      </c>
      <c r="C136" s="321" t="s">
        <v>535</v>
      </c>
      <c r="D136" s="321" t="s">
        <v>537</v>
      </c>
      <c r="E136" s="337" t="s">
        <v>118</v>
      </c>
      <c r="F136" s="337" t="s">
        <v>541</v>
      </c>
      <c r="G136" s="337" t="s">
        <v>540</v>
      </c>
      <c r="H136" s="340" t="s">
        <v>532</v>
      </c>
      <c r="I136" s="337" t="s">
        <v>115</v>
      </c>
      <c r="J136" s="334">
        <v>10</v>
      </c>
      <c r="K136" s="325" t="str">
        <f>IF(J136&lt;=0,"",IF(J136&lt;=2,"Muy Baja",IF(J136&lt;=24,"Baja",IF(J136&lt;=500,"Media",IF(J136&lt;=5000,"Alta","Muy Alta")))))</f>
        <v>Baja</v>
      </c>
      <c r="L136" s="328">
        <f>IF(K136="","",IF(K136="Muy Baja",0.2,IF(K136="Baja",0.4,IF(K136="Media",0.6,IF(K136="Alta",0.8,IF(K136="Muy Alta",1,))))))</f>
        <v>0.4</v>
      </c>
      <c r="M136" s="352" t="s">
        <v>474</v>
      </c>
      <c r="N136" s="136"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25"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328">
        <f>IF(O136="","",IF(O136="Leve",0.2,IF(O136="Menor",0.4,IF(O136="Moderado",0.6,IF(O136="Mayor",0.8,IF(O136="Catastrófico",1,))))))</f>
        <v>0.8</v>
      </c>
      <c r="Q136" s="331"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32">
        <v>1</v>
      </c>
      <c r="S136" s="133" t="s">
        <v>556</v>
      </c>
      <c r="T136" s="134" t="str">
        <f t="shared" si="179"/>
        <v>Probabilidad</v>
      </c>
      <c r="U136" s="137" t="s">
        <v>14</v>
      </c>
      <c r="V136" s="137" t="s">
        <v>9</v>
      </c>
      <c r="W136" s="138" t="str">
        <f t="shared" si="180"/>
        <v>40%</v>
      </c>
      <c r="X136" s="137" t="s">
        <v>19</v>
      </c>
      <c r="Y136" s="137" t="s">
        <v>22</v>
      </c>
      <c r="Z136" s="137" t="s">
        <v>110</v>
      </c>
      <c r="AA136" s="116">
        <f t="shared" si="181"/>
        <v>0.24</v>
      </c>
      <c r="AB136" s="127" t="str">
        <f t="shared" si="182"/>
        <v>Baja</v>
      </c>
      <c r="AC136" s="128">
        <f t="shared" si="183"/>
        <v>0.24</v>
      </c>
      <c r="AD136" s="127" t="str">
        <f t="shared" si="184"/>
        <v>Mayor</v>
      </c>
      <c r="AE136" s="128">
        <f t="shared" si="185"/>
        <v>0.8</v>
      </c>
      <c r="AF136" s="129" t="str">
        <f t="shared" si="186"/>
        <v>Alto</v>
      </c>
      <c r="AG136" s="130" t="s">
        <v>122</v>
      </c>
      <c r="AH136" s="125" t="s">
        <v>557</v>
      </c>
      <c r="AI136" s="123" t="s">
        <v>257</v>
      </c>
      <c r="AJ136" s="124" t="s">
        <v>282</v>
      </c>
      <c r="AK136" s="124" t="s">
        <v>283</v>
      </c>
      <c r="AL136" s="125" t="s">
        <v>542</v>
      </c>
      <c r="AM136" s="227" t="s">
        <v>619</v>
      </c>
      <c r="AN136" s="227" t="s">
        <v>620</v>
      </c>
      <c r="AO136" s="215">
        <v>0.67</v>
      </c>
      <c r="AP136" s="227" t="s">
        <v>621</v>
      </c>
      <c r="AQ136" s="214" t="s">
        <v>622</v>
      </c>
      <c r="AR136" s="215">
        <v>0.67</v>
      </c>
      <c r="AS136" s="110"/>
      <c r="AT136" s="110" t="s">
        <v>607</v>
      </c>
      <c r="AU136" s="110" t="s">
        <v>634</v>
      </c>
      <c r="AV136" s="110" t="s">
        <v>639</v>
      </c>
      <c r="AW136" s="110" t="s">
        <v>639</v>
      </c>
      <c r="AX136" s="110" t="s">
        <v>623</v>
      </c>
      <c r="AY136" s="546"/>
    </row>
    <row r="137" spans="1:51" s="122" customFormat="1" ht="151.5" customHeight="1" x14ac:dyDescent="0.25">
      <c r="A137" s="324"/>
      <c r="B137" s="322"/>
      <c r="C137" s="322"/>
      <c r="D137" s="322"/>
      <c r="E137" s="338"/>
      <c r="F137" s="338"/>
      <c r="G137" s="338"/>
      <c r="H137" s="341"/>
      <c r="I137" s="338"/>
      <c r="J137" s="335"/>
      <c r="K137" s="326"/>
      <c r="L137" s="329"/>
      <c r="M137" s="353"/>
      <c r="N137" s="142"/>
      <c r="O137" s="326"/>
      <c r="P137" s="329"/>
      <c r="Q137" s="332"/>
      <c r="R137" s="132">
        <v>2</v>
      </c>
      <c r="S137" s="133"/>
      <c r="T137" s="134" t="str">
        <f t="shared" si="179"/>
        <v/>
      </c>
      <c r="U137" s="137"/>
      <c r="V137" s="137"/>
      <c r="W137" s="138" t="str">
        <f t="shared" si="180"/>
        <v/>
      </c>
      <c r="X137" s="137"/>
      <c r="Y137" s="137"/>
      <c r="Z137" s="137"/>
      <c r="AA137" s="116" t="str">
        <f t="shared" si="181"/>
        <v/>
      </c>
      <c r="AB137" s="127" t="str">
        <f t="shared" si="182"/>
        <v/>
      </c>
      <c r="AC137" s="128" t="str">
        <f t="shared" si="183"/>
        <v/>
      </c>
      <c r="AD137" s="127" t="str">
        <f t="shared" si="184"/>
        <v/>
      </c>
      <c r="AE137" s="128" t="str">
        <f t="shared" si="185"/>
        <v/>
      </c>
      <c r="AF137" s="129" t="str">
        <f t="shared" si="186"/>
        <v/>
      </c>
      <c r="AG137" s="130"/>
      <c r="AH137" s="125"/>
      <c r="AI137" s="123"/>
      <c r="AJ137" s="124"/>
      <c r="AK137" s="124"/>
      <c r="AL137" s="125"/>
      <c r="AM137" s="214"/>
      <c r="AN137" s="214"/>
      <c r="AO137" s="215"/>
      <c r="AP137" s="214"/>
      <c r="AQ137" s="214"/>
      <c r="AR137" s="215"/>
      <c r="AS137" s="110"/>
      <c r="AT137" s="110" t="s">
        <v>607</v>
      </c>
      <c r="AU137" s="110" t="s">
        <v>634</v>
      </c>
      <c r="AV137" s="110" t="s">
        <v>639</v>
      </c>
      <c r="AW137" s="110" t="s">
        <v>639</v>
      </c>
      <c r="AX137" s="110"/>
      <c r="AY137" s="546"/>
    </row>
    <row r="138" spans="1:51" s="122" customFormat="1" ht="151.5" customHeight="1" x14ac:dyDescent="0.25">
      <c r="A138" s="324"/>
      <c r="B138" s="323"/>
      <c r="C138" s="323"/>
      <c r="D138" s="323"/>
      <c r="E138" s="339"/>
      <c r="F138" s="339"/>
      <c r="G138" s="339"/>
      <c r="H138" s="342"/>
      <c r="I138" s="339"/>
      <c r="J138" s="336"/>
      <c r="K138" s="327"/>
      <c r="L138" s="330"/>
      <c r="M138" s="354"/>
      <c r="N138" s="142"/>
      <c r="O138" s="327"/>
      <c r="P138" s="330"/>
      <c r="Q138" s="333"/>
      <c r="R138" s="132">
        <v>3</v>
      </c>
      <c r="S138" s="133"/>
      <c r="T138" s="134" t="str">
        <f t="shared" si="179"/>
        <v/>
      </c>
      <c r="U138" s="137"/>
      <c r="V138" s="137"/>
      <c r="W138" s="138" t="str">
        <f t="shared" si="180"/>
        <v/>
      </c>
      <c r="X138" s="137"/>
      <c r="Y138" s="137"/>
      <c r="Z138" s="137"/>
      <c r="AA138" s="116" t="str">
        <f t="shared" si="181"/>
        <v/>
      </c>
      <c r="AB138" s="127" t="str">
        <f t="shared" si="182"/>
        <v/>
      </c>
      <c r="AC138" s="128" t="str">
        <f t="shared" si="183"/>
        <v/>
      </c>
      <c r="AD138" s="127" t="str">
        <f t="shared" si="184"/>
        <v/>
      </c>
      <c r="AE138" s="128" t="str">
        <f t="shared" si="185"/>
        <v/>
      </c>
      <c r="AF138" s="129" t="str">
        <f t="shared" si="186"/>
        <v/>
      </c>
      <c r="AG138" s="130"/>
      <c r="AH138" s="125"/>
      <c r="AI138" s="123"/>
      <c r="AJ138" s="124"/>
      <c r="AK138" s="124"/>
      <c r="AL138" s="125"/>
      <c r="AM138" s="214"/>
      <c r="AN138" s="214"/>
      <c r="AO138" s="215"/>
      <c r="AP138" s="214"/>
      <c r="AQ138" s="214"/>
      <c r="AR138" s="215"/>
      <c r="AS138" s="110"/>
      <c r="AT138" s="110" t="s">
        <v>607</v>
      </c>
      <c r="AU138" s="110" t="s">
        <v>634</v>
      </c>
      <c r="AV138" s="110" t="s">
        <v>639</v>
      </c>
      <c r="AW138" s="110" t="s">
        <v>639</v>
      </c>
      <c r="AX138" s="110"/>
      <c r="AY138" s="546"/>
    </row>
    <row r="139" spans="1:51" s="122" customFormat="1" ht="151.5" customHeight="1" x14ac:dyDescent="0.25">
      <c r="A139" s="324">
        <v>46</v>
      </c>
      <c r="B139" s="321" t="s">
        <v>536</v>
      </c>
      <c r="C139" s="321" t="s">
        <v>535</v>
      </c>
      <c r="D139" s="321" t="s">
        <v>537</v>
      </c>
      <c r="E139" s="337" t="s">
        <v>118</v>
      </c>
      <c r="F139" s="337" t="s">
        <v>538</v>
      </c>
      <c r="G139" s="337" t="s">
        <v>539</v>
      </c>
      <c r="H139" s="340" t="s">
        <v>533</v>
      </c>
      <c r="I139" s="337" t="s">
        <v>318</v>
      </c>
      <c r="J139" s="334">
        <v>20</v>
      </c>
      <c r="K139" s="325" t="str">
        <f>IF(J139&lt;=0,"",IF(J139&lt;=2,"Muy Baja",IF(J139&lt;=24,"Baja",IF(J139&lt;=500,"Media",IF(J139&lt;=5000,"Alta","Muy Alta")))))</f>
        <v>Baja</v>
      </c>
      <c r="L139" s="328">
        <f>IF(K139="","",IF(K139="Muy Baja",0.2,IF(K139="Baja",0.4,IF(K139="Media",0.6,IF(K139="Alta",0.8,IF(K139="Muy Alta",1,))))))</f>
        <v>0.4</v>
      </c>
      <c r="M139" s="352" t="s">
        <v>467</v>
      </c>
      <c r="N139" s="136" t="str">
        <f>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325" t="str">
        <f>IF(OR(N139='Tabla Impacto'!$C$11,N139='Tabla Impacto'!$D$11),"Leve",IF(OR(N139='Tabla Impacto'!$C$12,N139='Tabla Impacto'!$D$12),"Menor",IF(OR(N139='Tabla Impacto'!$C$13,N139='Tabla Impacto'!$D$13),"Moderado",IF(OR(N139='Tabla Impacto'!$C$14,N139='Tabla Impacto'!$D$14),"Mayor",IF(OR(N139='Tabla Impacto'!$C$15,N139='Tabla Impacto'!$D$15),"Catastrófico","")))))</f>
        <v>Moderado</v>
      </c>
      <c r="P139" s="328">
        <f>IF(O139="","",IF(O139="Leve",0.2,IF(O139="Menor",0.4,IF(O139="Moderado",0.6,IF(O139="Mayor",0.8,IF(O139="Catastrófico",1,))))))</f>
        <v>0.6</v>
      </c>
      <c r="Q139" s="331"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32">
        <v>1</v>
      </c>
      <c r="S139" s="133" t="s">
        <v>543</v>
      </c>
      <c r="T139" s="134" t="str">
        <f t="shared" si="179"/>
        <v>Probabilidad</v>
      </c>
      <c r="U139" s="137" t="s">
        <v>15</v>
      </c>
      <c r="V139" s="137" t="s">
        <v>9</v>
      </c>
      <c r="W139" s="138" t="str">
        <f t="shared" si="180"/>
        <v>30%</v>
      </c>
      <c r="X139" s="137" t="s">
        <v>19</v>
      </c>
      <c r="Y139" s="137" t="s">
        <v>22</v>
      </c>
      <c r="Z139" s="137" t="s">
        <v>110</v>
      </c>
      <c r="AA139" s="116">
        <f t="shared" si="181"/>
        <v>0.28000000000000003</v>
      </c>
      <c r="AB139" s="127" t="str">
        <f t="shared" si="182"/>
        <v>Baja</v>
      </c>
      <c r="AC139" s="128">
        <f t="shared" si="183"/>
        <v>0.28000000000000003</v>
      </c>
      <c r="AD139" s="127" t="str">
        <f t="shared" si="184"/>
        <v>Moderado</v>
      </c>
      <c r="AE139" s="128">
        <f t="shared" si="185"/>
        <v>0.6</v>
      </c>
      <c r="AF139" s="129" t="str">
        <f t="shared" si="186"/>
        <v>Moderado</v>
      </c>
      <c r="AG139" s="130" t="s">
        <v>122</v>
      </c>
      <c r="AH139" s="125" t="s">
        <v>534</v>
      </c>
      <c r="AI139" s="123" t="s">
        <v>257</v>
      </c>
      <c r="AJ139" s="124" t="s">
        <v>282</v>
      </c>
      <c r="AK139" s="124" t="s">
        <v>283</v>
      </c>
      <c r="AL139" s="125" t="s">
        <v>561</v>
      </c>
      <c r="AM139" s="214" t="s">
        <v>876</v>
      </c>
      <c r="AN139" s="214" t="s">
        <v>744</v>
      </c>
      <c r="AO139" s="215">
        <v>0.67</v>
      </c>
      <c r="AP139" s="227" t="s">
        <v>745</v>
      </c>
      <c r="AQ139" s="227" t="s">
        <v>624</v>
      </c>
      <c r="AR139" s="215">
        <v>0.67</v>
      </c>
      <c r="AS139" s="110"/>
      <c r="AT139" s="110" t="s">
        <v>607</v>
      </c>
      <c r="AU139" s="110" t="s">
        <v>634</v>
      </c>
      <c r="AV139" s="110" t="s">
        <v>639</v>
      </c>
      <c r="AW139" s="110" t="s">
        <v>639</v>
      </c>
      <c r="AX139" s="110"/>
      <c r="AY139" s="546"/>
    </row>
    <row r="140" spans="1:51" s="122" customFormat="1" ht="151.5" customHeight="1" x14ac:dyDescent="0.25">
      <c r="A140" s="324"/>
      <c r="B140" s="322"/>
      <c r="C140" s="322"/>
      <c r="D140" s="322"/>
      <c r="E140" s="338"/>
      <c r="F140" s="338"/>
      <c r="G140" s="338"/>
      <c r="H140" s="341"/>
      <c r="I140" s="338"/>
      <c r="J140" s="335"/>
      <c r="K140" s="326"/>
      <c r="L140" s="329"/>
      <c r="M140" s="353"/>
      <c r="N140" s="142"/>
      <c r="O140" s="326"/>
      <c r="P140" s="329"/>
      <c r="Q140" s="332"/>
      <c r="R140" s="132">
        <v>2</v>
      </c>
      <c r="S140" s="133"/>
      <c r="T140" s="134" t="str">
        <f t="shared" si="179"/>
        <v/>
      </c>
      <c r="U140" s="137"/>
      <c r="V140" s="137"/>
      <c r="W140" s="138" t="str">
        <f t="shared" si="180"/>
        <v/>
      </c>
      <c r="X140" s="137"/>
      <c r="Y140" s="137"/>
      <c r="Z140" s="137"/>
      <c r="AA140" s="116" t="str">
        <f t="shared" si="181"/>
        <v/>
      </c>
      <c r="AB140" s="127" t="str">
        <f t="shared" si="182"/>
        <v/>
      </c>
      <c r="AC140" s="128" t="str">
        <f t="shared" si="183"/>
        <v/>
      </c>
      <c r="AD140" s="127" t="str">
        <f t="shared" si="184"/>
        <v/>
      </c>
      <c r="AE140" s="128" t="str">
        <f t="shared" si="185"/>
        <v/>
      </c>
      <c r="AF140" s="129" t="str">
        <f t="shared" si="186"/>
        <v/>
      </c>
      <c r="AG140" s="130"/>
      <c r="AH140" s="125"/>
      <c r="AI140" s="123"/>
      <c r="AJ140" s="124"/>
      <c r="AK140" s="124"/>
      <c r="AL140" s="125"/>
      <c r="AM140" s="214"/>
      <c r="AN140" s="214"/>
      <c r="AO140" s="215"/>
      <c r="AP140" s="214"/>
      <c r="AQ140" s="214"/>
      <c r="AR140" s="215"/>
      <c r="AS140" s="110"/>
      <c r="AT140" s="110" t="s">
        <v>607</v>
      </c>
      <c r="AU140" s="110" t="s">
        <v>634</v>
      </c>
      <c r="AV140" s="110" t="s">
        <v>639</v>
      </c>
      <c r="AW140" s="110" t="s">
        <v>639</v>
      </c>
      <c r="AX140" s="110"/>
      <c r="AY140" s="546"/>
    </row>
    <row r="141" spans="1:51" s="122" customFormat="1" ht="151.5" customHeight="1" x14ac:dyDescent="0.25">
      <c r="A141" s="324"/>
      <c r="B141" s="323"/>
      <c r="C141" s="323"/>
      <c r="D141" s="323"/>
      <c r="E141" s="339"/>
      <c r="F141" s="339"/>
      <c r="G141" s="339"/>
      <c r="H141" s="342"/>
      <c r="I141" s="339"/>
      <c r="J141" s="336"/>
      <c r="K141" s="327"/>
      <c r="L141" s="330"/>
      <c r="M141" s="354"/>
      <c r="N141" s="142"/>
      <c r="O141" s="327"/>
      <c r="P141" s="330"/>
      <c r="Q141" s="333"/>
      <c r="R141" s="132">
        <v>3</v>
      </c>
      <c r="S141" s="133"/>
      <c r="T141" s="134" t="str">
        <f t="shared" si="179"/>
        <v/>
      </c>
      <c r="U141" s="137"/>
      <c r="V141" s="137"/>
      <c r="W141" s="138" t="str">
        <f t="shared" si="180"/>
        <v/>
      </c>
      <c r="X141" s="137"/>
      <c r="Y141" s="137"/>
      <c r="Z141" s="137"/>
      <c r="AA141" s="116" t="str">
        <f t="shared" si="181"/>
        <v/>
      </c>
      <c r="AB141" s="127" t="str">
        <f t="shared" si="182"/>
        <v/>
      </c>
      <c r="AC141" s="128" t="str">
        <f t="shared" si="183"/>
        <v/>
      </c>
      <c r="AD141" s="127" t="str">
        <f t="shared" si="184"/>
        <v/>
      </c>
      <c r="AE141" s="128" t="str">
        <f t="shared" si="185"/>
        <v/>
      </c>
      <c r="AF141" s="129" t="str">
        <f t="shared" si="186"/>
        <v/>
      </c>
      <c r="AG141" s="130"/>
      <c r="AH141" s="125"/>
      <c r="AI141" s="123"/>
      <c r="AJ141" s="124"/>
      <c r="AK141" s="124"/>
      <c r="AL141" s="125"/>
      <c r="AM141" s="214"/>
      <c r="AN141" s="214"/>
      <c r="AO141" s="215"/>
      <c r="AP141" s="214"/>
      <c r="AQ141" s="214"/>
      <c r="AR141" s="215"/>
      <c r="AS141" s="110"/>
      <c r="AT141" s="110" t="s">
        <v>607</v>
      </c>
      <c r="AU141" s="110" t="s">
        <v>634</v>
      </c>
      <c r="AV141" s="110" t="s">
        <v>639</v>
      </c>
      <c r="AW141" s="110" t="s">
        <v>639</v>
      </c>
      <c r="AX141" s="110"/>
      <c r="AY141" s="546"/>
    </row>
    <row r="142" spans="1:51" s="122" customFormat="1" ht="151.5" customHeight="1" x14ac:dyDescent="0.25">
      <c r="A142" s="324">
        <v>47</v>
      </c>
      <c r="B142" s="321" t="s">
        <v>562</v>
      </c>
      <c r="C142" s="321" t="s">
        <v>563</v>
      </c>
      <c r="D142" s="321" t="s">
        <v>564</v>
      </c>
      <c r="E142" s="337" t="s">
        <v>118</v>
      </c>
      <c r="F142" s="337" t="s">
        <v>565</v>
      </c>
      <c r="G142" s="337" t="s">
        <v>566</v>
      </c>
      <c r="H142" s="340" t="s">
        <v>567</v>
      </c>
      <c r="I142" s="337" t="s">
        <v>318</v>
      </c>
      <c r="J142" s="334">
        <v>12</v>
      </c>
      <c r="K142" s="325" t="str">
        <f>IF(J142&lt;=0,"",IF(J142&lt;=2,"Muy Baja",IF(J142&lt;=24,"Baja",IF(J142&lt;=500,"Media",IF(J142&lt;=5000,"Alta","Muy Alta")))))</f>
        <v>Baja</v>
      </c>
      <c r="L142" s="328">
        <f>IF(K142="","",IF(K142="Muy Baja",0.2,IF(K142="Baja",0.4,IF(K142="Media",0.6,IF(K142="Alta",0.8,IF(K142="Muy Alta",1,))))))</f>
        <v>0.4</v>
      </c>
      <c r="M142" s="352" t="s">
        <v>467</v>
      </c>
      <c r="N142" s="136"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25"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28">
        <f>IF(O142="","",IF(O142="Leve",0.2,IF(O142="Menor",0.4,IF(O142="Moderado",0.6,IF(O142="Mayor",0.8,IF(O142="Catastrófico",1,))))))</f>
        <v>0.6</v>
      </c>
      <c r="Q142" s="331"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32">
        <v>1</v>
      </c>
      <c r="S142" s="133" t="s">
        <v>581</v>
      </c>
      <c r="T142" s="134" t="str">
        <f t="shared" si="179"/>
        <v>Probabilidad</v>
      </c>
      <c r="U142" s="137" t="s">
        <v>15</v>
      </c>
      <c r="V142" s="137" t="s">
        <v>9</v>
      </c>
      <c r="W142" s="138" t="str">
        <f t="shared" si="180"/>
        <v>30%</v>
      </c>
      <c r="X142" s="137" t="s">
        <v>19</v>
      </c>
      <c r="Y142" s="137" t="s">
        <v>22</v>
      </c>
      <c r="Z142" s="137" t="s">
        <v>110</v>
      </c>
      <c r="AA142" s="116">
        <f t="shared" si="181"/>
        <v>0.28000000000000003</v>
      </c>
      <c r="AB142" s="127" t="str">
        <f t="shared" si="182"/>
        <v>Baja</v>
      </c>
      <c r="AC142" s="128">
        <f t="shared" si="183"/>
        <v>0.28000000000000003</v>
      </c>
      <c r="AD142" s="127" t="str">
        <f t="shared" si="184"/>
        <v>Moderado</v>
      </c>
      <c r="AE142" s="128">
        <f t="shared" si="185"/>
        <v>0.6</v>
      </c>
      <c r="AF142" s="129" t="str">
        <f t="shared" si="186"/>
        <v>Moderado</v>
      </c>
      <c r="AG142" s="130" t="s">
        <v>122</v>
      </c>
      <c r="AH142" s="125" t="s">
        <v>746</v>
      </c>
      <c r="AI142" s="123" t="s">
        <v>198</v>
      </c>
      <c r="AJ142" s="124" t="s">
        <v>282</v>
      </c>
      <c r="AK142" s="124" t="s">
        <v>283</v>
      </c>
      <c r="AL142" s="125" t="s">
        <v>569</v>
      </c>
      <c r="AM142" s="82" t="s">
        <v>635</v>
      </c>
      <c r="AN142" s="214" t="s">
        <v>636</v>
      </c>
      <c r="AO142" s="215">
        <v>0.67</v>
      </c>
      <c r="AP142" s="214" t="s">
        <v>637</v>
      </c>
      <c r="AQ142" s="214" t="s">
        <v>638</v>
      </c>
      <c r="AR142" s="215">
        <v>0.67</v>
      </c>
      <c r="AS142" s="110"/>
      <c r="AT142" s="110" t="s">
        <v>607</v>
      </c>
      <c r="AU142" s="110" t="s">
        <v>634</v>
      </c>
      <c r="AV142" s="110" t="s">
        <v>639</v>
      </c>
      <c r="AW142" s="110" t="s">
        <v>639</v>
      </c>
      <c r="AX142" s="110"/>
      <c r="AY142" s="546"/>
    </row>
    <row r="143" spans="1:51" s="122" customFormat="1" ht="151.5" customHeight="1" x14ac:dyDescent="0.25">
      <c r="A143" s="324"/>
      <c r="B143" s="322"/>
      <c r="C143" s="322"/>
      <c r="D143" s="322"/>
      <c r="E143" s="338"/>
      <c r="F143" s="338"/>
      <c r="G143" s="338"/>
      <c r="H143" s="341"/>
      <c r="I143" s="338"/>
      <c r="J143" s="335"/>
      <c r="K143" s="326"/>
      <c r="L143" s="329"/>
      <c r="M143" s="353"/>
      <c r="N143" s="142"/>
      <c r="O143" s="326"/>
      <c r="P143" s="329"/>
      <c r="Q143" s="332"/>
      <c r="R143" s="132">
        <v>2</v>
      </c>
      <c r="S143" s="133"/>
      <c r="T143" s="134" t="str">
        <f t="shared" si="179"/>
        <v/>
      </c>
      <c r="U143" s="137"/>
      <c r="V143" s="137"/>
      <c r="W143" s="138" t="str">
        <f t="shared" si="180"/>
        <v/>
      </c>
      <c r="X143" s="137"/>
      <c r="Y143" s="137"/>
      <c r="Z143" s="137"/>
      <c r="AA143" s="116" t="str">
        <f t="shared" si="181"/>
        <v/>
      </c>
      <c r="AB143" s="127" t="str">
        <f t="shared" si="182"/>
        <v/>
      </c>
      <c r="AC143" s="128" t="str">
        <f t="shared" si="183"/>
        <v/>
      </c>
      <c r="AD143" s="127" t="str">
        <f t="shared" si="184"/>
        <v/>
      </c>
      <c r="AE143" s="128" t="str">
        <f t="shared" si="185"/>
        <v/>
      </c>
      <c r="AF143" s="129" t="str">
        <f t="shared" si="186"/>
        <v/>
      </c>
      <c r="AG143" s="130"/>
      <c r="AH143" s="125"/>
      <c r="AI143" s="123"/>
      <c r="AJ143" s="124"/>
      <c r="AK143" s="124"/>
      <c r="AL143" s="125"/>
      <c r="AM143" s="214"/>
      <c r="AN143" s="214"/>
      <c r="AO143" s="215"/>
      <c r="AP143" s="214"/>
      <c r="AQ143" s="214"/>
      <c r="AR143" s="215"/>
      <c r="AS143" s="110"/>
      <c r="AT143" s="110" t="s">
        <v>607</v>
      </c>
      <c r="AU143" s="110" t="s">
        <v>634</v>
      </c>
      <c r="AV143" s="110" t="s">
        <v>639</v>
      </c>
      <c r="AW143" s="110" t="s">
        <v>639</v>
      </c>
      <c r="AX143" s="110"/>
      <c r="AY143" s="546"/>
    </row>
    <row r="144" spans="1:51" s="122" customFormat="1" ht="151.5" customHeight="1" x14ac:dyDescent="0.25">
      <c r="A144" s="324"/>
      <c r="B144" s="323"/>
      <c r="C144" s="323"/>
      <c r="D144" s="323"/>
      <c r="E144" s="339"/>
      <c r="F144" s="339"/>
      <c r="G144" s="339"/>
      <c r="H144" s="342"/>
      <c r="I144" s="339"/>
      <c r="J144" s="336"/>
      <c r="K144" s="327"/>
      <c r="L144" s="330"/>
      <c r="M144" s="354"/>
      <c r="N144" s="142"/>
      <c r="O144" s="327"/>
      <c r="P144" s="330"/>
      <c r="Q144" s="333"/>
      <c r="R144" s="132">
        <v>3</v>
      </c>
      <c r="S144" s="133"/>
      <c r="T144" s="134" t="str">
        <f t="shared" si="179"/>
        <v/>
      </c>
      <c r="U144" s="137"/>
      <c r="V144" s="137"/>
      <c r="W144" s="138" t="str">
        <f t="shared" si="180"/>
        <v/>
      </c>
      <c r="X144" s="137"/>
      <c r="Y144" s="137"/>
      <c r="Z144" s="137"/>
      <c r="AA144" s="116" t="str">
        <f t="shared" si="181"/>
        <v/>
      </c>
      <c r="AB144" s="127" t="str">
        <f t="shared" si="182"/>
        <v/>
      </c>
      <c r="AC144" s="128" t="str">
        <f t="shared" si="183"/>
        <v/>
      </c>
      <c r="AD144" s="127" t="str">
        <f t="shared" si="184"/>
        <v/>
      </c>
      <c r="AE144" s="128" t="str">
        <f t="shared" si="185"/>
        <v/>
      </c>
      <c r="AF144" s="129" t="str">
        <f t="shared" si="186"/>
        <v/>
      </c>
      <c r="AG144" s="130"/>
      <c r="AH144" s="125"/>
      <c r="AI144" s="123"/>
      <c r="AJ144" s="124"/>
      <c r="AK144" s="124"/>
      <c r="AL144" s="125"/>
      <c r="AM144" s="214"/>
      <c r="AN144" s="214"/>
      <c r="AO144" s="215"/>
      <c r="AP144" s="214"/>
      <c r="AQ144" s="214"/>
      <c r="AR144" s="215"/>
      <c r="AS144" s="110"/>
      <c r="AT144" s="110" t="s">
        <v>607</v>
      </c>
      <c r="AU144" s="110" t="s">
        <v>634</v>
      </c>
      <c r="AV144" s="110" t="s">
        <v>639</v>
      </c>
      <c r="AW144" s="110" t="s">
        <v>639</v>
      </c>
      <c r="AX144" s="110"/>
      <c r="AY144" s="546"/>
    </row>
    <row r="145" spans="1:51" s="122" customFormat="1" ht="151.5" customHeight="1" x14ac:dyDescent="0.25">
      <c r="A145" s="324">
        <v>48</v>
      </c>
      <c r="B145" s="321" t="s">
        <v>570</v>
      </c>
      <c r="C145" s="321" t="s">
        <v>571</v>
      </c>
      <c r="D145" s="321" t="s">
        <v>572</v>
      </c>
      <c r="E145" s="337" t="s">
        <v>118</v>
      </c>
      <c r="F145" s="337" t="s">
        <v>574</v>
      </c>
      <c r="G145" s="337" t="s">
        <v>575</v>
      </c>
      <c r="H145" s="340" t="s">
        <v>573</v>
      </c>
      <c r="I145" s="337" t="s">
        <v>117</v>
      </c>
      <c r="J145" s="334">
        <v>24</v>
      </c>
      <c r="K145" s="325" t="str">
        <f>IF(J145&lt;=0,"",IF(J145&lt;=2,"Muy Baja",IF(J145&lt;=24,"Baja",IF(J145&lt;=500,"Media",IF(J145&lt;=5000,"Alta","Muy Alta")))))</f>
        <v>Baja</v>
      </c>
      <c r="L145" s="328">
        <f>IF(K145="","",IF(K145="Muy Baja",0.2,IF(K145="Baja",0.4,IF(K145="Media",0.6,IF(K145="Alta",0.8,IF(K145="Muy Alta",1,))))))</f>
        <v>0.4</v>
      </c>
      <c r="M145" s="352" t="s">
        <v>467</v>
      </c>
      <c r="N145" s="136" t="str">
        <f>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325" t="str">
        <f>IF(OR(N145='Tabla Impacto'!$C$11,N145='Tabla Impacto'!$D$11),"Leve",IF(OR(N145='Tabla Impacto'!$C$12,N145='Tabla Impacto'!$D$12),"Menor",IF(OR(N145='Tabla Impacto'!$C$13,N145='Tabla Impacto'!$D$13),"Moderado",IF(OR(N145='Tabla Impacto'!$C$14,N145='Tabla Impacto'!$D$14),"Mayor",IF(OR(N145='Tabla Impacto'!$C$15,N145='Tabla Impacto'!$D$15),"Catastrófico","")))))</f>
        <v>Moderado</v>
      </c>
      <c r="P145" s="328">
        <f>IF(O145="","",IF(O145="Leve",0.2,IF(O145="Menor",0.4,IF(O145="Moderado",0.6,IF(O145="Mayor",0.8,IF(O145="Catastrófico",1,))))))</f>
        <v>0.6</v>
      </c>
      <c r="Q145" s="331"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32">
        <v>1</v>
      </c>
      <c r="S145" s="133" t="s">
        <v>747</v>
      </c>
      <c r="T145" s="134" t="str">
        <f t="shared" si="179"/>
        <v>Probabilidad</v>
      </c>
      <c r="U145" s="137" t="s">
        <v>15</v>
      </c>
      <c r="V145" s="137" t="s">
        <v>9</v>
      </c>
      <c r="W145" s="138" t="str">
        <f t="shared" si="180"/>
        <v>30%</v>
      </c>
      <c r="X145" s="137" t="s">
        <v>19</v>
      </c>
      <c r="Y145" s="137" t="s">
        <v>22</v>
      </c>
      <c r="Z145" s="137" t="s">
        <v>110</v>
      </c>
      <c r="AA145" s="116">
        <f t="shared" si="181"/>
        <v>0.28000000000000003</v>
      </c>
      <c r="AB145" s="127" t="str">
        <f t="shared" si="182"/>
        <v>Baja</v>
      </c>
      <c r="AC145" s="128">
        <f t="shared" si="183"/>
        <v>0.28000000000000003</v>
      </c>
      <c r="AD145" s="127" t="str">
        <f t="shared" si="184"/>
        <v>Moderado</v>
      </c>
      <c r="AE145" s="128">
        <f t="shared" si="185"/>
        <v>0.6</v>
      </c>
      <c r="AF145" s="129" t="str">
        <f t="shared" si="186"/>
        <v>Moderado</v>
      </c>
      <c r="AG145" s="130" t="s">
        <v>122</v>
      </c>
      <c r="AH145" s="125" t="s">
        <v>576</v>
      </c>
      <c r="AI145" s="123" t="s">
        <v>197</v>
      </c>
      <c r="AJ145" s="124" t="s">
        <v>577</v>
      </c>
      <c r="AK145" s="124" t="s">
        <v>283</v>
      </c>
      <c r="AL145" s="125" t="s">
        <v>578</v>
      </c>
      <c r="AM145" s="214" t="s">
        <v>640</v>
      </c>
      <c r="AN145" s="214" t="s">
        <v>641</v>
      </c>
      <c r="AO145" s="215">
        <v>0.67</v>
      </c>
      <c r="AP145" s="214" t="s">
        <v>748</v>
      </c>
      <c r="AQ145" s="214" t="s">
        <v>642</v>
      </c>
      <c r="AR145" s="215">
        <v>0.67</v>
      </c>
      <c r="AS145" s="110"/>
      <c r="AT145" s="110" t="s">
        <v>607</v>
      </c>
      <c r="AU145" s="110" t="s">
        <v>634</v>
      </c>
      <c r="AV145" s="110" t="s">
        <v>639</v>
      </c>
      <c r="AW145" s="110" t="s">
        <v>639</v>
      </c>
      <c r="AX145" s="110"/>
      <c r="AY145" s="546"/>
    </row>
    <row r="146" spans="1:51" s="122" customFormat="1" ht="151.5" customHeight="1" x14ac:dyDescent="0.25">
      <c r="A146" s="324"/>
      <c r="B146" s="322"/>
      <c r="C146" s="322"/>
      <c r="D146" s="322"/>
      <c r="E146" s="338"/>
      <c r="F146" s="338"/>
      <c r="G146" s="338"/>
      <c r="H146" s="341"/>
      <c r="I146" s="338"/>
      <c r="J146" s="335"/>
      <c r="K146" s="326"/>
      <c r="L146" s="329"/>
      <c r="M146" s="353"/>
      <c r="N146" s="142"/>
      <c r="O146" s="326"/>
      <c r="P146" s="329"/>
      <c r="Q146" s="332"/>
      <c r="R146" s="132">
        <v>2</v>
      </c>
      <c r="S146" s="133"/>
      <c r="T146" s="134" t="str">
        <f t="shared" si="179"/>
        <v/>
      </c>
      <c r="U146" s="137"/>
      <c r="V146" s="137"/>
      <c r="W146" s="138" t="str">
        <f t="shared" si="180"/>
        <v/>
      </c>
      <c r="X146" s="137"/>
      <c r="Y146" s="137"/>
      <c r="Z146" s="137"/>
      <c r="AA146" s="116" t="str">
        <f t="shared" si="181"/>
        <v/>
      </c>
      <c r="AB146" s="127" t="str">
        <f t="shared" si="182"/>
        <v/>
      </c>
      <c r="AC146" s="128" t="str">
        <f t="shared" si="183"/>
        <v/>
      </c>
      <c r="AD146" s="127" t="str">
        <f t="shared" si="184"/>
        <v/>
      </c>
      <c r="AE146" s="128" t="str">
        <f t="shared" si="185"/>
        <v/>
      </c>
      <c r="AF146" s="129" t="str">
        <f t="shared" si="186"/>
        <v/>
      </c>
      <c r="AG146" s="130"/>
      <c r="AH146" s="125"/>
      <c r="AI146" s="123"/>
      <c r="AJ146" s="124"/>
      <c r="AK146" s="124"/>
      <c r="AL146" s="125"/>
      <c r="AY146" s="546"/>
    </row>
    <row r="147" spans="1:51" s="122" customFormat="1" ht="151.5" customHeight="1" x14ac:dyDescent="0.25">
      <c r="A147" s="324"/>
      <c r="B147" s="323"/>
      <c r="C147" s="323"/>
      <c r="D147" s="323"/>
      <c r="E147" s="339"/>
      <c r="F147" s="339"/>
      <c r="G147" s="339"/>
      <c r="H147" s="342"/>
      <c r="I147" s="339"/>
      <c r="J147" s="336"/>
      <c r="K147" s="327"/>
      <c r="L147" s="330"/>
      <c r="M147" s="354"/>
      <c r="N147" s="142"/>
      <c r="O147" s="327"/>
      <c r="P147" s="330"/>
      <c r="Q147" s="333"/>
      <c r="R147" s="132">
        <v>3</v>
      </c>
      <c r="S147" s="133"/>
      <c r="T147" s="134" t="str">
        <f t="shared" si="179"/>
        <v/>
      </c>
      <c r="U147" s="137"/>
      <c r="V147" s="137"/>
      <c r="W147" s="138" t="str">
        <f t="shared" si="180"/>
        <v/>
      </c>
      <c r="X147" s="137"/>
      <c r="Y147" s="137"/>
      <c r="Z147" s="137"/>
      <c r="AA147" s="116" t="str">
        <f t="shared" si="181"/>
        <v/>
      </c>
      <c r="AB147" s="127" t="str">
        <f t="shared" si="182"/>
        <v/>
      </c>
      <c r="AC147" s="128" t="str">
        <f t="shared" si="183"/>
        <v/>
      </c>
      <c r="AD147" s="127" t="str">
        <f t="shared" si="184"/>
        <v/>
      </c>
      <c r="AE147" s="128" t="str">
        <f t="shared" si="185"/>
        <v/>
      </c>
      <c r="AF147" s="129" t="str">
        <f t="shared" si="186"/>
        <v/>
      </c>
      <c r="AG147" s="130"/>
      <c r="AH147" s="125"/>
      <c r="AI147" s="123"/>
      <c r="AJ147" s="124"/>
      <c r="AK147" s="124"/>
      <c r="AL147" s="125"/>
      <c r="AY147" s="546"/>
    </row>
    <row r="148" spans="1:51" s="122" customFormat="1" ht="151.5" hidden="1" customHeight="1" x14ac:dyDescent="0.25">
      <c r="A148" s="324"/>
      <c r="B148" s="321"/>
      <c r="C148" s="356"/>
      <c r="D148" s="356"/>
      <c r="E148" s="337"/>
      <c r="F148" s="337"/>
      <c r="G148" s="337"/>
      <c r="H148" s="340"/>
      <c r="I148" s="337"/>
      <c r="J148" s="334"/>
      <c r="K148" s="325" t="str">
        <f>IF(J148&lt;=0,"",IF(J148&lt;=2,"Muy Baja",IF(J148&lt;=24,"Baja",IF(J148&lt;=500,"Media",IF(J148&lt;=5000,"Alta","Muy Alta")))))</f>
        <v/>
      </c>
      <c r="L148" s="328" t="str">
        <f>IF(K148="","",IF(K148="Muy Baja",0.2,IF(K148="Baja",0.4,IF(K148="Media",0.6,IF(K148="Alta",0.8,IF(K148="Muy Alta",1,))))))</f>
        <v/>
      </c>
      <c r="M148" s="352"/>
      <c r="N148" s="136">
        <f>IF(NOT(ISERROR(MATCH(M148,'Tabla Impacto'!$B$221:$B$223,0))),'Tabla Impacto'!$F$223&amp;"Por favor no seleccionar los criterios de impacto(Afectación Económica o presupuestal y Pérdida Reputacional)",M148)</f>
        <v>0</v>
      </c>
      <c r="O148" s="325" t="str">
        <f>IF(OR(N148='Tabla Impacto'!$C$11,N148='Tabla Impacto'!$D$11),"Leve",IF(OR(N148='Tabla Impacto'!$C$12,N148='Tabla Impacto'!$D$12),"Menor",IF(OR(N148='Tabla Impacto'!$C$13,N148='Tabla Impacto'!$D$13),"Moderado",IF(OR(N148='Tabla Impacto'!$C$14,N148='Tabla Impacto'!$D$14),"Mayor",IF(OR(N148='Tabla Impacto'!$C$15,N148='Tabla Impacto'!$D$15),"Catastrófico","")))))</f>
        <v/>
      </c>
      <c r="P148" s="328" t="str">
        <f>IF(O148="","",IF(O148="Leve",0.2,IF(O148="Menor",0.4,IF(O148="Moderado",0.6,IF(O148="Mayor",0.8,IF(O148="Catastrófico",1,))))))</f>
        <v/>
      </c>
      <c r="Q148" s="331"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32">
        <v>1</v>
      </c>
      <c r="S148" s="133"/>
      <c r="T148" s="134" t="str">
        <f t="shared" si="179"/>
        <v/>
      </c>
      <c r="U148" s="137"/>
      <c r="V148" s="137"/>
      <c r="W148" s="138" t="str">
        <f t="shared" si="180"/>
        <v/>
      </c>
      <c r="X148" s="137"/>
      <c r="Y148" s="137"/>
      <c r="Z148" s="137"/>
      <c r="AA148" s="116" t="str">
        <f t="shared" si="181"/>
        <v/>
      </c>
      <c r="AB148" s="127" t="str">
        <f t="shared" si="182"/>
        <v/>
      </c>
      <c r="AC148" s="128" t="str">
        <f t="shared" si="183"/>
        <v/>
      </c>
      <c r="AD148" s="127" t="str">
        <f t="shared" si="184"/>
        <v/>
      </c>
      <c r="AE148" s="128" t="str">
        <f t="shared" si="185"/>
        <v/>
      </c>
      <c r="AF148" s="129" t="str">
        <f t="shared" si="186"/>
        <v/>
      </c>
      <c r="AG148" s="130"/>
      <c r="AH148" s="125"/>
      <c r="AI148" s="123"/>
      <c r="AJ148" s="124"/>
      <c r="AK148" s="124"/>
      <c r="AL148" s="125"/>
      <c r="AY148" s="546"/>
    </row>
    <row r="149" spans="1:51" s="122" customFormat="1" ht="151.5" hidden="1" customHeight="1" x14ac:dyDescent="0.25">
      <c r="A149" s="324"/>
      <c r="B149" s="322"/>
      <c r="C149" s="324"/>
      <c r="D149" s="324"/>
      <c r="E149" s="338"/>
      <c r="F149" s="338"/>
      <c r="G149" s="338"/>
      <c r="H149" s="341"/>
      <c r="I149" s="338"/>
      <c r="J149" s="335"/>
      <c r="K149" s="326"/>
      <c r="L149" s="329"/>
      <c r="M149" s="353"/>
      <c r="N149" s="142"/>
      <c r="O149" s="326"/>
      <c r="P149" s="329"/>
      <c r="Q149" s="332"/>
      <c r="R149" s="132">
        <v>2</v>
      </c>
      <c r="S149" s="133"/>
      <c r="T149" s="134" t="str">
        <f t="shared" si="179"/>
        <v/>
      </c>
      <c r="U149" s="137"/>
      <c r="V149" s="137"/>
      <c r="W149" s="138" t="str">
        <f t="shared" si="180"/>
        <v/>
      </c>
      <c r="X149" s="137"/>
      <c r="Y149" s="137"/>
      <c r="Z149" s="137"/>
      <c r="AA149" s="116" t="str">
        <f t="shared" si="181"/>
        <v/>
      </c>
      <c r="AB149" s="127" t="str">
        <f t="shared" si="182"/>
        <v/>
      </c>
      <c r="AC149" s="128" t="str">
        <f t="shared" si="183"/>
        <v/>
      </c>
      <c r="AD149" s="127" t="str">
        <f t="shared" si="184"/>
        <v/>
      </c>
      <c r="AE149" s="128" t="str">
        <f t="shared" si="185"/>
        <v/>
      </c>
      <c r="AF149" s="129" t="str">
        <f t="shared" si="186"/>
        <v/>
      </c>
      <c r="AG149" s="130"/>
      <c r="AH149" s="125"/>
      <c r="AI149" s="123"/>
      <c r="AJ149" s="124"/>
      <c r="AK149" s="124"/>
      <c r="AL149" s="125"/>
      <c r="AY149" s="546"/>
    </row>
    <row r="150" spans="1:51" s="122" customFormat="1" ht="151.5" hidden="1" customHeight="1" x14ac:dyDescent="0.25">
      <c r="A150" s="355"/>
      <c r="B150" s="323"/>
      <c r="C150" s="355"/>
      <c r="D150" s="355"/>
      <c r="E150" s="339"/>
      <c r="F150" s="339"/>
      <c r="G150" s="339"/>
      <c r="H150" s="342"/>
      <c r="I150" s="339"/>
      <c r="J150" s="336"/>
      <c r="K150" s="327"/>
      <c r="L150" s="330"/>
      <c r="M150" s="354"/>
      <c r="N150" s="142"/>
      <c r="O150" s="327"/>
      <c r="P150" s="330"/>
      <c r="Q150" s="333"/>
      <c r="R150" s="132">
        <v>3</v>
      </c>
      <c r="S150" s="133"/>
      <c r="T150" s="134" t="str">
        <f t="shared" si="179"/>
        <v/>
      </c>
      <c r="U150" s="137"/>
      <c r="V150" s="137"/>
      <c r="W150" s="138" t="str">
        <f t="shared" si="180"/>
        <v/>
      </c>
      <c r="X150" s="137"/>
      <c r="Y150" s="137"/>
      <c r="Z150" s="137"/>
      <c r="AA150" s="116" t="str">
        <f t="shared" si="181"/>
        <v/>
      </c>
      <c r="AB150" s="127" t="str">
        <f t="shared" si="182"/>
        <v/>
      </c>
      <c r="AC150" s="128" t="str">
        <f t="shared" si="183"/>
        <v/>
      </c>
      <c r="AD150" s="127" t="str">
        <f t="shared" si="184"/>
        <v/>
      </c>
      <c r="AE150" s="128" t="str">
        <f t="shared" si="185"/>
        <v/>
      </c>
      <c r="AF150" s="129" t="str">
        <f t="shared" si="186"/>
        <v/>
      </c>
      <c r="AG150" s="130"/>
      <c r="AH150" s="125"/>
      <c r="AI150" s="123"/>
      <c r="AJ150" s="124"/>
      <c r="AK150" s="124"/>
      <c r="AL150" s="125"/>
      <c r="AY150" s="546"/>
    </row>
    <row r="151" spans="1:51" ht="49.5" customHeight="1" x14ac:dyDescent="0.25">
      <c r="A151" s="3"/>
      <c r="B151" s="81"/>
      <c r="C151" s="81"/>
      <c r="D151" s="81"/>
      <c r="E151" s="403" t="s">
        <v>492</v>
      </c>
      <c r="F151" s="404"/>
      <c r="G151" s="404"/>
      <c r="H151" s="404"/>
      <c r="I151" s="404"/>
      <c r="J151" s="404"/>
      <c r="K151" s="404"/>
      <c r="L151" s="404"/>
      <c r="M151" s="404"/>
      <c r="N151" s="404"/>
      <c r="O151" s="404"/>
      <c r="P151" s="404"/>
      <c r="Q151" s="404"/>
      <c r="R151" s="404"/>
      <c r="S151" s="404"/>
      <c r="T151" s="404"/>
      <c r="U151" s="404"/>
      <c r="V151" s="404"/>
      <c r="W151" s="404"/>
      <c r="X151" s="404"/>
      <c r="Y151" s="404"/>
      <c r="Z151" s="404"/>
      <c r="AA151" s="404"/>
      <c r="AB151" s="404"/>
      <c r="AC151" s="404"/>
      <c r="AD151" s="404"/>
      <c r="AE151" s="404"/>
      <c r="AF151" s="404"/>
      <c r="AG151" s="404"/>
      <c r="AH151" s="404"/>
      <c r="AI151" s="404"/>
      <c r="AJ151" s="404"/>
      <c r="AK151" s="404"/>
      <c r="AL151" s="404"/>
      <c r="AN151" s="226" t="s">
        <v>807</v>
      </c>
      <c r="AO151" s="225">
        <f>AVERAGE(AO7:AO145)</f>
        <v>0.66731343283582201</v>
      </c>
      <c r="AQ151" s="226" t="s">
        <v>807</v>
      </c>
      <c r="AR151" s="225">
        <f>AVERAGE(AR7:AR145)</f>
        <v>0.66177419354838818</v>
      </c>
    </row>
    <row r="153" spans="1:51" x14ac:dyDescent="0.25">
      <c r="A153" s="2"/>
      <c r="B153" s="2"/>
      <c r="C153" s="2"/>
      <c r="D153" s="2"/>
      <c r="E153" s="20" t="s">
        <v>337</v>
      </c>
      <c r="F153" s="2"/>
      <c r="G153" s="2"/>
    </row>
  </sheetData>
  <autoFilter ref="A6:CO151" xr:uid="{00000000-0009-0000-0000-000002000000}"/>
  <dataConsolidate/>
  <mergeCells count="815">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 ref="Q82:Q84"/>
    <mergeCell ref="G82:G84"/>
    <mergeCell ref="H82:H84"/>
    <mergeCell ref="I82:I84"/>
    <mergeCell ref="J82:J84"/>
    <mergeCell ref="K82:K84"/>
    <mergeCell ref="L82:L84"/>
    <mergeCell ref="M82:M84"/>
    <mergeCell ref="O82:O84"/>
    <mergeCell ref="P82:P84"/>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1:AL151"/>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16:B18"/>
    <mergeCell ref="C16:C18"/>
    <mergeCell ref="D16:D18"/>
    <mergeCell ref="E16:E18"/>
    <mergeCell ref="F16:F18"/>
    <mergeCell ref="G16:G18"/>
    <mergeCell ref="H16:H18"/>
    <mergeCell ref="K16:K18"/>
    <mergeCell ref="L16:L18"/>
    <mergeCell ref="I16:I18"/>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H25:H27"/>
    <mergeCell ref="I25:I27"/>
    <mergeCell ref="I19:I21"/>
    <mergeCell ref="J19:J21"/>
    <mergeCell ref="K19:K21"/>
    <mergeCell ref="L19:L21"/>
    <mergeCell ref="M19:M21"/>
    <mergeCell ref="O19:O21"/>
    <mergeCell ref="P19:P21"/>
    <mergeCell ref="P25:P27"/>
    <mergeCell ref="H19:H21"/>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G28:G30"/>
    <mergeCell ref="F28:F30"/>
    <mergeCell ref="E28:E30"/>
    <mergeCell ref="D28:D30"/>
    <mergeCell ref="F31:F33"/>
    <mergeCell ref="G31:G33"/>
    <mergeCell ref="H31:H33"/>
    <mergeCell ref="I28:I30"/>
    <mergeCell ref="I31:I33"/>
    <mergeCell ref="J31:J33"/>
    <mergeCell ref="A34:A36"/>
    <mergeCell ref="B34:B36"/>
    <mergeCell ref="C31:C33"/>
    <mergeCell ref="D31:D33"/>
    <mergeCell ref="E31:E33"/>
    <mergeCell ref="L34:L36"/>
    <mergeCell ref="K34:K36"/>
    <mergeCell ref="J34:J36"/>
    <mergeCell ref="I34:I36"/>
    <mergeCell ref="H34:H36"/>
    <mergeCell ref="A31:A33"/>
    <mergeCell ref="B31:B33"/>
    <mergeCell ref="Q31:Q33"/>
    <mergeCell ref="Q34:Q36"/>
    <mergeCell ref="P34:P36"/>
    <mergeCell ref="O34:O36"/>
    <mergeCell ref="M34:M36"/>
    <mergeCell ref="K31:K33"/>
    <mergeCell ref="L31:L33"/>
    <mergeCell ref="M31:M33"/>
    <mergeCell ref="O31:O33"/>
    <mergeCell ref="P31:P33"/>
    <mergeCell ref="A37:A39"/>
    <mergeCell ref="B37:B39"/>
    <mergeCell ref="C37:C39"/>
    <mergeCell ref="D37:D39"/>
    <mergeCell ref="E37:E39"/>
    <mergeCell ref="G34:G36"/>
    <mergeCell ref="F34:F36"/>
    <mergeCell ref="E34:E36"/>
    <mergeCell ref="D34:D36"/>
    <mergeCell ref="C34:C36"/>
    <mergeCell ref="Q37:Q39"/>
    <mergeCell ref="K37:K39"/>
    <mergeCell ref="L37:L39"/>
    <mergeCell ref="M37:M39"/>
    <mergeCell ref="O37:O39"/>
    <mergeCell ref="P37:P39"/>
    <mergeCell ref="F37:F39"/>
    <mergeCell ref="G37:G39"/>
    <mergeCell ref="H37:H39"/>
    <mergeCell ref="I37:I39"/>
    <mergeCell ref="J37:J39"/>
    <mergeCell ref="A40:A42"/>
    <mergeCell ref="B40:B42"/>
    <mergeCell ref="C40:C42"/>
    <mergeCell ref="D40:D42"/>
    <mergeCell ref="E40:E42"/>
    <mergeCell ref="F40:F42"/>
    <mergeCell ref="G40:G42"/>
    <mergeCell ref="H40:H42"/>
    <mergeCell ref="I40:I42"/>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H46:H48"/>
    <mergeCell ref="I46:I48"/>
    <mergeCell ref="B43:B45"/>
    <mergeCell ref="C43:C45"/>
    <mergeCell ref="D43:D45"/>
    <mergeCell ref="E43:E45"/>
    <mergeCell ref="F43:F45"/>
    <mergeCell ref="G43:G45"/>
    <mergeCell ref="H43:H45"/>
    <mergeCell ref="I43:I45"/>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C52:C54"/>
    <mergeCell ref="B52:B54"/>
    <mergeCell ref="A52:A54"/>
    <mergeCell ref="A55:A57"/>
    <mergeCell ref="B55:B57"/>
    <mergeCell ref="C55:C57"/>
    <mergeCell ref="H52:H54"/>
    <mergeCell ref="G52:G54"/>
    <mergeCell ref="F52:F54"/>
    <mergeCell ref="E52:E54"/>
    <mergeCell ref="D52:D54"/>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79:A81"/>
    <mergeCell ref="A76:A78"/>
    <mergeCell ref="A73:A75"/>
    <mergeCell ref="A70:A72"/>
    <mergeCell ref="A100:A102"/>
    <mergeCell ref="A94:A96"/>
    <mergeCell ref="A91:A93"/>
    <mergeCell ref="A88:A90"/>
    <mergeCell ref="A82:A84"/>
    <mergeCell ref="A97:A99"/>
    <mergeCell ref="A64:A66"/>
    <mergeCell ref="A61:A63"/>
    <mergeCell ref="A58:A60"/>
    <mergeCell ref="B58:B60"/>
    <mergeCell ref="C58:C60"/>
    <mergeCell ref="B61:B63"/>
    <mergeCell ref="C61:C63"/>
    <mergeCell ref="B64:B66"/>
    <mergeCell ref="C64:C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F79:F81"/>
    <mergeCell ref="E79:E81"/>
    <mergeCell ref="D79:D81"/>
    <mergeCell ref="C79:C81"/>
    <mergeCell ref="B79:B81"/>
    <mergeCell ref="B82:B84"/>
    <mergeCell ref="C82:C84"/>
    <mergeCell ref="D82:D84"/>
    <mergeCell ref="E82:E84"/>
    <mergeCell ref="F82:F84"/>
    <mergeCell ref="Q85:Q87"/>
    <mergeCell ref="G85:G87"/>
    <mergeCell ref="H85:H87"/>
    <mergeCell ref="I85:I87"/>
    <mergeCell ref="J85:J87"/>
    <mergeCell ref="K85:K87"/>
    <mergeCell ref="B85:B87"/>
    <mergeCell ref="C85:C87"/>
    <mergeCell ref="D85:D87"/>
    <mergeCell ref="E85:E87"/>
    <mergeCell ref="F85:F87"/>
    <mergeCell ref="B88:B90"/>
    <mergeCell ref="C88:C90"/>
    <mergeCell ref="D88:D90"/>
    <mergeCell ref="E88:E90"/>
    <mergeCell ref="F88:F90"/>
    <mergeCell ref="L85:L87"/>
    <mergeCell ref="M85:M87"/>
    <mergeCell ref="O85:O87"/>
    <mergeCell ref="P85:P87"/>
    <mergeCell ref="L88:L90"/>
    <mergeCell ref="M88:M90"/>
    <mergeCell ref="O88:O90"/>
    <mergeCell ref="P88:P90"/>
    <mergeCell ref="Q88:Q90"/>
    <mergeCell ref="G88:G90"/>
    <mergeCell ref="H88:H90"/>
    <mergeCell ref="I88:I90"/>
    <mergeCell ref="J88:J90"/>
    <mergeCell ref="K88:K90"/>
    <mergeCell ref="E91:E93"/>
    <mergeCell ref="D91:D93"/>
    <mergeCell ref="C91:C93"/>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I97:I99"/>
    <mergeCell ref="J97:J99"/>
    <mergeCell ref="M103:M105"/>
    <mergeCell ref="O103:O105"/>
    <mergeCell ref="P103:P105"/>
    <mergeCell ref="Q103:Q105"/>
    <mergeCell ref="L100:L102"/>
    <mergeCell ref="M100:M102"/>
    <mergeCell ref="O100:O102"/>
    <mergeCell ref="P100:P102"/>
    <mergeCell ref="Q100:Q102"/>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F106:F108"/>
    <mergeCell ref="G106:G108"/>
    <mergeCell ref="H106:H108"/>
    <mergeCell ref="I106:I108"/>
    <mergeCell ref="J106:J108"/>
    <mergeCell ref="A106:A108"/>
    <mergeCell ref="B106:B108"/>
    <mergeCell ref="C106:C108"/>
    <mergeCell ref="D106:D108"/>
    <mergeCell ref="E106:E108"/>
    <mergeCell ref="Q109:Q111"/>
    <mergeCell ref="O112:O114"/>
    <mergeCell ref="P112:P114"/>
    <mergeCell ref="Q112:Q114"/>
    <mergeCell ref="K106:K108"/>
    <mergeCell ref="L106:L108"/>
    <mergeCell ref="M106:M108"/>
    <mergeCell ref="O106:O108"/>
    <mergeCell ref="P106:P108"/>
    <mergeCell ref="M112:M114"/>
    <mergeCell ref="L112:L114"/>
    <mergeCell ref="K112:K114"/>
    <mergeCell ref="O127:O129"/>
    <mergeCell ref="P127:P129"/>
    <mergeCell ref="Q127:Q129"/>
    <mergeCell ref="A124:A126"/>
    <mergeCell ref="B124:B126"/>
    <mergeCell ref="C124:C126"/>
    <mergeCell ref="D124:D126"/>
    <mergeCell ref="E124:E126"/>
    <mergeCell ref="F124:F126"/>
    <mergeCell ref="G124:G126"/>
    <mergeCell ref="H124:H126"/>
    <mergeCell ref="I124:I126"/>
    <mergeCell ref="A127:A129"/>
    <mergeCell ref="B127:B129"/>
    <mergeCell ref="C127:C129"/>
    <mergeCell ref="D127:D129"/>
    <mergeCell ref="E127:E129"/>
    <mergeCell ref="F127:F129"/>
    <mergeCell ref="G127:G129"/>
    <mergeCell ref="H127:H129"/>
    <mergeCell ref="I127:I129"/>
    <mergeCell ref="A130:A132"/>
    <mergeCell ref="B130:B132"/>
    <mergeCell ref="J130:J132"/>
    <mergeCell ref="A133:A135"/>
    <mergeCell ref="B133:B135"/>
    <mergeCell ref="C133:C135"/>
    <mergeCell ref="D133:D135"/>
    <mergeCell ref="E133:E135"/>
    <mergeCell ref="F133:F135"/>
    <mergeCell ref="G133:G135"/>
    <mergeCell ref="H133:H135"/>
    <mergeCell ref="I133:I135"/>
    <mergeCell ref="F130:F132"/>
    <mergeCell ref="G130:G132"/>
    <mergeCell ref="H130:H132"/>
    <mergeCell ref="I130:I132"/>
    <mergeCell ref="J127:J129"/>
    <mergeCell ref="K130:K132"/>
    <mergeCell ref="M136:M138"/>
    <mergeCell ref="D136:D138"/>
    <mergeCell ref="C136:C138"/>
    <mergeCell ref="L130:L132"/>
    <mergeCell ref="M130:M132"/>
    <mergeCell ref="J133:J135"/>
    <mergeCell ref="K133:K135"/>
    <mergeCell ref="L133:L135"/>
    <mergeCell ref="M133:M135"/>
    <mergeCell ref="K127:K129"/>
    <mergeCell ref="L127:L129"/>
    <mergeCell ref="M127:M129"/>
    <mergeCell ref="Q142:Q144"/>
    <mergeCell ref="A139:A141"/>
    <mergeCell ref="B139:B141"/>
    <mergeCell ref="A142:A144"/>
    <mergeCell ref="B142:B144"/>
    <mergeCell ref="C142:C144"/>
    <mergeCell ref="D142:D144"/>
    <mergeCell ref="E142:E144"/>
    <mergeCell ref="F142:F144"/>
    <mergeCell ref="G142:G144"/>
    <mergeCell ref="H142:H144"/>
    <mergeCell ref="I142:I144"/>
    <mergeCell ref="K139:K141"/>
    <mergeCell ref="L139:L141"/>
    <mergeCell ref="M139:M141"/>
    <mergeCell ref="O139:O141"/>
    <mergeCell ref="P139:P141"/>
    <mergeCell ref="Q139:Q141"/>
    <mergeCell ref="H145:H147"/>
    <mergeCell ref="I145:I147"/>
    <mergeCell ref="J139:J141"/>
    <mergeCell ref="C139:C141"/>
    <mergeCell ref="D139:D141"/>
    <mergeCell ref="E139:E141"/>
    <mergeCell ref="F139:F141"/>
    <mergeCell ref="G139:G141"/>
    <mergeCell ref="H139:H141"/>
    <mergeCell ref="I139:I141"/>
    <mergeCell ref="J145:J147"/>
    <mergeCell ref="J142:J144"/>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C145:C147"/>
    <mergeCell ref="D145:D147"/>
    <mergeCell ref="E145:E147"/>
    <mergeCell ref="F145:F147"/>
    <mergeCell ref="G145:G147"/>
    <mergeCell ref="K145:K147"/>
    <mergeCell ref="L145:L147"/>
    <mergeCell ref="M145:M147"/>
    <mergeCell ref="O145:O147"/>
    <mergeCell ref="P145:P147"/>
    <mergeCell ref="K142:K144"/>
    <mergeCell ref="L142:L144"/>
    <mergeCell ref="M142:M144"/>
    <mergeCell ref="O142:O144"/>
    <mergeCell ref="P142:P144"/>
    <mergeCell ref="AM4:AX4"/>
    <mergeCell ref="AM5:AO5"/>
    <mergeCell ref="AP5:AR5"/>
    <mergeCell ref="AS5:AU5"/>
    <mergeCell ref="AV5:AW5"/>
    <mergeCell ref="AX5:AX6"/>
    <mergeCell ref="K136:K138"/>
    <mergeCell ref="L136:L138"/>
    <mergeCell ref="O136:O138"/>
    <mergeCell ref="P136:P138"/>
    <mergeCell ref="Q136:Q138"/>
    <mergeCell ref="O130:O132"/>
    <mergeCell ref="P130:P132"/>
    <mergeCell ref="Q130:Q132"/>
    <mergeCell ref="Q133:Q135"/>
    <mergeCell ref="O133:O135"/>
    <mergeCell ref="P133:P135"/>
    <mergeCell ref="M124:M126"/>
    <mergeCell ref="O124:O126"/>
    <mergeCell ref="P124:P126"/>
    <mergeCell ref="Q124:Q126"/>
    <mergeCell ref="Q106:Q108"/>
    <mergeCell ref="O109:O111"/>
    <mergeCell ref="P109:P111"/>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J124:J126"/>
    <mergeCell ref="K124:K126"/>
    <mergeCell ref="L124:L126"/>
    <mergeCell ref="C130:C132"/>
    <mergeCell ref="D130:D132"/>
    <mergeCell ref="E130:E132"/>
  </mergeCells>
  <conditionalFormatting sqref="K7">
    <cfRule type="cellIs" dxfId="687" priority="3310" operator="equal">
      <formula>"Alta"</formula>
    </cfRule>
    <cfRule type="cellIs" dxfId="686" priority="3313" operator="equal">
      <formula>"Muy Baja"</formula>
    </cfRule>
    <cfRule type="cellIs" dxfId="685" priority="3309" operator="equal">
      <formula>"Muy Alta"</formula>
    </cfRule>
    <cfRule type="cellIs" dxfId="684" priority="3312" operator="equal">
      <formula>"Baja"</formula>
    </cfRule>
    <cfRule type="cellIs" dxfId="683" priority="3311" operator="equal">
      <formula>"Media"</formula>
    </cfRule>
  </conditionalFormatting>
  <conditionalFormatting sqref="K10">
    <cfRule type="cellIs" dxfId="682" priority="1858" operator="equal">
      <formula>"Muy Alta"</formula>
    </cfRule>
    <cfRule type="cellIs" dxfId="681" priority="1859" operator="equal">
      <formula>"Alta"</formula>
    </cfRule>
    <cfRule type="cellIs" dxfId="680" priority="1860" operator="equal">
      <formula>"Media"</formula>
    </cfRule>
    <cfRule type="cellIs" dxfId="679" priority="1861" operator="equal">
      <formula>"Baja"</formula>
    </cfRule>
    <cfRule type="cellIs" dxfId="678" priority="1862" operator="equal">
      <formula>"Muy Baja"</formula>
    </cfRule>
  </conditionalFormatting>
  <conditionalFormatting sqref="K13">
    <cfRule type="cellIs" dxfId="677" priority="1845" operator="equal">
      <formula>"Media"</formula>
    </cfRule>
    <cfRule type="cellIs" dxfId="676" priority="1843" operator="equal">
      <formula>"Muy Alta"</formula>
    </cfRule>
    <cfRule type="cellIs" dxfId="675" priority="1847" operator="equal">
      <formula>"Muy Baja"</formula>
    </cfRule>
    <cfRule type="cellIs" dxfId="674" priority="1844" operator="equal">
      <formula>"Alta"</formula>
    </cfRule>
    <cfRule type="cellIs" dxfId="673" priority="1846" operator="equal">
      <formula>"Baja"</formula>
    </cfRule>
  </conditionalFormatting>
  <conditionalFormatting sqref="K16">
    <cfRule type="cellIs" dxfId="672" priority="1800" operator="equal">
      <formula>"Media"</formula>
    </cfRule>
    <cfRule type="cellIs" dxfId="671" priority="1799" operator="equal">
      <formula>"Alta"</formula>
    </cfRule>
    <cfRule type="cellIs" dxfId="670" priority="1798" operator="equal">
      <formula>"Muy Alta"</formula>
    </cfRule>
    <cfRule type="cellIs" dxfId="669" priority="1802" operator="equal">
      <formula>"Muy Baja"</formula>
    </cfRule>
    <cfRule type="cellIs" dxfId="668" priority="1801" operator="equal">
      <formula>"Baja"</formula>
    </cfRule>
  </conditionalFormatting>
  <conditionalFormatting sqref="K19">
    <cfRule type="cellIs" dxfId="667" priority="1784" operator="equal">
      <formula>"Alta"</formula>
    </cfRule>
    <cfRule type="cellIs" dxfId="666" priority="1787" operator="equal">
      <formula>"Muy Baja"</formula>
    </cfRule>
    <cfRule type="cellIs" dxfId="665" priority="1786" operator="equal">
      <formula>"Baja"</formula>
    </cfRule>
    <cfRule type="cellIs" dxfId="664" priority="1785" operator="equal">
      <formula>"Media"</formula>
    </cfRule>
    <cfRule type="cellIs" dxfId="663" priority="1783" operator="equal">
      <formula>"Muy Alta"</formula>
    </cfRule>
  </conditionalFormatting>
  <conditionalFormatting sqref="K22">
    <cfRule type="cellIs" dxfId="662" priority="1770" operator="equal">
      <formula>"Media"</formula>
    </cfRule>
    <cfRule type="cellIs" dxfId="661" priority="1768" operator="equal">
      <formula>"Muy Alta"</formula>
    </cfRule>
    <cfRule type="cellIs" dxfId="660" priority="1772" operator="equal">
      <formula>"Muy Baja"</formula>
    </cfRule>
    <cfRule type="cellIs" dxfId="659" priority="1769" operator="equal">
      <formula>"Alta"</formula>
    </cfRule>
    <cfRule type="cellIs" dxfId="658" priority="1771" operator="equal">
      <formula>"Baja"</formula>
    </cfRule>
  </conditionalFormatting>
  <conditionalFormatting sqref="K25">
    <cfRule type="cellIs" dxfId="657" priority="1755" operator="equal">
      <formula>"Media"</formula>
    </cfRule>
    <cfRule type="cellIs" dxfId="656" priority="1756" operator="equal">
      <formula>"Baja"</formula>
    </cfRule>
    <cfRule type="cellIs" dxfId="655" priority="1754" operator="equal">
      <formula>"Alta"</formula>
    </cfRule>
    <cfRule type="cellIs" dxfId="654" priority="1753" operator="equal">
      <formula>"Muy Alta"</formula>
    </cfRule>
    <cfRule type="cellIs" dxfId="653" priority="1757" operator="equal">
      <formula>"Muy Baja"</formula>
    </cfRule>
  </conditionalFormatting>
  <conditionalFormatting sqref="K28">
    <cfRule type="cellIs" dxfId="652" priority="1742" operator="equal">
      <formula>"Muy Baja"</formula>
    </cfRule>
    <cfRule type="cellIs" dxfId="651" priority="1739" operator="equal">
      <formula>"Alta"</formula>
    </cfRule>
    <cfRule type="cellIs" dxfId="650" priority="1738" operator="equal">
      <formula>"Muy Alta"</formula>
    </cfRule>
    <cfRule type="cellIs" dxfId="649" priority="1740" operator="equal">
      <formula>"Media"</formula>
    </cfRule>
    <cfRule type="cellIs" dxfId="648" priority="1741" operator="equal">
      <formula>"Baja"</formula>
    </cfRule>
  </conditionalFormatting>
  <conditionalFormatting sqref="K31">
    <cfRule type="cellIs" dxfId="647" priority="1725" operator="equal">
      <formula>"Media"</formula>
    </cfRule>
    <cfRule type="cellIs" dxfId="646" priority="1727" operator="equal">
      <formula>"Muy Baja"</formula>
    </cfRule>
    <cfRule type="cellIs" dxfId="645" priority="1726" operator="equal">
      <formula>"Baja"</formula>
    </cfRule>
    <cfRule type="cellIs" dxfId="644" priority="1724" operator="equal">
      <formula>"Alta"</formula>
    </cfRule>
    <cfRule type="cellIs" dxfId="643" priority="1723" operator="equal">
      <formula>"Muy Alta"</formula>
    </cfRule>
  </conditionalFormatting>
  <conditionalFormatting sqref="K34">
    <cfRule type="cellIs" dxfId="642" priority="1712" operator="equal">
      <formula>"Muy Baja"</formula>
    </cfRule>
    <cfRule type="cellIs" dxfId="641" priority="1709" operator="equal">
      <formula>"Alta"</formula>
    </cfRule>
    <cfRule type="cellIs" dxfId="640" priority="1710" operator="equal">
      <formula>"Media"</formula>
    </cfRule>
    <cfRule type="cellIs" dxfId="639" priority="1711" operator="equal">
      <formula>"Baja"</formula>
    </cfRule>
    <cfRule type="cellIs" dxfId="638" priority="1708" operator="equal">
      <formula>"Muy Alta"</formula>
    </cfRule>
  </conditionalFormatting>
  <conditionalFormatting sqref="K37">
    <cfRule type="cellIs" dxfId="637" priority="1693" operator="equal">
      <formula>"Muy Alta"</formula>
    </cfRule>
    <cfRule type="cellIs" dxfId="636" priority="1694" operator="equal">
      <formula>"Alta"</formula>
    </cfRule>
    <cfRule type="cellIs" dxfId="635" priority="1695" operator="equal">
      <formula>"Media"</formula>
    </cfRule>
    <cfRule type="cellIs" dxfId="634" priority="1697" operator="equal">
      <formula>"Muy Baja"</formula>
    </cfRule>
    <cfRule type="cellIs" dxfId="633" priority="1696" operator="equal">
      <formula>"Baja"</formula>
    </cfRule>
  </conditionalFormatting>
  <conditionalFormatting sqref="K40">
    <cfRule type="cellIs" dxfId="632" priority="1663" operator="equal">
      <formula>"Muy Alta"</formula>
    </cfRule>
    <cfRule type="cellIs" dxfId="631" priority="1666" operator="equal">
      <formula>"Baja"</formula>
    </cfRule>
    <cfRule type="cellIs" dxfId="630" priority="1665" operator="equal">
      <formula>"Media"</formula>
    </cfRule>
    <cfRule type="cellIs" dxfId="629" priority="1664" operator="equal">
      <formula>"Alta"</formula>
    </cfRule>
    <cfRule type="cellIs" dxfId="628" priority="1667" operator="equal">
      <formula>"Muy Baja"</formula>
    </cfRule>
  </conditionalFormatting>
  <conditionalFormatting sqref="K43">
    <cfRule type="cellIs" dxfId="627" priority="1652" operator="equal">
      <formula>"Muy Baja"</formula>
    </cfRule>
    <cfRule type="cellIs" dxfId="626" priority="1651" operator="equal">
      <formula>"Baja"</formula>
    </cfRule>
    <cfRule type="cellIs" dxfId="625" priority="1650" operator="equal">
      <formula>"Media"</formula>
    </cfRule>
    <cfRule type="cellIs" dxfId="624" priority="1649" operator="equal">
      <formula>"Alta"</formula>
    </cfRule>
    <cfRule type="cellIs" dxfId="623" priority="1648" operator="equal">
      <formula>"Muy Alta"</formula>
    </cfRule>
  </conditionalFormatting>
  <conditionalFormatting sqref="K46">
    <cfRule type="cellIs" dxfId="622" priority="1637" operator="equal">
      <formula>"Muy Baja"</formula>
    </cfRule>
    <cfRule type="cellIs" dxfId="621" priority="1636" operator="equal">
      <formula>"Baja"</formula>
    </cfRule>
    <cfRule type="cellIs" dxfId="620" priority="1635" operator="equal">
      <formula>"Media"</formula>
    </cfRule>
    <cfRule type="cellIs" dxfId="619" priority="1634" operator="equal">
      <formula>"Alta"</formula>
    </cfRule>
    <cfRule type="cellIs" dxfId="618" priority="1633" operator="equal">
      <formula>"Muy Alta"</formula>
    </cfRule>
  </conditionalFormatting>
  <conditionalFormatting sqref="K49">
    <cfRule type="cellIs" dxfId="617" priority="1618" operator="equal">
      <formula>"Muy Alta"</formula>
    </cfRule>
    <cfRule type="cellIs" dxfId="616" priority="1619" operator="equal">
      <formula>"Alta"</formula>
    </cfRule>
    <cfRule type="cellIs" dxfId="615" priority="1620" operator="equal">
      <formula>"Media"</formula>
    </cfRule>
    <cfRule type="cellIs" dxfId="614" priority="1621" operator="equal">
      <formula>"Baja"</formula>
    </cfRule>
    <cfRule type="cellIs" dxfId="613" priority="1622" operator="equal">
      <formula>"Muy Baja"</formula>
    </cfRule>
  </conditionalFormatting>
  <conditionalFormatting sqref="K52">
    <cfRule type="cellIs" dxfId="612" priority="1604" operator="equal">
      <formula>"Alta"</formula>
    </cfRule>
    <cfRule type="cellIs" dxfId="611" priority="1605" operator="equal">
      <formula>"Media"</formula>
    </cfRule>
    <cfRule type="cellIs" dxfId="610" priority="1606" operator="equal">
      <formula>"Baja"</formula>
    </cfRule>
    <cfRule type="cellIs" dxfId="609" priority="1607" operator="equal">
      <formula>"Muy Baja"</formula>
    </cfRule>
    <cfRule type="cellIs" dxfId="608" priority="1603" operator="equal">
      <formula>"Muy Alta"</formula>
    </cfRule>
  </conditionalFormatting>
  <conditionalFormatting sqref="K55">
    <cfRule type="cellIs" dxfId="607" priority="1588" operator="equal">
      <formula>"Muy Alta"</formula>
    </cfRule>
    <cfRule type="cellIs" dxfId="606" priority="1589" operator="equal">
      <formula>"Alta"</formula>
    </cfRule>
    <cfRule type="cellIs" dxfId="605" priority="1590" operator="equal">
      <formula>"Media"</formula>
    </cfRule>
    <cfRule type="cellIs" dxfId="604" priority="1591" operator="equal">
      <formula>"Baja"</formula>
    </cfRule>
    <cfRule type="cellIs" dxfId="603" priority="1592" operator="equal">
      <formula>"Muy Baja"</formula>
    </cfRule>
  </conditionalFormatting>
  <conditionalFormatting sqref="K58">
    <cfRule type="cellIs" dxfId="602" priority="1573" operator="equal">
      <formula>"Muy Alta"</formula>
    </cfRule>
    <cfRule type="cellIs" dxfId="601" priority="1574" operator="equal">
      <formula>"Alta"</formula>
    </cfRule>
    <cfRule type="cellIs" dxfId="600" priority="1575" operator="equal">
      <formula>"Media"</formula>
    </cfRule>
    <cfRule type="cellIs" dxfId="599" priority="1576" operator="equal">
      <formula>"Baja"</formula>
    </cfRule>
    <cfRule type="cellIs" dxfId="598" priority="1577" operator="equal">
      <formula>"Muy Baja"</formula>
    </cfRule>
  </conditionalFormatting>
  <conditionalFormatting sqref="K61">
    <cfRule type="cellIs" dxfId="597" priority="1562" operator="equal">
      <formula>"Muy Baja"</formula>
    </cfRule>
    <cfRule type="cellIs" dxfId="596" priority="1559" operator="equal">
      <formula>"Alta"</formula>
    </cfRule>
    <cfRule type="cellIs" dxfId="595" priority="1558" operator="equal">
      <formula>"Muy Alta"</formula>
    </cfRule>
    <cfRule type="cellIs" dxfId="594" priority="1560" operator="equal">
      <formula>"Media"</formula>
    </cfRule>
    <cfRule type="cellIs" dxfId="593" priority="1561" operator="equal">
      <formula>"Baja"</formula>
    </cfRule>
  </conditionalFormatting>
  <conditionalFormatting sqref="K64">
    <cfRule type="cellIs" dxfId="592" priority="1547" operator="equal">
      <formula>"Muy Baja"</formula>
    </cfRule>
    <cfRule type="cellIs" dxfId="591" priority="1543" operator="equal">
      <formula>"Muy Alta"</formula>
    </cfRule>
    <cfRule type="cellIs" dxfId="590" priority="1544" operator="equal">
      <formula>"Alta"</formula>
    </cfRule>
    <cfRule type="cellIs" dxfId="589" priority="1545" operator="equal">
      <formula>"Media"</formula>
    </cfRule>
    <cfRule type="cellIs" dxfId="588" priority="1546" operator="equal">
      <formula>"Baja"</formula>
    </cfRule>
  </conditionalFormatting>
  <conditionalFormatting sqref="K67">
    <cfRule type="cellIs" dxfId="587" priority="14" operator="equal">
      <formula>"Baja"</formula>
    </cfRule>
    <cfRule type="cellIs" dxfId="586" priority="11" operator="equal">
      <formula>"Muy Alta"</formula>
    </cfRule>
    <cfRule type="cellIs" dxfId="585" priority="12" operator="equal">
      <formula>"Alta"</formula>
    </cfRule>
    <cfRule type="cellIs" dxfId="584" priority="13" operator="equal">
      <formula>"Media"</formula>
    </cfRule>
    <cfRule type="cellIs" dxfId="583" priority="15" operator="equal">
      <formula>"Muy Baja"</formula>
    </cfRule>
  </conditionalFormatting>
  <conditionalFormatting sqref="K70">
    <cfRule type="cellIs" dxfId="582" priority="1531" operator="equal">
      <formula>"Baja"</formula>
    </cfRule>
    <cfRule type="cellIs" dxfId="581" priority="1530" operator="equal">
      <formula>"Media"</formula>
    </cfRule>
    <cfRule type="cellIs" dxfId="580" priority="1529" operator="equal">
      <formula>"Alta"</formula>
    </cfRule>
    <cfRule type="cellIs" dxfId="579" priority="1528" operator="equal">
      <formula>"Muy Alta"</formula>
    </cfRule>
    <cfRule type="cellIs" dxfId="578" priority="1532" operator="equal">
      <formula>"Muy Baja"</formula>
    </cfRule>
  </conditionalFormatting>
  <conditionalFormatting sqref="K73">
    <cfRule type="cellIs" dxfId="577" priority="1515" operator="equal">
      <formula>"Media"</formula>
    </cfRule>
    <cfRule type="cellIs" dxfId="576" priority="1514" operator="equal">
      <formula>"Alta"</formula>
    </cfRule>
    <cfRule type="cellIs" dxfId="575" priority="1513" operator="equal">
      <formula>"Muy Alta"</formula>
    </cfRule>
    <cfRule type="cellIs" dxfId="574" priority="1517" operator="equal">
      <formula>"Muy Baja"</formula>
    </cfRule>
    <cfRule type="cellIs" dxfId="573" priority="1516" operator="equal">
      <formula>"Baja"</formula>
    </cfRule>
  </conditionalFormatting>
  <conditionalFormatting sqref="K76">
    <cfRule type="cellIs" dxfId="572" priority="1499" operator="equal">
      <formula>"Alta"</formula>
    </cfRule>
    <cfRule type="cellIs" dxfId="571" priority="1501" operator="equal">
      <formula>"Baja"</formula>
    </cfRule>
    <cfRule type="cellIs" dxfId="570" priority="1498" operator="equal">
      <formula>"Muy Alta"</formula>
    </cfRule>
    <cfRule type="cellIs" dxfId="569" priority="1502" operator="equal">
      <formula>"Muy Baja"</formula>
    </cfRule>
    <cfRule type="cellIs" dxfId="568" priority="1500" operator="equal">
      <formula>"Media"</formula>
    </cfRule>
  </conditionalFormatting>
  <conditionalFormatting sqref="K79">
    <cfRule type="cellIs" dxfId="567" priority="1485" operator="equal">
      <formula>"Media"</formula>
    </cfRule>
    <cfRule type="cellIs" dxfId="566" priority="1487" operator="equal">
      <formula>"Muy Baja"</formula>
    </cfRule>
    <cfRule type="cellIs" dxfId="565" priority="1486" operator="equal">
      <formula>"Baja"</formula>
    </cfRule>
    <cfRule type="cellIs" dxfId="564" priority="1484" operator="equal">
      <formula>"Alta"</formula>
    </cfRule>
    <cfRule type="cellIs" dxfId="563" priority="1483" operator="equal">
      <formula>"Muy Alta"</formula>
    </cfRule>
  </conditionalFormatting>
  <conditionalFormatting sqref="K82">
    <cfRule type="cellIs" dxfId="562" priority="172" operator="equal">
      <formula>"Muy Baja"</formula>
    </cfRule>
    <cfRule type="cellIs" dxfId="561" priority="171" operator="equal">
      <formula>"Baja"</formula>
    </cfRule>
    <cfRule type="cellIs" dxfId="560" priority="170" operator="equal">
      <formula>"Media"</formula>
    </cfRule>
    <cfRule type="cellIs" dxfId="559" priority="169" operator="equal">
      <formula>"Alta"</formula>
    </cfRule>
    <cfRule type="cellIs" dxfId="558" priority="168" operator="equal">
      <formula>"Muy Alta"</formula>
    </cfRule>
  </conditionalFormatting>
  <conditionalFormatting sqref="K85">
    <cfRule type="cellIs" dxfId="557" priority="1471" operator="equal">
      <formula>"Baja"</formula>
    </cfRule>
    <cfRule type="cellIs" dxfId="556" priority="1472" operator="equal">
      <formula>"Muy Baja"</formula>
    </cfRule>
    <cfRule type="cellIs" dxfId="555" priority="1470" operator="equal">
      <formula>"Media"</formula>
    </cfRule>
    <cfRule type="cellIs" dxfId="554" priority="1469" operator="equal">
      <formula>"Alta"</formula>
    </cfRule>
    <cfRule type="cellIs" dxfId="553" priority="1468" operator="equal">
      <formula>"Muy Alta"</formula>
    </cfRule>
  </conditionalFormatting>
  <conditionalFormatting sqref="K88">
    <cfRule type="cellIs" dxfId="552" priority="1453" operator="equal">
      <formula>"Muy Alta"</formula>
    </cfRule>
    <cfRule type="cellIs" dxfId="551" priority="1454" operator="equal">
      <formula>"Alta"</formula>
    </cfRule>
    <cfRule type="cellIs" dxfId="550" priority="1455" operator="equal">
      <formula>"Media"</formula>
    </cfRule>
    <cfRule type="cellIs" dxfId="549" priority="1456" operator="equal">
      <formula>"Baja"</formula>
    </cfRule>
    <cfRule type="cellIs" dxfId="548" priority="1457" operator="equal">
      <formula>"Muy Baja"</formula>
    </cfRule>
  </conditionalFormatting>
  <conditionalFormatting sqref="K91">
    <cfRule type="cellIs" dxfId="547" priority="1438" operator="equal">
      <formula>"Muy Alta"</formula>
    </cfRule>
    <cfRule type="cellIs" dxfId="546" priority="1439" operator="equal">
      <formula>"Alta"</formula>
    </cfRule>
    <cfRule type="cellIs" dxfId="545" priority="1440" operator="equal">
      <formula>"Media"</formula>
    </cfRule>
    <cfRule type="cellIs" dxfId="544" priority="1441" operator="equal">
      <formula>"Baja"</formula>
    </cfRule>
    <cfRule type="cellIs" dxfId="543" priority="1442" operator="equal">
      <formula>"Muy Baja"</formula>
    </cfRule>
  </conditionalFormatting>
  <conditionalFormatting sqref="K94:K95">
    <cfRule type="cellIs" dxfId="542" priority="1427" operator="equal">
      <formula>"Muy Baja"</formula>
    </cfRule>
    <cfRule type="cellIs" dxfId="541" priority="1426" operator="equal">
      <formula>"Baja"</formula>
    </cfRule>
    <cfRule type="cellIs" dxfId="540" priority="1425" operator="equal">
      <formula>"Media"</formula>
    </cfRule>
    <cfRule type="cellIs" dxfId="539" priority="1424" operator="equal">
      <formula>"Alta"</formula>
    </cfRule>
    <cfRule type="cellIs" dxfId="538" priority="1423" operator="equal">
      <formula>"Muy Alta"</formula>
    </cfRule>
  </conditionalFormatting>
  <conditionalFormatting sqref="K97">
    <cfRule type="cellIs" dxfId="537" priority="83" operator="equal">
      <formula>"Muy Alta"</formula>
    </cfRule>
    <cfRule type="cellIs" dxfId="536" priority="84" operator="equal">
      <formula>"Alta"</formula>
    </cfRule>
    <cfRule type="cellIs" dxfId="535" priority="87" operator="equal">
      <formula>"Muy Baja"</formula>
    </cfRule>
    <cfRule type="cellIs" dxfId="534" priority="86" operator="equal">
      <formula>"Baja"</formula>
    </cfRule>
    <cfRule type="cellIs" dxfId="533" priority="85" operator="equal">
      <formula>"Media"</formula>
    </cfRule>
  </conditionalFormatting>
  <conditionalFormatting sqref="K100">
    <cfRule type="cellIs" dxfId="532" priority="1396" operator="equal">
      <formula>"Baja"</formula>
    </cfRule>
    <cfRule type="cellIs" dxfId="531" priority="1397" operator="equal">
      <formula>"Muy Baja"</formula>
    </cfRule>
    <cfRule type="cellIs" dxfId="530" priority="1393" operator="equal">
      <formula>"Muy Alta"</formula>
    </cfRule>
    <cfRule type="cellIs" dxfId="529" priority="1394" operator="equal">
      <formula>"Alta"</formula>
    </cfRule>
    <cfRule type="cellIs" dxfId="528" priority="1395" operator="equal">
      <formula>"Media"</formula>
    </cfRule>
  </conditionalFormatting>
  <conditionalFormatting sqref="K103">
    <cfRule type="cellIs" dxfId="527" priority="1378" operator="equal">
      <formula>"Muy Alta"</formula>
    </cfRule>
    <cfRule type="cellIs" dxfId="526" priority="1379" operator="equal">
      <formula>"Alta"</formula>
    </cfRule>
    <cfRule type="cellIs" dxfId="525" priority="1380" operator="equal">
      <formula>"Media"</formula>
    </cfRule>
    <cfRule type="cellIs" dxfId="524" priority="1381" operator="equal">
      <formula>"Baja"</formula>
    </cfRule>
    <cfRule type="cellIs" dxfId="523" priority="1382" operator="equal">
      <formula>"Muy Baja"</formula>
    </cfRule>
  </conditionalFormatting>
  <conditionalFormatting sqref="K106">
    <cfRule type="cellIs" dxfId="522" priority="1310" operator="equal">
      <formula>"Muy Baja"</formula>
    </cfRule>
    <cfRule type="cellIs" dxfId="521" priority="1308" operator="equal">
      <formula>"Media"</formula>
    </cfRule>
    <cfRule type="cellIs" dxfId="520" priority="1307" operator="equal">
      <formula>"Alta"</formula>
    </cfRule>
    <cfRule type="cellIs" dxfId="519" priority="1306" operator="equal">
      <formula>"Muy Alta"</formula>
    </cfRule>
    <cfRule type="cellIs" dxfId="518" priority="1309" operator="equal">
      <formula>"Baja"</formula>
    </cfRule>
  </conditionalFormatting>
  <conditionalFormatting sqref="K109">
    <cfRule type="cellIs" dxfId="517" priority="1251" operator="equal">
      <formula>"Media"</formula>
    </cfRule>
    <cfRule type="cellIs" dxfId="516" priority="1250" operator="equal">
      <formula>"Alta"</formula>
    </cfRule>
    <cfRule type="cellIs" dxfId="515" priority="1249" operator="equal">
      <formula>"Muy Alta"</formula>
    </cfRule>
    <cfRule type="cellIs" dxfId="514" priority="1252" operator="equal">
      <formula>"Baja"</formula>
    </cfRule>
    <cfRule type="cellIs" dxfId="513" priority="1253" operator="equal">
      <formula>"Muy Baja"</formula>
    </cfRule>
  </conditionalFormatting>
  <conditionalFormatting sqref="K112">
    <cfRule type="cellIs" dxfId="512" priority="1196" operator="equal">
      <formula>"Muy Baja"</formula>
    </cfRule>
    <cfRule type="cellIs" dxfId="511" priority="1195" operator="equal">
      <formula>"Baja"</formula>
    </cfRule>
    <cfRule type="cellIs" dxfId="510" priority="1194" operator="equal">
      <formula>"Media"</formula>
    </cfRule>
    <cfRule type="cellIs" dxfId="509" priority="1193" operator="equal">
      <formula>"Alta"</formula>
    </cfRule>
    <cfRule type="cellIs" dxfId="508" priority="1192" operator="equal">
      <formula>"Muy Alta"</formula>
    </cfRule>
  </conditionalFormatting>
  <conditionalFormatting sqref="K115">
    <cfRule type="cellIs" dxfId="507" priority="1138" operator="equal">
      <formula>"Baja"</formula>
    </cfRule>
    <cfRule type="cellIs" dxfId="506" priority="1139" operator="equal">
      <formula>"Muy Baja"</formula>
    </cfRule>
    <cfRule type="cellIs" dxfId="505" priority="1135" operator="equal">
      <formula>"Muy Alta"</formula>
    </cfRule>
    <cfRule type="cellIs" dxfId="504" priority="1136" operator="equal">
      <formula>"Alta"</formula>
    </cfRule>
    <cfRule type="cellIs" dxfId="503" priority="1137" operator="equal">
      <formula>"Media"</formula>
    </cfRule>
  </conditionalFormatting>
  <conditionalFormatting sqref="K118">
    <cfRule type="cellIs" dxfId="502" priority="1078" operator="equal">
      <formula>"Muy Alta"</formula>
    </cfRule>
    <cfRule type="cellIs" dxfId="501" priority="1079" operator="equal">
      <formula>"Alta"</formula>
    </cfRule>
    <cfRule type="cellIs" dxfId="500" priority="1080" operator="equal">
      <formula>"Media"</formula>
    </cfRule>
    <cfRule type="cellIs" dxfId="499" priority="1081" operator="equal">
      <formula>"Baja"</formula>
    </cfRule>
    <cfRule type="cellIs" dxfId="498" priority="1082" operator="equal">
      <formula>"Muy Baja"</formula>
    </cfRule>
  </conditionalFormatting>
  <conditionalFormatting sqref="K121">
    <cfRule type="cellIs" dxfId="497" priority="1367" operator="equal">
      <formula>"Muy Baja"</formula>
    </cfRule>
    <cfRule type="cellIs" dxfId="496" priority="1365" operator="equal">
      <formula>"Media"</formula>
    </cfRule>
    <cfRule type="cellIs" dxfId="495" priority="1364" operator="equal">
      <formula>"Alta"</formula>
    </cfRule>
    <cfRule type="cellIs" dxfId="494" priority="1366" operator="equal">
      <formula>"Baja"</formula>
    </cfRule>
    <cfRule type="cellIs" dxfId="493" priority="1363" operator="equal">
      <formula>"Muy Alta"</formula>
    </cfRule>
  </conditionalFormatting>
  <conditionalFormatting sqref="K124">
    <cfRule type="cellIs" dxfId="492" priority="1023" operator="equal">
      <formula>"Media"</formula>
    </cfRule>
    <cfRule type="cellIs" dxfId="491" priority="1024" operator="equal">
      <formula>"Baja"</formula>
    </cfRule>
    <cfRule type="cellIs" dxfId="490" priority="1025" operator="equal">
      <formula>"Muy Baja"</formula>
    </cfRule>
    <cfRule type="cellIs" dxfId="489" priority="1021" operator="equal">
      <formula>"Muy Alta"</formula>
    </cfRule>
    <cfRule type="cellIs" dxfId="488" priority="1022" operator="equal">
      <formula>"Alta"</formula>
    </cfRule>
  </conditionalFormatting>
  <conditionalFormatting sqref="K127">
    <cfRule type="cellIs" dxfId="487" priority="951" operator="equal">
      <formula>"Media"</formula>
    </cfRule>
    <cfRule type="cellIs" dxfId="486" priority="949" operator="equal">
      <formula>"Muy Alta"</formula>
    </cfRule>
    <cfRule type="cellIs" dxfId="485" priority="950" operator="equal">
      <formula>"Alta"</formula>
    </cfRule>
    <cfRule type="cellIs" dxfId="484" priority="952" operator="equal">
      <formula>"Baja"</formula>
    </cfRule>
    <cfRule type="cellIs" dxfId="483" priority="953" operator="equal">
      <formula>"Muy Baja"</formula>
    </cfRule>
  </conditionalFormatting>
  <conditionalFormatting sqref="K130">
    <cfRule type="cellIs" dxfId="482" priority="880" operator="equal">
      <formula>"Baja"</formula>
    </cfRule>
    <cfRule type="cellIs" dxfId="481" priority="879" operator="equal">
      <formula>"Media"</formula>
    </cfRule>
    <cfRule type="cellIs" dxfId="480" priority="877" operator="equal">
      <formula>"Muy Alta"</formula>
    </cfRule>
    <cfRule type="cellIs" dxfId="479" priority="881" operator="equal">
      <formula>"Muy Baja"</formula>
    </cfRule>
    <cfRule type="cellIs" dxfId="478" priority="878" operator="equal">
      <formula>"Alta"</formula>
    </cfRule>
  </conditionalFormatting>
  <conditionalFormatting sqref="K133">
    <cfRule type="cellIs" dxfId="477" priority="809" operator="equal">
      <formula>"Muy Baja"</formula>
    </cfRule>
    <cfRule type="cellIs" dxfId="476" priority="808" operator="equal">
      <formula>"Baja"</formula>
    </cfRule>
    <cfRule type="cellIs" dxfId="475" priority="807" operator="equal">
      <formula>"Media"</formula>
    </cfRule>
    <cfRule type="cellIs" dxfId="474" priority="806" operator="equal">
      <formula>"Alta"</formula>
    </cfRule>
    <cfRule type="cellIs" dxfId="473" priority="805" operator="equal">
      <formula>"Muy Alta"</formula>
    </cfRule>
  </conditionalFormatting>
  <conditionalFormatting sqref="K136">
    <cfRule type="cellIs" dxfId="472" priority="664" operator="equal">
      <formula>"Baja"</formula>
    </cfRule>
    <cfRule type="cellIs" dxfId="471" priority="663" operator="equal">
      <formula>"Media"</formula>
    </cfRule>
    <cfRule type="cellIs" dxfId="470" priority="661" operator="equal">
      <formula>"Muy Alta"</formula>
    </cfRule>
    <cfRule type="cellIs" dxfId="469" priority="662" operator="equal">
      <formula>"Alta"</formula>
    </cfRule>
    <cfRule type="cellIs" dxfId="468" priority="665" operator="equal">
      <formula>"Muy Baja"</formula>
    </cfRule>
  </conditionalFormatting>
  <conditionalFormatting sqref="K139">
    <cfRule type="cellIs" dxfId="467" priority="592" operator="equal">
      <formula>"Baja"</formula>
    </cfRule>
    <cfRule type="cellIs" dxfId="466" priority="591" operator="equal">
      <formula>"Media"</formula>
    </cfRule>
    <cfRule type="cellIs" dxfId="465" priority="590" operator="equal">
      <formula>"Alta"</formula>
    </cfRule>
    <cfRule type="cellIs" dxfId="464" priority="589" operator="equal">
      <formula>"Muy Alta"</formula>
    </cfRule>
    <cfRule type="cellIs" dxfId="463" priority="593" operator="equal">
      <formula>"Muy Baja"</formula>
    </cfRule>
  </conditionalFormatting>
  <conditionalFormatting sqref="K142">
    <cfRule type="cellIs" dxfId="462" priority="521" operator="equal">
      <formula>"Muy Baja"</formula>
    </cfRule>
    <cfRule type="cellIs" dxfId="461" priority="520" operator="equal">
      <formula>"Baja"</formula>
    </cfRule>
    <cfRule type="cellIs" dxfId="460" priority="519" operator="equal">
      <formula>"Media"</formula>
    </cfRule>
    <cfRule type="cellIs" dxfId="459" priority="518" operator="equal">
      <formula>"Alta"</formula>
    </cfRule>
    <cfRule type="cellIs" dxfId="458" priority="517" operator="equal">
      <formula>"Muy Alta"</formula>
    </cfRule>
  </conditionalFormatting>
  <conditionalFormatting sqref="K145">
    <cfRule type="cellIs" dxfId="457" priority="449" operator="equal">
      <formula>"Muy Baja"</formula>
    </cfRule>
    <cfRule type="cellIs" dxfId="456" priority="445" operator="equal">
      <formula>"Muy Alta"</formula>
    </cfRule>
    <cfRule type="cellIs" dxfId="455" priority="448" operator="equal">
      <formula>"Baja"</formula>
    </cfRule>
    <cfRule type="cellIs" dxfId="454" priority="446" operator="equal">
      <formula>"Alta"</formula>
    </cfRule>
    <cfRule type="cellIs" dxfId="453" priority="447" operator="equal">
      <formula>"Media"</formula>
    </cfRule>
  </conditionalFormatting>
  <conditionalFormatting sqref="K148">
    <cfRule type="cellIs" dxfId="452" priority="376" operator="equal">
      <formula>"Baja"</formula>
    </cfRule>
    <cfRule type="cellIs" dxfId="451" priority="375" operator="equal">
      <formula>"Media"</formula>
    </cfRule>
    <cfRule type="cellIs" dxfId="450" priority="374" operator="equal">
      <formula>"Alta"</formula>
    </cfRule>
    <cfRule type="cellIs" dxfId="449" priority="373" operator="equal">
      <formula>"Muy Alta"</formula>
    </cfRule>
    <cfRule type="cellIs" dxfId="448" priority="377" operator="equal">
      <formula>"Muy Baja"</formula>
    </cfRule>
  </conditionalFormatting>
  <conditionalFormatting sqref="N7:N97">
    <cfRule type="containsText" dxfId="447" priority="1" operator="containsText" text="❌">
      <formula>NOT(ISERROR(SEARCH("❌",N7)))</formula>
    </cfRule>
  </conditionalFormatting>
  <conditionalFormatting sqref="N100:N150">
    <cfRule type="containsText" dxfId="446" priority="348" operator="containsText" text="❌">
      <formula>NOT(ISERROR(SEARCH("❌",N100)))</formula>
    </cfRule>
  </conditionalFormatting>
  <conditionalFormatting sqref="O7">
    <cfRule type="cellIs" dxfId="445" priority="289" operator="equal">
      <formula>"Moderado"</formula>
    </cfRule>
    <cfRule type="cellIs" dxfId="444" priority="291" operator="equal">
      <formula>"Leve"</formula>
    </cfRule>
    <cfRule type="cellIs" dxfId="443" priority="290" operator="equal">
      <formula>"Menor"</formula>
    </cfRule>
    <cfRule type="cellIs" dxfId="442" priority="287" operator="equal">
      <formula>"Catastrófico"</formula>
    </cfRule>
    <cfRule type="cellIs" dxfId="441" priority="288" operator="equal">
      <formula>"Mayor"</formula>
    </cfRule>
  </conditionalFormatting>
  <conditionalFormatting sqref="O10">
    <cfRule type="cellIs" dxfId="440" priority="1854" operator="equal">
      <formula>"Mayor"</formula>
    </cfRule>
    <cfRule type="cellIs" dxfId="439" priority="1853" operator="equal">
      <formula>"Catastrófico"</formula>
    </cfRule>
    <cfRule type="cellIs" dxfId="438" priority="1855" operator="equal">
      <formula>"Moderado"</formula>
    </cfRule>
    <cfRule type="cellIs" dxfId="437" priority="1857" operator="equal">
      <formula>"Leve"</formula>
    </cfRule>
    <cfRule type="cellIs" dxfId="436" priority="1856" operator="equal">
      <formula>"Menor"</formula>
    </cfRule>
  </conditionalFormatting>
  <conditionalFormatting sqref="O13">
    <cfRule type="cellIs" dxfId="435" priority="1838" operator="equal">
      <formula>"Catastrófico"</formula>
    </cfRule>
    <cfRule type="cellIs" dxfId="434" priority="1839" operator="equal">
      <formula>"Mayor"</formula>
    </cfRule>
    <cfRule type="cellIs" dxfId="433" priority="1840" operator="equal">
      <formula>"Moderado"</formula>
    </cfRule>
    <cfRule type="cellIs" dxfId="432" priority="1841" operator="equal">
      <formula>"Menor"</formula>
    </cfRule>
    <cfRule type="cellIs" dxfId="431" priority="1842" operator="equal">
      <formula>"Leve"</formula>
    </cfRule>
  </conditionalFormatting>
  <conditionalFormatting sqref="O16">
    <cfRule type="cellIs" dxfId="430" priority="1793" operator="equal">
      <formula>"Catastrófico"</formula>
    </cfRule>
    <cfRule type="cellIs" dxfId="429" priority="1794" operator="equal">
      <formula>"Mayor"</formula>
    </cfRule>
    <cfRule type="cellIs" dxfId="428" priority="1796" operator="equal">
      <formula>"Menor"</formula>
    </cfRule>
    <cfRule type="cellIs" dxfId="427" priority="1795" operator="equal">
      <formula>"Moderado"</formula>
    </cfRule>
    <cfRule type="cellIs" dxfId="426" priority="1797" operator="equal">
      <formula>"Leve"</formula>
    </cfRule>
  </conditionalFormatting>
  <conditionalFormatting sqref="O19">
    <cfRule type="cellIs" dxfId="425" priority="1778" operator="equal">
      <formula>"Catastrófico"</formula>
    </cfRule>
    <cfRule type="cellIs" dxfId="424" priority="1779" operator="equal">
      <formula>"Mayor"</formula>
    </cfRule>
    <cfRule type="cellIs" dxfId="423" priority="1780" operator="equal">
      <formula>"Moderado"</formula>
    </cfRule>
    <cfRule type="cellIs" dxfId="422" priority="1781" operator="equal">
      <formula>"Menor"</formula>
    </cfRule>
    <cfRule type="cellIs" dxfId="421" priority="1782" operator="equal">
      <formula>"Leve"</formula>
    </cfRule>
  </conditionalFormatting>
  <conditionalFormatting sqref="O22">
    <cfRule type="cellIs" dxfId="420" priority="1765" operator="equal">
      <formula>"Moderado"</formula>
    </cfRule>
    <cfRule type="cellIs" dxfId="419" priority="1766" operator="equal">
      <formula>"Menor"</formula>
    </cfRule>
    <cfRule type="cellIs" dxfId="418" priority="1767" operator="equal">
      <formula>"Leve"</formula>
    </cfRule>
    <cfRule type="cellIs" dxfId="417" priority="1764" operator="equal">
      <formula>"Mayor"</formula>
    </cfRule>
    <cfRule type="cellIs" dxfId="416" priority="1763" operator="equal">
      <formula>"Catastrófico"</formula>
    </cfRule>
  </conditionalFormatting>
  <conditionalFormatting sqref="O25">
    <cfRule type="cellIs" dxfId="415" priority="1751" operator="equal">
      <formula>"Menor"</formula>
    </cfRule>
    <cfRule type="cellIs" dxfId="414" priority="1752" operator="equal">
      <formula>"Leve"</formula>
    </cfRule>
    <cfRule type="cellIs" dxfId="413" priority="1750" operator="equal">
      <formula>"Moderado"</formula>
    </cfRule>
    <cfRule type="cellIs" dxfId="412" priority="1748" operator="equal">
      <formula>"Catastrófico"</formula>
    </cfRule>
    <cfRule type="cellIs" dxfId="411" priority="1749" operator="equal">
      <formula>"Mayor"</formula>
    </cfRule>
  </conditionalFormatting>
  <conditionalFormatting sqref="O28">
    <cfRule type="cellIs" dxfId="410" priority="1736" operator="equal">
      <formula>"Menor"</formula>
    </cfRule>
    <cfRule type="cellIs" dxfId="409" priority="1737" operator="equal">
      <formula>"Leve"</formula>
    </cfRule>
    <cfRule type="cellIs" dxfId="408" priority="1733" operator="equal">
      <formula>"Catastrófico"</formula>
    </cfRule>
    <cfRule type="cellIs" dxfId="407" priority="1734" operator="equal">
      <formula>"Mayor"</formula>
    </cfRule>
    <cfRule type="cellIs" dxfId="406" priority="1735" operator="equal">
      <formula>"Moderado"</formula>
    </cfRule>
  </conditionalFormatting>
  <conditionalFormatting sqref="O31">
    <cfRule type="cellIs" dxfId="405" priority="1718" operator="equal">
      <formula>"Catastrófico"</formula>
    </cfRule>
    <cfRule type="cellIs" dxfId="404" priority="1719" operator="equal">
      <formula>"Mayor"</formula>
    </cfRule>
    <cfRule type="cellIs" dxfId="403" priority="1720" operator="equal">
      <formula>"Moderado"</formula>
    </cfRule>
    <cfRule type="cellIs" dxfId="402" priority="1721" operator="equal">
      <formula>"Menor"</formula>
    </cfRule>
    <cfRule type="cellIs" dxfId="401" priority="1722" operator="equal">
      <formula>"Leve"</formula>
    </cfRule>
  </conditionalFormatting>
  <conditionalFormatting sqref="O34">
    <cfRule type="cellIs" dxfId="400" priority="1706" operator="equal">
      <formula>"Menor"</formula>
    </cfRule>
    <cfRule type="cellIs" dxfId="399" priority="1705" operator="equal">
      <formula>"Moderado"</formula>
    </cfRule>
    <cfRule type="cellIs" dxfId="398" priority="1704" operator="equal">
      <formula>"Mayor"</formula>
    </cfRule>
    <cfRule type="cellIs" dxfId="397" priority="1703" operator="equal">
      <formula>"Catastrófico"</formula>
    </cfRule>
    <cfRule type="cellIs" dxfId="396" priority="1707" operator="equal">
      <formula>"Leve"</formula>
    </cfRule>
  </conditionalFormatting>
  <conditionalFormatting sqref="O37">
    <cfRule type="cellIs" dxfId="395" priority="1692" operator="equal">
      <formula>"Leve"</formula>
    </cfRule>
    <cfRule type="cellIs" dxfId="394" priority="1691" operator="equal">
      <formula>"Menor"</formula>
    </cfRule>
    <cfRule type="cellIs" dxfId="393" priority="1690" operator="equal">
      <formula>"Moderado"</formula>
    </cfRule>
    <cfRule type="cellIs" dxfId="392" priority="1689" operator="equal">
      <formula>"Mayor"</formula>
    </cfRule>
    <cfRule type="cellIs" dxfId="391" priority="1688" operator="equal">
      <formula>"Catastrófico"</formula>
    </cfRule>
  </conditionalFormatting>
  <conditionalFormatting sqref="O40">
    <cfRule type="cellIs" dxfId="390" priority="1662" operator="equal">
      <formula>"Leve"</formula>
    </cfRule>
    <cfRule type="cellIs" dxfId="389" priority="1661" operator="equal">
      <formula>"Menor"</formula>
    </cfRule>
    <cfRule type="cellIs" dxfId="388" priority="1660" operator="equal">
      <formula>"Moderado"</formula>
    </cfRule>
    <cfRule type="cellIs" dxfId="387" priority="1659" operator="equal">
      <formula>"Mayor"</formula>
    </cfRule>
    <cfRule type="cellIs" dxfId="386" priority="1658" operator="equal">
      <formula>"Catastrófico"</formula>
    </cfRule>
  </conditionalFormatting>
  <conditionalFormatting sqref="O43">
    <cfRule type="cellIs" dxfId="385" priority="1646" operator="equal">
      <formula>"Menor"</formula>
    </cfRule>
    <cfRule type="cellIs" dxfId="384" priority="1645" operator="equal">
      <formula>"Moderado"</formula>
    </cfRule>
    <cfRule type="cellIs" dxfId="383" priority="1644" operator="equal">
      <formula>"Mayor"</formula>
    </cfRule>
    <cfRule type="cellIs" dxfId="382" priority="1643" operator="equal">
      <formula>"Catastrófico"</formula>
    </cfRule>
    <cfRule type="cellIs" dxfId="381" priority="1647" operator="equal">
      <formula>"Leve"</formula>
    </cfRule>
  </conditionalFormatting>
  <conditionalFormatting sqref="O46">
    <cfRule type="cellIs" dxfId="380" priority="1632" operator="equal">
      <formula>"Leve"</formula>
    </cfRule>
    <cfRule type="cellIs" dxfId="379" priority="1631" operator="equal">
      <formula>"Menor"</formula>
    </cfRule>
    <cfRule type="cellIs" dxfId="378" priority="1630" operator="equal">
      <formula>"Moderado"</formula>
    </cfRule>
    <cfRule type="cellIs" dxfId="377" priority="1629" operator="equal">
      <formula>"Mayor"</formula>
    </cfRule>
    <cfRule type="cellIs" dxfId="376" priority="1628" operator="equal">
      <formula>"Catastrófico"</formula>
    </cfRule>
  </conditionalFormatting>
  <conditionalFormatting sqref="O49">
    <cfRule type="cellIs" dxfId="375" priority="1614" operator="equal">
      <formula>"Mayor"</formula>
    </cfRule>
    <cfRule type="cellIs" dxfId="374" priority="1617" operator="equal">
      <formula>"Leve"</formula>
    </cfRule>
    <cfRule type="cellIs" dxfId="373" priority="1616" operator="equal">
      <formula>"Menor"</formula>
    </cfRule>
    <cfRule type="cellIs" dxfId="372" priority="1615" operator="equal">
      <formula>"Moderado"</formula>
    </cfRule>
    <cfRule type="cellIs" dxfId="371" priority="1613" operator="equal">
      <formula>"Catastrófico"</formula>
    </cfRule>
  </conditionalFormatting>
  <conditionalFormatting sqref="O52">
    <cfRule type="cellIs" dxfId="370" priority="1598" operator="equal">
      <formula>"Catastrófico"</formula>
    </cfRule>
    <cfRule type="cellIs" dxfId="369" priority="1601" operator="equal">
      <formula>"Menor"</formula>
    </cfRule>
    <cfRule type="cellIs" dxfId="368" priority="1602" operator="equal">
      <formula>"Leve"</formula>
    </cfRule>
    <cfRule type="cellIs" dxfId="367" priority="1599" operator="equal">
      <formula>"Mayor"</formula>
    </cfRule>
    <cfRule type="cellIs" dxfId="366" priority="1600" operator="equal">
      <formula>"Moderado"</formula>
    </cfRule>
  </conditionalFormatting>
  <conditionalFormatting sqref="O55">
    <cfRule type="cellIs" dxfId="365" priority="1585" operator="equal">
      <formula>"Moderado"</formula>
    </cfRule>
    <cfRule type="cellIs" dxfId="364" priority="1587" operator="equal">
      <formula>"Leve"</formula>
    </cfRule>
    <cfRule type="cellIs" dxfId="363" priority="1583" operator="equal">
      <formula>"Catastrófico"</formula>
    </cfRule>
    <cfRule type="cellIs" dxfId="362" priority="1586" operator="equal">
      <formula>"Menor"</formula>
    </cfRule>
    <cfRule type="cellIs" dxfId="361" priority="1584" operator="equal">
      <formula>"Mayor"</formula>
    </cfRule>
  </conditionalFormatting>
  <conditionalFormatting sqref="O58">
    <cfRule type="cellIs" dxfId="360" priority="1570" operator="equal">
      <formula>"Moderado"</formula>
    </cfRule>
    <cfRule type="cellIs" dxfId="359" priority="1569" operator="equal">
      <formula>"Mayor"</formula>
    </cfRule>
    <cfRule type="cellIs" dxfId="358" priority="1572" operator="equal">
      <formula>"Leve"</formula>
    </cfRule>
    <cfRule type="cellIs" dxfId="357" priority="1571" operator="equal">
      <formula>"Menor"</formula>
    </cfRule>
    <cfRule type="cellIs" dxfId="356" priority="1568" operator="equal">
      <formula>"Catastrófico"</formula>
    </cfRule>
  </conditionalFormatting>
  <conditionalFormatting sqref="O61">
    <cfRule type="cellIs" dxfId="355" priority="1553" operator="equal">
      <formula>"Catastrófico"</formula>
    </cfRule>
    <cfRule type="cellIs" dxfId="354" priority="1554" operator="equal">
      <formula>"Mayor"</formula>
    </cfRule>
    <cfRule type="cellIs" dxfId="353" priority="1555" operator="equal">
      <formula>"Moderado"</formula>
    </cfRule>
    <cfRule type="cellIs" dxfId="352" priority="1556" operator="equal">
      <formula>"Menor"</formula>
    </cfRule>
    <cfRule type="cellIs" dxfId="351" priority="1557" operator="equal">
      <formula>"Leve"</formula>
    </cfRule>
  </conditionalFormatting>
  <conditionalFormatting sqref="O64">
    <cfRule type="cellIs" dxfId="350" priority="1541" operator="equal">
      <formula>"Menor"</formula>
    </cfRule>
    <cfRule type="cellIs" dxfId="349" priority="1539" operator="equal">
      <formula>"Mayor"</formula>
    </cfRule>
    <cfRule type="cellIs" dxfId="348" priority="1538" operator="equal">
      <formula>"Catastrófico"</formula>
    </cfRule>
    <cfRule type="cellIs" dxfId="347" priority="1542" operator="equal">
      <formula>"Leve"</formula>
    </cfRule>
    <cfRule type="cellIs" dxfId="346" priority="1540" operator="equal">
      <formula>"Moderado"</formula>
    </cfRule>
  </conditionalFormatting>
  <conditionalFormatting sqref="O67">
    <cfRule type="cellIs" dxfId="345" priority="6" operator="equal">
      <formula>"Catastrófico"</formula>
    </cfRule>
    <cfRule type="cellIs" dxfId="344" priority="7" operator="equal">
      <formula>"Mayor"</formula>
    </cfRule>
    <cfRule type="cellIs" dxfId="343" priority="8" operator="equal">
      <formula>"Moderado"</formula>
    </cfRule>
    <cfRule type="cellIs" dxfId="342" priority="9" operator="equal">
      <formula>"Menor"</formula>
    </cfRule>
    <cfRule type="cellIs" dxfId="341" priority="10" operator="equal">
      <formula>"Leve"</formula>
    </cfRule>
  </conditionalFormatting>
  <conditionalFormatting sqref="O70">
    <cfRule type="cellIs" dxfId="340" priority="1527" operator="equal">
      <formula>"Leve"</formula>
    </cfRule>
    <cfRule type="cellIs" dxfId="339" priority="1524" operator="equal">
      <formula>"Mayor"</formula>
    </cfRule>
    <cfRule type="cellIs" dxfId="338" priority="1523" operator="equal">
      <formula>"Catastrófico"</formula>
    </cfRule>
    <cfRule type="cellIs" dxfId="337" priority="1526" operator="equal">
      <formula>"Menor"</formula>
    </cfRule>
    <cfRule type="cellIs" dxfId="336" priority="1525" operator="equal">
      <formula>"Moderado"</formula>
    </cfRule>
  </conditionalFormatting>
  <conditionalFormatting sqref="O73">
    <cfRule type="cellIs" dxfId="335" priority="1512" operator="equal">
      <formula>"Leve"</formula>
    </cfRule>
    <cfRule type="cellIs" dxfId="334" priority="1508" operator="equal">
      <formula>"Catastrófico"</formula>
    </cfRule>
    <cfRule type="cellIs" dxfId="333" priority="1509" operator="equal">
      <formula>"Mayor"</formula>
    </cfRule>
    <cfRule type="cellIs" dxfId="332" priority="1511" operator="equal">
      <formula>"Menor"</formula>
    </cfRule>
    <cfRule type="cellIs" dxfId="331" priority="1510" operator="equal">
      <formula>"Moderado"</formula>
    </cfRule>
  </conditionalFormatting>
  <conditionalFormatting sqref="O76">
    <cfRule type="cellIs" dxfId="330" priority="1495" operator="equal">
      <formula>"Moderado"</formula>
    </cfRule>
    <cfRule type="cellIs" dxfId="329" priority="1496" operator="equal">
      <formula>"Menor"</formula>
    </cfRule>
    <cfRule type="cellIs" dxfId="328" priority="1497" operator="equal">
      <formula>"Leve"</formula>
    </cfRule>
    <cfRule type="cellIs" dxfId="327" priority="1494" operator="equal">
      <formula>"Mayor"</formula>
    </cfRule>
    <cfRule type="cellIs" dxfId="326" priority="1493" operator="equal">
      <formula>"Catastrófico"</formula>
    </cfRule>
  </conditionalFormatting>
  <conditionalFormatting sqref="O79">
    <cfRule type="cellIs" dxfId="325" priority="1482" operator="equal">
      <formula>"Leve"</formula>
    </cfRule>
    <cfRule type="cellIs" dxfId="324" priority="1478" operator="equal">
      <formula>"Catastrófico"</formula>
    </cfRule>
    <cfRule type="cellIs" dxfId="323" priority="1481" operator="equal">
      <formula>"Menor"</formula>
    </cfRule>
    <cfRule type="cellIs" dxfId="322" priority="1480" operator="equal">
      <formula>"Moderado"</formula>
    </cfRule>
    <cfRule type="cellIs" dxfId="321" priority="1479" operator="equal">
      <formula>"Mayor"</formula>
    </cfRule>
  </conditionalFormatting>
  <conditionalFormatting sqref="O82">
    <cfRule type="cellIs" dxfId="320" priority="163" operator="equal">
      <formula>"Catastrófico"</formula>
    </cfRule>
    <cfRule type="cellIs" dxfId="319" priority="165" operator="equal">
      <formula>"Moderado"</formula>
    </cfRule>
    <cfRule type="cellIs" dxfId="318" priority="166" operator="equal">
      <formula>"Menor"</formula>
    </cfRule>
    <cfRule type="cellIs" dxfId="317" priority="167" operator="equal">
      <formula>"Leve"</formula>
    </cfRule>
    <cfRule type="cellIs" dxfId="316" priority="164" operator="equal">
      <formula>"Mayor"</formula>
    </cfRule>
  </conditionalFormatting>
  <conditionalFormatting sqref="O85">
    <cfRule type="cellIs" dxfId="315" priority="1467" operator="equal">
      <formula>"Leve"</formula>
    </cfRule>
    <cfRule type="cellIs" dxfId="314" priority="1466" operator="equal">
      <formula>"Menor"</formula>
    </cfRule>
    <cfRule type="cellIs" dxfId="313" priority="1464" operator="equal">
      <formula>"Mayor"</formula>
    </cfRule>
    <cfRule type="cellIs" dxfId="312" priority="1465" operator="equal">
      <formula>"Moderado"</formula>
    </cfRule>
    <cfRule type="cellIs" dxfId="311" priority="1463" operator="equal">
      <formula>"Catastrófico"</formula>
    </cfRule>
  </conditionalFormatting>
  <conditionalFormatting sqref="O88">
    <cfRule type="cellIs" dxfId="310" priority="1451" operator="equal">
      <formula>"Menor"</formula>
    </cfRule>
    <cfRule type="cellIs" dxfId="309" priority="1452" operator="equal">
      <formula>"Leve"</formula>
    </cfRule>
    <cfRule type="cellIs" dxfId="308" priority="1448" operator="equal">
      <formula>"Catastrófico"</formula>
    </cfRule>
    <cfRule type="cellIs" dxfId="307" priority="1449" operator="equal">
      <formula>"Mayor"</formula>
    </cfRule>
    <cfRule type="cellIs" dxfId="306" priority="1450" operator="equal">
      <formula>"Moderado"</formula>
    </cfRule>
  </conditionalFormatting>
  <conditionalFormatting sqref="O91">
    <cfRule type="cellIs" dxfId="305" priority="1437" operator="equal">
      <formula>"Leve"</formula>
    </cfRule>
    <cfRule type="cellIs" dxfId="304" priority="1435" operator="equal">
      <formula>"Moderado"</formula>
    </cfRule>
    <cfRule type="cellIs" dxfId="303" priority="1434" operator="equal">
      <formula>"Mayor"</formula>
    </cfRule>
    <cfRule type="cellIs" dxfId="302" priority="1436" operator="equal">
      <formula>"Menor"</formula>
    </cfRule>
    <cfRule type="cellIs" dxfId="301" priority="1433" operator="equal">
      <formula>"Catastrófico"</formula>
    </cfRule>
  </conditionalFormatting>
  <conditionalFormatting sqref="O94:O95">
    <cfRule type="cellIs" dxfId="300" priority="1421" operator="equal">
      <formula>"Menor"</formula>
    </cfRule>
    <cfRule type="cellIs" dxfId="299" priority="1422" operator="equal">
      <formula>"Leve"</formula>
    </cfRule>
    <cfRule type="cellIs" dxfId="298" priority="1419" operator="equal">
      <formula>"Mayor"</formula>
    </cfRule>
    <cfRule type="cellIs" dxfId="297" priority="1418" operator="equal">
      <formula>"Catastrófico"</formula>
    </cfRule>
    <cfRule type="cellIs" dxfId="296" priority="1420" operator="equal">
      <formula>"Moderado"</formula>
    </cfRule>
  </conditionalFormatting>
  <conditionalFormatting sqref="O97">
    <cfRule type="cellIs" dxfId="295" priority="79" operator="equal">
      <formula>"Mayor"</formula>
    </cfRule>
    <cfRule type="cellIs" dxfId="294" priority="80" operator="equal">
      <formula>"Moderado"</formula>
    </cfRule>
    <cfRule type="cellIs" dxfId="293" priority="82" operator="equal">
      <formula>"Leve"</formula>
    </cfRule>
    <cfRule type="cellIs" dxfId="292" priority="81" operator="equal">
      <formula>"Menor"</formula>
    </cfRule>
    <cfRule type="cellIs" dxfId="291" priority="78" operator="equal">
      <formula>"Catastrófico"</formula>
    </cfRule>
  </conditionalFormatting>
  <conditionalFormatting sqref="O100">
    <cfRule type="cellIs" dxfId="290" priority="1390" operator="equal">
      <formula>"Moderado"</formula>
    </cfRule>
    <cfRule type="cellIs" dxfId="289" priority="1388" operator="equal">
      <formula>"Catastrófico"</formula>
    </cfRule>
    <cfRule type="cellIs" dxfId="288" priority="1392" operator="equal">
      <formula>"Leve"</formula>
    </cfRule>
    <cfRule type="cellIs" dxfId="287" priority="1391" operator="equal">
      <formula>"Menor"</formula>
    </cfRule>
    <cfRule type="cellIs" dxfId="286" priority="1389" operator="equal">
      <formula>"Mayor"</formula>
    </cfRule>
  </conditionalFormatting>
  <conditionalFormatting sqref="O103">
    <cfRule type="cellIs" dxfId="285" priority="1376" operator="equal">
      <formula>"Menor"</formula>
    </cfRule>
    <cfRule type="cellIs" dxfId="284" priority="1375" operator="equal">
      <formula>"Moderado"</formula>
    </cfRule>
    <cfRule type="cellIs" dxfId="283" priority="1377" operator="equal">
      <formula>"Leve"</formula>
    </cfRule>
    <cfRule type="cellIs" dxfId="282" priority="1373" operator="equal">
      <formula>"Catastrófico"</formula>
    </cfRule>
    <cfRule type="cellIs" dxfId="281" priority="1374" operator="equal">
      <formula>"Mayor"</formula>
    </cfRule>
  </conditionalFormatting>
  <conditionalFormatting sqref="O106">
    <cfRule type="cellIs" dxfId="280" priority="1305" operator="equal">
      <formula>"Leve"</formula>
    </cfRule>
    <cfRule type="cellIs" dxfId="279" priority="1304" operator="equal">
      <formula>"Menor"</formula>
    </cfRule>
    <cfRule type="cellIs" dxfId="278" priority="1303" operator="equal">
      <formula>"Moderado"</formula>
    </cfRule>
    <cfRule type="cellIs" dxfId="277" priority="1302" operator="equal">
      <formula>"Mayor"</formula>
    </cfRule>
    <cfRule type="cellIs" dxfId="276" priority="1301" operator="equal">
      <formula>"Catastrófico"</formula>
    </cfRule>
  </conditionalFormatting>
  <conditionalFormatting sqref="O109">
    <cfRule type="cellIs" dxfId="275" priority="1245" operator="equal">
      <formula>"Mayor"</formula>
    </cfRule>
    <cfRule type="cellIs" dxfId="274" priority="1244" operator="equal">
      <formula>"Catastrófico"</formula>
    </cfRule>
    <cfRule type="cellIs" dxfId="273" priority="1248" operator="equal">
      <formula>"Leve"</formula>
    </cfRule>
    <cfRule type="cellIs" dxfId="272" priority="1247" operator="equal">
      <formula>"Menor"</formula>
    </cfRule>
    <cfRule type="cellIs" dxfId="271" priority="1246" operator="equal">
      <formula>"Moderado"</formula>
    </cfRule>
  </conditionalFormatting>
  <conditionalFormatting sqref="O112">
    <cfRule type="cellIs" dxfId="270" priority="1189" operator="equal">
      <formula>"Moderado"</formula>
    </cfRule>
    <cfRule type="cellIs" dxfId="269" priority="1190" operator="equal">
      <formula>"Menor"</formula>
    </cfRule>
    <cfRule type="cellIs" dxfId="268" priority="1191" operator="equal">
      <formula>"Leve"</formula>
    </cfRule>
    <cfRule type="cellIs" dxfId="267" priority="1187" operator="equal">
      <formula>"Catastrófico"</formula>
    </cfRule>
    <cfRule type="cellIs" dxfId="266" priority="1188" operator="equal">
      <formula>"Mayor"</formula>
    </cfRule>
  </conditionalFormatting>
  <conditionalFormatting sqref="O115">
    <cfRule type="cellIs" dxfId="265" priority="1132" operator="equal">
      <formula>"Moderado"</formula>
    </cfRule>
    <cfRule type="cellIs" dxfId="264" priority="1131" operator="equal">
      <formula>"Mayor"</formula>
    </cfRule>
    <cfRule type="cellIs" dxfId="263" priority="1133" operator="equal">
      <formula>"Menor"</formula>
    </cfRule>
    <cfRule type="cellIs" dxfId="262" priority="1130" operator="equal">
      <formula>"Catastrófico"</formula>
    </cfRule>
    <cfRule type="cellIs" dxfId="261" priority="1134" operator="equal">
      <formula>"Leve"</formula>
    </cfRule>
  </conditionalFormatting>
  <conditionalFormatting sqref="O118">
    <cfRule type="cellIs" dxfId="260" priority="1076" operator="equal">
      <formula>"Menor"</formula>
    </cfRule>
    <cfRule type="cellIs" dxfId="259" priority="1074" operator="equal">
      <formula>"Mayor"</formula>
    </cfRule>
    <cfRule type="cellIs" dxfId="258" priority="1073" operator="equal">
      <formula>"Catastrófico"</formula>
    </cfRule>
    <cfRule type="cellIs" dxfId="257" priority="1077" operator="equal">
      <formula>"Leve"</formula>
    </cfRule>
    <cfRule type="cellIs" dxfId="256" priority="1075" operator="equal">
      <formula>"Moderado"</formula>
    </cfRule>
  </conditionalFormatting>
  <conditionalFormatting sqref="O121">
    <cfRule type="cellIs" dxfId="255" priority="1358" operator="equal">
      <formula>"Catastrófico"</formula>
    </cfRule>
    <cfRule type="cellIs" dxfId="254" priority="1359" operator="equal">
      <formula>"Mayor"</formula>
    </cfRule>
    <cfRule type="cellIs" dxfId="253" priority="1360" operator="equal">
      <formula>"Moderado"</formula>
    </cfRule>
    <cfRule type="cellIs" dxfId="252" priority="1361" operator="equal">
      <formula>"Menor"</formula>
    </cfRule>
    <cfRule type="cellIs" dxfId="251" priority="1362" operator="equal">
      <formula>"Leve"</formula>
    </cfRule>
  </conditionalFormatting>
  <conditionalFormatting sqref="O124">
    <cfRule type="cellIs" dxfId="250" priority="1016" operator="equal">
      <formula>"Catastrófico"</formula>
    </cfRule>
    <cfRule type="cellIs" dxfId="249" priority="1020" operator="equal">
      <formula>"Leve"</formula>
    </cfRule>
    <cfRule type="cellIs" dxfId="248" priority="1019" operator="equal">
      <formula>"Menor"</formula>
    </cfRule>
    <cfRule type="cellIs" dxfId="247" priority="1018" operator="equal">
      <formula>"Moderado"</formula>
    </cfRule>
    <cfRule type="cellIs" dxfId="246" priority="1017" operator="equal">
      <formula>"Mayor"</formula>
    </cfRule>
  </conditionalFormatting>
  <conditionalFormatting sqref="O127">
    <cfRule type="cellIs" dxfId="245" priority="944" operator="equal">
      <formula>"Catastrófico"</formula>
    </cfRule>
    <cfRule type="cellIs" dxfId="244" priority="945" operator="equal">
      <formula>"Mayor"</formula>
    </cfRule>
    <cfRule type="cellIs" dxfId="243" priority="948" operator="equal">
      <formula>"Leve"</formula>
    </cfRule>
    <cfRule type="cellIs" dxfId="242" priority="947" operator="equal">
      <formula>"Menor"</formula>
    </cfRule>
    <cfRule type="cellIs" dxfId="241" priority="946" operator="equal">
      <formula>"Moderado"</formula>
    </cfRule>
  </conditionalFormatting>
  <conditionalFormatting sqref="O130">
    <cfRule type="cellIs" dxfId="240" priority="873" operator="equal">
      <formula>"Mayor"</formula>
    </cfRule>
    <cfRule type="cellIs" dxfId="239" priority="874" operator="equal">
      <formula>"Moderado"</formula>
    </cfRule>
    <cfRule type="cellIs" dxfId="238" priority="876" operator="equal">
      <formula>"Leve"</formula>
    </cfRule>
    <cfRule type="cellIs" dxfId="237" priority="875" operator="equal">
      <formula>"Menor"</formula>
    </cfRule>
    <cfRule type="cellIs" dxfId="236" priority="872" operator="equal">
      <formula>"Catastrófico"</formula>
    </cfRule>
  </conditionalFormatting>
  <conditionalFormatting sqref="O133">
    <cfRule type="cellIs" dxfId="235" priority="804" operator="equal">
      <formula>"Leve"</formula>
    </cfRule>
    <cfRule type="cellIs" dxfId="234" priority="800" operator="equal">
      <formula>"Catastrófico"</formula>
    </cfRule>
    <cfRule type="cellIs" dxfId="233" priority="801" operator="equal">
      <formula>"Mayor"</formula>
    </cfRule>
    <cfRule type="cellIs" dxfId="232" priority="802" operator="equal">
      <formula>"Moderado"</formula>
    </cfRule>
    <cfRule type="cellIs" dxfId="231" priority="803" operator="equal">
      <formula>"Menor"</formula>
    </cfRule>
  </conditionalFormatting>
  <conditionalFormatting sqref="O136">
    <cfRule type="cellIs" dxfId="230" priority="659" operator="equal">
      <formula>"Menor"</formula>
    </cfRule>
    <cfRule type="cellIs" dxfId="229" priority="660" operator="equal">
      <formula>"Leve"</formula>
    </cfRule>
    <cfRule type="cellIs" dxfId="228" priority="658" operator="equal">
      <formula>"Moderado"</formula>
    </cfRule>
    <cfRule type="cellIs" dxfId="227" priority="657" operator="equal">
      <formula>"Mayor"</formula>
    </cfRule>
    <cfRule type="cellIs" dxfId="226" priority="656" operator="equal">
      <formula>"Catastrófico"</formula>
    </cfRule>
  </conditionalFormatting>
  <conditionalFormatting sqref="O139">
    <cfRule type="cellIs" dxfId="225" priority="584" operator="equal">
      <formula>"Catastrófico"</formula>
    </cfRule>
    <cfRule type="cellIs" dxfId="224" priority="585" operator="equal">
      <formula>"Mayor"</formula>
    </cfRule>
    <cfRule type="cellIs" dxfId="223" priority="586" operator="equal">
      <formula>"Moderado"</formula>
    </cfRule>
    <cfRule type="cellIs" dxfId="222" priority="588" operator="equal">
      <formula>"Leve"</formula>
    </cfRule>
    <cfRule type="cellIs" dxfId="221" priority="587" operator="equal">
      <formula>"Menor"</formula>
    </cfRule>
  </conditionalFormatting>
  <conditionalFormatting sqref="O142">
    <cfRule type="cellIs" dxfId="220" priority="516" operator="equal">
      <formula>"Leve"</formula>
    </cfRule>
    <cfRule type="cellIs" dxfId="219" priority="512" operator="equal">
      <formula>"Catastrófico"</formula>
    </cfRule>
    <cfRule type="cellIs" dxfId="218" priority="513" operator="equal">
      <formula>"Mayor"</formula>
    </cfRule>
    <cfRule type="cellIs" dxfId="217" priority="514" operator="equal">
      <formula>"Moderado"</formula>
    </cfRule>
    <cfRule type="cellIs" dxfId="216" priority="515" operator="equal">
      <formula>"Menor"</formula>
    </cfRule>
  </conditionalFormatting>
  <conditionalFormatting sqref="O145">
    <cfRule type="cellIs" dxfId="215" priority="440" operator="equal">
      <formula>"Catastrófico"</formula>
    </cfRule>
    <cfRule type="cellIs" dxfId="214" priority="441" operator="equal">
      <formula>"Mayor"</formula>
    </cfRule>
    <cfRule type="cellIs" dxfId="213" priority="442" operator="equal">
      <formula>"Moderado"</formula>
    </cfRule>
    <cfRule type="cellIs" dxfId="212" priority="444" operator="equal">
      <formula>"Leve"</formula>
    </cfRule>
    <cfRule type="cellIs" dxfId="211" priority="443" operator="equal">
      <formula>"Menor"</formula>
    </cfRule>
  </conditionalFormatting>
  <conditionalFormatting sqref="O148">
    <cfRule type="cellIs" dxfId="210" priority="372" operator="equal">
      <formula>"Leve"</formula>
    </cfRule>
    <cfRule type="cellIs" dxfId="209" priority="371" operator="equal">
      <formula>"Menor"</formula>
    </cfRule>
    <cfRule type="cellIs" dxfId="208" priority="370" operator="equal">
      <formula>"Moderado"</formula>
    </cfRule>
    <cfRule type="cellIs" dxfId="207" priority="369" operator="equal">
      <formula>"Mayor"</formula>
    </cfRule>
    <cfRule type="cellIs" dxfId="206" priority="368" operator="equal">
      <formula>"Catastrófico"</formula>
    </cfRule>
  </conditionalFormatting>
  <conditionalFormatting sqref="Q7">
    <cfRule type="cellIs" dxfId="205" priority="3301" operator="equal">
      <formula>"Alto"</formula>
    </cfRule>
    <cfRule type="cellIs" dxfId="204" priority="3302" operator="equal">
      <formula>"Moderado"</formula>
    </cfRule>
    <cfRule type="cellIs" dxfId="203" priority="3303" operator="equal">
      <formula>"Bajo"</formula>
    </cfRule>
    <cfRule type="cellIs" dxfId="202" priority="3300" operator="equal">
      <formula>"Extremo"</formula>
    </cfRule>
  </conditionalFormatting>
  <conditionalFormatting sqref="Q10">
    <cfRule type="cellIs" dxfId="201" priority="1849" operator="equal">
      <formula>"Extremo"</formula>
    </cfRule>
    <cfRule type="cellIs" dxfId="200" priority="1850" operator="equal">
      <formula>"Alto"</formula>
    </cfRule>
    <cfRule type="cellIs" dxfId="199" priority="1851" operator="equal">
      <formula>"Moderado"</formula>
    </cfRule>
    <cfRule type="cellIs" dxfId="198" priority="1852" operator="equal">
      <formula>"Bajo"</formula>
    </cfRule>
  </conditionalFormatting>
  <conditionalFormatting sqref="Q13">
    <cfRule type="cellIs" dxfId="197" priority="1836" operator="equal">
      <formula>"Moderado"</formula>
    </cfRule>
    <cfRule type="cellIs" dxfId="196" priority="1834" operator="equal">
      <formula>"Extremo"</formula>
    </cfRule>
    <cfRule type="cellIs" dxfId="195" priority="1835" operator="equal">
      <formula>"Alto"</formula>
    </cfRule>
    <cfRule type="cellIs" dxfId="194" priority="1837" operator="equal">
      <formula>"Bajo"</formula>
    </cfRule>
  </conditionalFormatting>
  <conditionalFormatting sqref="Q16">
    <cfRule type="cellIs" dxfId="193" priority="1790" operator="equal">
      <formula>"Alto"</formula>
    </cfRule>
    <cfRule type="cellIs" dxfId="192" priority="1789" operator="equal">
      <formula>"Extremo"</formula>
    </cfRule>
    <cfRule type="cellIs" dxfId="191" priority="1791" operator="equal">
      <formula>"Moderado"</formula>
    </cfRule>
    <cfRule type="cellIs" dxfId="190" priority="1792" operator="equal">
      <formula>"Bajo"</formula>
    </cfRule>
  </conditionalFormatting>
  <conditionalFormatting sqref="Q19">
    <cfRule type="cellIs" dxfId="189" priority="1777" operator="equal">
      <formula>"Bajo"</formula>
    </cfRule>
    <cfRule type="cellIs" dxfId="188" priority="1776" operator="equal">
      <formula>"Moderado"</formula>
    </cfRule>
    <cfRule type="cellIs" dxfId="187" priority="1775" operator="equal">
      <formula>"Alto"</formula>
    </cfRule>
    <cfRule type="cellIs" dxfId="186" priority="1774" operator="equal">
      <formula>"Extremo"</formula>
    </cfRule>
  </conditionalFormatting>
  <conditionalFormatting sqref="Q22">
    <cfRule type="cellIs" dxfId="185" priority="1759" operator="equal">
      <formula>"Extremo"</formula>
    </cfRule>
    <cfRule type="cellIs" dxfId="184" priority="1762" operator="equal">
      <formula>"Bajo"</formula>
    </cfRule>
    <cfRule type="cellIs" dxfId="183" priority="1761" operator="equal">
      <formula>"Moderado"</formula>
    </cfRule>
    <cfRule type="cellIs" dxfId="182" priority="1760" operator="equal">
      <formula>"Alto"</formula>
    </cfRule>
  </conditionalFormatting>
  <conditionalFormatting sqref="Q25">
    <cfRule type="cellIs" dxfId="181" priority="1745" operator="equal">
      <formula>"Alto"</formula>
    </cfRule>
    <cfRule type="cellIs" dxfId="180" priority="1744" operator="equal">
      <formula>"Extremo"</formula>
    </cfRule>
    <cfRule type="cellIs" dxfId="179" priority="1747" operator="equal">
      <formula>"Bajo"</formula>
    </cfRule>
    <cfRule type="cellIs" dxfId="178" priority="1746" operator="equal">
      <formula>"Moderado"</formula>
    </cfRule>
  </conditionalFormatting>
  <conditionalFormatting sqref="Q28">
    <cfRule type="cellIs" dxfId="177" priority="1731" operator="equal">
      <formula>"Moderado"</formula>
    </cfRule>
    <cfRule type="cellIs" dxfId="176" priority="1730" operator="equal">
      <formula>"Alto"</formula>
    </cfRule>
    <cfRule type="cellIs" dxfId="175" priority="1729" operator="equal">
      <formula>"Extremo"</formula>
    </cfRule>
    <cfRule type="cellIs" dxfId="174" priority="1732" operator="equal">
      <formula>"Bajo"</formula>
    </cfRule>
  </conditionalFormatting>
  <conditionalFormatting sqref="Q31">
    <cfRule type="cellIs" dxfId="173" priority="1714" operator="equal">
      <formula>"Extremo"</formula>
    </cfRule>
    <cfRule type="cellIs" dxfId="172" priority="1715" operator="equal">
      <formula>"Alto"</formula>
    </cfRule>
    <cfRule type="cellIs" dxfId="171" priority="1716" operator="equal">
      <formula>"Moderado"</formula>
    </cfRule>
    <cfRule type="cellIs" dxfId="170" priority="1717" operator="equal">
      <formula>"Bajo"</formula>
    </cfRule>
  </conditionalFormatting>
  <conditionalFormatting sqref="Q34">
    <cfRule type="cellIs" dxfId="169" priority="1700" operator="equal">
      <formula>"Alto"</formula>
    </cfRule>
    <cfRule type="cellIs" dxfId="168" priority="1702" operator="equal">
      <formula>"Bajo"</formula>
    </cfRule>
    <cfRule type="cellIs" dxfId="167" priority="1701" operator="equal">
      <formula>"Moderado"</formula>
    </cfRule>
    <cfRule type="cellIs" dxfId="166" priority="1699" operator="equal">
      <formula>"Extremo"</formula>
    </cfRule>
  </conditionalFormatting>
  <conditionalFormatting sqref="Q37">
    <cfRule type="cellIs" dxfId="165" priority="1687" operator="equal">
      <formula>"Bajo"</formula>
    </cfRule>
    <cfRule type="cellIs" dxfId="164" priority="1684" operator="equal">
      <formula>"Extremo"</formula>
    </cfRule>
    <cfRule type="cellIs" dxfId="163" priority="1685" operator="equal">
      <formula>"Alto"</formula>
    </cfRule>
    <cfRule type="cellIs" dxfId="162" priority="1686" operator="equal">
      <formula>"Moderado"</formula>
    </cfRule>
  </conditionalFormatting>
  <conditionalFormatting sqref="Q40">
    <cfRule type="cellIs" dxfId="161" priority="1654" operator="equal">
      <formula>"Extremo"</formula>
    </cfRule>
    <cfRule type="cellIs" dxfId="160" priority="1655" operator="equal">
      <formula>"Alto"</formula>
    </cfRule>
    <cfRule type="cellIs" dxfId="159" priority="1656" operator="equal">
      <formula>"Moderado"</formula>
    </cfRule>
    <cfRule type="cellIs" dxfId="158" priority="1657" operator="equal">
      <formula>"Bajo"</formula>
    </cfRule>
  </conditionalFormatting>
  <conditionalFormatting sqref="Q43">
    <cfRule type="cellIs" dxfId="157" priority="1642" operator="equal">
      <formula>"Bajo"</formula>
    </cfRule>
    <cfRule type="cellIs" dxfId="156" priority="1639" operator="equal">
      <formula>"Extremo"</formula>
    </cfRule>
    <cfRule type="cellIs" dxfId="155" priority="1640" operator="equal">
      <formula>"Alto"</formula>
    </cfRule>
    <cfRule type="cellIs" dxfId="154" priority="1641" operator="equal">
      <formula>"Moderado"</formula>
    </cfRule>
  </conditionalFormatting>
  <conditionalFormatting sqref="Q46">
    <cfRule type="cellIs" dxfId="153" priority="1624" operator="equal">
      <formula>"Extremo"</formula>
    </cfRule>
    <cfRule type="cellIs" dxfId="152" priority="1627" operator="equal">
      <formula>"Bajo"</formula>
    </cfRule>
    <cfRule type="cellIs" dxfId="151" priority="1626" operator="equal">
      <formula>"Moderado"</formula>
    </cfRule>
    <cfRule type="cellIs" dxfId="150" priority="1625" operator="equal">
      <formula>"Alto"</formula>
    </cfRule>
  </conditionalFormatting>
  <conditionalFormatting sqref="Q49">
    <cfRule type="cellIs" dxfId="149" priority="1611" operator="equal">
      <formula>"Moderado"</formula>
    </cfRule>
    <cfRule type="cellIs" dxfId="148" priority="1612" operator="equal">
      <formula>"Bajo"</formula>
    </cfRule>
    <cfRule type="cellIs" dxfId="147" priority="1609" operator="equal">
      <formula>"Extremo"</formula>
    </cfRule>
    <cfRule type="cellIs" dxfId="146" priority="1610" operator="equal">
      <formula>"Alto"</formula>
    </cfRule>
  </conditionalFormatting>
  <conditionalFormatting sqref="Q52">
    <cfRule type="cellIs" dxfId="145" priority="1595" operator="equal">
      <formula>"Alto"</formula>
    </cfRule>
    <cfRule type="cellIs" dxfId="144" priority="1594" operator="equal">
      <formula>"Extremo"</formula>
    </cfRule>
    <cfRule type="cellIs" dxfId="143" priority="1596" operator="equal">
      <formula>"Moderado"</formula>
    </cfRule>
    <cfRule type="cellIs" dxfId="142" priority="1597" operator="equal">
      <formula>"Bajo"</formula>
    </cfRule>
  </conditionalFormatting>
  <conditionalFormatting sqref="Q55">
    <cfRule type="cellIs" dxfId="141" priority="1581" operator="equal">
      <formula>"Moderado"</formula>
    </cfRule>
    <cfRule type="cellIs" dxfId="140" priority="1580" operator="equal">
      <formula>"Alto"</formula>
    </cfRule>
    <cfRule type="cellIs" dxfId="139" priority="1582" operator="equal">
      <formula>"Bajo"</formula>
    </cfRule>
    <cfRule type="cellIs" dxfId="138" priority="1579" operator="equal">
      <formula>"Extremo"</formula>
    </cfRule>
  </conditionalFormatting>
  <conditionalFormatting sqref="Q58">
    <cfRule type="cellIs" dxfId="137" priority="1567" operator="equal">
      <formula>"Bajo"</formula>
    </cfRule>
    <cfRule type="cellIs" dxfId="136" priority="1566" operator="equal">
      <formula>"Moderado"</formula>
    </cfRule>
    <cfRule type="cellIs" dxfId="135" priority="1565" operator="equal">
      <formula>"Alto"</formula>
    </cfRule>
    <cfRule type="cellIs" dxfId="134" priority="1564" operator="equal">
      <formula>"Extremo"</formula>
    </cfRule>
  </conditionalFormatting>
  <conditionalFormatting sqref="Q61">
    <cfRule type="cellIs" dxfId="133" priority="1550" operator="equal">
      <formula>"Alto"</formula>
    </cfRule>
    <cfRule type="cellIs" dxfId="132" priority="1549" operator="equal">
      <formula>"Extremo"</formula>
    </cfRule>
    <cfRule type="cellIs" dxfId="131" priority="1552" operator="equal">
      <formula>"Bajo"</formula>
    </cfRule>
    <cfRule type="cellIs" dxfId="130" priority="1551" operator="equal">
      <formula>"Moderado"</formula>
    </cfRule>
  </conditionalFormatting>
  <conditionalFormatting sqref="Q64">
    <cfRule type="cellIs" dxfId="129" priority="1534" operator="equal">
      <formula>"Extremo"</formula>
    </cfRule>
    <cfRule type="cellIs" dxfId="128" priority="1535" operator="equal">
      <formula>"Alto"</formula>
    </cfRule>
    <cfRule type="cellIs" dxfId="127" priority="1537" operator="equal">
      <formula>"Bajo"</formula>
    </cfRule>
    <cfRule type="cellIs" dxfId="126" priority="1536" operator="equal">
      <formula>"Moderado"</formula>
    </cfRule>
  </conditionalFormatting>
  <conditionalFormatting sqref="Q67">
    <cfRule type="cellIs" dxfId="125" priority="4" operator="equal">
      <formula>"Moderado"</formula>
    </cfRule>
    <cfRule type="cellIs" dxfId="124" priority="5" operator="equal">
      <formula>"Bajo"</formula>
    </cfRule>
    <cfRule type="cellIs" dxfId="123" priority="2" operator="equal">
      <formula>"Extremo"</formula>
    </cfRule>
    <cfRule type="cellIs" dxfId="122" priority="3" operator="equal">
      <formula>"Alto"</formula>
    </cfRule>
  </conditionalFormatting>
  <conditionalFormatting sqref="Q70">
    <cfRule type="cellIs" dxfId="121" priority="1522" operator="equal">
      <formula>"Bajo"</formula>
    </cfRule>
    <cfRule type="cellIs" dxfId="120" priority="1521" operator="equal">
      <formula>"Moderado"</formula>
    </cfRule>
    <cfRule type="cellIs" dxfId="119" priority="1520" operator="equal">
      <formula>"Alto"</formula>
    </cfRule>
    <cfRule type="cellIs" dxfId="118" priority="1519" operator="equal">
      <formula>"Extremo"</formula>
    </cfRule>
  </conditionalFormatting>
  <conditionalFormatting sqref="Q73">
    <cfRule type="cellIs" dxfId="117" priority="1506" operator="equal">
      <formula>"Moderado"</formula>
    </cfRule>
    <cfRule type="cellIs" dxfId="116" priority="1504" operator="equal">
      <formula>"Extremo"</formula>
    </cfRule>
    <cfRule type="cellIs" dxfId="115" priority="1507" operator="equal">
      <formula>"Bajo"</formula>
    </cfRule>
    <cfRule type="cellIs" dxfId="114" priority="1505" operator="equal">
      <formula>"Alto"</formula>
    </cfRule>
  </conditionalFormatting>
  <conditionalFormatting sqref="Q76">
    <cfRule type="cellIs" dxfId="113" priority="1489" operator="equal">
      <formula>"Extremo"</formula>
    </cfRule>
    <cfRule type="cellIs" dxfId="112" priority="1492" operator="equal">
      <formula>"Bajo"</formula>
    </cfRule>
    <cfRule type="cellIs" dxfId="111" priority="1491" operator="equal">
      <formula>"Moderado"</formula>
    </cfRule>
    <cfRule type="cellIs" dxfId="110" priority="1490" operator="equal">
      <formula>"Alto"</formula>
    </cfRule>
  </conditionalFormatting>
  <conditionalFormatting sqref="Q79">
    <cfRule type="cellIs" dxfId="109" priority="1477" operator="equal">
      <formula>"Bajo"</formula>
    </cfRule>
    <cfRule type="cellIs" dxfId="108" priority="1476" operator="equal">
      <formula>"Moderado"</formula>
    </cfRule>
    <cfRule type="cellIs" dxfId="107" priority="1475" operator="equal">
      <formula>"Alto"</formula>
    </cfRule>
    <cfRule type="cellIs" dxfId="106" priority="1474" operator="equal">
      <formula>"Extremo"</formula>
    </cfRule>
  </conditionalFormatting>
  <conditionalFormatting sqref="Q82">
    <cfRule type="cellIs" dxfId="105" priority="159" operator="equal">
      <formula>"Extremo"</formula>
    </cfRule>
    <cfRule type="cellIs" dxfId="104" priority="161" operator="equal">
      <formula>"Moderado"</formula>
    </cfRule>
    <cfRule type="cellIs" dxfId="103" priority="160" operator="equal">
      <formula>"Alto"</formula>
    </cfRule>
    <cfRule type="cellIs" dxfId="102" priority="162" operator="equal">
      <formula>"Bajo"</formula>
    </cfRule>
  </conditionalFormatting>
  <conditionalFormatting sqref="Q85">
    <cfRule type="cellIs" dxfId="101" priority="1459" operator="equal">
      <formula>"Extremo"</formula>
    </cfRule>
    <cfRule type="cellIs" dxfId="100" priority="1462" operator="equal">
      <formula>"Bajo"</formula>
    </cfRule>
    <cfRule type="cellIs" dxfId="99" priority="1460" operator="equal">
      <formula>"Alto"</formula>
    </cfRule>
    <cfRule type="cellIs" dxfId="98" priority="1461" operator="equal">
      <formula>"Moderado"</formula>
    </cfRule>
  </conditionalFormatting>
  <conditionalFormatting sqref="Q88">
    <cfRule type="cellIs" dxfId="97" priority="1444" operator="equal">
      <formula>"Extremo"</formula>
    </cfRule>
    <cfRule type="cellIs" dxfId="96" priority="1445" operator="equal">
      <formula>"Alto"</formula>
    </cfRule>
    <cfRule type="cellIs" dxfId="95" priority="1446" operator="equal">
      <formula>"Moderado"</formula>
    </cfRule>
    <cfRule type="cellIs" dxfId="94" priority="1447" operator="equal">
      <formula>"Bajo"</formula>
    </cfRule>
  </conditionalFormatting>
  <conditionalFormatting sqref="Q91">
    <cfRule type="cellIs" dxfId="93" priority="1432" operator="equal">
      <formula>"Bajo"</formula>
    </cfRule>
    <cfRule type="cellIs" dxfId="92" priority="1429" operator="equal">
      <formula>"Extremo"</formula>
    </cfRule>
    <cfRule type="cellIs" dxfId="91" priority="1430" operator="equal">
      <formula>"Alto"</formula>
    </cfRule>
    <cfRule type="cellIs" dxfId="90" priority="1431" operator="equal">
      <formula>"Moderado"</formula>
    </cfRule>
  </conditionalFormatting>
  <conditionalFormatting sqref="Q94:Q95">
    <cfRule type="cellIs" dxfId="89" priority="1414" operator="equal">
      <formula>"Extremo"</formula>
    </cfRule>
    <cfRule type="cellIs" dxfId="88" priority="1415" operator="equal">
      <formula>"Alto"</formula>
    </cfRule>
    <cfRule type="cellIs" dxfId="87" priority="1416" operator="equal">
      <formula>"Moderado"</formula>
    </cfRule>
    <cfRule type="cellIs" dxfId="86" priority="1417" operator="equal">
      <formula>"Bajo"</formula>
    </cfRule>
  </conditionalFormatting>
  <conditionalFormatting sqref="Q97">
    <cfRule type="cellIs" dxfId="85" priority="74" operator="equal">
      <formula>"Extremo"</formula>
    </cfRule>
    <cfRule type="cellIs" dxfId="84" priority="75" operator="equal">
      <formula>"Alto"</formula>
    </cfRule>
    <cfRule type="cellIs" dxfId="83" priority="76" operator="equal">
      <formula>"Moderado"</formula>
    </cfRule>
    <cfRule type="cellIs" dxfId="82" priority="77" operator="equal">
      <formula>"Bajo"</formula>
    </cfRule>
  </conditionalFormatting>
  <conditionalFormatting sqref="Q100">
    <cfRule type="cellIs" dxfId="81" priority="1385" operator="equal">
      <formula>"Alto"</formula>
    </cfRule>
    <cfRule type="cellIs" dxfId="80" priority="1386" operator="equal">
      <formula>"Moderado"</formula>
    </cfRule>
    <cfRule type="cellIs" dxfId="79" priority="1387" operator="equal">
      <formula>"Bajo"</formula>
    </cfRule>
    <cfRule type="cellIs" dxfId="78" priority="1384" operator="equal">
      <formula>"Extremo"</formula>
    </cfRule>
  </conditionalFormatting>
  <conditionalFormatting sqref="Q103">
    <cfRule type="cellIs" dxfId="77" priority="1369" operator="equal">
      <formula>"Extremo"</formula>
    </cfRule>
    <cfRule type="cellIs" dxfId="76" priority="1370" operator="equal">
      <formula>"Alto"</formula>
    </cfRule>
    <cfRule type="cellIs" dxfId="75" priority="1371" operator="equal">
      <formula>"Moderado"</formula>
    </cfRule>
    <cfRule type="cellIs" dxfId="74" priority="1372" operator="equal">
      <formula>"Bajo"</formula>
    </cfRule>
  </conditionalFormatting>
  <conditionalFormatting sqref="Q106">
    <cfRule type="cellIs" dxfId="73" priority="1297" operator="equal">
      <formula>"Extremo"</formula>
    </cfRule>
    <cfRule type="cellIs" dxfId="72" priority="1300" operator="equal">
      <formula>"Bajo"</formula>
    </cfRule>
    <cfRule type="cellIs" dxfId="71" priority="1299" operator="equal">
      <formula>"Moderado"</formula>
    </cfRule>
    <cfRule type="cellIs" dxfId="70" priority="1298" operator="equal">
      <formula>"Alto"</formula>
    </cfRule>
  </conditionalFormatting>
  <conditionalFormatting sqref="Q109">
    <cfRule type="cellIs" dxfId="69" priority="1242" operator="equal">
      <formula>"Moderado"</formula>
    </cfRule>
    <cfRule type="cellIs" dxfId="68" priority="1241" operator="equal">
      <formula>"Alto"</formula>
    </cfRule>
    <cfRule type="cellIs" dxfId="67" priority="1240" operator="equal">
      <formula>"Extremo"</formula>
    </cfRule>
    <cfRule type="cellIs" dxfId="66" priority="1243" operator="equal">
      <formula>"Bajo"</formula>
    </cfRule>
  </conditionalFormatting>
  <conditionalFormatting sqref="Q112">
    <cfRule type="cellIs" dxfId="65" priority="1183" operator="equal">
      <formula>"Extremo"</formula>
    </cfRule>
    <cfRule type="cellIs" dxfId="64" priority="1186" operator="equal">
      <formula>"Bajo"</formula>
    </cfRule>
    <cfRule type="cellIs" dxfId="63" priority="1185" operator="equal">
      <formula>"Moderado"</formula>
    </cfRule>
    <cfRule type="cellIs" dxfId="62" priority="1184" operator="equal">
      <formula>"Alto"</formula>
    </cfRule>
  </conditionalFormatting>
  <conditionalFormatting sqref="Q115">
    <cfRule type="cellIs" dxfId="61" priority="1129" operator="equal">
      <formula>"Bajo"</formula>
    </cfRule>
    <cfRule type="cellIs" dxfId="60" priority="1128" operator="equal">
      <formula>"Moderado"</formula>
    </cfRule>
    <cfRule type="cellIs" dxfId="59" priority="1127" operator="equal">
      <formula>"Alto"</formula>
    </cfRule>
    <cfRule type="cellIs" dxfId="58" priority="1126" operator="equal">
      <formula>"Extremo"</formula>
    </cfRule>
  </conditionalFormatting>
  <conditionalFormatting sqref="Q118">
    <cfRule type="cellIs" dxfId="57" priority="1072" operator="equal">
      <formula>"Bajo"</formula>
    </cfRule>
    <cfRule type="cellIs" dxfId="56" priority="1071" operator="equal">
      <formula>"Moderado"</formula>
    </cfRule>
    <cfRule type="cellIs" dxfId="55" priority="1070" operator="equal">
      <formula>"Alto"</formula>
    </cfRule>
    <cfRule type="cellIs" dxfId="54" priority="1069" operator="equal">
      <formula>"Extremo"</formula>
    </cfRule>
  </conditionalFormatting>
  <conditionalFormatting sqref="Q121">
    <cfRule type="cellIs" dxfId="53" priority="1354" operator="equal">
      <formula>"Extremo"</formula>
    </cfRule>
    <cfRule type="cellIs" dxfId="52" priority="1355" operator="equal">
      <formula>"Alto"</formula>
    </cfRule>
    <cfRule type="cellIs" dxfId="51" priority="1356" operator="equal">
      <formula>"Moderado"</formula>
    </cfRule>
    <cfRule type="cellIs" dxfId="50" priority="1357" operator="equal">
      <formula>"Bajo"</formula>
    </cfRule>
  </conditionalFormatting>
  <conditionalFormatting sqref="Q124">
    <cfRule type="cellIs" dxfId="49" priority="1015" operator="equal">
      <formula>"Bajo"</formula>
    </cfRule>
    <cfRule type="cellIs" dxfId="48" priority="1012" operator="equal">
      <formula>"Extremo"</formula>
    </cfRule>
    <cfRule type="cellIs" dxfId="47" priority="1013" operator="equal">
      <formula>"Alto"</formula>
    </cfRule>
    <cfRule type="cellIs" dxfId="46" priority="1014" operator="equal">
      <formula>"Moderado"</formula>
    </cfRule>
  </conditionalFormatting>
  <conditionalFormatting sqref="Q127">
    <cfRule type="cellIs" dxfId="45" priority="940" operator="equal">
      <formula>"Extremo"</formula>
    </cfRule>
    <cfRule type="cellIs" dxfId="44" priority="941" operator="equal">
      <formula>"Alto"</formula>
    </cfRule>
    <cfRule type="cellIs" dxfId="43" priority="942" operator="equal">
      <formula>"Moderado"</formula>
    </cfRule>
    <cfRule type="cellIs" dxfId="42" priority="943" operator="equal">
      <formula>"Bajo"</formula>
    </cfRule>
  </conditionalFormatting>
  <conditionalFormatting sqref="Q130">
    <cfRule type="cellIs" dxfId="41" priority="869" operator="equal">
      <formula>"Alto"</formula>
    </cfRule>
    <cfRule type="cellIs" dxfId="40" priority="870" operator="equal">
      <formula>"Moderado"</formula>
    </cfRule>
    <cfRule type="cellIs" dxfId="39" priority="868" operator="equal">
      <formula>"Extremo"</formula>
    </cfRule>
    <cfRule type="cellIs" dxfId="38" priority="871" operator="equal">
      <formula>"Bajo"</formula>
    </cfRule>
  </conditionalFormatting>
  <conditionalFormatting sqref="Q133">
    <cfRule type="cellIs" dxfId="37" priority="799" operator="equal">
      <formula>"Bajo"</formula>
    </cfRule>
    <cfRule type="cellIs" dxfId="36" priority="798" operator="equal">
      <formula>"Moderado"</formula>
    </cfRule>
    <cfRule type="cellIs" dxfId="35" priority="797" operator="equal">
      <formula>"Alto"</formula>
    </cfRule>
    <cfRule type="cellIs" dxfId="34" priority="796" operator="equal">
      <formula>"Extremo"</formula>
    </cfRule>
  </conditionalFormatting>
  <conditionalFormatting sqref="Q136">
    <cfRule type="cellIs" dxfId="33" priority="655" operator="equal">
      <formula>"Bajo"</formula>
    </cfRule>
    <cfRule type="cellIs" dxfId="32" priority="654" operator="equal">
      <formula>"Moderado"</formula>
    </cfRule>
    <cfRule type="cellIs" dxfId="31" priority="653" operator="equal">
      <formula>"Alto"</formula>
    </cfRule>
    <cfRule type="cellIs" dxfId="30" priority="652" operator="equal">
      <formula>"Extremo"</formula>
    </cfRule>
  </conditionalFormatting>
  <conditionalFormatting sqref="Q139">
    <cfRule type="cellIs" dxfId="29" priority="580" operator="equal">
      <formula>"Extremo"</formula>
    </cfRule>
    <cfRule type="cellIs" dxfId="28" priority="581" operator="equal">
      <formula>"Alto"</formula>
    </cfRule>
    <cfRule type="cellIs" dxfId="27" priority="583" operator="equal">
      <formula>"Bajo"</formula>
    </cfRule>
    <cfRule type="cellIs" dxfId="26" priority="582" operator="equal">
      <formula>"Moderado"</formula>
    </cfRule>
  </conditionalFormatting>
  <conditionalFormatting sqref="Q142">
    <cfRule type="cellIs" dxfId="25" priority="508" operator="equal">
      <formula>"Extremo"</formula>
    </cfRule>
    <cfRule type="cellIs" dxfId="24" priority="509" operator="equal">
      <formula>"Alto"</formula>
    </cfRule>
    <cfRule type="cellIs" dxfId="23" priority="510" operator="equal">
      <formula>"Moderado"</formula>
    </cfRule>
    <cfRule type="cellIs" dxfId="22" priority="511" operator="equal">
      <formula>"Bajo"</formula>
    </cfRule>
  </conditionalFormatting>
  <conditionalFormatting sqref="Q145">
    <cfRule type="cellIs" dxfId="21" priority="436" operator="equal">
      <formula>"Extremo"</formula>
    </cfRule>
    <cfRule type="cellIs" dxfId="20" priority="437" operator="equal">
      <formula>"Alto"</formula>
    </cfRule>
    <cfRule type="cellIs" dxfId="19" priority="438" operator="equal">
      <formula>"Moderado"</formula>
    </cfRule>
    <cfRule type="cellIs" dxfId="18" priority="439" operator="equal">
      <formula>"Bajo"</formula>
    </cfRule>
  </conditionalFormatting>
  <conditionalFormatting sqref="Q148">
    <cfRule type="cellIs" dxfId="17" priority="366" operator="equal">
      <formula>"Moderado"</formula>
    </cfRule>
    <cfRule type="cellIs" dxfId="16" priority="367" operator="equal">
      <formula>"Bajo"</formula>
    </cfRule>
    <cfRule type="cellIs" dxfId="15" priority="365" operator="equal">
      <formula>"Alto"</formula>
    </cfRule>
    <cfRule type="cellIs" dxfId="14" priority="364" operator="equal">
      <formula>"Extremo"</formula>
    </cfRule>
  </conditionalFormatting>
  <conditionalFormatting sqref="AB7:AB150">
    <cfRule type="cellIs" dxfId="13" priority="28" operator="equal">
      <formula>"Baja"</formula>
    </cfRule>
    <cfRule type="cellIs" dxfId="12" priority="27" operator="equal">
      <formula>"Media"</formula>
    </cfRule>
    <cfRule type="cellIs" dxfId="11" priority="26" operator="equal">
      <formula>"Alta"</formula>
    </cfRule>
    <cfRule type="cellIs" dxfId="10" priority="25" operator="equal">
      <formula>"Muy Alta"</formula>
    </cfRule>
    <cfRule type="cellIs" dxfId="9" priority="29" operator="equal">
      <formula>"Muy Baja"</formula>
    </cfRule>
  </conditionalFormatting>
  <conditionalFormatting sqref="AD7:AD150">
    <cfRule type="cellIs" dxfId="8" priority="24" operator="equal">
      <formula>"Leve"</formula>
    </cfRule>
    <cfRule type="cellIs" dxfId="7" priority="20" operator="equal">
      <formula>"Catastrófico"</formula>
    </cfRule>
    <cfRule type="cellIs" dxfId="6" priority="23" operator="equal">
      <formula>"Menor"</formula>
    </cfRule>
    <cfRule type="cellIs" dxfId="5" priority="21" operator="equal">
      <formula>"Mayor"</formula>
    </cfRule>
    <cfRule type="cellIs" dxfId="4" priority="22" operator="equal">
      <formula>"Moderado"</formula>
    </cfRule>
  </conditionalFormatting>
  <conditionalFormatting sqref="AF7:AF150">
    <cfRule type="cellIs" dxfId="3" priority="19" operator="equal">
      <formula>"Bajo"</formula>
    </cfRule>
    <cfRule type="cellIs" dxfId="2" priority="18" operator="equal">
      <formula>"Moderado"</formula>
    </cfRule>
    <cfRule type="cellIs" dxfId="1" priority="17" operator="equal">
      <formula>"Alto"</formula>
    </cfRule>
    <cfRule type="cellIs" dxfId="0" priority="16" operator="equal">
      <formula>"Extremo"</formula>
    </cfRule>
  </conditionalFormatting>
  <hyperlinks>
    <hyperlink ref="AQ97" r:id="rId1" xr:uid="{7E75D290-4108-4C35-961B-3A1D150AECA4}"/>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1000000}">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r:uid="{00000000-0002-0000-0200-000002000000}">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r:uid="{00000000-0002-0000-0200-000003000000}">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r:uid="{00000000-0002-0000-0200-000004000000}">
          <x14:formula1>
            <xm:f>'Tabla Valoración controles'!$D$4:$D$6</xm:f>
          </x14:formula1>
          <xm:sqref>U100:U150 U7:U95</xm:sqref>
        </x14:dataValidation>
        <x14:dataValidation type="list" allowBlank="1" showInputMessage="1" showErrorMessage="1" xr:uid="{00000000-0002-0000-0200-000005000000}">
          <x14:formula1>
            <xm:f>'Tabla Valoración controles'!$D$7:$D$8</xm:f>
          </x14:formula1>
          <xm:sqref>V100:V150 V7:V95</xm:sqref>
        </x14:dataValidation>
        <x14:dataValidation type="list" allowBlank="1" showInputMessage="1" showErrorMessage="1" xr:uid="{00000000-0002-0000-0200-000006000000}">
          <x14:formula1>
            <xm:f>'Tabla Valoración controles'!$D$9:$D$10</xm:f>
          </x14:formula1>
          <xm:sqref>X100:X150 X7:X95</xm:sqref>
        </x14:dataValidation>
        <x14:dataValidation type="list" allowBlank="1" showInputMessage="1" showErrorMessage="1" xr:uid="{00000000-0002-0000-0200-000007000000}">
          <x14:formula1>
            <xm:f>'Tabla Valoración controles'!$D$11:$D$12</xm:f>
          </x14:formula1>
          <xm:sqref>Y100:Y150 Y7:Y95</xm:sqref>
        </x14:dataValidation>
        <x14:dataValidation type="list" allowBlank="1" showInputMessage="1" showErrorMessage="1" xr:uid="{00000000-0002-0000-0200-000008000000}">
          <x14:formula1>
            <xm:f>'Tabla Valoración controles'!$D$13:$D$14</xm:f>
          </x14:formula1>
          <xm:sqref>Z100:Z150 Z7:Z95</xm:sqref>
        </x14:dataValidation>
        <x14:dataValidation type="list" allowBlank="1" showInputMessage="1" showErrorMessage="1" xr:uid="{00000000-0002-0000-0200-000009000000}">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526" t="s">
        <v>135</v>
      </c>
      <c r="C2" s="526"/>
      <c r="D2" s="526"/>
      <c r="E2" s="526"/>
      <c r="F2" s="526"/>
      <c r="G2" s="526"/>
      <c r="H2" s="526"/>
      <c r="I2" s="526"/>
      <c r="J2" s="286" t="s">
        <v>2</v>
      </c>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526"/>
      <c r="C3" s="526"/>
      <c r="D3" s="526"/>
      <c r="E3" s="526"/>
      <c r="F3" s="526"/>
      <c r="G3" s="526"/>
      <c r="H3" s="526"/>
      <c r="I3" s="52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526"/>
      <c r="C4" s="526"/>
      <c r="D4" s="526"/>
      <c r="E4" s="526"/>
      <c r="F4" s="526"/>
      <c r="G4" s="526"/>
      <c r="H4" s="526"/>
      <c r="I4" s="52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291" t="s">
        <v>4</v>
      </c>
      <c r="C6" s="291"/>
      <c r="D6" s="292"/>
      <c r="E6" s="513" t="s">
        <v>107</v>
      </c>
      <c r="F6" s="514"/>
      <c r="G6" s="514"/>
      <c r="H6" s="514"/>
      <c r="I6" s="514"/>
      <c r="J6" s="464" t="str">
        <f>IF(AND('Mapa final'!$K$7="Muy Alta",'Mapa final'!$O$7="Leve"),CONCATENATE("R",'Mapa final'!$A$7),"")</f>
        <v/>
      </c>
      <c r="K6" s="465"/>
      <c r="L6" s="465" t="str">
        <f>IF(AND('Mapa final'!$K$10="Muy Alta",'Mapa final'!$O$10="Leve"),CONCATENATE("R",'Mapa final'!$A$10),"")</f>
        <v/>
      </c>
      <c r="M6" s="465"/>
      <c r="N6" s="465" t="str">
        <f>IF(AND('Mapa final'!$K$13="Muy Alta",'Mapa final'!$O$13="Leve"),CONCATENATE("R",'Mapa final'!$A$13),"")</f>
        <v/>
      </c>
      <c r="O6" s="465"/>
      <c r="P6" s="465" t="str">
        <f>IF(AND('Mapa final'!$K$16="Muy Alta",'Mapa final'!$O$16="Leve"),CONCATENATE("R",'Mapa final'!$A$16),"")</f>
        <v/>
      </c>
      <c r="Q6" s="465"/>
      <c r="R6" s="465" t="str">
        <f>IF(AND('Mapa final'!$K$19="Muy Alta",'Mapa final'!$O$19="Leve"),CONCATENATE("R",'Mapa final'!$A$19),"")</f>
        <v/>
      </c>
      <c r="S6" s="466"/>
      <c r="T6" s="464" t="str">
        <f>IF(AND('Mapa final'!$K$7="Muy Alta",'Mapa final'!$O$7="Menor"),CONCATENATE("R",'Mapa final'!$A$7),"")</f>
        <v/>
      </c>
      <c r="U6" s="465"/>
      <c r="V6" s="465" t="str">
        <f>IF(AND('Mapa final'!$K$10="Muy Alta",'Mapa final'!$O$10="Menor"),CONCATENATE("R",'Mapa final'!$A$10),"")</f>
        <v/>
      </c>
      <c r="W6" s="465"/>
      <c r="X6" s="465" t="str">
        <f>IF(AND('Mapa final'!$K$13="Muy Alta",'Mapa final'!$O$13="Menor"),CONCATENATE("R",'Mapa final'!$A$13),"")</f>
        <v/>
      </c>
      <c r="Y6" s="465"/>
      <c r="Z6" s="465" t="str">
        <f>IF(AND('Mapa final'!$K$16="Muy Alta",'Mapa final'!$O$16="Menor"),CONCATENATE("R",'Mapa final'!$A$16),"")</f>
        <v/>
      </c>
      <c r="AA6" s="465"/>
      <c r="AB6" s="465" t="str">
        <f>IF(AND('Mapa final'!$K$19="Muy Alta",'Mapa final'!$O$19="Menor"),CONCATENATE("R",'Mapa final'!$A$19),"")</f>
        <v/>
      </c>
      <c r="AC6" s="466"/>
      <c r="AD6" s="464" t="str">
        <f>IF(AND('Mapa final'!$K$7="Muy Alta",'Mapa final'!$O$7="Moderado"),CONCATENATE("R",'Mapa final'!$A$7),"")</f>
        <v/>
      </c>
      <c r="AE6" s="465"/>
      <c r="AF6" s="465" t="str">
        <f>IF(AND('Mapa final'!$K$10="Muy Alta",'Mapa final'!$O$10="Moderado"),CONCATENATE("R",'Mapa final'!$A$10),"")</f>
        <v/>
      </c>
      <c r="AG6" s="465"/>
      <c r="AH6" s="465" t="str">
        <f>IF(AND('Mapa final'!$K$13="Muy Alta",'Mapa final'!$O$13="Moderado"),CONCATENATE("R",'Mapa final'!$A$13),"")</f>
        <v/>
      </c>
      <c r="AI6" s="465"/>
      <c r="AJ6" s="465" t="str">
        <f>IF(AND('Mapa final'!$K$16="Muy Alta",'Mapa final'!$O$16="Moderado"),CONCATENATE("R",'Mapa final'!$A$16),"")</f>
        <v/>
      </c>
      <c r="AK6" s="465"/>
      <c r="AL6" s="465" t="str">
        <f>IF(AND('Mapa final'!$K$19="Muy Alta",'Mapa final'!$O$19="Moderado"),CONCATENATE("R",'Mapa final'!$A$19),"")</f>
        <v/>
      </c>
      <c r="AM6" s="466"/>
      <c r="AN6" s="464" t="str">
        <f>IF(AND('Mapa final'!$K$7="Muy Alta",'Mapa final'!$O$7="Mayor"),CONCATENATE("R",'Mapa final'!$A$7),"")</f>
        <v/>
      </c>
      <c r="AO6" s="465"/>
      <c r="AP6" s="465" t="str">
        <f>IF(AND('Mapa final'!$K$10="Muy Alta",'Mapa final'!$O$10="Mayor"),CONCATENATE("R",'Mapa final'!$A$10),"")</f>
        <v/>
      </c>
      <c r="AQ6" s="465"/>
      <c r="AR6" s="465" t="str">
        <f>IF(AND('Mapa final'!$K$13="Muy Alta",'Mapa final'!$O$13="Mayor"),CONCATENATE("R",'Mapa final'!$A$13),"")</f>
        <v/>
      </c>
      <c r="AS6" s="465"/>
      <c r="AT6" s="465" t="str">
        <f>IF(AND('Mapa final'!$K$16="Muy Alta",'Mapa final'!$O$16="Mayor"),CONCATENATE("R",'Mapa final'!$A$16),"")</f>
        <v/>
      </c>
      <c r="AU6" s="465"/>
      <c r="AV6" s="465" t="str">
        <f>IF(AND('Mapa final'!$K$19="Muy Alta",'Mapa final'!$O$19="Mayor"),CONCATENATE("R",'Mapa final'!$A$19),"")</f>
        <v/>
      </c>
      <c r="AW6" s="466"/>
      <c r="AX6" s="471" t="str">
        <f>IF(AND('Mapa final'!$K$7="Muy Alta",'Mapa final'!$O$7="Catastrófico"),CONCATENATE("R",'Mapa final'!$A$7),"")</f>
        <v/>
      </c>
      <c r="AY6" s="470"/>
      <c r="AZ6" s="470" t="str">
        <f>IF(AND('Mapa final'!$K$10="Muy Alta",'Mapa final'!$O$10="Catastrófico"),CONCATENATE("R",'Mapa final'!$A$10),"")</f>
        <v/>
      </c>
      <c r="BA6" s="470"/>
      <c r="BB6" s="470" t="str">
        <f>IF(AND('Mapa final'!$K$13="Muy Alta",'Mapa final'!$O$13="Catastrófico"),CONCATENATE("R",'Mapa final'!$A$13),"")</f>
        <v/>
      </c>
      <c r="BC6" s="470"/>
      <c r="BD6" s="470" t="str">
        <f>IF(AND('Mapa final'!$K$16="Muy Alta",'Mapa final'!$O$16="Catastrófico"),CONCATENATE("R",'Mapa final'!$A$16),"")</f>
        <v/>
      </c>
      <c r="BE6" s="470"/>
      <c r="BF6" s="470" t="str">
        <f>IF(AND('Mapa final'!$K$19="Muy Alta",'Mapa final'!$O$19="Catastrófico"),CONCATENATE("R",'Mapa final'!$A$19),"")</f>
        <v/>
      </c>
      <c r="BG6" s="524"/>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291"/>
      <c r="C7" s="291"/>
      <c r="D7" s="292"/>
      <c r="E7" s="515"/>
      <c r="F7" s="516"/>
      <c r="G7" s="516"/>
      <c r="H7" s="516"/>
      <c r="I7" s="516"/>
      <c r="J7" s="454"/>
      <c r="K7" s="452"/>
      <c r="L7" s="452"/>
      <c r="M7" s="452"/>
      <c r="N7" s="452"/>
      <c r="O7" s="452"/>
      <c r="P7" s="452"/>
      <c r="Q7" s="452"/>
      <c r="R7" s="452"/>
      <c r="S7" s="453"/>
      <c r="T7" s="454"/>
      <c r="U7" s="452"/>
      <c r="V7" s="452"/>
      <c r="W7" s="452"/>
      <c r="X7" s="452"/>
      <c r="Y7" s="452"/>
      <c r="Z7" s="452"/>
      <c r="AA7" s="452"/>
      <c r="AB7" s="452"/>
      <c r="AC7" s="453"/>
      <c r="AD7" s="454"/>
      <c r="AE7" s="452"/>
      <c r="AF7" s="452"/>
      <c r="AG7" s="452"/>
      <c r="AH7" s="452"/>
      <c r="AI7" s="452"/>
      <c r="AJ7" s="452"/>
      <c r="AK7" s="452"/>
      <c r="AL7" s="452"/>
      <c r="AM7" s="453"/>
      <c r="AN7" s="454"/>
      <c r="AO7" s="452"/>
      <c r="AP7" s="452"/>
      <c r="AQ7" s="452"/>
      <c r="AR7" s="452"/>
      <c r="AS7" s="452"/>
      <c r="AT7" s="452"/>
      <c r="AU7" s="452"/>
      <c r="AV7" s="452"/>
      <c r="AW7" s="453"/>
      <c r="AX7" s="448"/>
      <c r="AY7" s="446"/>
      <c r="AZ7" s="446"/>
      <c r="BA7" s="446"/>
      <c r="BB7" s="446"/>
      <c r="BC7" s="446"/>
      <c r="BD7" s="446"/>
      <c r="BE7" s="446"/>
      <c r="BF7" s="446"/>
      <c r="BG7" s="447"/>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291"/>
      <c r="C8" s="291"/>
      <c r="D8" s="292"/>
      <c r="E8" s="515"/>
      <c r="F8" s="516"/>
      <c r="G8" s="516"/>
      <c r="H8" s="516"/>
      <c r="I8" s="516"/>
      <c r="J8" s="454" t="str">
        <f>IF(AND('Mapa final'!$K$22="Muy Alta",'Mapa final'!$O$22="Leve"),CONCATENATE("R",'Mapa final'!$A$22),"")</f>
        <v/>
      </c>
      <c r="K8" s="452"/>
      <c r="L8" s="452" t="str">
        <f>IF(AND('Mapa final'!$K$25="Muy Alta",'Mapa final'!$O$25="Leve"),CONCATENATE("R",'Mapa final'!$A$25),"")</f>
        <v/>
      </c>
      <c r="M8" s="452"/>
      <c r="N8" s="452" t="str">
        <f>IF(AND('Mapa final'!$K$28="Muy Alta",'Mapa final'!$O$28="Leve"),CONCATENATE("R",'Mapa final'!$A$28),"")</f>
        <v/>
      </c>
      <c r="O8" s="452"/>
      <c r="P8" s="452" t="str">
        <f>IF(AND('Mapa final'!$K$31="Muy Alta",'Mapa final'!$O$31="Leve"),CONCATENATE("R",'Mapa final'!$A$31),"")</f>
        <v/>
      </c>
      <c r="Q8" s="452"/>
      <c r="R8" s="452" t="str">
        <f>IF(AND('Mapa final'!$K$34="Muy Alta",'Mapa final'!$O$34="Leve"),CONCATENATE("R",'Mapa final'!$A$34),"")</f>
        <v/>
      </c>
      <c r="S8" s="453"/>
      <c r="T8" s="454" t="str">
        <f>IF(AND('Mapa final'!$K$22="Muy Alta",'Mapa final'!$O$22="Menor"),CONCATENATE("R",'Mapa final'!$A$22),"")</f>
        <v/>
      </c>
      <c r="U8" s="452"/>
      <c r="V8" s="452" t="str">
        <f>IF(AND('Mapa final'!$K$25="Muy Alta",'Mapa final'!$O$25="Menor"),CONCATENATE("R",'Mapa final'!$A$25),"")</f>
        <v/>
      </c>
      <c r="W8" s="452"/>
      <c r="X8" s="452" t="str">
        <f>IF(AND('Mapa final'!$K$28="Muy Alta",'Mapa final'!$O$28="Menor"),CONCATENATE("R",'Mapa final'!$A$28),"")</f>
        <v/>
      </c>
      <c r="Y8" s="452"/>
      <c r="Z8" s="452" t="str">
        <f>IF(AND('Mapa final'!$K$31="Muy Alta",'Mapa final'!$O$31="Menor"),CONCATENATE("R",'Mapa final'!$A$31),"")</f>
        <v/>
      </c>
      <c r="AA8" s="452"/>
      <c r="AB8" s="452" t="str">
        <f>IF(AND('Mapa final'!$K$34="Muy Alta",'Mapa final'!$O$34="Menor"),CONCATENATE("R",'Mapa final'!$A$34),"")</f>
        <v/>
      </c>
      <c r="AC8" s="453"/>
      <c r="AD8" s="454" t="str">
        <f>IF(AND('Mapa final'!$K$22="Muy Alta",'Mapa final'!$O$22="Moderado"),CONCATENATE("R",'Mapa final'!$A$22),"")</f>
        <v/>
      </c>
      <c r="AE8" s="452"/>
      <c r="AF8" s="452" t="str">
        <f>IF(AND('Mapa final'!$K$25="Muy Alta",'Mapa final'!$O$25="Moderado"),CONCATENATE("R",'Mapa final'!$A$25),"")</f>
        <v/>
      </c>
      <c r="AG8" s="452"/>
      <c r="AH8" s="452" t="str">
        <f>IF(AND('Mapa final'!$K$28="Muy Alta",'Mapa final'!$O$28="Moderado"),CONCATENATE("R",'Mapa final'!$A$28),"")</f>
        <v/>
      </c>
      <c r="AI8" s="452"/>
      <c r="AJ8" s="452" t="str">
        <f>IF(AND('Mapa final'!$K$31="Muy Alta",'Mapa final'!$O$31="Moderado"),CONCATENATE("R",'Mapa final'!$A$31),"")</f>
        <v/>
      </c>
      <c r="AK8" s="452"/>
      <c r="AL8" s="452" t="str">
        <f>IF(AND('Mapa final'!$K$34="Muy Alta",'Mapa final'!$O$34="Moderado"),CONCATENATE("R",'Mapa final'!$A$34),"")</f>
        <v/>
      </c>
      <c r="AM8" s="453"/>
      <c r="AN8" s="454" t="str">
        <f>IF(AND('Mapa final'!$K$22="Muy Alta",'Mapa final'!$O$22="Mayor"),CONCATENATE("R",'Mapa final'!$A$22),"")</f>
        <v/>
      </c>
      <c r="AO8" s="452"/>
      <c r="AP8" s="452" t="str">
        <f>IF(AND('Mapa final'!$K$25="Muy Alta",'Mapa final'!$O$25="Mayor"),CONCATENATE("R",'Mapa final'!$A$25),"")</f>
        <v/>
      </c>
      <c r="AQ8" s="452"/>
      <c r="AR8" s="452" t="str">
        <f>IF(AND('Mapa final'!$K$28="Muy Alta",'Mapa final'!$O$28="Mayor"),CONCATENATE("R",'Mapa final'!$A$28),"")</f>
        <v/>
      </c>
      <c r="AS8" s="452"/>
      <c r="AT8" s="452" t="str">
        <f>IF(AND('Mapa final'!$K$31="Muy Alta",'Mapa final'!$O$31="Mayor"),CONCATENATE("R",'Mapa final'!$A$31),"")</f>
        <v/>
      </c>
      <c r="AU8" s="452"/>
      <c r="AV8" s="452" t="str">
        <f>IF(AND('Mapa final'!$K$34="Muy Alta",'Mapa final'!$O$34="Mayor"),CONCATENATE("R",'Mapa final'!$A$34),"")</f>
        <v/>
      </c>
      <c r="AW8" s="453"/>
      <c r="AX8" s="448" t="str">
        <f>IF(AND('Mapa final'!$K$22="Muy Alta",'Mapa final'!$O$22="Catastrófico"),CONCATENATE("R",'Mapa final'!$A$22),"")</f>
        <v/>
      </c>
      <c r="AY8" s="446"/>
      <c r="AZ8" s="446" t="str">
        <f>IF(AND('Mapa final'!$K$25="Muy Alta",'Mapa final'!$O$25="Catastrófico"),CONCATENATE("R",'Mapa final'!$A$25),"")</f>
        <v/>
      </c>
      <c r="BA8" s="446"/>
      <c r="BB8" s="446" t="str">
        <f>IF(AND('Mapa final'!$K$28="Muy Alta",'Mapa final'!$O$28="Catastrófico"),CONCATENATE("R",'Mapa final'!$A$28),"")</f>
        <v/>
      </c>
      <c r="BC8" s="446"/>
      <c r="BD8" s="446" t="str">
        <f>IF(AND('Mapa final'!$K$31="Muy Alta",'Mapa final'!$O$31="Catastrófico"),CONCATENATE("R",'Mapa final'!$A$31),"")</f>
        <v/>
      </c>
      <c r="BE8" s="446"/>
      <c r="BF8" s="446" t="str">
        <f>IF(AND('Mapa final'!$K$34="Muy Alta",'Mapa final'!$O$34="Catastrófico"),CONCATENATE("R",'Mapa final'!$A$34),"")</f>
        <v/>
      </c>
      <c r="BG8" s="447"/>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291"/>
      <c r="C9" s="291"/>
      <c r="D9" s="292"/>
      <c r="E9" s="515"/>
      <c r="F9" s="516"/>
      <c r="G9" s="516"/>
      <c r="H9" s="516"/>
      <c r="I9" s="516"/>
      <c r="J9" s="454"/>
      <c r="K9" s="452"/>
      <c r="L9" s="452"/>
      <c r="M9" s="452"/>
      <c r="N9" s="452"/>
      <c r="O9" s="452"/>
      <c r="P9" s="452"/>
      <c r="Q9" s="452"/>
      <c r="R9" s="452"/>
      <c r="S9" s="453"/>
      <c r="T9" s="454"/>
      <c r="U9" s="452"/>
      <c r="V9" s="452"/>
      <c r="W9" s="452"/>
      <c r="X9" s="452"/>
      <c r="Y9" s="452"/>
      <c r="Z9" s="452"/>
      <c r="AA9" s="452"/>
      <c r="AB9" s="452"/>
      <c r="AC9" s="453"/>
      <c r="AD9" s="454"/>
      <c r="AE9" s="452"/>
      <c r="AF9" s="452"/>
      <c r="AG9" s="452"/>
      <c r="AH9" s="452"/>
      <c r="AI9" s="452"/>
      <c r="AJ9" s="452"/>
      <c r="AK9" s="452"/>
      <c r="AL9" s="452"/>
      <c r="AM9" s="453"/>
      <c r="AN9" s="454"/>
      <c r="AO9" s="452"/>
      <c r="AP9" s="452"/>
      <c r="AQ9" s="452"/>
      <c r="AR9" s="452"/>
      <c r="AS9" s="452"/>
      <c r="AT9" s="452"/>
      <c r="AU9" s="452"/>
      <c r="AV9" s="452"/>
      <c r="AW9" s="453"/>
      <c r="AX9" s="448"/>
      <c r="AY9" s="446"/>
      <c r="AZ9" s="446"/>
      <c r="BA9" s="446"/>
      <c r="BB9" s="446"/>
      <c r="BC9" s="446"/>
      <c r="BD9" s="446"/>
      <c r="BE9" s="446"/>
      <c r="BF9" s="446"/>
      <c r="BG9" s="447"/>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291"/>
      <c r="C10" s="291"/>
      <c r="D10" s="292"/>
      <c r="E10" s="515"/>
      <c r="F10" s="516"/>
      <c r="G10" s="516"/>
      <c r="H10" s="516"/>
      <c r="I10" s="516"/>
      <c r="J10" s="454" t="str">
        <f>IF(AND('Mapa final'!$K$37="Muy Alta",'Mapa final'!$O$37="Leve"),CONCATENATE("R",'Mapa final'!$A$37),"")</f>
        <v/>
      </c>
      <c r="K10" s="452"/>
      <c r="L10" s="452" t="str">
        <f>IF(AND('Mapa final'!$K$40="Muy Alta",'Mapa final'!$O$40="Leve"),CONCATENATE("R",'Mapa final'!$A$40),"")</f>
        <v/>
      </c>
      <c r="M10" s="452"/>
      <c r="N10" s="452" t="str">
        <f>IF(AND('Mapa final'!$K$43="Muy Alta",'Mapa final'!$O$43="Leve"),CONCATENATE("R",'Mapa final'!$A$43),"")</f>
        <v/>
      </c>
      <c r="O10" s="452"/>
      <c r="P10" s="452" t="str">
        <f>IF(AND('Mapa final'!$K$46="Muy Alta",'Mapa final'!$O$46="Leve"),CONCATENATE("R",'Mapa final'!$A$46),"")</f>
        <v/>
      </c>
      <c r="Q10" s="452"/>
      <c r="R10" s="452" t="str">
        <f>IF(AND('Mapa final'!$K$49="Muy Alta",'Mapa final'!$O$49="Leve"),CONCATENATE("R",'Mapa final'!$A$49),"")</f>
        <v/>
      </c>
      <c r="S10" s="453"/>
      <c r="T10" s="454" t="str">
        <f>IF(AND('Mapa final'!$K$37="Muy Alta",'Mapa final'!$O$37="Menor"),CONCATENATE("R",'Mapa final'!$A$37),"")</f>
        <v/>
      </c>
      <c r="U10" s="452"/>
      <c r="V10" s="452" t="str">
        <f>IF(AND('Mapa final'!$K$40="Muy Alta",'Mapa final'!$O$40="Menor"),CONCATENATE("R",'Mapa final'!$A$40),"")</f>
        <v/>
      </c>
      <c r="W10" s="452"/>
      <c r="X10" s="452" t="str">
        <f>IF(AND('Mapa final'!$K$43="Muy Alta",'Mapa final'!$O$43="Menor"),CONCATENATE("R",'Mapa final'!$A$43),"")</f>
        <v/>
      </c>
      <c r="Y10" s="452"/>
      <c r="Z10" s="452" t="str">
        <f>IF(AND('Mapa final'!$K$46="Muy Alta",'Mapa final'!$O$46="Menor"),CONCATENATE("R",'Mapa final'!$A$46),"")</f>
        <v/>
      </c>
      <c r="AA10" s="452"/>
      <c r="AB10" s="452" t="str">
        <f>IF(AND('Mapa final'!$K$49="Muy Alta",'Mapa final'!$O$49="Menor"),CONCATENATE("R",'Mapa final'!$A$49),"")</f>
        <v/>
      </c>
      <c r="AC10" s="453"/>
      <c r="AD10" s="454" t="str">
        <f>IF(AND('Mapa final'!$K$37="Muy Alta",'Mapa final'!$O$37="Moderado"),CONCATENATE("R",'Mapa final'!$A$37),"")</f>
        <v/>
      </c>
      <c r="AE10" s="452"/>
      <c r="AF10" s="452" t="str">
        <f>IF(AND('Mapa final'!$K$40="Muy Alta",'Mapa final'!$O$40="Moderado"),CONCATENATE("R",'Mapa final'!$A$40),"")</f>
        <v/>
      </c>
      <c r="AG10" s="452"/>
      <c r="AH10" s="452" t="str">
        <f>IF(AND('Mapa final'!$K$43="Muy Alta",'Mapa final'!$O$43="Moderado"),CONCATENATE("R",'Mapa final'!$A$43),"")</f>
        <v/>
      </c>
      <c r="AI10" s="452"/>
      <c r="AJ10" s="452" t="str">
        <f>IF(AND('Mapa final'!$K$46="Muy Alta",'Mapa final'!$O$46="Moderado"),CONCATENATE("R",'Mapa final'!$A$46),"")</f>
        <v/>
      </c>
      <c r="AK10" s="452"/>
      <c r="AL10" s="452" t="str">
        <f>IF(AND('Mapa final'!$K$49="Muy Alta",'Mapa final'!$O$49="Moderado"),CONCATENATE("R",'Mapa final'!$A$49),"")</f>
        <v/>
      </c>
      <c r="AM10" s="453"/>
      <c r="AN10" s="454" t="str">
        <f>IF(AND('Mapa final'!$K$37="Muy Alta",'Mapa final'!$O$37="Mayor"),CONCATENATE("R",'Mapa final'!$A$37),"")</f>
        <v/>
      </c>
      <c r="AO10" s="452"/>
      <c r="AP10" s="452" t="str">
        <f>IF(AND('Mapa final'!$K$40="Muy Alta",'Mapa final'!$O$40="Mayor"),CONCATENATE("R",'Mapa final'!$A$40),"")</f>
        <v/>
      </c>
      <c r="AQ10" s="452"/>
      <c r="AR10" s="452" t="str">
        <f>IF(AND('Mapa final'!$K$43="Muy Alta",'Mapa final'!$O$43="Mayor"),CONCATENATE("R",'Mapa final'!$A$43),"")</f>
        <v/>
      </c>
      <c r="AS10" s="452"/>
      <c r="AT10" s="452" t="str">
        <f>IF(AND('Mapa final'!$K$46="Muy Alta",'Mapa final'!$O$46="Mayor"),CONCATENATE("R",'Mapa final'!$A$46),"")</f>
        <v/>
      </c>
      <c r="AU10" s="452"/>
      <c r="AV10" s="452" t="str">
        <f>IF(AND('Mapa final'!$K$49="Muy Alta",'Mapa final'!$O$49="Mayor"),CONCATENATE("R",'Mapa final'!$A$49),"")</f>
        <v>R16</v>
      </c>
      <c r="AW10" s="453"/>
      <c r="AX10" s="448" t="str">
        <f>IF(AND('Mapa final'!$K$37="Muy Alta",'Mapa final'!$O$37="Catastrófico"),CONCATENATE("R",'Mapa final'!$A$37),"")</f>
        <v/>
      </c>
      <c r="AY10" s="446"/>
      <c r="AZ10" s="446" t="str">
        <f>IF(AND('Mapa final'!$K$40="Muy Alta",'Mapa final'!$O$40="Catastrófico"),CONCATENATE("R",'Mapa final'!$A$40),"")</f>
        <v/>
      </c>
      <c r="BA10" s="446"/>
      <c r="BB10" s="446" t="str">
        <f>IF(AND('Mapa final'!$K$43="Muy Alta",'Mapa final'!$O$43="Catastrófico"),CONCATENATE("R",'Mapa final'!$A$43),"")</f>
        <v/>
      </c>
      <c r="BC10" s="446"/>
      <c r="BD10" s="446" t="str">
        <f>IF(AND('Mapa final'!$K$46="Muy Alta",'Mapa final'!$O$46="Catastrófico"),CONCATENATE("R",'Mapa final'!$A$46),"")</f>
        <v/>
      </c>
      <c r="BE10" s="446"/>
      <c r="BF10" s="446" t="str">
        <f>IF(AND('Mapa final'!$K$49="Muy Alta",'Mapa final'!$O$49="Catastrófico"),CONCATENATE("R",'Mapa final'!$A$49),"")</f>
        <v/>
      </c>
      <c r="BG10" s="447"/>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291"/>
      <c r="C11" s="291"/>
      <c r="D11" s="292"/>
      <c r="E11" s="515"/>
      <c r="F11" s="516"/>
      <c r="G11" s="516"/>
      <c r="H11" s="516"/>
      <c r="I11" s="516"/>
      <c r="J11" s="454"/>
      <c r="K11" s="452"/>
      <c r="L11" s="452"/>
      <c r="M11" s="452"/>
      <c r="N11" s="452"/>
      <c r="O11" s="452"/>
      <c r="P11" s="452"/>
      <c r="Q11" s="452"/>
      <c r="R11" s="452"/>
      <c r="S11" s="453"/>
      <c r="T11" s="454"/>
      <c r="U11" s="452"/>
      <c r="V11" s="452"/>
      <c r="W11" s="452"/>
      <c r="X11" s="452"/>
      <c r="Y11" s="452"/>
      <c r="Z11" s="452"/>
      <c r="AA11" s="452"/>
      <c r="AB11" s="452"/>
      <c r="AC11" s="453"/>
      <c r="AD11" s="454"/>
      <c r="AE11" s="452"/>
      <c r="AF11" s="452"/>
      <c r="AG11" s="452"/>
      <c r="AH11" s="452"/>
      <c r="AI11" s="452"/>
      <c r="AJ11" s="452"/>
      <c r="AK11" s="452"/>
      <c r="AL11" s="452"/>
      <c r="AM11" s="453"/>
      <c r="AN11" s="454"/>
      <c r="AO11" s="452"/>
      <c r="AP11" s="452"/>
      <c r="AQ11" s="452"/>
      <c r="AR11" s="452"/>
      <c r="AS11" s="452"/>
      <c r="AT11" s="452"/>
      <c r="AU11" s="452"/>
      <c r="AV11" s="452"/>
      <c r="AW11" s="453"/>
      <c r="AX11" s="448"/>
      <c r="AY11" s="446"/>
      <c r="AZ11" s="446"/>
      <c r="BA11" s="446"/>
      <c r="BB11" s="446"/>
      <c r="BC11" s="446"/>
      <c r="BD11" s="446"/>
      <c r="BE11" s="446"/>
      <c r="BF11" s="446"/>
      <c r="BG11" s="447"/>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291"/>
      <c r="C12" s="291"/>
      <c r="D12" s="292"/>
      <c r="E12" s="515"/>
      <c r="F12" s="516"/>
      <c r="G12" s="516"/>
      <c r="H12" s="516"/>
      <c r="I12" s="516"/>
      <c r="J12" s="454" t="str">
        <f>IF(AND('Mapa final'!$K$52="Muy Alta",'Mapa final'!$O$52="Leve"),CONCATENATE("R",'Mapa final'!$A$52),"")</f>
        <v/>
      </c>
      <c r="K12" s="452"/>
      <c r="L12" s="452" t="str">
        <f>IF(AND('Mapa final'!$K$55="Muy Alta",'Mapa final'!$O$55="Leve"),CONCATENATE("R",'Mapa final'!$A$55),"")</f>
        <v/>
      </c>
      <c r="M12" s="452"/>
      <c r="N12" s="452" t="str">
        <f>IF(AND('Mapa final'!$K$58="Muy Alta",'Mapa final'!$O$58="Leve"),CONCATENATE("R",'Mapa final'!$A$58),"")</f>
        <v/>
      </c>
      <c r="O12" s="452"/>
      <c r="P12" s="452" t="str">
        <f>IF(AND('Mapa final'!$K$61="Muy Alta",'Mapa final'!$O$61="Leve"),CONCATENATE("R",'Mapa final'!$A$61),"")</f>
        <v/>
      </c>
      <c r="Q12" s="452"/>
      <c r="R12" s="452" t="str">
        <f>IF(AND('Mapa final'!$K$64="Muy Alta",'Mapa final'!$O$64="Leve"),CONCATENATE("R",'Mapa final'!$A$64),"")</f>
        <v/>
      </c>
      <c r="S12" s="453"/>
      <c r="T12" s="454" t="str">
        <f>IF(AND('Mapa final'!$K$52="Muy Alta",'Mapa final'!$O$52="Menor"),CONCATENATE("R",'Mapa final'!$A$52),"")</f>
        <v/>
      </c>
      <c r="U12" s="452"/>
      <c r="V12" s="452" t="str">
        <f>IF(AND('Mapa final'!$K$55="Muy Alta",'Mapa final'!$O$55="Menor"),CONCATENATE("R",'Mapa final'!$A$55),"")</f>
        <v/>
      </c>
      <c r="W12" s="452"/>
      <c r="X12" s="452" t="str">
        <f>IF(AND('Mapa final'!$K$58="Muy Alta",'Mapa final'!$O$58="Menor"),CONCATENATE("R",'Mapa final'!$A$58),"")</f>
        <v/>
      </c>
      <c r="Y12" s="452"/>
      <c r="Z12" s="452" t="str">
        <f>IF(AND('Mapa final'!$K$61="Muy Alta",'Mapa final'!$O$61="Menor"),CONCATENATE("R",'Mapa final'!$A$61),"")</f>
        <v/>
      </c>
      <c r="AA12" s="452"/>
      <c r="AB12" s="452" t="str">
        <f>IF(AND('Mapa final'!$K$64="Muy Alta",'Mapa final'!$O$64="Menor"),CONCATENATE("R",'Mapa final'!$A$64),"")</f>
        <v/>
      </c>
      <c r="AC12" s="453"/>
      <c r="AD12" s="454" t="str">
        <f>IF(AND('Mapa final'!$K$52="Muy Alta",'Mapa final'!$O$52="Moderado"),CONCATENATE("R",'Mapa final'!$A$52),"")</f>
        <v/>
      </c>
      <c r="AE12" s="452"/>
      <c r="AF12" s="452" t="str">
        <f>IF(AND('Mapa final'!$K$55="Muy Alta",'Mapa final'!$O$55="Moderado"),CONCATENATE("R",'Mapa final'!$A$55),"")</f>
        <v/>
      </c>
      <c r="AG12" s="452"/>
      <c r="AH12" s="452" t="str">
        <f>IF(AND('Mapa final'!$K$58="Muy Alta",'Mapa final'!$O$58="Moderado"),CONCATENATE("R",'Mapa final'!$A$58),"")</f>
        <v/>
      </c>
      <c r="AI12" s="452"/>
      <c r="AJ12" s="452" t="str">
        <f>IF(AND('Mapa final'!$K$61="Muy Alta",'Mapa final'!$O$61="Moderado"),CONCATENATE("R",'Mapa final'!$A$61),"")</f>
        <v/>
      </c>
      <c r="AK12" s="452"/>
      <c r="AL12" s="452" t="str">
        <f>IF(AND('Mapa final'!$K$64="Muy Alta",'Mapa final'!$O$64="Moderado"),CONCATENATE("R",'Mapa final'!$A$64),"")</f>
        <v/>
      </c>
      <c r="AM12" s="453"/>
      <c r="AN12" s="454" t="str">
        <f>IF(AND('Mapa final'!$K$52="Muy Alta",'Mapa final'!$O$52="Mayor"),CONCATENATE("R",'Mapa final'!$A$52),"")</f>
        <v/>
      </c>
      <c r="AO12" s="452"/>
      <c r="AP12" s="452" t="str">
        <f>IF(AND('Mapa final'!$K$55="Muy Alta",'Mapa final'!$O$55="Mayor"),CONCATENATE("R",'Mapa final'!$A$55),"")</f>
        <v/>
      </c>
      <c r="AQ12" s="452"/>
      <c r="AR12" s="452" t="str">
        <f>IF(AND('Mapa final'!$K$58="Muy Alta",'Mapa final'!$O$58="Mayor"),CONCATENATE("R",'Mapa final'!$A$58),"")</f>
        <v/>
      </c>
      <c r="AS12" s="452"/>
      <c r="AT12" s="452" t="str">
        <f>IF(AND('Mapa final'!$K$61="Muy Alta",'Mapa final'!$O$61="Mayor"),CONCATENATE("R",'Mapa final'!$A$61),"")</f>
        <v/>
      </c>
      <c r="AU12" s="452"/>
      <c r="AV12" s="452" t="str">
        <f>IF(AND('Mapa final'!$K$64="Muy Alta",'Mapa final'!$O$64="Mayor"),CONCATENATE("R",'Mapa final'!$A$64),"")</f>
        <v/>
      </c>
      <c r="AW12" s="453"/>
      <c r="AX12" s="448" t="str">
        <f>IF(AND('Mapa final'!$K$52="Muy Alta",'Mapa final'!$O$52="Catastrófico"),CONCATENATE("R",'Mapa final'!$A$52),"")</f>
        <v/>
      </c>
      <c r="AY12" s="446"/>
      <c r="AZ12" s="446" t="str">
        <f>IF(AND('Mapa final'!$K$55="Muy Alta",'Mapa final'!$O$55="Catastrófico"),CONCATENATE("R",'Mapa final'!$A$55),"")</f>
        <v/>
      </c>
      <c r="BA12" s="446"/>
      <c r="BB12" s="446" t="str">
        <f>IF(AND('Mapa final'!$K$58="Muy Alta",'Mapa final'!$O$58="Catastrófico"),CONCATENATE("R",'Mapa final'!$A$58),"")</f>
        <v/>
      </c>
      <c r="BC12" s="446"/>
      <c r="BD12" s="446" t="str">
        <f>IF(AND('Mapa final'!$K$61="Muy Alta",'Mapa final'!$O$61="Catastrófico"),CONCATENATE("R",'Mapa final'!$A$61),"")</f>
        <v/>
      </c>
      <c r="BE12" s="446"/>
      <c r="BF12" s="446" t="str">
        <f>IF(AND('Mapa final'!$K$64="Muy Alta",'Mapa final'!$O$64="Catastrófico"),CONCATENATE("R",'Mapa final'!$A$64),"")</f>
        <v/>
      </c>
      <c r="BG12" s="447"/>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291"/>
      <c r="C13" s="291"/>
      <c r="D13" s="292"/>
      <c r="E13" s="515"/>
      <c r="F13" s="516"/>
      <c r="G13" s="516"/>
      <c r="H13" s="516"/>
      <c r="I13" s="516"/>
      <c r="J13" s="454"/>
      <c r="K13" s="452"/>
      <c r="L13" s="452"/>
      <c r="M13" s="452"/>
      <c r="N13" s="452"/>
      <c r="O13" s="452"/>
      <c r="P13" s="452"/>
      <c r="Q13" s="452"/>
      <c r="R13" s="452"/>
      <c r="S13" s="453"/>
      <c r="T13" s="454"/>
      <c r="U13" s="452"/>
      <c r="V13" s="452"/>
      <c r="W13" s="452"/>
      <c r="X13" s="452"/>
      <c r="Y13" s="452"/>
      <c r="Z13" s="452"/>
      <c r="AA13" s="452"/>
      <c r="AB13" s="452"/>
      <c r="AC13" s="453"/>
      <c r="AD13" s="454"/>
      <c r="AE13" s="452"/>
      <c r="AF13" s="452"/>
      <c r="AG13" s="452"/>
      <c r="AH13" s="452"/>
      <c r="AI13" s="452"/>
      <c r="AJ13" s="452"/>
      <c r="AK13" s="452"/>
      <c r="AL13" s="452"/>
      <c r="AM13" s="453"/>
      <c r="AN13" s="454"/>
      <c r="AO13" s="452"/>
      <c r="AP13" s="452"/>
      <c r="AQ13" s="452"/>
      <c r="AR13" s="452"/>
      <c r="AS13" s="452"/>
      <c r="AT13" s="452"/>
      <c r="AU13" s="452"/>
      <c r="AV13" s="452"/>
      <c r="AW13" s="453"/>
      <c r="AX13" s="448"/>
      <c r="AY13" s="446"/>
      <c r="AZ13" s="446"/>
      <c r="BA13" s="446"/>
      <c r="BB13" s="446"/>
      <c r="BC13" s="446"/>
      <c r="BD13" s="446"/>
      <c r="BE13" s="446"/>
      <c r="BF13" s="446"/>
      <c r="BG13" s="447"/>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291"/>
      <c r="C14" s="291"/>
      <c r="D14" s="292"/>
      <c r="E14" s="515"/>
      <c r="F14" s="516"/>
      <c r="G14" s="516"/>
      <c r="H14" s="516"/>
      <c r="I14" s="516"/>
      <c r="J14" s="454" t="str">
        <f>IF(AND('Mapa final'!$K$67="Muy Alta",'Mapa final'!$O$67="Leve"),CONCATENATE("R",'Mapa final'!$A$67),"")</f>
        <v/>
      </c>
      <c r="K14" s="452"/>
      <c r="L14" s="452" t="str">
        <f>IF(AND('Mapa final'!$K$70="Muy Alta",'Mapa final'!$O$70="Leve"),CONCATENATE("R",'Mapa final'!$A$70),"")</f>
        <v/>
      </c>
      <c r="M14" s="452"/>
      <c r="N14" s="452" t="str">
        <f>IF(AND('Mapa final'!$K$73="Muy Alta",'Mapa final'!$O$73="Leve"),CONCATENATE("R",'Mapa final'!$A$73),"")</f>
        <v/>
      </c>
      <c r="O14" s="452"/>
      <c r="P14" s="452" t="str">
        <f>IF(AND('Mapa final'!$K$76="Muy Alta",'Mapa final'!$O$76="Leve"),CONCATENATE("R",'Mapa final'!$A$76),"")</f>
        <v/>
      </c>
      <c r="Q14" s="452"/>
      <c r="R14" s="452" t="str">
        <f>IF(AND('Mapa final'!$K$79="Muy Alta",'Mapa final'!$O$79="Leve"),CONCATENATE("R",'Mapa final'!$A$79),"")</f>
        <v/>
      </c>
      <c r="S14" s="453"/>
      <c r="T14" s="454" t="str">
        <f>IF(AND('Mapa final'!$K$67="Muy Alta",'Mapa final'!$O$67="Menor"),CONCATENATE("R",'Mapa final'!$A$67),"")</f>
        <v/>
      </c>
      <c r="U14" s="452"/>
      <c r="V14" s="452" t="str">
        <f>IF(AND('Mapa final'!$K$70="Muy Alta",'Mapa final'!$O$70="Menor"),CONCATENATE("R",'Mapa final'!$A$70),"")</f>
        <v/>
      </c>
      <c r="W14" s="452"/>
      <c r="X14" s="452" t="str">
        <f>IF(AND('Mapa final'!$K$73="Muy Alta",'Mapa final'!$O$73="Menor"),CONCATENATE("R",'Mapa final'!$A$73),"")</f>
        <v/>
      </c>
      <c r="Y14" s="452"/>
      <c r="Z14" s="452" t="str">
        <f>IF(AND('Mapa final'!$K$76="Muy Alta",'Mapa final'!$O$76="Menor"),CONCATENATE("R",'Mapa final'!$A$76),"")</f>
        <v/>
      </c>
      <c r="AA14" s="452"/>
      <c r="AB14" s="452" t="str">
        <f>IF(AND('Mapa final'!$K$79="Muy Alta",'Mapa final'!$O$79="Menor"),CONCATENATE("R",'Mapa final'!$A$79),"")</f>
        <v/>
      </c>
      <c r="AC14" s="453"/>
      <c r="AD14" s="454" t="str">
        <f>IF(AND('Mapa final'!$K$67="Muy Alta",'Mapa final'!$O$67="Moderado"),CONCATENATE("R",'Mapa final'!$A$67),"")</f>
        <v/>
      </c>
      <c r="AE14" s="452"/>
      <c r="AF14" s="452" t="str">
        <f>IF(AND('Mapa final'!$K$70="Muy Alta",'Mapa final'!$O$70="Moderado"),CONCATENATE("R",'Mapa final'!$A$70),"")</f>
        <v/>
      </c>
      <c r="AG14" s="452"/>
      <c r="AH14" s="452" t="str">
        <f>IF(AND('Mapa final'!$K$73="Muy Alta",'Mapa final'!$O$73="Moderado"),CONCATENATE("R",'Mapa final'!$A$73),"")</f>
        <v/>
      </c>
      <c r="AI14" s="452"/>
      <c r="AJ14" s="452" t="str">
        <f>IF(AND('Mapa final'!$K$76="Muy Alta",'Mapa final'!$O$76="Moderado"),CONCATENATE("R",'Mapa final'!$A$76),"")</f>
        <v/>
      </c>
      <c r="AK14" s="452"/>
      <c r="AL14" s="452" t="str">
        <f>IF(AND('Mapa final'!$K$79="Muy Alta",'Mapa final'!$O$79="Moderado"),CONCATENATE("R",'Mapa final'!$A$79),"")</f>
        <v/>
      </c>
      <c r="AM14" s="453"/>
      <c r="AN14" s="454" t="str">
        <f>IF(AND('Mapa final'!$K$67="Muy Alta",'Mapa final'!$O$67="Mayor"),CONCATENATE("R",'Mapa final'!$A$67),"")</f>
        <v/>
      </c>
      <c r="AO14" s="452"/>
      <c r="AP14" s="452" t="str">
        <f>IF(AND('Mapa final'!$K$70="Muy Alta",'Mapa final'!$O$70="Mayor"),CONCATENATE("R",'Mapa final'!$A$70),"")</f>
        <v/>
      </c>
      <c r="AQ14" s="452"/>
      <c r="AR14" s="452" t="str">
        <f>IF(AND('Mapa final'!$K$73="Muy Alta",'Mapa final'!$O$73="Mayor"),CONCATENATE("R",'Mapa final'!$A$73),"")</f>
        <v/>
      </c>
      <c r="AS14" s="452"/>
      <c r="AT14" s="452" t="str">
        <f>IF(AND('Mapa final'!$K$76="Muy Alta",'Mapa final'!$O$76="Mayor"),CONCATENATE("R",'Mapa final'!$A$76),"")</f>
        <v/>
      </c>
      <c r="AU14" s="452"/>
      <c r="AV14" s="452" t="str">
        <f>IF(AND('Mapa final'!$K$79="Muy Alta",'Mapa final'!$O$79="Mayor"),CONCATENATE("R",'Mapa final'!$A$79),"")</f>
        <v/>
      </c>
      <c r="AW14" s="453"/>
      <c r="AX14" s="448" t="str">
        <f>IF(AND('Mapa final'!$K$67="Muy Alta",'Mapa final'!$O$67="Catastrófico"),CONCATENATE("R",'Mapa final'!$A$67),"")</f>
        <v/>
      </c>
      <c r="AY14" s="446"/>
      <c r="AZ14" s="446" t="str">
        <f>IF(AND('Mapa final'!$K$70="Muy Alta",'Mapa final'!$O$70="Catastrófico"),CONCATENATE("R",'Mapa final'!$A$70),"")</f>
        <v/>
      </c>
      <c r="BA14" s="446"/>
      <c r="BB14" s="446" t="str">
        <f>IF(AND('Mapa final'!$K$73="Muy Alta",'Mapa final'!$O$73="Catastrófico"),CONCATENATE("R",'Mapa final'!$A$73),"")</f>
        <v/>
      </c>
      <c r="BC14" s="446"/>
      <c r="BD14" s="446" t="str">
        <f>IF(AND('Mapa final'!$K$76="Muy Alta",'Mapa final'!$O$76="Catastrófico"),CONCATENATE("R",'Mapa final'!$A$76),"")</f>
        <v/>
      </c>
      <c r="BE14" s="446"/>
      <c r="BF14" s="446" t="str">
        <f>IF(AND('Mapa final'!$K$79="Muy Alta",'Mapa final'!$O$79="Catastrófico"),CONCATENATE("R",'Mapa final'!$A$79),"")</f>
        <v/>
      </c>
      <c r="BG14" s="447"/>
      <c r="BH14" s="41"/>
      <c r="BI14" s="477" t="s">
        <v>73</v>
      </c>
      <c r="BJ14" s="478"/>
      <c r="BK14" s="478"/>
      <c r="BL14" s="478"/>
      <c r="BM14" s="478"/>
      <c r="BN14" s="479"/>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291"/>
      <c r="C15" s="291"/>
      <c r="D15" s="292"/>
      <c r="E15" s="515"/>
      <c r="F15" s="516"/>
      <c r="G15" s="516"/>
      <c r="H15" s="516"/>
      <c r="I15" s="516"/>
      <c r="J15" s="454"/>
      <c r="K15" s="452"/>
      <c r="L15" s="452"/>
      <c r="M15" s="452"/>
      <c r="N15" s="452"/>
      <c r="O15" s="452"/>
      <c r="P15" s="452"/>
      <c r="Q15" s="452"/>
      <c r="R15" s="452"/>
      <c r="S15" s="453"/>
      <c r="T15" s="454"/>
      <c r="U15" s="452"/>
      <c r="V15" s="452"/>
      <c r="W15" s="452"/>
      <c r="X15" s="452"/>
      <c r="Y15" s="452"/>
      <c r="Z15" s="452"/>
      <c r="AA15" s="452"/>
      <c r="AB15" s="452"/>
      <c r="AC15" s="453"/>
      <c r="AD15" s="454"/>
      <c r="AE15" s="452"/>
      <c r="AF15" s="452"/>
      <c r="AG15" s="452"/>
      <c r="AH15" s="452"/>
      <c r="AI15" s="452"/>
      <c r="AJ15" s="452"/>
      <c r="AK15" s="452"/>
      <c r="AL15" s="452"/>
      <c r="AM15" s="453"/>
      <c r="AN15" s="454"/>
      <c r="AO15" s="452"/>
      <c r="AP15" s="452"/>
      <c r="AQ15" s="452"/>
      <c r="AR15" s="452"/>
      <c r="AS15" s="452"/>
      <c r="AT15" s="452"/>
      <c r="AU15" s="452"/>
      <c r="AV15" s="452"/>
      <c r="AW15" s="453"/>
      <c r="AX15" s="448"/>
      <c r="AY15" s="446"/>
      <c r="AZ15" s="446"/>
      <c r="BA15" s="446"/>
      <c r="BB15" s="446"/>
      <c r="BC15" s="446"/>
      <c r="BD15" s="446"/>
      <c r="BE15" s="446"/>
      <c r="BF15" s="446"/>
      <c r="BG15" s="447"/>
      <c r="BH15" s="41"/>
      <c r="BI15" s="480"/>
      <c r="BJ15" s="481"/>
      <c r="BK15" s="481"/>
      <c r="BL15" s="481"/>
      <c r="BM15" s="481"/>
      <c r="BN15" s="482"/>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291"/>
      <c r="C16" s="291"/>
      <c r="D16" s="292"/>
      <c r="E16" s="515"/>
      <c r="F16" s="516"/>
      <c r="G16" s="516"/>
      <c r="H16" s="516"/>
      <c r="I16" s="516"/>
      <c r="J16" s="454" t="str">
        <f>IF(AND('Mapa final'!$K$82="Muy Alta",'Mapa final'!$O$82="Leve"),CONCATENATE("R",'Mapa final'!$A$82),"")</f>
        <v/>
      </c>
      <c r="K16" s="452"/>
      <c r="L16" s="452" t="str">
        <f>IF(AND('Mapa final'!$K$85="Muy Alta",'Mapa final'!$O$85="Leve"),CONCATENATE("R",'Mapa final'!$A$85),"")</f>
        <v/>
      </c>
      <c r="M16" s="452"/>
      <c r="N16" s="452" t="str">
        <f>IF(AND('Mapa final'!$K$88="Muy Alta",'Mapa final'!$O$88="Leve"),CONCATENATE("R",'Mapa final'!$A$88),"")</f>
        <v/>
      </c>
      <c r="O16" s="452"/>
      <c r="P16" s="452" t="str">
        <f>IF(AND('Mapa final'!$K$91="Muy Alta",'Mapa final'!$O$91="Leve"),CONCATENATE("R",'Mapa final'!$A$91),"")</f>
        <v/>
      </c>
      <c r="Q16" s="452"/>
      <c r="R16" s="452" t="str">
        <f>IF(AND('Mapa final'!$K$94="Muy Alta",'Mapa final'!$O$94="Leve"),CONCATENATE("R",'Mapa final'!$A$94),"")</f>
        <v/>
      </c>
      <c r="S16" s="453"/>
      <c r="T16" s="454" t="str">
        <f>IF(AND('Mapa final'!$K$82="Muy Alta",'Mapa final'!$O$82="Menor"),CONCATENATE("R",'Mapa final'!$A$82),"")</f>
        <v/>
      </c>
      <c r="U16" s="452"/>
      <c r="V16" s="452" t="str">
        <f>IF(AND('Mapa final'!$K$85="Muy Alta",'Mapa final'!$O$85="Menor"),CONCATENATE("R",'Mapa final'!$A$85),"")</f>
        <v/>
      </c>
      <c r="W16" s="452"/>
      <c r="X16" s="452" t="str">
        <f>IF(AND('Mapa final'!$K$88="Muy Alta",'Mapa final'!$O$88="Menor"),CONCATENATE("R",'Mapa final'!$A$88),"")</f>
        <v/>
      </c>
      <c r="Y16" s="452"/>
      <c r="Z16" s="452" t="str">
        <f>IF(AND('Mapa final'!$K$91="Muy Alta",'Mapa final'!$O$91="Menor"),CONCATENATE("R",'Mapa final'!$A$91),"")</f>
        <v/>
      </c>
      <c r="AA16" s="452"/>
      <c r="AB16" s="452" t="str">
        <f>IF(AND('Mapa final'!$K$94="Muy Alta",'Mapa final'!$O$94="Menor"),CONCATENATE("R",'Mapa final'!$A$94),"")</f>
        <v/>
      </c>
      <c r="AC16" s="453"/>
      <c r="AD16" s="454" t="str">
        <f>IF(AND('Mapa final'!$K$82="Muy Alta",'Mapa final'!$O$82="Moderado"),CONCATENATE("R",'Mapa final'!$A$82),"")</f>
        <v/>
      </c>
      <c r="AE16" s="452"/>
      <c r="AF16" s="452" t="str">
        <f>IF(AND('Mapa final'!$K$85="Muy Alta",'Mapa final'!$O$85="Moderado"),CONCATENATE("R",'Mapa final'!$A$85),"")</f>
        <v/>
      </c>
      <c r="AG16" s="452"/>
      <c r="AH16" s="452" t="str">
        <f>IF(AND('Mapa final'!$K$88="Muy Alta",'Mapa final'!$O$88="Moderado"),CONCATENATE("R",'Mapa final'!$A$88),"")</f>
        <v/>
      </c>
      <c r="AI16" s="452"/>
      <c r="AJ16" s="452" t="str">
        <f>IF(AND('Mapa final'!$K$91="Muy Alta",'Mapa final'!$O$91="Moderado"),CONCATENATE("R",'Mapa final'!$A$91),"")</f>
        <v/>
      </c>
      <c r="AK16" s="452"/>
      <c r="AL16" s="452" t="str">
        <f>IF(AND('Mapa final'!$K$94="Muy Alta",'Mapa final'!$O$94="Moderado"),CONCATENATE("R",'Mapa final'!$A$94),"")</f>
        <v/>
      </c>
      <c r="AM16" s="453"/>
      <c r="AN16" s="454" t="str">
        <f>IF(AND('Mapa final'!$K$82="Muy Alta",'Mapa final'!$O$82="Mayor"),CONCATENATE("R",'Mapa final'!$A$82),"")</f>
        <v/>
      </c>
      <c r="AO16" s="452"/>
      <c r="AP16" s="452" t="str">
        <f>IF(AND('Mapa final'!$K$85="Muy Alta",'Mapa final'!$O$85="Mayor"),CONCATENATE("R",'Mapa final'!$A$85),"")</f>
        <v/>
      </c>
      <c r="AQ16" s="452"/>
      <c r="AR16" s="452" t="str">
        <f>IF(AND('Mapa final'!$K$88="Muy Alta",'Mapa final'!$O$88="Mayor"),CONCATENATE("R",'Mapa final'!$A$88),"")</f>
        <v/>
      </c>
      <c r="AS16" s="452"/>
      <c r="AT16" s="452" t="str">
        <f>IF(AND('Mapa final'!$K$91="Muy Alta",'Mapa final'!$O$91="Mayor"),CONCATENATE("R",'Mapa final'!$A$91),"")</f>
        <v/>
      </c>
      <c r="AU16" s="452"/>
      <c r="AV16" s="452" t="str">
        <f>IF(AND('Mapa final'!$K$94="Muy Alta",'Mapa final'!$O$94="Mayor"),CONCATENATE("R",'Mapa final'!$A$94),"")</f>
        <v/>
      </c>
      <c r="AW16" s="453"/>
      <c r="AX16" s="448" t="str">
        <f>IF(AND('Mapa final'!$K$82="Muy Alta",'Mapa final'!$O$82="Catastrófico"),CONCATENATE("R",'Mapa final'!$A$82),"")</f>
        <v/>
      </c>
      <c r="AY16" s="446"/>
      <c r="AZ16" s="446" t="str">
        <f>IF(AND('Mapa final'!$K$85="Muy Alta",'Mapa final'!$O$85="Catastrófico"),CONCATENATE("R",'Mapa final'!$A$85),"")</f>
        <v/>
      </c>
      <c r="BA16" s="446"/>
      <c r="BB16" s="446" t="str">
        <f>IF(AND('Mapa final'!$K$88="Muy Alta",'Mapa final'!$O$88="Catastrófico"),CONCATENATE("R",'Mapa final'!$A$88),"")</f>
        <v/>
      </c>
      <c r="BC16" s="446"/>
      <c r="BD16" s="446" t="str">
        <f>IF(AND('Mapa final'!$K$91="Muy Alta",'Mapa final'!$O$91="Catastrófico"),CONCATENATE("R",'Mapa final'!$A$91),"")</f>
        <v/>
      </c>
      <c r="BE16" s="446"/>
      <c r="BF16" s="446" t="str">
        <f>IF(AND('Mapa final'!$K$94="Muy Alta",'Mapa final'!$O$94="Catastrófico"),CONCATENATE("R",'Mapa final'!$A$94),"")</f>
        <v/>
      </c>
      <c r="BG16" s="447"/>
      <c r="BH16" s="41"/>
      <c r="BI16" s="480"/>
      <c r="BJ16" s="481"/>
      <c r="BK16" s="481"/>
      <c r="BL16" s="481"/>
      <c r="BM16" s="481"/>
      <c r="BN16" s="482"/>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291"/>
      <c r="C17" s="291"/>
      <c r="D17" s="292"/>
      <c r="E17" s="515"/>
      <c r="F17" s="516"/>
      <c r="G17" s="516"/>
      <c r="H17" s="516"/>
      <c r="I17" s="516"/>
      <c r="J17" s="454"/>
      <c r="K17" s="452"/>
      <c r="L17" s="452"/>
      <c r="M17" s="452"/>
      <c r="N17" s="452"/>
      <c r="O17" s="452"/>
      <c r="P17" s="452"/>
      <c r="Q17" s="452"/>
      <c r="R17" s="452"/>
      <c r="S17" s="453"/>
      <c r="T17" s="454"/>
      <c r="U17" s="452"/>
      <c r="V17" s="452"/>
      <c r="W17" s="452"/>
      <c r="X17" s="452"/>
      <c r="Y17" s="452"/>
      <c r="Z17" s="452"/>
      <c r="AA17" s="452"/>
      <c r="AB17" s="452"/>
      <c r="AC17" s="453"/>
      <c r="AD17" s="454"/>
      <c r="AE17" s="452"/>
      <c r="AF17" s="452"/>
      <c r="AG17" s="452"/>
      <c r="AH17" s="452"/>
      <c r="AI17" s="452"/>
      <c r="AJ17" s="452"/>
      <c r="AK17" s="452"/>
      <c r="AL17" s="452"/>
      <c r="AM17" s="453"/>
      <c r="AN17" s="454"/>
      <c r="AO17" s="452"/>
      <c r="AP17" s="452"/>
      <c r="AQ17" s="452"/>
      <c r="AR17" s="452"/>
      <c r="AS17" s="452"/>
      <c r="AT17" s="452"/>
      <c r="AU17" s="452"/>
      <c r="AV17" s="452"/>
      <c r="AW17" s="453"/>
      <c r="AX17" s="448"/>
      <c r="AY17" s="446"/>
      <c r="AZ17" s="446"/>
      <c r="BA17" s="446"/>
      <c r="BB17" s="446"/>
      <c r="BC17" s="446"/>
      <c r="BD17" s="446"/>
      <c r="BE17" s="446"/>
      <c r="BF17" s="446"/>
      <c r="BG17" s="447"/>
      <c r="BH17" s="41"/>
      <c r="BI17" s="480"/>
      <c r="BJ17" s="481"/>
      <c r="BK17" s="481"/>
      <c r="BL17" s="481"/>
      <c r="BM17" s="481"/>
      <c r="BN17" s="482"/>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291"/>
      <c r="C18" s="291"/>
      <c r="D18" s="292"/>
      <c r="E18" s="515"/>
      <c r="F18" s="516"/>
      <c r="G18" s="516"/>
      <c r="H18" s="516"/>
      <c r="I18" s="516"/>
      <c r="J18" s="454" t="e">
        <f>IF(AND('Mapa final'!$K$97="Muy Alta",'Mapa final'!$O$97="Leve"),CONCATENATE("R",'Mapa final'!$A$97),"")</f>
        <v>#REF!</v>
      </c>
      <c r="K18" s="452"/>
      <c r="L18" s="452" t="str">
        <f>IF(AND('Mapa final'!$K$100="Muy Alta",'Mapa final'!$O$100="Leve"),CONCATENATE("R",'Mapa final'!$A$100),"")</f>
        <v/>
      </c>
      <c r="M18" s="452"/>
      <c r="N18" s="452" t="str">
        <f>IF(AND('Mapa final'!$K$103="Muy Alta",'Mapa final'!$O$103="Leve"),CONCATENATE("R",'Mapa final'!$A$103),"")</f>
        <v/>
      </c>
      <c r="O18" s="452"/>
      <c r="P18" s="452" t="str">
        <f>IF(AND('Mapa final'!$K$106="Muy Alta",'Mapa final'!$O$106="Leve"),CONCATENATE("R",'Mapa final'!$A$106),"")</f>
        <v/>
      </c>
      <c r="Q18" s="452"/>
      <c r="R18" s="452" t="str">
        <f>IF(AND('Mapa final'!$K$109="Muy Alta",'Mapa final'!$O$109="Leve"),CONCATENATE("R",'Mapa final'!$A$109),"")</f>
        <v/>
      </c>
      <c r="S18" s="453"/>
      <c r="T18" s="454" t="e">
        <f>IF(AND('Mapa final'!$K$97="Muy Alta",'Mapa final'!$O$97="Menor"),CONCATENATE("R",'Mapa final'!$A$97),"")</f>
        <v>#REF!</v>
      </c>
      <c r="U18" s="452"/>
      <c r="V18" s="452" t="str">
        <f>IF(AND('Mapa final'!$K$100="Muy Alta",'Mapa final'!$O$100="Menor"),CONCATENATE("R",'Mapa final'!$A$100),"")</f>
        <v/>
      </c>
      <c r="W18" s="452"/>
      <c r="X18" s="452" t="str">
        <f>IF(AND('Mapa final'!$K$103="Muy Alta",'Mapa final'!$O$103="Menor"),CONCATENATE("R",'Mapa final'!$A$103),"")</f>
        <v/>
      </c>
      <c r="Y18" s="452"/>
      <c r="Z18" s="452" t="str">
        <f>IF(AND('Mapa final'!$K$106="Muy Alta",'Mapa final'!$O$106="Menor"),CONCATENATE("R",'Mapa final'!$A$106),"")</f>
        <v/>
      </c>
      <c r="AA18" s="452"/>
      <c r="AB18" s="452" t="str">
        <f>IF(AND('Mapa final'!$K$109="Muy Alta",'Mapa final'!$O$109="Menor"),CONCATENATE("R",'Mapa final'!$A$109),"")</f>
        <v/>
      </c>
      <c r="AC18" s="453"/>
      <c r="AD18" s="454" t="e">
        <f>IF(AND('Mapa final'!$K$97="Muy Alta",'Mapa final'!$O$97="Moderado"),CONCATENATE("R",'Mapa final'!$A$97),"")</f>
        <v>#REF!</v>
      </c>
      <c r="AE18" s="452"/>
      <c r="AF18" s="452" t="str">
        <f>IF(AND('Mapa final'!$K$100="Muy Alta",'Mapa final'!$O$100="Moderado"),CONCATENATE("R",'Mapa final'!$A$100),"")</f>
        <v/>
      </c>
      <c r="AG18" s="452"/>
      <c r="AH18" s="452" t="str">
        <f>IF(AND('Mapa final'!$K$103="Muy Alta",'Mapa final'!$O$103="Moderado"),CONCATENATE("R",'Mapa final'!$A$103),"")</f>
        <v/>
      </c>
      <c r="AI18" s="452"/>
      <c r="AJ18" s="452" t="str">
        <f>IF(AND('Mapa final'!$K$106="Muy Alta",'Mapa final'!$O$106="Moderado"),CONCATENATE("R",'Mapa final'!$A$106),"")</f>
        <v/>
      </c>
      <c r="AK18" s="452"/>
      <c r="AL18" s="452" t="str">
        <f>IF(AND('Mapa final'!$K$109="Muy Alta",'Mapa final'!$O$109="Moderado"),CONCATENATE("R",'Mapa final'!$A$109),"")</f>
        <v/>
      </c>
      <c r="AM18" s="453"/>
      <c r="AN18" s="454" t="e">
        <f>IF(AND('Mapa final'!$K$97="Muy Alta",'Mapa final'!$O$97="Mayor"),CONCATENATE("R",'Mapa final'!$A$97),"")</f>
        <v>#REF!</v>
      </c>
      <c r="AO18" s="452"/>
      <c r="AP18" s="452" t="str">
        <f>IF(AND('Mapa final'!$K$100="Muy Alta",'Mapa final'!$O$100="Mayor"),CONCATENATE("R",'Mapa final'!$A$100),"")</f>
        <v/>
      </c>
      <c r="AQ18" s="452"/>
      <c r="AR18" s="452" t="str">
        <f>IF(AND('Mapa final'!$K$103="Muy Alta",'Mapa final'!$O$103="Mayor"),CONCATENATE("R",'Mapa final'!$A$103),"")</f>
        <v/>
      </c>
      <c r="AS18" s="452"/>
      <c r="AT18" s="452" t="str">
        <f>IF(AND('Mapa final'!$K$106="Muy Alta",'Mapa final'!$O$106="Mayor"),CONCATENATE("R",'Mapa final'!$A$106),"")</f>
        <v/>
      </c>
      <c r="AU18" s="452"/>
      <c r="AV18" s="452" t="str">
        <f>IF(AND('Mapa final'!$K$109="Muy Alta",'Mapa final'!$O$109="Mayor"),CONCATENATE("R",'Mapa final'!$A$109),"")</f>
        <v/>
      </c>
      <c r="AW18" s="453"/>
      <c r="AX18" s="448" t="e">
        <f>IF(AND('Mapa final'!$K$97="Muy Alta",'Mapa final'!$O$97="Catastrófico"),CONCATENATE("R",'Mapa final'!$A$97),"")</f>
        <v>#REF!</v>
      </c>
      <c r="AY18" s="446"/>
      <c r="AZ18" s="446" t="str">
        <f>IF(AND('Mapa final'!$K$100="Muy Alta",'Mapa final'!$O$100="Catastrófico"),CONCATENATE("R",'Mapa final'!$A$100),"")</f>
        <v/>
      </c>
      <c r="BA18" s="446"/>
      <c r="BB18" s="446" t="str">
        <f>IF(AND('Mapa final'!$K$103="Muy Alta",'Mapa final'!$O$103="Catastrófico"),CONCATENATE("R",'Mapa final'!$A$103),"")</f>
        <v/>
      </c>
      <c r="BC18" s="446"/>
      <c r="BD18" s="446" t="str">
        <f>IF(AND('Mapa final'!$K$106="Muy Alta",'Mapa final'!$O$106="Catastrófico"),CONCATENATE("R",'Mapa final'!$A$106),"")</f>
        <v/>
      </c>
      <c r="BE18" s="446"/>
      <c r="BF18" s="446" t="str">
        <f>IF(AND('Mapa final'!$K$109="Muy Alta",'Mapa final'!$O$109="Catastrófico"),CONCATENATE("R",'Mapa final'!$A$109),"")</f>
        <v/>
      </c>
      <c r="BG18" s="447"/>
      <c r="BH18" s="41"/>
      <c r="BI18" s="480"/>
      <c r="BJ18" s="481"/>
      <c r="BK18" s="481"/>
      <c r="BL18" s="481"/>
      <c r="BM18" s="481"/>
      <c r="BN18" s="482"/>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291"/>
      <c r="C19" s="291"/>
      <c r="D19" s="292"/>
      <c r="E19" s="515"/>
      <c r="F19" s="516"/>
      <c r="G19" s="516"/>
      <c r="H19" s="516"/>
      <c r="I19" s="516"/>
      <c r="J19" s="454"/>
      <c r="K19" s="452"/>
      <c r="L19" s="452"/>
      <c r="M19" s="452"/>
      <c r="N19" s="452"/>
      <c r="O19" s="452"/>
      <c r="P19" s="452"/>
      <c r="Q19" s="452"/>
      <c r="R19" s="452"/>
      <c r="S19" s="453"/>
      <c r="T19" s="454"/>
      <c r="U19" s="452"/>
      <c r="V19" s="452"/>
      <c r="W19" s="452"/>
      <c r="X19" s="452"/>
      <c r="Y19" s="452"/>
      <c r="Z19" s="452"/>
      <c r="AA19" s="452"/>
      <c r="AB19" s="452"/>
      <c r="AC19" s="453"/>
      <c r="AD19" s="454"/>
      <c r="AE19" s="452"/>
      <c r="AF19" s="452"/>
      <c r="AG19" s="452"/>
      <c r="AH19" s="452"/>
      <c r="AI19" s="452"/>
      <c r="AJ19" s="452"/>
      <c r="AK19" s="452"/>
      <c r="AL19" s="452"/>
      <c r="AM19" s="453"/>
      <c r="AN19" s="454"/>
      <c r="AO19" s="452"/>
      <c r="AP19" s="452"/>
      <c r="AQ19" s="452"/>
      <c r="AR19" s="452"/>
      <c r="AS19" s="452"/>
      <c r="AT19" s="452"/>
      <c r="AU19" s="452"/>
      <c r="AV19" s="452"/>
      <c r="AW19" s="453"/>
      <c r="AX19" s="448"/>
      <c r="AY19" s="446"/>
      <c r="AZ19" s="446"/>
      <c r="BA19" s="446"/>
      <c r="BB19" s="446"/>
      <c r="BC19" s="446"/>
      <c r="BD19" s="446"/>
      <c r="BE19" s="446"/>
      <c r="BF19" s="446"/>
      <c r="BG19" s="447"/>
      <c r="BH19" s="41"/>
      <c r="BI19" s="480"/>
      <c r="BJ19" s="481"/>
      <c r="BK19" s="481"/>
      <c r="BL19" s="481"/>
      <c r="BM19" s="481"/>
      <c r="BN19" s="482"/>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291"/>
      <c r="C20" s="291"/>
      <c r="D20" s="292"/>
      <c r="E20" s="515"/>
      <c r="F20" s="516"/>
      <c r="G20" s="516"/>
      <c r="H20" s="516"/>
      <c r="I20" s="516"/>
      <c r="J20" s="454" t="str">
        <f>IF(AND('Mapa final'!$K$112="Muy Alta",'Mapa final'!$O$112="Leve"),CONCATENATE("R",'Mapa final'!$A$112),"")</f>
        <v/>
      </c>
      <c r="K20" s="452"/>
      <c r="L20" s="452" t="str">
        <f>IF(AND('Mapa final'!$K$115="Muy Alta",'Mapa final'!$O$115="Leve"),CONCATENATE("R",'Mapa final'!$A$115),"")</f>
        <v/>
      </c>
      <c r="M20" s="452"/>
      <c r="N20" s="452" t="str">
        <f>IF(AND('Mapa final'!$K$118="Muy Alta",'Mapa final'!$O$118="Leve"),CONCATENATE("R",'Mapa final'!$A$118),"")</f>
        <v/>
      </c>
      <c r="O20" s="452"/>
      <c r="P20" s="452" t="str">
        <f>IF(AND('Mapa final'!$K$121="Muy Alta",'Mapa final'!$O$121="Leve"),CONCATENATE("R",'Mapa final'!$A$121),"")</f>
        <v/>
      </c>
      <c r="Q20" s="452"/>
      <c r="R20" s="452" t="str">
        <f>IF(AND('Mapa final'!$K$124="Muy Alta",'Mapa final'!$O$124="Leve"),CONCATENATE("R",'Mapa final'!$A$124),"")</f>
        <v/>
      </c>
      <c r="S20" s="453"/>
      <c r="T20" s="454" t="str">
        <f>IF(AND('Mapa final'!$K$112="Muy Alta",'Mapa final'!$O$112="Menor"),CONCATENATE("R",'Mapa final'!$A$112),"")</f>
        <v/>
      </c>
      <c r="U20" s="452"/>
      <c r="V20" s="452" t="str">
        <f>IF(AND('Mapa final'!$K$115="Muy Alta",'Mapa final'!$O$115="Menor"),CONCATENATE("R",'Mapa final'!$A$115),"")</f>
        <v/>
      </c>
      <c r="W20" s="452"/>
      <c r="X20" s="452" t="str">
        <f>IF(AND('Mapa final'!$K$118="Muy Alta",'Mapa final'!$O$118="Menor"),CONCATENATE("R",'Mapa final'!$A$118),"")</f>
        <v/>
      </c>
      <c r="Y20" s="452"/>
      <c r="Z20" s="452" t="str">
        <f>IF(AND('Mapa final'!$K$121="Muy Alta",'Mapa final'!$O$121="Menor"),CONCATENATE("R",'Mapa final'!$A$121),"")</f>
        <v/>
      </c>
      <c r="AA20" s="452"/>
      <c r="AB20" s="452" t="str">
        <f>IF(AND('Mapa final'!$K$124="Muy Alta",'Mapa final'!$O$124="Menor"),CONCATENATE("R",'Mapa final'!$A$124),"")</f>
        <v/>
      </c>
      <c r="AC20" s="453"/>
      <c r="AD20" s="454" t="str">
        <f>IF(AND('Mapa final'!$K$112="Muy Alta",'Mapa final'!$O$112="Moderado"),CONCATENATE("R",'Mapa final'!$A$112),"")</f>
        <v/>
      </c>
      <c r="AE20" s="452"/>
      <c r="AF20" s="452" t="str">
        <f>IF(AND('Mapa final'!$K$115="Muy Alta",'Mapa final'!$O$115="Moderado"),CONCATENATE("R",'Mapa final'!$A$115),"")</f>
        <v/>
      </c>
      <c r="AG20" s="452"/>
      <c r="AH20" s="452" t="str">
        <f>IF(AND('Mapa final'!$K$118="Muy Alta",'Mapa final'!$O$118="Moderado"),CONCATENATE("R",'Mapa final'!$A$118),"")</f>
        <v/>
      </c>
      <c r="AI20" s="452"/>
      <c r="AJ20" s="452" t="str">
        <f>IF(AND('Mapa final'!$K$121="Muy Alta",'Mapa final'!$O$121="Moderado"),CONCATENATE("R",'Mapa final'!$A$121),"")</f>
        <v/>
      </c>
      <c r="AK20" s="452"/>
      <c r="AL20" s="452" t="str">
        <f>IF(AND('Mapa final'!$K$124="Muy Alta",'Mapa final'!$O$124="Moderado"),CONCATENATE("R",'Mapa final'!$A$124),"")</f>
        <v/>
      </c>
      <c r="AM20" s="453"/>
      <c r="AN20" s="454" t="str">
        <f>IF(AND('Mapa final'!$K$112="Muy Alta",'Mapa final'!$O$112="Mayor"),CONCATENATE("R",'Mapa final'!$A$112),"")</f>
        <v/>
      </c>
      <c r="AO20" s="452"/>
      <c r="AP20" s="452" t="str">
        <f>IF(AND('Mapa final'!$K$115="Muy Alta",'Mapa final'!$O$115="Mayor"),CONCATENATE("R",'Mapa final'!$A$115),"")</f>
        <v/>
      </c>
      <c r="AQ20" s="452"/>
      <c r="AR20" s="452" t="str">
        <f>IF(AND('Mapa final'!$K$118="Muy Alta",'Mapa final'!$O$118="Mayor"),CONCATENATE("R",'Mapa final'!$A$118),"")</f>
        <v/>
      </c>
      <c r="AS20" s="452"/>
      <c r="AT20" s="452" t="str">
        <f>IF(AND('Mapa final'!$K$121="Muy Alta",'Mapa final'!$O$121="Mayor"),CONCATENATE("R",'Mapa final'!$A$121),"")</f>
        <v/>
      </c>
      <c r="AU20" s="452"/>
      <c r="AV20" s="452" t="str">
        <f>IF(AND('Mapa final'!$K$124="Muy Alta",'Mapa final'!$O$124="Mayor"),CONCATENATE("R",'Mapa final'!$A$124),"")</f>
        <v/>
      </c>
      <c r="AW20" s="453"/>
      <c r="AX20" s="448" t="str">
        <f>IF(AND('Mapa final'!$K$112="Muy Alta",'Mapa final'!$O$112="Catastrófico"),CONCATENATE("R",'Mapa final'!$A$112),"")</f>
        <v/>
      </c>
      <c r="AY20" s="446"/>
      <c r="AZ20" s="446" t="str">
        <f>IF(AND('Mapa final'!$K$115="Muy Alta",'Mapa final'!$O$115="Catastrófico"),CONCATENATE("R",'Mapa final'!$A$115),"")</f>
        <v/>
      </c>
      <c r="BA20" s="446"/>
      <c r="BB20" s="446" t="str">
        <f>IF(AND('Mapa final'!$K$118="Muy Alta",'Mapa final'!$O$118="Catastrófico"),CONCATENATE("R",'Mapa final'!$A$118),"")</f>
        <v/>
      </c>
      <c r="BC20" s="446"/>
      <c r="BD20" s="446" t="str">
        <f>IF(AND('Mapa final'!$K$121="Muy Alta",'Mapa final'!$O$121="Catastrófico"),CONCATENATE("R",'Mapa final'!$A$121),"")</f>
        <v/>
      </c>
      <c r="BE20" s="446"/>
      <c r="BF20" s="446" t="str">
        <f>IF(AND('Mapa final'!$K$124="Muy Alta",'Mapa final'!$O$124="Catastrófico"),CONCATENATE("R",'Mapa final'!$A$124),"")</f>
        <v/>
      </c>
      <c r="BG20" s="447"/>
      <c r="BH20" s="41"/>
      <c r="BI20" s="480"/>
      <c r="BJ20" s="481"/>
      <c r="BK20" s="481"/>
      <c r="BL20" s="481"/>
      <c r="BM20" s="481"/>
      <c r="BN20" s="482"/>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291"/>
      <c r="C21" s="291"/>
      <c r="D21" s="292"/>
      <c r="E21" s="515"/>
      <c r="F21" s="516"/>
      <c r="G21" s="516"/>
      <c r="H21" s="516"/>
      <c r="I21" s="516"/>
      <c r="J21" s="454"/>
      <c r="K21" s="452"/>
      <c r="L21" s="452"/>
      <c r="M21" s="452"/>
      <c r="N21" s="452"/>
      <c r="O21" s="452"/>
      <c r="P21" s="452"/>
      <c r="Q21" s="452"/>
      <c r="R21" s="452"/>
      <c r="S21" s="453"/>
      <c r="T21" s="454"/>
      <c r="U21" s="452"/>
      <c r="V21" s="452"/>
      <c r="W21" s="452"/>
      <c r="X21" s="452"/>
      <c r="Y21" s="452"/>
      <c r="Z21" s="452"/>
      <c r="AA21" s="452"/>
      <c r="AB21" s="452"/>
      <c r="AC21" s="453"/>
      <c r="AD21" s="454"/>
      <c r="AE21" s="452"/>
      <c r="AF21" s="452"/>
      <c r="AG21" s="452"/>
      <c r="AH21" s="452"/>
      <c r="AI21" s="452"/>
      <c r="AJ21" s="452"/>
      <c r="AK21" s="452"/>
      <c r="AL21" s="452"/>
      <c r="AM21" s="453"/>
      <c r="AN21" s="454"/>
      <c r="AO21" s="452"/>
      <c r="AP21" s="452"/>
      <c r="AQ21" s="452"/>
      <c r="AR21" s="452"/>
      <c r="AS21" s="452"/>
      <c r="AT21" s="452"/>
      <c r="AU21" s="452"/>
      <c r="AV21" s="452"/>
      <c r="AW21" s="453"/>
      <c r="AX21" s="448"/>
      <c r="AY21" s="446"/>
      <c r="AZ21" s="446"/>
      <c r="BA21" s="446"/>
      <c r="BB21" s="446"/>
      <c r="BC21" s="446"/>
      <c r="BD21" s="446"/>
      <c r="BE21" s="446"/>
      <c r="BF21" s="446"/>
      <c r="BG21" s="447"/>
      <c r="BH21" s="41"/>
      <c r="BI21" s="480"/>
      <c r="BJ21" s="481"/>
      <c r="BK21" s="481"/>
      <c r="BL21" s="481"/>
      <c r="BM21" s="481"/>
      <c r="BN21" s="482"/>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291"/>
      <c r="C22" s="291"/>
      <c r="D22" s="292"/>
      <c r="E22" s="515"/>
      <c r="F22" s="516"/>
      <c r="G22" s="516"/>
      <c r="H22" s="516"/>
      <c r="I22" s="516"/>
      <c r="J22" s="454" t="str">
        <f>IF(AND('Mapa final'!$K$127="Muy Alta",'Mapa final'!$O$127="Leve"),CONCATENATE("R",'Mapa final'!$A$127),"")</f>
        <v/>
      </c>
      <c r="K22" s="452"/>
      <c r="L22" s="452" t="str">
        <f>IF(AND('Mapa final'!$K$130="Muy Alta",'Mapa final'!$O$130="Leve"),CONCATENATE("R",'Mapa final'!$A$130),"")</f>
        <v/>
      </c>
      <c r="M22" s="452"/>
      <c r="N22" s="452" t="str">
        <f>IF(AND('Mapa final'!$K$133="Muy Alta",'Mapa final'!$O$133="Leve"),CONCATENATE("R",'Mapa final'!$A$133),"")</f>
        <v/>
      </c>
      <c r="O22" s="452"/>
      <c r="P22" s="452" t="str">
        <f>IF(AND('Mapa final'!$K$136="Muy Alta",'Mapa final'!$O$136="Leve"),CONCATENATE("R",'Mapa final'!$A$136),"")</f>
        <v/>
      </c>
      <c r="Q22" s="452"/>
      <c r="R22" s="452" t="str">
        <f>IF(AND('Mapa final'!$K$139="Muy Alta",'Mapa final'!$O$139="Leve"),CONCATENATE("R",'Mapa final'!$A$139),"")</f>
        <v/>
      </c>
      <c r="S22" s="453"/>
      <c r="T22" s="454" t="str">
        <f>IF(AND('Mapa final'!$K$127="Muy Alta",'Mapa final'!$O$127="Menor"),CONCATENATE("R",'Mapa final'!$A$127),"")</f>
        <v/>
      </c>
      <c r="U22" s="452"/>
      <c r="V22" s="452" t="str">
        <f>IF(AND('Mapa final'!$K$130="Muy Alta",'Mapa final'!$O$130="Menor"),CONCATENATE("R",'Mapa final'!$A$130),"")</f>
        <v/>
      </c>
      <c r="W22" s="452"/>
      <c r="X22" s="452" t="str">
        <f>IF(AND('Mapa final'!$K$133="Muy Alta",'Mapa final'!$O$133="Menor"),CONCATENATE("R",'Mapa final'!$A$133),"")</f>
        <v/>
      </c>
      <c r="Y22" s="452"/>
      <c r="Z22" s="452" t="str">
        <f>IF(AND('Mapa final'!$K$136="Muy Alta",'Mapa final'!$O$136="Menor"),CONCATENATE("R",'Mapa final'!$A$136),"")</f>
        <v/>
      </c>
      <c r="AA22" s="452"/>
      <c r="AB22" s="452" t="str">
        <f>IF(AND('Mapa final'!$K$139="Muy Alta",'Mapa final'!$O$139="Menor"),CONCATENATE("R",'Mapa final'!$A$139),"")</f>
        <v/>
      </c>
      <c r="AC22" s="453"/>
      <c r="AD22" s="454" t="str">
        <f>IF(AND('Mapa final'!$K$127="Muy Alta",'Mapa final'!$O$127="Moderado"),CONCATENATE("R",'Mapa final'!$A$127),"")</f>
        <v/>
      </c>
      <c r="AE22" s="452"/>
      <c r="AF22" s="452" t="str">
        <f>IF(AND('Mapa final'!$K$130="Muy Alta",'Mapa final'!$O$130="Moderado"),CONCATENATE("R",'Mapa final'!$A$130),"")</f>
        <v/>
      </c>
      <c r="AG22" s="452"/>
      <c r="AH22" s="452" t="str">
        <f>IF(AND('Mapa final'!$K$133="Muy Alta",'Mapa final'!$O$133="Moderado"),CONCATENATE("R",'Mapa final'!$A$133),"")</f>
        <v/>
      </c>
      <c r="AI22" s="452"/>
      <c r="AJ22" s="452" t="str">
        <f>IF(AND('Mapa final'!$K$136="Muy Alta",'Mapa final'!$O$136="Moderado"),CONCATENATE("R",'Mapa final'!$A$136),"")</f>
        <v/>
      </c>
      <c r="AK22" s="452"/>
      <c r="AL22" s="452" t="str">
        <f>IF(AND('Mapa final'!$K$139="Muy Alta",'Mapa final'!$O$139="Moderado"),CONCATENATE("R",'Mapa final'!$A$139),"")</f>
        <v/>
      </c>
      <c r="AM22" s="453"/>
      <c r="AN22" s="454" t="str">
        <f>IF(AND('Mapa final'!$K$127="Muy Alta",'Mapa final'!$O$127="Mayor"),CONCATENATE("R",'Mapa final'!$A$127),"")</f>
        <v/>
      </c>
      <c r="AO22" s="452"/>
      <c r="AP22" s="452" t="str">
        <f>IF(AND('Mapa final'!$K$130="Muy Alta",'Mapa final'!$O$130="Mayor"),CONCATENATE("R",'Mapa final'!$A$130),"")</f>
        <v/>
      </c>
      <c r="AQ22" s="452"/>
      <c r="AR22" s="452" t="str">
        <f>IF(AND('Mapa final'!$K$133="Muy Alta",'Mapa final'!$O$133="Mayor"),CONCATENATE("R",'Mapa final'!$A$133),"")</f>
        <v/>
      </c>
      <c r="AS22" s="452"/>
      <c r="AT22" s="452" t="str">
        <f>IF(AND('Mapa final'!$K$136="Muy Alta",'Mapa final'!$O$136="Mayor"),CONCATENATE("R",'Mapa final'!$A$136),"")</f>
        <v/>
      </c>
      <c r="AU22" s="452"/>
      <c r="AV22" s="452" t="str">
        <f>IF(AND('Mapa final'!$K$139="Muy Alta",'Mapa final'!$O$139="Mayor"),CONCATENATE("R",'Mapa final'!$A$139),"")</f>
        <v/>
      </c>
      <c r="AW22" s="453"/>
      <c r="AX22" s="448" t="str">
        <f>IF(AND('Mapa final'!$K$127="Muy Alta",'Mapa final'!$O$127="Catastrófico"),CONCATENATE("R",'Mapa final'!$A$127),"")</f>
        <v/>
      </c>
      <c r="AY22" s="446"/>
      <c r="AZ22" s="446" t="str">
        <f>IF(AND('Mapa final'!$K$130="Muy Alta",'Mapa final'!$O$130="Catastrófico"),CONCATENATE("R",'Mapa final'!$A$130),"")</f>
        <v/>
      </c>
      <c r="BA22" s="446"/>
      <c r="BB22" s="446" t="str">
        <f>IF(AND('Mapa final'!$K$133="Muy Alta",'Mapa final'!$O$133="Catastrófico"),CONCATENATE("R",'Mapa final'!$A$133),"")</f>
        <v/>
      </c>
      <c r="BC22" s="446"/>
      <c r="BD22" s="446" t="str">
        <f>IF(AND('Mapa final'!$K$136="Muy Alta",'Mapa final'!$O$136="Catastrófico"),CONCATENATE("R",'Mapa final'!$A$136),"")</f>
        <v/>
      </c>
      <c r="BE22" s="446"/>
      <c r="BF22" s="446" t="str">
        <f>IF(AND('Mapa final'!$K$139="Muy Alta",'Mapa final'!$O$139="Catastrófico"),CONCATENATE("R",'Mapa final'!$A$139),"")</f>
        <v/>
      </c>
      <c r="BG22" s="447"/>
      <c r="BH22" s="41"/>
      <c r="BI22" s="480"/>
      <c r="BJ22" s="481"/>
      <c r="BK22" s="481"/>
      <c r="BL22" s="481"/>
      <c r="BM22" s="481"/>
      <c r="BN22" s="482"/>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291"/>
      <c r="C23" s="291"/>
      <c r="D23" s="292"/>
      <c r="E23" s="515"/>
      <c r="F23" s="516"/>
      <c r="G23" s="516"/>
      <c r="H23" s="516"/>
      <c r="I23" s="516"/>
      <c r="J23" s="454"/>
      <c r="K23" s="452"/>
      <c r="L23" s="452"/>
      <c r="M23" s="452"/>
      <c r="N23" s="452"/>
      <c r="O23" s="452"/>
      <c r="P23" s="452"/>
      <c r="Q23" s="452"/>
      <c r="R23" s="452"/>
      <c r="S23" s="453"/>
      <c r="T23" s="454"/>
      <c r="U23" s="452"/>
      <c r="V23" s="452"/>
      <c r="W23" s="452"/>
      <c r="X23" s="452"/>
      <c r="Y23" s="452"/>
      <c r="Z23" s="452"/>
      <c r="AA23" s="452"/>
      <c r="AB23" s="452"/>
      <c r="AC23" s="453"/>
      <c r="AD23" s="454"/>
      <c r="AE23" s="452"/>
      <c r="AF23" s="452"/>
      <c r="AG23" s="452"/>
      <c r="AH23" s="452"/>
      <c r="AI23" s="452"/>
      <c r="AJ23" s="452"/>
      <c r="AK23" s="452"/>
      <c r="AL23" s="452"/>
      <c r="AM23" s="453"/>
      <c r="AN23" s="454"/>
      <c r="AO23" s="452"/>
      <c r="AP23" s="452"/>
      <c r="AQ23" s="452"/>
      <c r="AR23" s="452"/>
      <c r="AS23" s="452"/>
      <c r="AT23" s="452"/>
      <c r="AU23" s="452"/>
      <c r="AV23" s="452"/>
      <c r="AW23" s="453"/>
      <c r="AX23" s="448"/>
      <c r="AY23" s="446"/>
      <c r="AZ23" s="446"/>
      <c r="BA23" s="446"/>
      <c r="BB23" s="446"/>
      <c r="BC23" s="446"/>
      <c r="BD23" s="446"/>
      <c r="BE23" s="446"/>
      <c r="BF23" s="446"/>
      <c r="BG23" s="447"/>
      <c r="BH23" s="41"/>
      <c r="BI23" s="480"/>
      <c r="BJ23" s="481"/>
      <c r="BK23" s="481"/>
      <c r="BL23" s="481"/>
      <c r="BM23" s="481"/>
      <c r="BN23" s="482"/>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291"/>
      <c r="C24" s="291"/>
      <c r="D24" s="292"/>
      <c r="E24" s="515"/>
      <c r="F24" s="516"/>
      <c r="G24" s="516"/>
      <c r="H24" s="516"/>
      <c r="I24" s="516"/>
      <c r="J24" s="454" t="str">
        <f>IF(AND('Mapa final'!$K$142="Muy Alta",'Mapa final'!$O$142="Leve"),CONCATENATE("R",'Mapa final'!$A$142),"")</f>
        <v/>
      </c>
      <c r="K24" s="452"/>
      <c r="L24" s="452" t="str">
        <f>IF(AND('Mapa final'!$K$145="Muy Alta",'Mapa final'!$O$145="Leve"),CONCATENATE("R",'Mapa final'!$A$145),"")</f>
        <v/>
      </c>
      <c r="M24" s="452"/>
      <c r="N24" s="452" t="str">
        <f>IF(AND('Mapa final'!$K$148="Muy Alta",'Mapa final'!$O$148="Leve"),CONCATENATE("R",'Mapa final'!$A$148),"")</f>
        <v/>
      </c>
      <c r="O24" s="452"/>
      <c r="P24" s="452" t="str">
        <f>IF(AND('Mapa final'!$K$151="Muy Alta",'Mapa final'!$O$151="Leve"),CONCATENATE("R",'Mapa final'!$A$151),"")</f>
        <v/>
      </c>
      <c r="Q24" s="452"/>
      <c r="R24" s="452" t="str">
        <f>IF(AND('Mapa final'!$K$154="Muy Alta",'Mapa final'!$O$154="Leve"),CONCATENATE("R",'Mapa final'!$A$154),"")</f>
        <v/>
      </c>
      <c r="S24" s="453"/>
      <c r="T24" s="454" t="str">
        <f>IF(AND('Mapa final'!$K$142="Muy Alta",'Mapa final'!$O$142="Menor"),CONCATENATE("R",'Mapa final'!$A$142),"")</f>
        <v/>
      </c>
      <c r="U24" s="452"/>
      <c r="V24" s="452" t="str">
        <f>IF(AND('Mapa final'!$K$145="Muy Alta",'Mapa final'!$O$145="Menor"),CONCATENATE("R",'Mapa final'!$A$145),"")</f>
        <v/>
      </c>
      <c r="W24" s="452"/>
      <c r="X24" s="452" t="str">
        <f>IF(AND('Mapa final'!$K$148="Muy Alta",'Mapa final'!$O$148="Menor"),CONCATENATE("R",'Mapa final'!$A$148),"")</f>
        <v/>
      </c>
      <c r="Y24" s="452"/>
      <c r="Z24" s="452" t="str">
        <f>IF(AND('Mapa final'!$K$151="Muy Alta",'Mapa final'!$O$151="Menor"),CONCATENATE("R",'Mapa final'!$A$151),"")</f>
        <v/>
      </c>
      <c r="AA24" s="452"/>
      <c r="AB24" s="452" t="str">
        <f>IF(AND('Mapa final'!$K$154="Muy Alta",'Mapa final'!$O$154="Menor"),CONCATENATE("R",'Mapa final'!$A$154),"")</f>
        <v/>
      </c>
      <c r="AC24" s="453"/>
      <c r="AD24" s="454" t="str">
        <f>IF(AND('Mapa final'!$K$142="Muy Alta",'Mapa final'!$O$142="Moderado"),CONCATENATE("R",'Mapa final'!$A$142),"")</f>
        <v/>
      </c>
      <c r="AE24" s="452"/>
      <c r="AF24" s="452" t="str">
        <f>IF(AND('Mapa final'!$K$145="Muy Alta",'Mapa final'!$O$145="Moderado"),CONCATENATE("R",'Mapa final'!$A$145),"")</f>
        <v/>
      </c>
      <c r="AG24" s="452"/>
      <c r="AH24" s="452" t="str">
        <f>IF(AND('Mapa final'!$K$148="Muy Alta",'Mapa final'!$O$148="Moderado"),CONCATENATE("R",'Mapa final'!$A$148),"")</f>
        <v/>
      </c>
      <c r="AI24" s="452"/>
      <c r="AJ24" s="452" t="str">
        <f>IF(AND('Mapa final'!$K$151="Muy Alta",'Mapa final'!$O$151="Moderado"),CONCATENATE("R",'Mapa final'!$A$151),"")</f>
        <v/>
      </c>
      <c r="AK24" s="452"/>
      <c r="AL24" s="452" t="str">
        <f>IF(AND('Mapa final'!$K$154="Muy Alta",'Mapa final'!$O$154="Moderado"),CONCATENATE("R",'Mapa final'!$A$154),"")</f>
        <v/>
      </c>
      <c r="AM24" s="453"/>
      <c r="AN24" s="454" t="str">
        <f>IF(AND('Mapa final'!$K$142="Muy Alta",'Mapa final'!$O$142="Mayor"),CONCATENATE("R",'Mapa final'!$A$142),"")</f>
        <v/>
      </c>
      <c r="AO24" s="452"/>
      <c r="AP24" s="452" t="str">
        <f>IF(AND('Mapa final'!$K$145="Muy Alta",'Mapa final'!$O$145="Mayor"),CONCATENATE("R",'Mapa final'!$A$145),"")</f>
        <v/>
      </c>
      <c r="AQ24" s="452"/>
      <c r="AR24" s="452" t="str">
        <f>IF(AND('Mapa final'!$K$148="Muy Alta",'Mapa final'!$O$148="Mayor"),CONCATENATE("R",'Mapa final'!$A$148),"")</f>
        <v/>
      </c>
      <c r="AS24" s="452"/>
      <c r="AT24" s="452" t="str">
        <f>IF(AND('Mapa final'!$K$151="Muy Alta",'Mapa final'!$O$151="Mayor"),CONCATENATE("R",'Mapa final'!$A$151),"")</f>
        <v/>
      </c>
      <c r="AU24" s="452"/>
      <c r="AV24" s="452" t="str">
        <f>IF(AND('Mapa final'!$K$154="Muy Alta",'Mapa final'!$O$154="Mayor"),CONCATENATE("R",'Mapa final'!$A$154),"")</f>
        <v/>
      </c>
      <c r="AW24" s="453"/>
      <c r="AX24" s="448" t="str">
        <f>IF(AND('Mapa final'!$K$142="Muy Alta",'Mapa final'!$O$142="Catastrófico"),CONCATENATE("R",'Mapa final'!$A$142),"")</f>
        <v/>
      </c>
      <c r="AY24" s="446"/>
      <c r="AZ24" s="446" t="str">
        <f>IF(AND('Mapa final'!$K$145="Muy Alta",'Mapa final'!$O$145="Catastrófico"),CONCATENATE("R",'Mapa final'!$A$145),"")</f>
        <v/>
      </c>
      <c r="BA24" s="446"/>
      <c r="BB24" s="446" t="str">
        <f>IF(AND('Mapa final'!$K$148="Muy Alta",'Mapa final'!$O$148="Catastrófico"),CONCATENATE("R",'Mapa final'!$A$148),"")</f>
        <v/>
      </c>
      <c r="BC24" s="446"/>
      <c r="BD24" s="446" t="str">
        <f>IF(AND('Mapa final'!$K$151="Muy Alta",'Mapa final'!$O$151="Catastrófico"),CONCATENATE("R",'Mapa final'!$A$151),"")</f>
        <v/>
      </c>
      <c r="BE24" s="446"/>
      <c r="BF24" s="446" t="str">
        <f>IF(AND('Mapa final'!$K$154="Muy Alta",'Mapa final'!$O$154="Catastrófico"),CONCATENATE("R",'Mapa final'!$A$154),"")</f>
        <v/>
      </c>
      <c r="BG24" s="447"/>
      <c r="BH24" s="41"/>
      <c r="BI24" s="480"/>
      <c r="BJ24" s="481"/>
      <c r="BK24" s="481"/>
      <c r="BL24" s="481"/>
      <c r="BM24" s="481"/>
      <c r="BN24" s="482"/>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291"/>
      <c r="C25" s="291"/>
      <c r="D25" s="292"/>
      <c r="E25" s="517"/>
      <c r="F25" s="518"/>
      <c r="G25" s="518"/>
      <c r="H25" s="518"/>
      <c r="I25" s="518"/>
      <c r="J25" s="455"/>
      <c r="K25" s="456"/>
      <c r="L25" s="456"/>
      <c r="M25" s="456"/>
      <c r="N25" s="456"/>
      <c r="O25" s="456"/>
      <c r="P25" s="456"/>
      <c r="Q25" s="456"/>
      <c r="R25" s="456"/>
      <c r="S25" s="457"/>
      <c r="T25" s="455"/>
      <c r="U25" s="456"/>
      <c r="V25" s="456"/>
      <c r="W25" s="456"/>
      <c r="X25" s="456"/>
      <c r="Y25" s="456"/>
      <c r="Z25" s="456"/>
      <c r="AA25" s="456"/>
      <c r="AB25" s="456"/>
      <c r="AC25" s="457"/>
      <c r="AD25" s="455"/>
      <c r="AE25" s="456"/>
      <c r="AF25" s="456"/>
      <c r="AG25" s="456"/>
      <c r="AH25" s="456"/>
      <c r="AI25" s="456"/>
      <c r="AJ25" s="456"/>
      <c r="AK25" s="456"/>
      <c r="AL25" s="456"/>
      <c r="AM25" s="457"/>
      <c r="AN25" s="455"/>
      <c r="AO25" s="456"/>
      <c r="AP25" s="456"/>
      <c r="AQ25" s="456"/>
      <c r="AR25" s="456"/>
      <c r="AS25" s="456"/>
      <c r="AT25" s="456"/>
      <c r="AU25" s="456"/>
      <c r="AV25" s="456"/>
      <c r="AW25" s="457"/>
      <c r="AX25" s="468"/>
      <c r="AY25" s="467"/>
      <c r="AZ25" s="467"/>
      <c r="BA25" s="467"/>
      <c r="BB25" s="467"/>
      <c r="BC25" s="467"/>
      <c r="BD25" s="467"/>
      <c r="BE25" s="467"/>
      <c r="BF25" s="467"/>
      <c r="BG25" s="469"/>
      <c r="BH25" s="41"/>
      <c r="BI25" s="480"/>
      <c r="BJ25" s="481"/>
      <c r="BK25" s="481"/>
      <c r="BL25" s="481"/>
      <c r="BM25" s="481"/>
      <c r="BN25" s="482"/>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291"/>
      <c r="C26" s="291"/>
      <c r="D26" s="292"/>
      <c r="E26" s="513" t="s">
        <v>106</v>
      </c>
      <c r="F26" s="514"/>
      <c r="G26" s="514"/>
      <c r="H26" s="514"/>
      <c r="I26" s="514"/>
      <c r="J26" s="458" t="str">
        <f>IF(AND('Mapa final'!$K$7="Alta",'Mapa final'!$O$7="Mayor"),CONCATENATE("R",'Mapa final'!$A$7),"")</f>
        <v/>
      </c>
      <c r="K26" s="459"/>
      <c r="L26" s="459" t="str">
        <f>IF(AND('Mapa final'!$K$10="Alta",'Mapa final'!$O$10="Mayor"),CONCATENATE("R",'Mapa final'!$A$10),"")</f>
        <v/>
      </c>
      <c r="M26" s="459"/>
      <c r="N26" s="459" t="str">
        <f>IF(AND('Mapa final'!$K$13="Alta",'Mapa final'!$O$13="Mayor"),CONCATENATE("R",'Mapa final'!$A$13),"")</f>
        <v/>
      </c>
      <c r="O26" s="459"/>
      <c r="P26" s="459" t="str">
        <f>IF(AND('Mapa final'!$K$16="Alta",'Mapa final'!$O$16="Mayor"),CONCATENATE("R",'Mapa final'!$A$16),"")</f>
        <v/>
      </c>
      <c r="Q26" s="459"/>
      <c r="R26" s="459" t="str">
        <f>IF(AND('Mapa final'!$K$19="Alta",'Mapa final'!$O$19="Mayor"),CONCATENATE("R",'Mapa final'!$A$19),"")</f>
        <v/>
      </c>
      <c r="S26" s="460"/>
      <c r="T26" s="458" t="str">
        <f>IF(AND('Mapa final'!$K$7="Alta",'Mapa final'!$O$7="Mayor"),CONCATENATE("R",'Mapa final'!$A$7),"")</f>
        <v/>
      </c>
      <c r="U26" s="459"/>
      <c r="V26" s="459" t="str">
        <f>IF(AND('Mapa final'!$K$10="Alta",'Mapa final'!$O$10="Mayor"),CONCATENATE("R",'Mapa final'!$A$10),"")</f>
        <v/>
      </c>
      <c r="W26" s="459"/>
      <c r="X26" s="459" t="str">
        <f>IF(AND('Mapa final'!$K$13="Alta",'Mapa final'!$O$13="Mayor"),CONCATENATE("R",'Mapa final'!$A$13),"")</f>
        <v/>
      </c>
      <c r="Y26" s="459"/>
      <c r="Z26" s="459" t="str">
        <f>IF(AND('Mapa final'!$K$16="Alta",'Mapa final'!$O$16="Mayor"),CONCATENATE("R",'Mapa final'!$A$16),"")</f>
        <v/>
      </c>
      <c r="AA26" s="459"/>
      <c r="AB26" s="459" t="str">
        <f>IF(AND('Mapa final'!$K$19="Alta",'Mapa final'!$O$19="Mayor"),CONCATENATE("R",'Mapa final'!$A$19),"")</f>
        <v/>
      </c>
      <c r="AC26" s="460"/>
      <c r="AD26" s="464" t="str">
        <f>IF(AND('Mapa final'!$K$7="Alta",'Mapa final'!$O$7="Mayor"),CONCATENATE("R",'Mapa final'!$A$7),"")</f>
        <v/>
      </c>
      <c r="AE26" s="465"/>
      <c r="AF26" s="465" t="str">
        <f>IF(AND('Mapa final'!$K$10="Alta",'Mapa final'!$O$10="Mayor"),CONCATENATE("R",'Mapa final'!$A$10),"")</f>
        <v/>
      </c>
      <c r="AG26" s="465"/>
      <c r="AH26" s="465" t="str">
        <f>IF(AND('Mapa final'!$K$13="Alta",'Mapa final'!$O$13="Mayor"),CONCATENATE("R",'Mapa final'!$A$13),"")</f>
        <v/>
      </c>
      <c r="AI26" s="465"/>
      <c r="AJ26" s="465" t="str">
        <f>IF(AND('Mapa final'!$K$16="Alta",'Mapa final'!$O$16="Mayor"),CONCATENATE("R",'Mapa final'!$A$16),"")</f>
        <v/>
      </c>
      <c r="AK26" s="465"/>
      <c r="AL26" s="465" t="str">
        <f>IF(AND('Mapa final'!$K$19="Alta",'Mapa final'!$O$19="Mayor"),CONCATENATE("R",'Mapa final'!$A$19),"")</f>
        <v/>
      </c>
      <c r="AM26" s="466"/>
      <c r="AN26" s="464" t="str">
        <f>IF(AND('Mapa final'!$K$7="Alta",'Mapa final'!$O$7="Mayor"),CONCATENATE("R",'Mapa final'!$A$7),"")</f>
        <v/>
      </c>
      <c r="AO26" s="465"/>
      <c r="AP26" s="465" t="str">
        <f>IF(AND('Mapa final'!$K$10="Alta",'Mapa final'!$O$10="Mayor"),CONCATENATE("R",'Mapa final'!$A$10),"")</f>
        <v/>
      </c>
      <c r="AQ26" s="465"/>
      <c r="AR26" s="465" t="str">
        <f>IF(AND('Mapa final'!$K$13="Alta",'Mapa final'!$O$13="Mayor"),CONCATENATE("R",'Mapa final'!$A$13),"")</f>
        <v/>
      </c>
      <c r="AS26" s="465"/>
      <c r="AT26" s="465" t="str">
        <f>IF(AND('Mapa final'!$K$16="Alta",'Mapa final'!$O$16="Mayor"),CONCATENATE("R",'Mapa final'!$A$16),"")</f>
        <v/>
      </c>
      <c r="AU26" s="465"/>
      <c r="AV26" s="465" t="str">
        <f>IF(AND('Mapa final'!$K$19="Alta",'Mapa final'!$O$19="Mayor"),CONCATENATE("R",'Mapa final'!$A$19),"")</f>
        <v/>
      </c>
      <c r="AW26" s="466"/>
      <c r="AX26" s="471" t="str">
        <f>IF(AND('Mapa final'!$K$7="Alta",'Mapa final'!$O$7="Catastrófico"),CONCATENATE("R",'Mapa final'!$A$7),"")</f>
        <v/>
      </c>
      <c r="AY26" s="470"/>
      <c r="AZ26" s="470" t="str">
        <f>IF(AND('Mapa final'!$K$10="Alta",'Mapa final'!$O$10="Catastrófico"),CONCATENATE("R",'Mapa final'!$A$10),"")</f>
        <v/>
      </c>
      <c r="BA26" s="470"/>
      <c r="BB26" s="470" t="str">
        <f>IF(AND('Mapa final'!$K$13="Alta",'Mapa final'!$O$13="Catastrófico"),CONCATENATE("R",'Mapa final'!$A$13),"")</f>
        <v/>
      </c>
      <c r="BC26" s="470"/>
      <c r="BD26" s="470" t="str">
        <f>IF(AND('Mapa final'!$K$16="Alta",'Mapa final'!$O$16="Catastrófico"),CONCATENATE("R",'Mapa final'!$A$16),"")</f>
        <v/>
      </c>
      <c r="BE26" s="470"/>
      <c r="BF26" s="470" t="str">
        <f>IF(AND('Mapa final'!$K$19="Alta",'Mapa final'!$O$19="Catastrófico"),CONCATENATE("R",'Mapa final'!$A$19),"")</f>
        <v/>
      </c>
      <c r="BG26" s="524"/>
      <c r="BH26" s="41"/>
      <c r="BI26" s="480"/>
      <c r="BJ26" s="481"/>
      <c r="BK26" s="481"/>
      <c r="BL26" s="481"/>
      <c r="BM26" s="481"/>
      <c r="BN26" s="482"/>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291"/>
      <c r="C27" s="291"/>
      <c r="D27" s="292"/>
      <c r="E27" s="515"/>
      <c r="F27" s="516"/>
      <c r="G27" s="516"/>
      <c r="H27" s="516"/>
      <c r="I27" s="516"/>
      <c r="J27" s="451"/>
      <c r="K27" s="449"/>
      <c r="L27" s="449"/>
      <c r="M27" s="449"/>
      <c r="N27" s="449"/>
      <c r="O27" s="449"/>
      <c r="P27" s="449"/>
      <c r="Q27" s="449"/>
      <c r="R27" s="449"/>
      <c r="S27" s="450"/>
      <c r="T27" s="451"/>
      <c r="U27" s="449"/>
      <c r="V27" s="449"/>
      <c r="W27" s="449"/>
      <c r="X27" s="449"/>
      <c r="Y27" s="449"/>
      <c r="Z27" s="449"/>
      <c r="AA27" s="449"/>
      <c r="AB27" s="449"/>
      <c r="AC27" s="450"/>
      <c r="AD27" s="454"/>
      <c r="AE27" s="452"/>
      <c r="AF27" s="452"/>
      <c r="AG27" s="452"/>
      <c r="AH27" s="452"/>
      <c r="AI27" s="452"/>
      <c r="AJ27" s="452"/>
      <c r="AK27" s="452"/>
      <c r="AL27" s="452"/>
      <c r="AM27" s="453"/>
      <c r="AN27" s="454"/>
      <c r="AO27" s="452"/>
      <c r="AP27" s="452"/>
      <c r="AQ27" s="452"/>
      <c r="AR27" s="452"/>
      <c r="AS27" s="452"/>
      <c r="AT27" s="452"/>
      <c r="AU27" s="452"/>
      <c r="AV27" s="452"/>
      <c r="AW27" s="453"/>
      <c r="AX27" s="448"/>
      <c r="AY27" s="446"/>
      <c r="AZ27" s="446"/>
      <c r="BA27" s="446"/>
      <c r="BB27" s="446"/>
      <c r="BC27" s="446"/>
      <c r="BD27" s="446"/>
      <c r="BE27" s="446"/>
      <c r="BF27" s="446"/>
      <c r="BG27" s="447"/>
      <c r="BH27" s="41"/>
      <c r="BI27" s="480"/>
      <c r="BJ27" s="481"/>
      <c r="BK27" s="481"/>
      <c r="BL27" s="481"/>
      <c r="BM27" s="481"/>
      <c r="BN27" s="482"/>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291"/>
      <c r="C28" s="291"/>
      <c r="D28" s="292"/>
      <c r="E28" s="515"/>
      <c r="F28" s="516"/>
      <c r="G28" s="516"/>
      <c r="H28" s="516"/>
      <c r="I28" s="516"/>
      <c r="J28" s="451" t="str">
        <f>IF(AND('Mapa final'!$K$22="Alta",'Mapa final'!$O$22="Mayor"),CONCATENATE("R",'Mapa final'!$A$22),"")</f>
        <v/>
      </c>
      <c r="K28" s="449"/>
      <c r="L28" s="449" t="str">
        <f>IF(AND('Mapa final'!$K$25="Alta",'Mapa final'!$O$25="Mayor"),CONCATENATE("R",'Mapa final'!$A$25),"")</f>
        <v>R8</v>
      </c>
      <c r="M28" s="449"/>
      <c r="N28" s="449" t="str">
        <f>IF(AND('Mapa final'!$K$28="Alta",'Mapa final'!$O$28="Mayor"),CONCATENATE("R",'Mapa final'!$A$28),"")</f>
        <v/>
      </c>
      <c r="O28" s="449"/>
      <c r="P28" s="449" t="str">
        <f>IF(AND('Mapa final'!$K$31="Alta",'Mapa final'!$O$31="Mayor"),CONCATENATE("R",'Mapa final'!$A$31),"")</f>
        <v/>
      </c>
      <c r="Q28" s="449"/>
      <c r="R28" s="449" t="str">
        <f>IF(AND('Mapa final'!$K$34="Alta",'Mapa final'!$O$34="Mayor"),CONCATENATE("R",'Mapa final'!$A$34),"")</f>
        <v/>
      </c>
      <c r="S28" s="450"/>
      <c r="T28" s="451" t="str">
        <f>IF(AND('Mapa final'!$K$22="Alta",'Mapa final'!$O$22="Mayor"),CONCATENATE("R",'Mapa final'!$A$22),"")</f>
        <v/>
      </c>
      <c r="U28" s="449"/>
      <c r="V28" s="449" t="str">
        <f>IF(AND('Mapa final'!$K$25="Alta",'Mapa final'!$O$25="Mayor"),CONCATENATE("R",'Mapa final'!$A$25),"")</f>
        <v>R8</v>
      </c>
      <c r="W28" s="449"/>
      <c r="X28" s="449" t="str">
        <f>IF(AND('Mapa final'!$K$28="Alta",'Mapa final'!$O$28="Mayor"),CONCATENATE("R",'Mapa final'!$A$28),"")</f>
        <v/>
      </c>
      <c r="Y28" s="449"/>
      <c r="Z28" s="449" t="str">
        <f>IF(AND('Mapa final'!$K$31="Alta",'Mapa final'!$O$31="Mayor"),CONCATENATE("R",'Mapa final'!$A$31),"")</f>
        <v/>
      </c>
      <c r="AA28" s="449"/>
      <c r="AB28" s="449" t="str">
        <f>IF(AND('Mapa final'!$K$34="Alta",'Mapa final'!$O$34="Mayor"),CONCATENATE("R",'Mapa final'!$A$34),"")</f>
        <v/>
      </c>
      <c r="AC28" s="450"/>
      <c r="AD28" s="454" t="str">
        <f>IF(AND('Mapa final'!$K$22="Alta",'Mapa final'!$O$22="Mayor"),CONCATENATE("R",'Mapa final'!$A$22),"")</f>
        <v/>
      </c>
      <c r="AE28" s="452"/>
      <c r="AF28" s="452" t="str">
        <f>IF(AND('Mapa final'!$K$25="Alta",'Mapa final'!$O$25="Mayor"),CONCATENATE("R",'Mapa final'!$A$25),"")</f>
        <v>R8</v>
      </c>
      <c r="AG28" s="452"/>
      <c r="AH28" s="452" t="str">
        <f>IF(AND('Mapa final'!$K$28="Alta",'Mapa final'!$O$28="Mayor"),CONCATENATE("R",'Mapa final'!$A$28),"")</f>
        <v/>
      </c>
      <c r="AI28" s="452"/>
      <c r="AJ28" s="452" t="str">
        <f>IF(AND('Mapa final'!$K$31="Alta",'Mapa final'!$O$31="Mayor"),CONCATENATE("R",'Mapa final'!$A$31),"")</f>
        <v/>
      </c>
      <c r="AK28" s="452"/>
      <c r="AL28" s="452" t="str">
        <f>IF(AND('Mapa final'!$K$34="Alta",'Mapa final'!$O$34="Mayor"),CONCATENATE("R",'Mapa final'!$A$34),"")</f>
        <v/>
      </c>
      <c r="AM28" s="453"/>
      <c r="AN28" s="454" t="str">
        <f>IF(AND('Mapa final'!$K$22="Alta",'Mapa final'!$O$22="Mayor"),CONCATENATE("R",'Mapa final'!$A$22),"")</f>
        <v/>
      </c>
      <c r="AO28" s="452"/>
      <c r="AP28" s="452" t="str">
        <f>IF(AND('Mapa final'!$K$25="Alta",'Mapa final'!$O$25="Mayor"),CONCATENATE("R",'Mapa final'!$A$25),"")</f>
        <v>R8</v>
      </c>
      <c r="AQ28" s="452"/>
      <c r="AR28" s="452" t="str">
        <f>IF(AND('Mapa final'!$K$28="Alta",'Mapa final'!$O$28="Mayor"),CONCATENATE("R",'Mapa final'!$A$28),"")</f>
        <v/>
      </c>
      <c r="AS28" s="452"/>
      <c r="AT28" s="452" t="str">
        <f>IF(AND('Mapa final'!$K$31="Alta",'Mapa final'!$O$31="Mayor"),CONCATENATE("R",'Mapa final'!$A$31),"")</f>
        <v/>
      </c>
      <c r="AU28" s="452"/>
      <c r="AV28" s="452" t="str">
        <f>IF(AND('Mapa final'!$K$34="Alta",'Mapa final'!$O$34="Mayor"),CONCATENATE("R",'Mapa final'!$A$34),"")</f>
        <v/>
      </c>
      <c r="AW28" s="453"/>
      <c r="AX28" s="448" t="str">
        <f>IF(AND('Mapa final'!$K$22="Alta",'Mapa final'!$O$22="Catastrófico"),CONCATENATE("R",'Mapa final'!$A$22),"")</f>
        <v/>
      </c>
      <c r="AY28" s="446"/>
      <c r="AZ28" s="446" t="str">
        <f>IF(AND('Mapa final'!$K$25="Alta",'Mapa final'!$O$25="Catastrófico"),CONCATENATE("R",'Mapa final'!$A$25),"")</f>
        <v/>
      </c>
      <c r="BA28" s="446"/>
      <c r="BB28" s="446" t="str">
        <f>IF(AND('Mapa final'!$K$28="Alta",'Mapa final'!$O$28="Catastrófico"),CONCATENATE("R",'Mapa final'!$A$28),"")</f>
        <v/>
      </c>
      <c r="BC28" s="446"/>
      <c r="BD28" s="446" t="str">
        <f>IF(AND('Mapa final'!$K$31="Alta",'Mapa final'!$O$31="Catastrófico"),CONCATENATE("R",'Mapa final'!$A$31),"")</f>
        <v/>
      </c>
      <c r="BE28" s="446"/>
      <c r="BF28" s="446" t="str">
        <f>IF(AND('Mapa final'!$K$34="Alta",'Mapa final'!$O$34="Catastrófico"),CONCATENATE("R",'Mapa final'!$A$34),"")</f>
        <v/>
      </c>
      <c r="BG28" s="447"/>
      <c r="BH28" s="41"/>
      <c r="BI28" s="480"/>
      <c r="BJ28" s="481"/>
      <c r="BK28" s="481"/>
      <c r="BL28" s="481"/>
      <c r="BM28" s="481"/>
      <c r="BN28" s="482"/>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291"/>
      <c r="C29" s="291"/>
      <c r="D29" s="292"/>
      <c r="E29" s="515"/>
      <c r="F29" s="516"/>
      <c r="G29" s="516"/>
      <c r="H29" s="516"/>
      <c r="I29" s="516"/>
      <c r="J29" s="451"/>
      <c r="K29" s="449"/>
      <c r="L29" s="449"/>
      <c r="M29" s="449"/>
      <c r="N29" s="449"/>
      <c r="O29" s="449"/>
      <c r="P29" s="449"/>
      <c r="Q29" s="449"/>
      <c r="R29" s="449"/>
      <c r="S29" s="450"/>
      <c r="T29" s="451"/>
      <c r="U29" s="449"/>
      <c r="V29" s="449"/>
      <c r="W29" s="449"/>
      <c r="X29" s="449"/>
      <c r="Y29" s="449"/>
      <c r="Z29" s="449"/>
      <c r="AA29" s="449"/>
      <c r="AB29" s="449"/>
      <c r="AC29" s="450"/>
      <c r="AD29" s="454"/>
      <c r="AE29" s="452"/>
      <c r="AF29" s="452"/>
      <c r="AG29" s="452"/>
      <c r="AH29" s="452"/>
      <c r="AI29" s="452"/>
      <c r="AJ29" s="452"/>
      <c r="AK29" s="452"/>
      <c r="AL29" s="452"/>
      <c r="AM29" s="453"/>
      <c r="AN29" s="454"/>
      <c r="AO29" s="452"/>
      <c r="AP29" s="452"/>
      <c r="AQ29" s="452"/>
      <c r="AR29" s="452"/>
      <c r="AS29" s="452"/>
      <c r="AT29" s="452"/>
      <c r="AU29" s="452"/>
      <c r="AV29" s="452"/>
      <c r="AW29" s="453"/>
      <c r="AX29" s="448"/>
      <c r="AY29" s="446"/>
      <c r="AZ29" s="446"/>
      <c r="BA29" s="446"/>
      <c r="BB29" s="446"/>
      <c r="BC29" s="446"/>
      <c r="BD29" s="446"/>
      <c r="BE29" s="446"/>
      <c r="BF29" s="446"/>
      <c r="BG29" s="447"/>
      <c r="BH29" s="41"/>
      <c r="BI29" s="480"/>
      <c r="BJ29" s="481"/>
      <c r="BK29" s="481"/>
      <c r="BL29" s="481"/>
      <c r="BM29" s="481"/>
      <c r="BN29" s="482"/>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291"/>
      <c r="C30" s="291"/>
      <c r="D30" s="292"/>
      <c r="E30" s="515"/>
      <c r="F30" s="516"/>
      <c r="G30" s="516"/>
      <c r="H30" s="516"/>
      <c r="I30" s="516"/>
      <c r="J30" s="451" t="str">
        <f>IF(AND('Mapa final'!$K$37="Alta",'Mapa final'!$O$37="Mayor"),CONCATENATE("R",'Mapa final'!$A$37),"")</f>
        <v/>
      </c>
      <c r="K30" s="449"/>
      <c r="L30" s="449" t="str">
        <f>IF(AND('Mapa final'!$K$40="Alta",'Mapa final'!$O$40="Mayor"),CONCATENATE("R",'Mapa final'!$A$40),"")</f>
        <v/>
      </c>
      <c r="M30" s="449"/>
      <c r="N30" s="449" t="str">
        <f>IF(AND('Mapa final'!$K$43="Alta",'Mapa final'!$O$43="Mayor"),CONCATENATE("R",'Mapa final'!$A$43),"")</f>
        <v/>
      </c>
      <c r="O30" s="449"/>
      <c r="P30" s="449" t="str">
        <f>IF(AND('Mapa final'!$K$46="Alta",'Mapa final'!$O$46="Mayor"),CONCATENATE("R",'Mapa final'!$A$46),"")</f>
        <v/>
      </c>
      <c r="Q30" s="449"/>
      <c r="R30" s="449" t="str">
        <f>IF(AND('Mapa final'!$K$49="Alta",'Mapa final'!$O$49="Mayor"),CONCATENATE("R",'Mapa final'!$A$49),"")</f>
        <v/>
      </c>
      <c r="S30" s="450"/>
      <c r="T30" s="451" t="str">
        <f>IF(AND('Mapa final'!$K$37="Alta",'Mapa final'!$O$37="Mayor"),CONCATENATE("R",'Mapa final'!$A$37),"")</f>
        <v/>
      </c>
      <c r="U30" s="449"/>
      <c r="V30" s="449" t="str">
        <f>IF(AND('Mapa final'!$K$40="Alta",'Mapa final'!$O$40="Mayor"),CONCATENATE("R",'Mapa final'!$A$40),"")</f>
        <v/>
      </c>
      <c r="W30" s="449"/>
      <c r="X30" s="449" t="str">
        <f>IF(AND('Mapa final'!$K$43="Alta",'Mapa final'!$O$43="Mayor"),CONCATENATE("R",'Mapa final'!$A$43),"")</f>
        <v/>
      </c>
      <c r="Y30" s="449"/>
      <c r="Z30" s="449" t="str">
        <f>IF(AND('Mapa final'!$K$46="Alta",'Mapa final'!$O$46="Mayor"),CONCATENATE("R",'Mapa final'!$A$46),"")</f>
        <v/>
      </c>
      <c r="AA30" s="449"/>
      <c r="AB30" s="449" t="str">
        <f>IF(AND('Mapa final'!$K$49="Alta",'Mapa final'!$O$49="Mayor"),CONCATENATE("R",'Mapa final'!$A$49),"")</f>
        <v/>
      </c>
      <c r="AC30" s="450"/>
      <c r="AD30" s="454" t="str">
        <f>IF(AND('Mapa final'!$K$37="Alta",'Mapa final'!$O$37="Mayor"),CONCATENATE("R",'Mapa final'!$A$37),"")</f>
        <v/>
      </c>
      <c r="AE30" s="452"/>
      <c r="AF30" s="452" t="str">
        <f>IF(AND('Mapa final'!$K$40="Alta",'Mapa final'!$O$40="Mayor"),CONCATENATE("R",'Mapa final'!$A$40),"")</f>
        <v/>
      </c>
      <c r="AG30" s="452"/>
      <c r="AH30" s="452" t="str">
        <f>IF(AND('Mapa final'!$K$43="Alta",'Mapa final'!$O$43="Mayor"),CONCATENATE("R",'Mapa final'!$A$43),"")</f>
        <v/>
      </c>
      <c r="AI30" s="452"/>
      <c r="AJ30" s="452" t="str">
        <f>IF(AND('Mapa final'!$K$46="Alta",'Mapa final'!$O$46="Mayor"),CONCATENATE("R",'Mapa final'!$A$46),"")</f>
        <v/>
      </c>
      <c r="AK30" s="452"/>
      <c r="AL30" s="452" t="str">
        <f>IF(AND('Mapa final'!$K$49="Alta",'Mapa final'!$O$49="Mayor"),CONCATENATE("R",'Mapa final'!$A$49),"")</f>
        <v/>
      </c>
      <c r="AM30" s="453"/>
      <c r="AN30" s="454" t="str">
        <f>IF(AND('Mapa final'!$K$37="Alta",'Mapa final'!$O$37="Mayor"),CONCATENATE("R",'Mapa final'!$A$37),"")</f>
        <v/>
      </c>
      <c r="AO30" s="452"/>
      <c r="AP30" s="452" t="str">
        <f>IF(AND('Mapa final'!$K$40="Alta",'Mapa final'!$O$40="Mayor"),CONCATENATE("R",'Mapa final'!$A$40),"")</f>
        <v/>
      </c>
      <c r="AQ30" s="452"/>
      <c r="AR30" s="452" t="str">
        <f>IF(AND('Mapa final'!$K$43="Alta",'Mapa final'!$O$43="Mayor"),CONCATENATE("R",'Mapa final'!$A$43),"")</f>
        <v/>
      </c>
      <c r="AS30" s="452"/>
      <c r="AT30" s="452" t="str">
        <f>IF(AND('Mapa final'!$K$46="Alta",'Mapa final'!$O$46="Mayor"),CONCATENATE("R",'Mapa final'!$A$46),"")</f>
        <v/>
      </c>
      <c r="AU30" s="452"/>
      <c r="AV30" s="452" t="str">
        <f>IF(AND('Mapa final'!$K$49="Alta",'Mapa final'!$O$49="Mayor"),CONCATENATE("R",'Mapa final'!$A$49),"")</f>
        <v/>
      </c>
      <c r="AW30" s="453"/>
      <c r="AX30" s="448" t="str">
        <f>IF(AND('Mapa final'!$K$37="Alta",'Mapa final'!$O$37="Catastrófico"),CONCATENATE("R",'Mapa final'!$A$37),"")</f>
        <v/>
      </c>
      <c r="AY30" s="446"/>
      <c r="AZ30" s="446" t="str">
        <f>IF(AND('Mapa final'!$K$40="Alta",'Mapa final'!$O$40="Catastrófico"),CONCATENATE("R",'Mapa final'!$A$40),"")</f>
        <v/>
      </c>
      <c r="BA30" s="446"/>
      <c r="BB30" s="446" t="str">
        <f>IF(AND('Mapa final'!$K$43="Alta",'Mapa final'!$O$43="Catastrófico"),CONCATENATE("R",'Mapa final'!$A$43),"")</f>
        <v/>
      </c>
      <c r="BC30" s="446"/>
      <c r="BD30" s="446" t="str">
        <f>IF(AND('Mapa final'!$K$46="Alta",'Mapa final'!$O$46="Catastrófico"),CONCATENATE("R",'Mapa final'!$A$46),"")</f>
        <v/>
      </c>
      <c r="BE30" s="446"/>
      <c r="BF30" s="446" t="str">
        <f>IF(AND('Mapa final'!$K$49="Alta",'Mapa final'!$O$49="Catastrófico"),CONCATENATE("R",'Mapa final'!$A$49),"")</f>
        <v/>
      </c>
      <c r="BG30" s="447"/>
      <c r="BH30" s="41"/>
      <c r="BI30" s="480"/>
      <c r="BJ30" s="481"/>
      <c r="BK30" s="481"/>
      <c r="BL30" s="481"/>
      <c r="BM30" s="481"/>
      <c r="BN30" s="482"/>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291"/>
      <c r="C31" s="291"/>
      <c r="D31" s="292"/>
      <c r="E31" s="515"/>
      <c r="F31" s="516"/>
      <c r="G31" s="516"/>
      <c r="H31" s="516"/>
      <c r="I31" s="516"/>
      <c r="J31" s="451"/>
      <c r="K31" s="449"/>
      <c r="L31" s="449"/>
      <c r="M31" s="449"/>
      <c r="N31" s="449"/>
      <c r="O31" s="449"/>
      <c r="P31" s="449"/>
      <c r="Q31" s="449"/>
      <c r="R31" s="449"/>
      <c r="S31" s="450"/>
      <c r="T31" s="451"/>
      <c r="U31" s="449"/>
      <c r="V31" s="449"/>
      <c r="W31" s="449"/>
      <c r="X31" s="449"/>
      <c r="Y31" s="449"/>
      <c r="Z31" s="449"/>
      <c r="AA31" s="449"/>
      <c r="AB31" s="449"/>
      <c r="AC31" s="450"/>
      <c r="AD31" s="454"/>
      <c r="AE31" s="452"/>
      <c r="AF31" s="452"/>
      <c r="AG31" s="452"/>
      <c r="AH31" s="452"/>
      <c r="AI31" s="452"/>
      <c r="AJ31" s="452"/>
      <c r="AK31" s="452"/>
      <c r="AL31" s="452"/>
      <c r="AM31" s="453"/>
      <c r="AN31" s="454"/>
      <c r="AO31" s="452"/>
      <c r="AP31" s="452"/>
      <c r="AQ31" s="452"/>
      <c r="AR31" s="452"/>
      <c r="AS31" s="452"/>
      <c r="AT31" s="452"/>
      <c r="AU31" s="452"/>
      <c r="AV31" s="452"/>
      <c r="AW31" s="453"/>
      <c r="AX31" s="448"/>
      <c r="AY31" s="446"/>
      <c r="AZ31" s="446"/>
      <c r="BA31" s="446"/>
      <c r="BB31" s="446"/>
      <c r="BC31" s="446"/>
      <c r="BD31" s="446"/>
      <c r="BE31" s="446"/>
      <c r="BF31" s="446"/>
      <c r="BG31" s="447"/>
      <c r="BH31" s="41"/>
      <c r="BI31" s="480"/>
      <c r="BJ31" s="481"/>
      <c r="BK31" s="481"/>
      <c r="BL31" s="481"/>
      <c r="BM31" s="481"/>
      <c r="BN31" s="482"/>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291"/>
      <c r="C32" s="291"/>
      <c r="D32" s="292"/>
      <c r="E32" s="515"/>
      <c r="F32" s="516"/>
      <c r="G32" s="516"/>
      <c r="H32" s="516"/>
      <c r="I32" s="516"/>
      <c r="J32" s="451" t="str">
        <f>IF(AND('Mapa final'!$K$52="Alta",'Mapa final'!$O$52="Mayor"),CONCATENATE("R",'Mapa final'!$A$52),"")</f>
        <v/>
      </c>
      <c r="K32" s="449"/>
      <c r="L32" s="449" t="str">
        <f>IF(AND('Mapa final'!$K$55="Alta",'Mapa final'!$O$55="Mayor"),CONCATENATE("R",'Mapa final'!$A$55),"")</f>
        <v/>
      </c>
      <c r="M32" s="449"/>
      <c r="N32" s="449" t="str">
        <f>IF(AND('Mapa final'!$K$58="Alta",'Mapa final'!$O$58="Mayor"),CONCATENATE("R",'Mapa final'!$A$58),"")</f>
        <v/>
      </c>
      <c r="O32" s="449"/>
      <c r="P32" s="449" t="str">
        <f>IF(AND('Mapa final'!$K$61="Alta",'Mapa final'!$O$61="Mayor"),CONCATENATE("R",'Mapa final'!$A$61),"")</f>
        <v/>
      </c>
      <c r="Q32" s="449"/>
      <c r="R32" s="449" t="str">
        <f>IF(AND('Mapa final'!$K$64="Alta",'Mapa final'!$O$64="Mayor"),CONCATENATE("R",'Mapa final'!$A$64),"")</f>
        <v/>
      </c>
      <c r="S32" s="450"/>
      <c r="T32" s="451" t="str">
        <f>IF(AND('Mapa final'!$K$52="Alta",'Mapa final'!$O$52="Mayor"),CONCATENATE("R",'Mapa final'!$A$52),"")</f>
        <v/>
      </c>
      <c r="U32" s="449"/>
      <c r="V32" s="449" t="str">
        <f>IF(AND('Mapa final'!$K$55="Alta",'Mapa final'!$O$55="Mayor"),CONCATENATE("R",'Mapa final'!$A$55),"")</f>
        <v/>
      </c>
      <c r="W32" s="449"/>
      <c r="X32" s="449" t="str">
        <f>IF(AND('Mapa final'!$K$58="Alta",'Mapa final'!$O$58="Mayor"),CONCATENATE("R",'Mapa final'!$A$58),"")</f>
        <v/>
      </c>
      <c r="Y32" s="449"/>
      <c r="Z32" s="449" t="str">
        <f>IF(AND('Mapa final'!$K$61="Alta",'Mapa final'!$O$61="Mayor"),CONCATENATE("R",'Mapa final'!$A$61),"")</f>
        <v/>
      </c>
      <c r="AA32" s="449"/>
      <c r="AB32" s="449" t="str">
        <f>IF(AND('Mapa final'!$K$64="Alta",'Mapa final'!$O$64="Mayor"),CONCATENATE("R",'Mapa final'!$A$64),"")</f>
        <v/>
      </c>
      <c r="AC32" s="450"/>
      <c r="AD32" s="454" t="str">
        <f>IF(AND('Mapa final'!$K$52="Alta",'Mapa final'!$O$52="Mayor"),CONCATENATE("R",'Mapa final'!$A$52),"")</f>
        <v/>
      </c>
      <c r="AE32" s="452"/>
      <c r="AF32" s="452" t="str">
        <f>IF(AND('Mapa final'!$K$55="Alta",'Mapa final'!$O$55="Mayor"),CONCATENATE("R",'Mapa final'!$A$55),"")</f>
        <v/>
      </c>
      <c r="AG32" s="452"/>
      <c r="AH32" s="452" t="str">
        <f>IF(AND('Mapa final'!$K$58="Alta",'Mapa final'!$O$58="Mayor"),CONCATENATE("R",'Mapa final'!$A$58),"")</f>
        <v/>
      </c>
      <c r="AI32" s="452"/>
      <c r="AJ32" s="452" t="str">
        <f>IF(AND('Mapa final'!$K$61="Alta",'Mapa final'!$O$61="Mayor"),CONCATENATE("R",'Mapa final'!$A$61),"")</f>
        <v/>
      </c>
      <c r="AK32" s="452"/>
      <c r="AL32" s="452" t="str">
        <f>IF(AND('Mapa final'!$K$64="Alta",'Mapa final'!$O$64="Mayor"),CONCATENATE("R",'Mapa final'!$A$64),"")</f>
        <v/>
      </c>
      <c r="AM32" s="453"/>
      <c r="AN32" s="454" t="str">
        <f>IF(AND('Mapa final'!$K$52="Alta",'Mapa final'!$O$52="Mayor"),CONCATENATE("R",'Mapa final'!$A$52),"")</f>
        <v/>
      </c>
      <c r="AO32" s="452"/>
      <c r="AP32" s="452" t="str">
        <f>IF(AND('Mapa final'!$K$55="Alta",'Mapa final'!$O$55="Mayor"),CONCATENATE("R",'Mapa final'!$A$55),"")</f>
        <v/>
      </c>
      <c r="AQ32" s="452"/>
      <c r="AR32" s="452" t="str">
        <f>IF(AND('Mapa final'!$K$58="Alta",'Mapa final'!$O$58="Mayor"),CONCATENATE("R",'Mapa final'!$A$58),"")</f>
        <v/>
      </c>
      <c r="AS32" s="452"/>
      <c r="AT32" s="452" t="str">
        <f>IF(AND('Mapa final'!$K$61="Alta",'Mapa final'!$O$61="Mayor"),CONCATENATE("R",'Mapa final'!$A$61),"")</f>
        <v/>
      </c>
      <c r="AU32" s="452"/>
      <c r="AV32" s="452" t="str">
        <f>IF(AND('Mapa final'!$K$64="Alta",'Mapa final'!$O$64="Mayor"),CONCATENATE("R",'Mapa final'!$A$64),"")</f>
        <v/>
      </c>
      <c r="AW32" s="453"/>
      <c r="AX32" s="448" t="str">
        <f>IF(AND('Mapa final'!$K$52="Alta",'Mapa final'!$O$52="Catastrófico"),CONCATENATE("R",'Mapa final'!$A$52),"")</f>
        <v/>
      </c>
      <c r="AY32" s="446"/>
      <c r="AZ32" s="446" t="str">
        <f>IF(AND('Mapa final'!$K$55="Alta",'Mapa final'!$O$55="Catastrófico"),CONCATENATE("R",'Mapa final'!$A$55),"")</f>
        <v/>
      </c>
      <c r="BA32" s="446"/>
      <c r="BB32" s="446" t="str">
        <f>IF(AND('Mapa final'!$K$58="Alta",'Mapa final'!$O$58="Catastrófico"),CONCATENATE("R",'Mapa final'!$A$58),"")</f>
        <v/>
      </c>
      <c r="BC32" s="446"/>
      <c r="BD32" s="446" t="str">
        <f>IF(AND('Mapa final'!$K$61="Alta",'Mapa final'!$O$61="Catastrófico"),CONCATENATE("R",'Mapa final'!$A$61),"")</f>
        <v/>
      </c>
      <c r="BE32" s="446"/>
      <c r="BF32" s="446" t="str">
        <f>IF(AND('Mapa final'!$K$64="Alta",'Mapa final'!$O$64="Catastrófico"),CONCATENATE("R",'Mapa final'!$A$64),"")</f>
        <v/>
      </c>
      <c r="BG32" s="447"/>
      <c r="BH32" s="41"/>
      <c r="BI32" s="480"/>
      <c r="BJ32" s="481"/>
      <c r="BK32" s="481"/>
      <c r="BL32" s="481"/>
      <c r="BM32" s="481"/>
      <c r="BN32" s="482"/>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291"/>
      <c r="C33" s="291"/>
      <c r="D33" s="292"/>
      <c r="E33" s="515"/>
      <c r="F33" s="516"/>
      <c r="G33" s="516"/>
      <c r="H33" s="516"/>
      <c r="I33" s="516"/>
      <c r="J33" s="451"/>
      <c r="K33" s="449"/>
      <c r="L33" s="449"/>
      <c r="M33" s="449"/>
      <c r="N33" s="449"/>
      <c r="O33" s="449"/>
      <c r="P33" s="449"/>
      <c r="Q33" s="449"/>
      <c r="R33" s="449"/>
      <c r="S33" s="450"/>
      <c r="T33" s="451"/>
      <c r="U33" s="449"/>
      <c r="V33" s="449"/>
      <c r="W33" s="449"/>
      <c r="X33" s="449"/>
      <c r="Y33" s="449"/>
      <c r="Z33" s="449"/>
      <c r="AA33" s="449"/>
      <c r="AB33" s="449"/>
      <c r="AC33" s="450"/>
      <c r="AD33" s="454"/>
      <c r="AE33" s="452"/>
      <c r="AF33" s="452"/>
      <c r="AG33" s="452"/>
      <c r="AH33" s="452"/>
      <c r="AI33" s="452"/>
      <c r="AJ33" s="452"/>
      <c r="AK33" s="452"/>
      <c r="AL33" s="452"/>
      <c r="AM33" s="453"/>
      <c r="AN33" s="454"/>
      <c r="AO33" s="452"/>
      <c r="AP33" s="452"/>
      <c r="AQ33" s="452"/>
      <c r="AR33" s="452"/>
      <c r="AS33" s="452"/>
      <c r="AT33" s="452"/>
      <c r="AU33" s="452"/>
      <c r="AV33" s="452"/>
      <c r="AW33" s="453"/>
      <c r="AX33" s="448"/>
      <c r="AY33" s="446"/>
      <c r="AZ33" s="446"/>
      <c r="BA33" s="446"/>
      <c r="BB33" s="446"/>
      <c r="BC33" s="446"/>
      <c r="BD33" s="446"/>
      <c r="BE33" s="446"/>
      <c r="BF33" s="446"/>
      <c r="BG33" s="447"/>
      <c r="BH33" s="41"/>
      <c r="BI33" s="483"/>
      <c r="BJ33" s="484"/>
      <c r="BK33" s="484"/>
      <c r="BL33" s="484"/>
      <c r="BM33" s="484"/>
      <c r="BN33" s="485"/>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291"/>
      <c r="C34" s="291"/>
      <c r="D34" s="292"/>
      <c r="E34" s="515"/>
      <c r="F34" s="516"/>
      <c r="G34" s="516"/>
      <c r="H34" s="516"/>
      <c r="I34" s="516"/>
      <c r="J34" s="451" t="str">
        <f>IF(AND('Mapa final'!$K$67="Alta",'Mapa final'!$O$67="Mayor"),CONCATENATE("R",'Mapa final'!$A$67),"")</f>
        <v/>
      </c>
      <c r="K34" s="449"/>
      <c r="L34" s="449" t="str">
        <f>IF(AND('Mapa final'!$K$70="Alta",'Mapa final'!$O$70="Mayor"),CONCATENATE("R",'Mapa final'!$A$70),"")</f>
        <v/>
      </c>
      <c r="M34" s="449"/>
      <c r="N34" s="449" t="str">
        <f>IF(AND('Mapa final'!$K$73="Alta",'Mapa final'!$O$73="Mayor"),CONCATENATE("R",'Mapa final'!$A$73),"")</f>
        <v/>
      </c>
      <c r="O34" s="449"/>
      <c r="P34" s="449" t="str">
        <f>IF(AND('Mapa final'!$K$76="Alta",'Mapa final'!$O$76="Mayor"),CONCATENATE("R",'Mapa final'!$A$76),"")</f>
        <v/>
      </c>
      <c r="Q34" s="449"/>
      <c r="R34" s="449" t="str">
        <f>IF(AND('Mapa final'!$K$79="Alta",'Mapa final'!$O$79="Mayor"),CONCATENATE("R",'Mapa final'!$A$79),"")</f>
        <v/>
      </c>
      <c r="S34" s="450"/>
      <c r="T34" s="451" t="str">
        <f>IF(AND('Mapa final'!$K$67="Alta",'Mapa final'!$O$67="Mayor"),CONCATENATE("R",'Mapa final'!$A$67),"")</f>
        <v/>
      </c>
      <c r="U34" s="449"/>
      <c r="V34" s="449" t="str">
        <f>IF(AND('Mapa final'!$K$70="Alta",'Mapa final'!$O$70="Mayor"),CONCATENATE("R",'Mapa final'!$A$70),"")</f>
        <v/>
      </c>
      <c r="W34" s="449"/>
      <c r="X34" s="449" t="str">
        <f>IF(AND('Mapa final'!$K$73="Alta",'Mapa final'!$O$73="Mayor"),CONCATENATE("R",'Mapa final'!$A$73),"")</f>
        <v/>
      </c>
      <c r="Y34" s="449"/>
      <c r="Z34" s="449" t="str">
        <f>IF(AND('Mapa final'!$K$76="Alta",'Mapa final'!$O$76="Mayor"),CONCATENATE("R",'Mapa final'!$A$76),"")</f>
        <v/>
      </c>
      <c r="AA34" s="449"/>
      <c r="AB34" s="449" t="str">
        <f>IF(AND('Mapa final'!$K$79="Alta",'Mapa final'!$O$79="Mayor"),CONCATENATE("R",'Mapa final'!$A$79),"")</f>
        <v/>
      </c>
      <c r="AC34" s="450"/>
      <c r="AD34" s="454" t="str">
        <f>IF(AND('Mapa final'!$K$67="Alta",'Mapa final'!$O$67="Mayor"),CONCATENATE("R",'Mapa final'!$A$67),"")</f>
        <v/>
      </c>
      <c r="AE34" s="452"/>
      <c r="AF34" s="452" t="str">
        <f>IF(AND('Mapa final'!$K$70="Alta",'Mapa final'!$O$70="Mayor"),CONCATENATE("R",'Mapa final'!$A$70),"")</f>
        <v/>
      </c>
      <c r="AG34" s="452"/>
      <c r="AH34" s="452" t="str">
        <f>IF(AND('Mapa final'!$K$73="Alta",'Mapa final'!$O$73="Mayor"),CONCATENATE("R",'Mapa final'!$A$73),"")</f>
        <v/>
      </c>
      <c r="AI34" s="452"/>
      <c r="AJ34" s="452" t="str">
        <f>IF(AND('Mapa final'!$K$76="Alta",'Mapa final'!$O$76="Mayor"),CONCATENATE("R",'Mapa final'!$A$76),"")</f>
        <v/>
      </c>
      <c r="AK34" s="452"/>
      <c r="AL34" s="452" t="str">
        <f>IF(AND('Mapa final'!$K$79="Alta",'Mapa final'!$O$79="Mayor"),CONCATENATE("R",'Mapa final'!$A$79),"")</f>
        <v/>
      </c>
      <c r="AM34" s="453"/>
      <c r="AN34" s="454" t="str">
        <f>IF(AND('Mapa final'!$K$67="Alta",'Mapa final'!$O$67="Mayor"),CONCATENATE("R",'Mapa final'!$A$67),"")</f>
        <v/>
      </c>
      <c r="AO34" s="452"/>
      <c r="AP34" s="452" t="str">
        <f>IF(AND('Mapa final'!$K$70="Alta",'Mapa final'!$O$70="Mayor"),CONCATENATE("R",'Mapa final'!$A$70),"")</f>
        <v/>
      </c>
      <c r="AQ34" s="452"/>
      <c r="AR34" s="452" t="str">
        <f>IF(AND('Mapa final'!$K$73="Alta",'Mapa final'!$O$73="Mayor"),CONCATENATE("R",'Mapa final'!$A$73),"")</f>
        <v/>
      </c>
      <c r="AS34" s="452"/>
      <c r="AT34" s="452" t="str">
        <f>IF(AND('Mapa final'!$K$76="Alta",'Mapa final'!$O$76="Mayor"),CONCATENATE("R",'Mapa final'!$A$76),"")</f>
        <v/>
      </c>
      <c r="AU34" s="452"/>
      <c r="AV34" s="452" t="str">
        <f>IF(AND('Mapa final'!$K$79="Alta",'Mapa final'!$O$79="Mayor"),CONCATENATE("R",'Mapa final'!$A$79),"")</f>
        <v/>
      </c>
      <c r="AW34" s="453"/>
      <c r="AX34" s="448" t="str">
        <f>IF(AND('Mapa final'!$K$67="Alta",'Mapa final'!$O$67="Catastrófico"),CONCATENATE("R",'Mapa final'!$A$67),"")</f>
        <v/>
      </c>
      <c r="AY34" s="446"/>
      <c r="AZ34" s="446" t="str">
        <f>IF(AND('Mapa final'!$K$70="Alta",'Mapa final'!$O$70="Catastrófico"),CONCATENATE("R",'Mapa final'!$A$70),"")</f>
        <v/>
      </c>
      <c r="BA34" s="446"/>
      <c r="BB34" s="446" t="str">
        <f>IF(AND('Mapa final'!$K$73="Alta",'Mapa final'!$O$73="Catastrófico"),CONCATENATE("R",'Mapa final'!$A$73),"")</f>
        <v/>
      </c>
      <c r="BC34" s="446"/>
      <c r="BD34" s="446" t="str">
        <f>IF(AND('Mapa final'!$K$76="Alta",'Mapa final'!$O$76="Catastrófico"),CONCATENATE("R",'Mapa final'!$A$76),"")</f>
        <v/>
      </c>
      <c r="BE34" s="446"/>
      <c r="BF34" s="446" t="str">
        <f>IF(AND('Mapa final'!$K$79="Alta",'Mapa final'!$O$79="Catastrófico"),CONCATENATE("R",'Mapa final'!$A$79),"")</f>
        <v/>
      </c>
      <c r="BG34" s="447"/>
      <c r="BH34" s="41"/>
      <c r="BI34" s="486" t="s">
        <v>74</v>
      </c>
      <c r="BJ34" s="487"/>
      <c r="BK34" s="487"/>
      <c r="BL34" s="487"/>
      <c r="BM34" s="487"/>
      <c r="BN34" s="488"/>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291"/>
      <c r="C35" s="291"/>
      <c r="D35" s="292"/>
      <c r="E35" s="515"/>
      <c r="F35" s="516"/>
      <c r="G35" s="516"/>
      <c r="H35" s="516"/>
      <c r="I35" s="516"/>
      <c r="J35" s="451"/>
      <c r="K35" s="449"/>
      <c r="L35" s="449"/>
      <c r="M35" s="449"/>
      <c r="N35" s="449"/>
      <c r="O35" s="449"/>
      <c r="P35" s="449"/>
      <c r="Q35" s="449"/>
      <c r="R35" s="449"/>
      <c r="S35" s="450"/>
      <c r="T35" s="451"/>
      <c r="U35" s="449"/>
      <c r="V35" s="449"/>
      <c r="W35" s="449"/>
      <c r="X35" s="449"/>
      <c r="Y35" s="449"/>
      <c r="Z35" s="449"/>
      <c r="AA35" s="449"/>
      <c r="AB35" s="449"/>
      <c r="AC35" s="450"/>
      <c r="AD35" s="454"/>
      <c r="AE35" s="452"/>
      <c r="AF35" s="452"/>
      <c r="AG35" s="452"/>
      <c r="AH35" s="452"/>
      <c r="AI35" s="452"/>
      <c r="AJ35" s="452"/>
      <c r="AK35" s="452"/>
      <c r="AL35" s="452"/>
      <c r="AM35" s="453"/>
      <c r="AN35" s="454"/>
      <c r="AO35" s="452"/>
      <c r="AP35" s="452"/>
      <c r="AQ35" s="452"/>
      <c r="AR35" s="452"/>
      <c r="AS35" s="452"/>
      <c r="AT35" s="452"/>
      <c r="AU35" s="452"/>
      <c r="AV35" s="452"/>
      <c r="AW35" s="453"/>
      <c r="AX35" s="448"/>
      <c r="AY35" s="446"/>
      <c r="AZ35" s="446"/>
      <c r="BA35" s="446"/>
      <c r="BB35" s="446"/>
      <c r="BC35" s="446"/>
      <c r="BD35" s="446"/>
      <c r="BE35" s="446"/>
      <c r="BF35" s="446"/>
      <c r="BG35" s="447"/>
      <c r="BH35" s="41"/>
      <c r="BI35" s="489"/>
      <c r="BJ35" s="490"/>
      <c r="BK35" s="490"/>
      <c r="BL35" s="490"/>
      <c r="BM35" s="490"/>
      <c r="BN35" s="49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291"/>
      <c r="C36" s="291"/>
      <c r="D36" s="292"/>
      <c r="E36" s="515"/>
      <c r="F36" s="516"/>
      <c r="G36" s="516"/>
      <c r="H36" s="516"/>
      <c r="I36" s="516"/>
      <c r="J36" s="451" t="str">
        <f>IF(AND('Mapa final'!$K$82="Alta",'Mapa final'!$O$82="Mayor"),CONCATENATE("R",'Mapa final'!$A$82),"")</f>
        <v/>
      </c>
      <c r="K36" s="449"/>
      <c r="L36" s="449" t="str">
        <f>IF(AND('Mapa final'!$K$85="Alta",'Mapa final'!$O$85="Mayor"),CONCATENATE("R",'Mapa final'!$A$85),"")</f>
        <v/>
      </c>
      <c r="M36" s="449"/>
      <c r="N36" s="449" t="str">
        <f>IF(AND('Mapa final'!$K$88="Alta",'Mapa final'!$O$88="Mayor"),CONCATENATE("R",'Mapa final'!$A$88),"")</f>
        <v/>
      </c>
      <c r="O36" s="449"/>
      <c r="P36" s="449" t="str">
        <f>IF(AND('Mapa final'!$K$91="Alta",'Mapa final'!$O$91="Mayor"),CONCATENATE("R",'Mapa final'!$A$91),"")</f>
        <v>R30</v>
      </c>
      <c r="Q36" s="449"/>
      <c r="R36" s="449" t="str">
        <f>IF(AND('Mapa final'!$K$94="Alta",'Mapa final'!$O$94="Mayor"),CONCATENATE("R",'Mapa final'!$A$94),"")</f>
        <v/>
      </c>
      <c r="S36" s="450"/>
      <c r="T36" s="451" t="str">
        <f>IF(AND('Mapa final'!$K$82="Alta",'Mapa final'!$O$82="Mayor"),CONCATENATE("R",'Mapa final'!$A$82),"")</f>
        <v/>
      </c>
      <c r="U36" s="449"/>
      <c r="V36" s="449" t="str">
        <f>IF(AND('Mapa final'!$K$85="Alta",'Mapa final'!$O$85="Mayor"),CONCATENATE("R",'Mapa final'!$A$85),"")</f>
        <v/>
      </c>
      <c r="W36" s="449"/>
      <c r="X36" s="449" t="str">
        <f>IF(AND('Mapa final'!$K$88="Alta",'Mapa final'!$O$88="Mayor"),CONCATENATE("R",'Mapa final'!$A$88),"")</f>
        <v/>
      </c>
      <c r="Y36" s="449"/>
      <c r="Z36" s="449" t="str">
        <f>IF(AND('Mapa final'!$K$91="Alta",'Mapa final'!$O$91="Mayor"),CONCATENATE("R",'Mapa final'!$A$91),"")</f>
        <v>R30</v>
      </c>
      <c r="AA36" s="449"/>
      <c r="AB36" s="449" t="str">
        <f>IF(AND('Mapa final'!$K$94="Alta",'Mapa final'!$O$94="Mayor"),CONCATENATE("R",'Mapa final'!$A$94),"")</f>
        <v/>
      </c>
      <c r="AC36" s="450"/>
      <c r="AD36" s="454" t="str">
        <f>IF(AND('Mapa final'!$K$82="Alta",'Mapa final'!$O$82="Mayor"),CONCATENATE("R",'Mapa final'!$A$82),"")</f>
        <v/>
      </c>
      <c r="AE36" s="452"/>
      <c r="AF36" s="452" t="str">
        <f>IF(AND('Mapa final'!$K$85="Alta",'Mapa final'!$O$85="Mayor"),CONCATENATE("R",'Mapa final'!$A$85),"")</f>
        <v/>
      </c>
      <c r="AG36" s="452"/>
      <c r="AH36" s="452" t="str">
        <f>IF(AND('Mapa final'!$K$88="Alta",'Mapa final'!$O$88="Mayor"),CONCATENATE("R",'Mapa final'!$A$88),"")</f>
        <v/>
      </c>
      <c r="AI36" s="452"/>
      <c r="AJ36" s="452" t="str">
        <f>IF(AND('Mapa final'!$K$91="Alta",'Mapa final'!$O$91="Mayor"),CONCATENATE("R",'Mapa final'!$A$91),"")</f>
        <v>R30</v>
      </c>
      <c r="AK36" s="452"/>
      <c r="AL36" s="452" t="str">
        <f>IF(AND('Mapa final'!$K$94="Alta",'Mapa final'!$O$94="Mayor"),CONCATENATE("R",'Mapa final'!$A$94),"")</f>
        <v/>
      </c>
      <c r="AM36" s="453"/>
      <c r="AN36" s="454" t="str">
        <f>IF(AND('Mapa final'!$K$82="Alta",'Mapa final'!$O$82="Mayor"),CONCATENATE("R",'Mapa final'!$A$82),"")</f>
        <v/>
      </c>
      <c r="AO36" s="452"/>
      <c r="AP36" s="452" t="str">
        <f>IF(AND('Mapa final'!$K$85="Alta",'Mapa final'!$O$85="Mayor"),CONCATENATE("R",'Mapa final'!$A$85),"")</f>
        <v/>
      </c>
      <c r="AQ36" s="452"/>
      <c r="AR36" s="452" t="str">
        <f>IF(AND('Mapa final'!$K$88="Alta",'Mapa final'!$O$88="Mayor"),CONCATENATE("R",'Mapa final'!$A$88),"")</f>
        <v/>
      </c>
      <c r="AS36" s="452"/>
      <c r="AT36" s="452" t="str">
        <f>IF(AND('Mapa final'!$K$91="Alta",'Mapa final'!$O$91="Mayor"),CONCATENATE("R",'Mapa final'!$A$91),"")</f>
        <v>R30</v>
      </c>
      <c r="AU36" s="452"/>
      <c r="AV36" s="452" t="str">
        <f>IF(AND('Mapa final'!$K$94="Alta",'Mapa final'!$O$94="Mayor"),CONCATENATE("R",'Mapa final'!$A$94),"")</f>
        <v/>
      </c>
      <c r="AW36" s="453"/>
      <c r="AX36" s="448" t="str">
        <f>IF(AND('Mapa final'!$K$82="Alta",'Mapa final'!$O$82="Catastrófico"),CONCATENATE("R",'Mapa final'!$A$82),"")</f>
        <v/>
      </c>
      <c r="AY36" s="446"/>
      <c r="AZ36" s="446" t="str">
        <f>IF(AND('Mapa final'!$K$85="Alta",'Mapa final'!$O$85="Catastrófico"),CONCATENATE("R",'Mapa final'!$A$85),"")</f>
        <v/>
      </c>
      <c r="BA36" s="446"/>
      <c r="BB36" s="446" t="str">
        <f>IF(AND('Mapa final'!$K$88="Alta",'Mapa final'!$O$88="Catastrófico"),CONCATENATE("R",'Mapa final'!$A$88),"")</f>
        <v/>
      </c>
      <c r="BC36" s="446"/>
      <c r="BD36" s="446" t="str">
        <f>IF(AND('Mapa final'!$K$91="Alta",'Mapa final'!$O$91="Catastrófico"),CONCATENATE("R",'Mapa final'!$A$91),"")</f>
        <v/>
      </c>
      <c r="BE36" s="446"/>
      <c r="BF36" s="446" t="str">
        <f>IF(AND('Mapa final'!$K$94="Alta",'Mapa final'!$O$94="Catastrófico"),CONCATENATE("R",'Mapa final'!$A$94),"")</f>
        <v/>
      </c>
      <c r="BG36" s="447"/>
      <c r="BH36" s="41"/>
      <c r="BI36" s="489"/>
      <c r="BJ36" s="490"/>
      <c r="BK36" s="490"/>
      <c r="BL36" s="490"/>
      <c r="BM36" s="490"/>
      <c r="BN36" s="49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291"/>
      <c r="C37" s="291"/>
      <c r="D37" s="292"/>
      <c r="E37" s="515"/>
      <c r="F37" s="516"/>
      <c r="G37" s="516"/>
      <c r="H37" s="516"/>
      <c r="I37" s="516"/>
      <c r="J37" s="451"/>
      <c r="K37" s="449"/>
      <c r="L37" s="449"/>
      <c r="M37" s="449"/>
      <c r="N37" s="449"/>
      <c r="O37" s="449"/>
      <c r="P37" s="449"/>
      <c r="Q37" s="449"/>
      <c r="R37" s="449"/>
      <c r="S37" s="450"/>
      <c r="T37" s="451"/>
      <c r="U37" s="449"/>
      <c r="V37" s="449"/>
      <c r="W37" s="449"/>
      <c r="X37" s="449"/>
      <c r="Y37" s="449"/>
      <c r="Z37" s="449"/>
      <c r="AA37" s="449"/>
      <c r="AB37" s="449"/>
      <c r="AC37" s="450"/>
      <c r="AD37" s="454"/>
      <c r="AE37" s="452"/>
      <c r="AF37" s="452"/>
      <c r="AG37" s="452"/>
      <c r="AH37" s="452"/>
      <c r="AI37" s="452"/>
      <c r="AJ37" s="452"/>
      <c r="AK37" s="452"/>
      <c r="AL37" s="452"/>
      <c r="AM37" s="453"/>
      <c r="AN37" s="454"/>
      <c r="AO37" s="452"/>
      <c r="AP37" s="452"/>
      <c r="AQ37" s="452"/>
      <c r="AR37" s="452"/>
      <c r="AS37" s="452"/>
      <c r="AT37" s="452"/>
      <c r="AU37" s="452"/>
      <c r="AV37" s="452"/>
      <c r="AW37" s="453"/>
      <c r="AX37" s="448"/>
      <c r="AY37" s="446"/>
      <c r="AZ37" s="446"/>
      <c r="BA37" s="446"/>
      <c r="BB37" s="446"/>
      <c r="BC37" s="446"/>
      <c r="BD37" s="446"/>
      <c r="BE37" s="446"/>
      <c r="BF37" s="446"/>
      <c r="BG37" s="447"/>
      <c r="BH37" s="41"/>
      <c r="BI37" s="489"/>
      <c r="BJ37" s="490"/>
      <c r="BK37" s="490"/>
      <c r="BL37" s="490"/>
      <c r="BM37" s="490"/>
      <c r="BN37" s="49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291"/>
      <c r="C38" s="291"/>
      <c r="D38" s="292"/>
      <c r="E38" s="515"/>
      <c r="F38" s="516"/>
      <c r="G38" s="516"/>
      <c r="H38" s="516"/>
      <c r="I38" s="516"/>
      <c r="J38" s="451" t="e">
        <f>IF(AND('Mapa final'!$K$97="Alta",'Mapa final'!$O$97="Mayor"),CONCATENATE("R",'Mapa final'!$A$97),"")</f>
        <v>#REF!</v>
      </c>
      <c r="K38" s="449"/>
      <c r="L38" s="449" t="str">
        <f>IF(AND('Mapa final'!$K$100="Alta",'Mapa final'!$O$100="Mayor"),CONCATENATE("R",'Mapa final'!$A$100),"")</f>
        <v/>
      </c>
      <c r="M38" s="449"/>
      <c r="N38" s="449" t="str">
        <f>IF(AND('Mapa final'!$K$103="Alta",'Mapa final'!$O$103="Mayor"),CONCATENATE("R",'Mapa final'!$A$103),"")</f>
        <v/>
      </c>
      <c r="O38" s="449"/>
      <c r="P38" s="449" t="str">
        <f>IF(AND('Mapa final'!$K$106="Alta",'Mapa final'!$O$106="Mayor"),CONCATENATE("R",'Mapa final'!$A$106),"")</f>
        <v/>
      </c>
      <c r="Q38" s="449"/>
      <c r="R38" s="449" t="str">
        <f>IF(AND('Mapa final'!$K$109="Alta",'Mapa final'!$O$109="Mayor"),CONCATENATE("R",'Mapa final'!$A$109),"")</f>
        <v/>
      </c>
      <c r="S38" s="450"/>
      <c r="T38" s="451" t="e">
        <f>IF(AND('Mapa final'!$K$97="Alta",'Mapa final'!$O$97="Mayor"),CONCATENATE("R",'Mapa final'!$A$97),"")</f>
        <v>#REF!</v>
      </c>
      <c r="U38" s="449"/>
      <c r="V38" s="449" t="str">
        <f>IF(AND('Mapa final'!$K$100="Alta",'Mapa final'!$O$100="Mayor"),CONCATENATE("R",'Mapa final'!$A$100),"")</f>
        <v/>
      </c>
      <c r="W38" s="449"/>
      <c r="X38" s="449" t="str">
        <f>IF(AND('Mapa final'!$K$103="Alta",'Mapa final'!$O$103="Mayor"),CONCATENATE("R",'Mapa final'!$A$103),"")</f>
        <v/>
      </c>
      <c r="Y38" s="449"/>
      <c r="Z38" s="449" t="str">
        <f>IF(AND('Mapa final'!$K$106="Alta",'Mapa final'!$O$106="Mayor"),CONCATENATE("R",'Mapa final'!$A$106),"")</f>
        <v/>
      </c>
      <c r="AA38" s="449"/>
      <c r="AB38" s="449" t="str">
        <f>IF(AND('Mapa final'!$K$109="Alta",'Mapa final'!$O$109="Mayor"),CONCATENATE("R",'Mapa final'!$A$109),"")</f>
        <v/>
      </c>
      <c r="AC38" s="450"/>
      <c r="AD38" s="454" t="e">
        <f>IF(AND('Mapa final'!$K$97="Alta",'Mapa final'!$O$97="Mayor"),CONCATENATE("R",'Mapa final'!$A$97),"")</f>
        <v>#REF!</v>
      </c>
      <c r="AE38" s="452"/>
      <c r="AF38" s="452" t="str">
        <f>IF(AND('Mapa final'!$K$100="Alta",'Mapa final'!$O$100="Mayor"),CONCATENATE("R",'Mapa final'!$A$100),"")</f>
        <v/>
      </c>
      <c r="AG38" s="452"/>
      <c r="AH38" s="452" t="str">
        <f>IF(AND('Mapa final'!$K$103="Alta",'Mapa final'!$O$103="Mayor"),CONCATENATE("R",'Mapa final'!$A$103),"")</f>
        <v/>
      </c>
      <c r="AI38" s="452"/>
      <c r="AJ38" s="452" t="str">
        <f>IF(AND('Mapa final'!$K$106="Alta",'Mapa final'!$O$106="Mayor"),CONCATENATE("R",'Mapa final'!$A$106),"")</f>
        <v/>
      </c>
      <c r="AK38" s="452"/>
      <c r="AL38" s="452" t="str">
        <f>IF(AND('Mapa final'!$K$109="Alta",'Mapa final'!$O$109="Mayor"),CONCATENATE("R",'Mapa final'!$A$109),"")</f>
        <v/>
      </c>
      <c r="AM38" s="453"/>
      <c r="AN38" s="454" t="e">
        <f>IF(AND('Mapa final'!$K$97="Alta",'Mapa final'!$O$97="Mayor"),CONCATENATE("R",'Mapa final'!$A$97),"")</f>
        <v>#REF!</v>
      </c>
      <c r="AO38" s="452"/>
      <c r="AP38" s="452" t="str">
        <f>IF(AND('Mapa final'!$K$100="Alta",'Mapa final'!$O$100="Mayor"),CONCATENATE("R",'Mapa final'!$A$100),"")</f>
        <v/>
      </c>
      <c r="AQ38" s="452"/>
      <c r="AR38" s="452" t="str">
        <f>IF(AND('Mapa final'!$K$103="Alta",'Mapa final'!$O$103="Mayor"),CONCATENATE("R",'Mapa final'!$A$103),"")</f>
        <v/>
      </c>
      <c r="AS38" s="452"/>
      <c r="AT38" s="452" t="str">
        <f>IF(AND('Mapa final'!$K$106="Alta",'Mapa final'!$O$106="Mayor"),CONCATENATE("R",'Mapa final'!$A$106),"")</f>
        <v/>
      </c>
      <c r="AU38" s="452"/>
      <c r="AV38" s="452" t="str">
        <f>IF(AND('Mapa final'!$K$109="Alta",'Mapa final'!$O$109="Mayor"),CONCATENATE("R",'Mapa final'!$A$109),"")</f>
        <v/>
      </c>
      <c r="AW38" s="453"/>
      <c r="AX38" s="448" t="e">
        <f>IF(AND('Mapa final'!$K$97="Alta",'Mapa final'!$O$97="Catastrófico"),CONCATENATE("R",'Mapa final'!$A$97),"")</f>
        <v>#REF!</v>
      </c>
      <c r="AY38" s="446"/>
      <c r="AZ38" s="446" t="str">
        <f>IF(AND('Mapa final'!$K$100="Alta",'Mapa final'!$O$100="Catastrófico"),CONCATENATE("R",'Mapa final'!$A$100),"")</f>
        <v/>
      </c>
      <c r="BA38" s="446"/>
      <c r="BB38" s="446" t="str">
        <f>IF(AND('Mapa final'!$K$103="Alta",'Mapa final'!$O$103="Catastrófico"),CONCATENATE("R",'Mapa final'!$A$103),"")</f>
        <v/>
      </c>
      <c r="BC38" s="446"/>
      <c r="BD38" s="446" t="str">
        <f>IF(AND('Mapa final'!$K$106="Alta",'Mapa final'!$O$106="Catastrófico"),CONCATENATE("R",'Mapa final'!$A$106),"")</f>
        <v/>
      </c>
      <c r="BE38" s="446"/>
      <c r="BF38" s="446" t="str">
        <f>IF(AND('Mapa final'!$K$109="Alta",'Mapa final'!$O$109="Catastrófico"),CONCATENATE("R",'Mapa final'!$A$109),"")</f>
        <v/>
      </c>
      <c r="BG38" s="447"/>
      <c r="BH38" s="41"/>
      <c r="BI38" s="489"/>
      <c r="BJ38" s="490"/>
      <c r="BK38" s="490"/>
      <c r="BL38" s="490"/>
      <c r="BM38" s="490"/>
      <c r="BN38" s="49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291"/>
      <c r="C39" s="291"/>
      <c r="D39" s="292"/>
      <c r="E39" s="515"/>
      <c r="F39" s="516"/>
      <c r="G39" s="516"/>
      <c r="H39" s="516"/>
      <c r="I39" s="516"/>
      <c r="J39" s="451"/>
      <c r="K39" s="449"/>
      <c r="L39" s="449"/>
      <c r="M39" s="449"/>
      <c r="N39" s="449"/>
      <c r="O39" s="449"/>
      <c r="P39" s="449"/>
      <c r="Q39" s="449"/>
      <c r="R39" s="449"/>
      <c r="S39" s="450"/>
      <c r="T39" s="451"/>
      <c r="U39" s="449"/>
      <c r="V39" s="449"/>
      <c r="W39" s="449"/>
      <c r="X39" s="449"/>
      <c r="Y39" s="449"/>
      <c r="Z39" s="449"/>
      <c r="AA39" s="449"/>
      <c r="AB39" s="449"/>
      <c r="AC39" s="450"/>
      <c r="AD39" s="454"/>
      <c r="AE39" s="452"/>
      <c r="AF39" s="452"/>
      <c r="AG39" s="452"/>
      <c r="AH39" s="452"/>
      <c r="AI39" s="452"/>
      <c r="AJ39" s="452"/>
      <c r="AK39" s="452"/>
      <c r="AL39" s="452"/>
      <c r="AM39" s="453"/>
      <c r="AN39" s="454"/>
      <c r="AO39" s="452"/>
      <c r="AP39" s="452"/>
      <c r="AQ39" s="452"/>
      <c r="AR39" s="452"/>
      <c r="AS39" s="452"/>
      <c r="AT39" s="452"/>
      <c r="AU39" s="452"/>
      <c r="AV39" s="452"/>
      <c r="AW39" s="453"/>
      <c r="AX39" s="448"/>
      <c r="AY39" s="446"/>
      <c r="AZ39" s="446"/>
      <c r="BA39" s="446"/>
      <c r="BB39" s="446"/>
      <c r="BC39" s="446"/>
      <c r="BD39" s="446"/>
      <c r="BE39" s="446"/>
      <c r="BF39" s="446"/>
      <c r="BG39" s="447"/>
      <c r="BH39" s="41"/>
      <c r="BI39" s="489"/>
      <c r="BJ39" s="490"/>
      <c r="BK39" s="490"/>
      <c r="BL39" s="490"/>
      <c r="BM39" s="490"/>
      <c r="BN39" s="49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291"/>
      <c r="C40" s="291"/>
      <c r="D40" s="292"/>
      <c r="E40" s="515"/>
      <c r="F40" s="516"/>
      <c r="G40" s="516"/>
      <c r="H40" s="516"/>
      <c r="I40" s="516"/>
      <c r="J40" s="451" t="str">
        <f>IF(AND('Mapa final'!$K$112="Alta",'Mapa final'!$O$112="Mayor"),CONCATENATE("R",'Mapa final'!$A$112),"")</f>
        <v/>
      </c>
      <c r="K40" s="449"/>
      <c r="L40" s="449" t="str">
        <f>IF(AND('Mapa final'!$K$115="Alta",'Mapa final'!$O$115="Mayor"),CONCATENATE("R",'Mapa final'!$A$115),"")</f>
        <v/>
      </c>
      <c r="M40" s="449"/>
      <c r="N40" s="449" t="str">
        <f>IF(AND('Mapa final'!$K$118="Alta",'Mapa final'!$O$118="Mayor"),CONCATENATE("R",'Mapa final'!$A$118),"")</f>
        <v/>
      </c>
      <c r="O40" s="449"/>
      <c r="P40" s="449" t="str">
        <f>IF(AND('Mapa final'!$K$121="Alta",'Mapa final'!$O$121="Mayor"),CONCATENATE("R",'Mapa final'!$A$121),"")</f>
        <v/>
      </c>
      <c r="Q40" s="449"/>
      <c r="R40" s="449" t="str">
        <f>IF(AND('Mapa final'!$K$124="Alta",'Mapa final'!$O$124="Mayor"),CONCATENATE("R",'Mapa final'!$A$124),"")</f>
        <v/>
      </c>
      <c r="S40" s="450"/>
      <c r="T40" s="451" t="str">
        <f>IF(AND('Mapa final'!$K$112="Alta",'Mapa final'!$O$112="Mayor"),CONCATENATE("R",'Mapa final'!$A$112),"")</f>
        <v/>
      </c>
      <c r="U40" s="449"/>
      <c r="V40" s="449" t="str">
        <f>IF(AND('Mapa final'!$K$115="Alta",'Mapa final'!$O$115="Mayor"),CONCATENATE("R",'Mapa final'!$A$115),"")</f>
        <v/>
      </c>
      <c r="W40" s="449"/>
      <c r="X40" s="449" t="str">
        <f>IF(AND('Mapa final'!$K$118="Alta",'Mapa final'!$O$118="Mayor"),CONCATENATE("R",'Mapa final'!$A$118),"")</f>
        <v/>
      </c>
      <c r="Y40" s="449"/>
      <c r="Z40" s="449" t="str">
        <f>IF(AND('Mapa final'!$K$121="Alta",'Mapa final'!$O$121="Mayor"),CONCATENATE("R",'Mapa final'!$A$121),"")</f>
        <v/>
      </c>
      <c r="AA40" s="449"/>
      <c r="AB40" s="449" t="str">
        <f>IF(AND('Mapa final'!$K$124="Alta",'Mapa final'!$O$124="Mayor"),CONCATENATE("R",'Mapa final'!$A$124),"")</f>
        <v/>
      </c>
      <c r="AC40" s="450"/>
      <c r="AD40" s="454" t="str">
        <f>IF(AND('Mapa final'!$K$112="Alta",'Mapa final'!$O$112="Mayor"),CONCATENATE("R",'Mapa final'!$A$112),"")</f>
        <v/>
      </c>
      <c r="AE40" s="452"/>
      <c r="AF40" s="452" t="str">
        <f>IF(AND('Mapa final'!$K$115="Alta",'Mapa final'!$O$115="Mayor"),CONCATENATE("R",'Mapa final'!$A$115),"")</f>
        <v/>
      </c>
      <c r="AG40" s="452"/>
      <c r="AH40" s="452" t="str">
        <f>IF(AND('Mapa final'!$K$118="Alta",'Mapa final'!$O$118="Mayor"),CONCATENATE("R",'Mapa final'!$A$118),"")</f>
        <v/>
      </c>
      <c r="AI40" s="452"/>
      <c r="AJ40" s="452" t="str">
        <f>IF(AND('Mapa final'!$K$121="Alta",'Mapa final'!$O$121="Mayor"),CONCATENATE("R",'Mapa final'!$A$121),"")</f>
        <v/>
      </c>
      <c r="AK40" s="452"/>
      <c r="AL40" s="452" t="str">
        <f>IF(AND('Mapa final'!$K$124="Alta",'Mapa final'!$O$124="Mayor"),CONCATENATE("R",'Mapa final'!$A$124),"")</f>
        <v/>
      </c>
      <c r="AM40" s="453"/>
      <c r="AN40" s="454" t="str">
        <f>IF(AND('Mapa final'!$K$112="Alta",'Mapa final'!$O$112="Mayor"),CONCATENATE("R",'Mapa final'!$A$112),"")</f>
        <v/>
      </c>
      <c r="AO40" s="452"/>
      <c r="AP40" s="452" t="str">
        <f>IF(AND('Mapa final'!$K$115="Alta",'Mapa final'!$O$115="Mayor"),CONCATENATE("R",'Mapa final'!$A$115),"")</f>
        <v/>
      </c>
      <c r="AQ40" s="452"/>
      <c r="AR40" s="452" t="str">
        <f>IF(AND('Mapa final'!$K$118="Alta",'Mapa final'!$O$118="Mayor"),CONCATENATE("R",'Mapa final'!$A$118),"")</f>
        <v/>
      </c>
      <c r="AS40" s="452"/>
      <c r="AT40" s="452" t="str">
        <f>IF(AND('Mapa final'!$K$121="Alta",'Mapa final'!$O$121="Mayor"),CONCATENATE("R",'Mapa final'!$A$121),"")</f>
        <v/>
      </c>
      <c r="AU40" s="452"/>
      <c r="AV40" s="452" t="str">
        <f>IF(AND('Mapa final'!$K$124="Alta",'Mapa final'!$O$124="Mayor"),CONCATENATE("R",'Mapa final'!$A$124),"")</f>
        <v/>
      </c>
      <c r="AW40" s="453"/>
      <c r="AX40" s="448" t="str">
        <f>IF(AND('Mapa final'!$K$112="Alta",'Mapa final'!$O$112="Catastrófico"),CONCATENATE("R",'Mapa final'!$A$112),"")</f>
        <v/>
      </c>
      <c r="AY40" s="446"/>
      <c r="AZ40" s="446" t="str">
        <f>IF(AND('Mapa final'!$K$115="Alta",'Mapa final'!$O$115="Catastrófico"),CONCATENATE("R",'Mapa final'!$A$115),"")</f>
        <v/>
      </c>
      <c r="BA40" s="446"/>
      <c r="BB40" s="446" t="str">
        <f>IF(AND('Mapa final'!$K$118="Alta",'Mapa final'!$O$118="Catastrófico"),CONCATENATE("R",'Mapa final'!$A$118),"")</f>
        <v/>
      </c>
      <c r="BC40" s="446"/>
      <c r="BD40" s="446" t="str">
        <f>IF(AND('Mapa final'!$K$121="Alta",'Mapa final'!$O$121="Catastrófico"),CONCATENATE("R",'Mapa final'!$A$121),"")</f>
        <v/>
      </c>
      <c r="BE40" s="446"/>
      <c r="BF40" s="446" t="str">
        <f>IF(AND('Mapa final'!$K$124="Alta",'Mapa final'!$O$124="Catastrófico"),CONCATENATE("R",'Mapa final'!$A$124),"")</f>
        <v/>
      </c>
      <c r="BG40" s="447"/>
      <c r="BH40" s="41"/>
      <c r="BI40" s="489"/>
      <c r="BJ40" s="490"/>
      <c r="BK40" s="490"/>
      <c r="BL40" s="490"/>
      <c r="BM40" s="490"/>
      <c r="BN40" s="49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291"/>
      <c r="C41" s="291"/>
      <c r="D41" s="292"/>
      <c r="E41" s="515"/>
      <c r="F41" s="516"/>
      <c r="G41" s="516"/>
      <c r="H41" s="516"/>
      <c r="I41" s="516"/>
      <c r="J41" s="451"/>
      <c r="K41" s="449"/>
      <c r="L41" s="449"/>
      <c r="M41" s="449"/>
      <c r="N41" s="449"/>
      <c r="O41" s="449"/>
      <c r="P41" s="449"/>
      <c r="Q41" s="449"/>
      <c r="R41" s="449"/>
      <c r="S41" s="450"/>
      <c r="T41" s="451"/>
      <c r="U41" s="449"/>
      <c r="V41" s="449"/>
      <c r="W41" s="449"/>
      <c r="X41" s="449"/>
      <c r="Y41" s="449"/>
      <c r="Z41" s="449"/>
      <c r="AA41" s="449"/>
      <c r="AB41" s="449"/>
      <c r="AC41" s="450"/>
      <c r="AD41" s="454"/>
      <c r="AE41" s="452"/>
      <c r="AF41" s="452"/>
      <c r="AG41" s="452"/>
      <c r="AH41" s="452"/>
      <c r="AI41" s="452"/>
      <c r="AJ41" s="452"/>
      <c r="AK41" s="452"/>
      <c r="AL41" s="452"/>
      <c r="AM41" s="453"/>
      <c r="AN41" s="454"/>
      <c r="AO41" s="452"/>
      <c r="AP41" s="452"/>
      <c r="AQ41" s="452"/>
      <c r="AR41" s="452"/>
      <c r="AS41" s="452"/>
      <c r="AT41" s="452"/>
      <c r="AU41" s="452"/>
      <c r="AV41" s="452"/>
      <c r="AW41" s="453"/>
      <c r="AX41" s="448"/>
      <c r="AY41" s="446"/>
      <c r="AZ41" s="446"/>
      <c r="BA41" s="446"/>
      <c r="BB41" s="446"/>
      <c r="BC41" s="446"/>
      <c r="BD41" s="446"/>
      <c r="BE41" s="446"/>
      <c r="BF41" s="446"/>
      <c r="BG41" s="447"/>
      <c r="BH41" s="41"/>
      <c r="BI41" s="489"/>
      <c r="BJ41" s="490"/>
      <c r="BK41" s="490"/>
      <c r="BL41" s="490"/>
      <c r="BM41" s="490"/>
      <c r="BN41" s="49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291"/>
      <c r="C42" s="291"/>
      <c r="D42" s="292"/>
      <c r="E42" s="515"/>
      <c r="F42" s="516"/>
      <c r="G42" s="516"/>
      <c r="H42" s="516"/>
      <c r="I42" s="516"/>
      <c r="J42" s="451" t="str">
        <f>IF(AND('Mapa final'!$K$127="Alta",'Mapa final'!$O$127="Mayor"),CONCATENATE("R",'Mapa final'!$A$127),"")</f>
        <v/>
      </c>
      <c r="K42" s="449"/>
      <c r="L42" s="449" t="str">
        <f>IF(AND('Mapa final'!$K$130="Alta",'Mapa final'!$O$130="Mayor"),CONCATENATE("R",'Mapa final'!$A$130),"")</f>
        <v/>
      </c>
      <c r="M42" s="449"/>
      <c r="N42" s="449" t="str">
        <f>IF(AND('Mapa final'!$K$133="Alta",'Mapa final'!$O$133="Mayor"),CONCATENATE("R",'Mapa final'!$A$133),"")</f>
        <v/>
      </c>
      <c r="O42" s="449"/>
      <c r="P42" s="449" t="str">
        <f>IF(AND('Mapa final'!$K$136="Alta",'Mapa final'!$O$136="Mayor"),CONCATENATE("R",'Mapa final'!$A$136),"")</f>
        <v/>
      </c>
      <c r="Q42" s="449"/>
      <c r="R42" s="449" t="str">
        <f>IF(AND('Mapa final'!$K$139="Alta",'Mapa final'!$O$139="Mayor"),CONCATENATE("R",'Mapa final'!$A$139),"")</f>
        <v/>
      </c>
      <c r="S42" s="450"/>
      <c r="T42" s="451" t="str">
        <f>IF(AND('Mapa final'!$K$127="Alta",'Mapa final'!$O$127="Mayor"),CONCATENATE("R",'Mapa final'!$A$127),"")</f>
        <v/>
      </c>
      <c r="U42" s="449"/>
      <c r="V42" s="449" t="str">
        <f>IF(AND('Mapa final'!$K$130="Alta",'Mapa final'!$O$130="Mayor"),CONCATENATE("R",'Mapa final'!$A$130),"")</f>
        <v/>
      </c>
      <c r="W42" s="449"/>
      <c r="X42" s="449" t="str">
        <f>IF(AND('Mapa final'!$K$133="Alta",'Mapa final'!$O$133="Mayor"),CONCATENATE("R",'Mapa final'!$A$133),"")</f>
        <v/>
      </c>
      <c r="Y42" s="449"/>
      <c r="Z42" s="449" t="str">
        <f>IF(AND('Mapa final'!$K$136="Alta",'Mapa final'!$O$136="Mayor"),CONCATENATE("R",'Mapa final'!$A$136),"")</f>
        <v/>
      </c>
      <c r="AA42" s="449"/>
      <c r="AB42" s="449" t="str">
        <f>IF(AND('Mapa final'!$K$139="Alta",'Mapa final'!$O$139="Mayor"),CONCATENATE("R",'Mapa final'!$A$139),"")</f>
        <v/>
      </c>
      <c r="AC42" s="450"/>
      <c r="AD42" s="454" t="str">
        <f>IF(AND('Mapa final'!$K$127="Alta",'Mapa final'!$O$127="Mayor"),CONCATENATE("R",'Mapa final'!$A$127),"")</f>
        <v/>
      </c>
      <c r="AE42" s="452"/>
      <c r="AF42" s="452" t="str">
        <f>IF(AND('Mapa final'!$K$130="Alta",'Mapa final'!$O$130="Mayor"),CONCATENATE("R",'Mapa final'!$A$130),"")</f>
        <v/>
      </c>
      <c r="AG42" s="452"/>
      <c r="AH42" s="452" t="str">
        <f>IF(AND('Mapa final'!$K$133="Alta",'Mapa final'!$O$133="Mayor"),CONCATENATE("R",'Mapa final'!$A$133),"")</f>
        <v/>
      </c>
      <c r="AI42" s="452"/>
      <c r="AJ42" s="452" t="str">
        <f>IF(AND('Mapa final'!$K$136="Alta",'Mapa final'!$O$136="Mayor"),CONCATENATE("R",'Mapa final'!$A$136),"")</f>
        <v/>
      </c>
      <c r="AK42" s="452"/>
      <c r="AL42" s="452" t="str">
        <f>IF(AND('Mapa final'!$K$139="Alta",'Mapa final'!$O$139="Mayor"),CONCATENATE("R",'Mapa final'!$A$139),"")</f>
        <v/>
      </c>
      <c r="AM42" s="453"/>
      <c r="AN42" s="454" t="str">
        <f>IF(AND('Mapa final'!$K$127="Alta",'Mapa final'!$O$127="Mayor"),CONCATENATE("R",'Mapa final'!$A$127),"")</f>
        <v/>
      </c>
      <c r="AO42" s="452"/>
      <c r="AP42" s="452" t="str">
        <f>IF(AND('Mapa final'!$K$130="Alta",'Mapa final'!$O$130="Mayor"),CONCATENATE("R",'Mapa final'!$A$130),"")</f>
        <v/>
      </c>
      <c r="AQ42" s="452"/>
      <c r="AR42" s="452" t="str">
        <f>IF(AND('Mapa final'!$K$133="Alta",'Mapa final'!$O$133="Mayor"),CONCATENATE("R",'Mapa final'!$A$133),"")</f>
        <v/>
      </c>
      <c r="AS42" s="452"/>
      <c r="AT42" s="452" t="str">
        <f>IF(AND('Mapa final'!$K$136="Alta",'Mapa final'!$O$136="Mayor"),CONCATENATE("R",'Mapa final'!$A$136),"")</f>
        <v/>
      </c>
      <c r="AU42" s="452"/>
      <c r="AV42" s="452" t="str">
        <f>IF(AND('Mapa final'!$K$139="Alta",'Mapa final'!$O$139="Mayor"),CONCATENATE("R",'Mapa final'!$A$139),"")</f>
        <v/>
      </c>
      <c r="AW42" s="453"/>
      <c r="AX42" s="448" t="str">
        <f>IF(AND('Mapa final'!$K$127="Alta",'Mapa final'!$O$127="Catastrófico"),CONCATENATE("R",'Mapa final'!$A$127),"")</f>
        <v/>
      </c>
      <c r="AY42" s="446"/>
      <c r="AZ42" s="446" t="str">
        <f>IF(AND('Mapa final'!$K$130="Alta",'Mapa final'!$O$130="Catastrófico"),CONCATENATE("R",'Mapa final'!$A$130),"")</f>
        <v/>
      </c>
      <c r="BA42" s="446"/>
      <c r="BB42" s="446" t="str">
        <f>IF(AND('Mapa final'!$K$133="Alta",'Mapa final'!$O$133="Catastrófico"),CONCATENATE("R",'Mapa final'!$A$133),"")</f>
        <v/>
      </c>
      <c r="BC42" s="446"/>
      <c r="BD42" s="446" t="str">
        <f>IF(AND('Mapa final'!$K$136="Alta",'Mapa final'!$O$136="Catastrófico"),CONCATENATE("R",'Mapa final'!$A$136),"")</f>
        <v/>
      </c>
      <c r="BE42" s="446"/>
      <c r="BF42" s="446" t="str">
        <f>IF(AND('Mapa final'!$K$139="Alta",'Mapa final'!$O$139="Catastrófico"),CONCATENATE("R",'Mapa final'!$A$139),"")</f>
        <v/>
      </c>
      <c r="BG42" s="447"/>
      <c r="BH42" s="41"/>
      <c r="BI42" s="489"/>
      <c r="BJ42" s="490"/>
      <c r="BK42" s="490"/>
      <c r="BL42" s="490"/>
      <c r="BM42" s="490"/>
      <c r="BN42" s="49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291"/>
      <c r="C43" s="291"/>
      <c r="D43" s="292"/>
      <c r="E43" s="515"/>
      <c r="F43" s="516"/>
      <c r="G43" s="516"/>
      <c r="H43" s="516"/>
      <c r="I43" s="516"/>
      <c r="J43" s="451"/>
      <c r="K43" s="449"/>
      <c r="L43" s="449"/>
      <c r="M43" s="449"/>
      <c r="N43" s="449"/>
      <c r="O43" s="449"/>
      <c r="P43" s="449"/>
      <c r="Q43" s="449"/>
      <c r="R43" s="449"/>
      <c r="S43" s="450"/>
      <c r="T43" s="451"/>
      <c r="U43" s="449"/>
      <c r="V43" s="449"/>
      <c r="W43" s="449"/>
      <c r="X43" s="449"/>
      <c r="Y43" s="449"/>
      <c r="Z43" s="449"/>
      <c r="AA43" s="449"/>
      <c r="AB43" s="449"/>
      <c r="AC43" s="450"/>
      <c r="AD43" s="454"/>
      <c r="AE43" s="452"/>
      <c r="AF43" s="452"/>
      <c r="AG43" s="452"/>
      <c r="AH43" s="452"/>
      <c r="AI43" s="452"/>
      <c r="AJ43" s="452"/>
      <c r="AK43" s="452"/>
      <c r="AL43" s="452"/>
      <c r="AM43" s="453"/>
      <c r="AN43" s="454"/>
      <c r="AO43" s="452"/>
      <c r="AP43" s="452"/>
      <c r="AQ43" s="452"/>
      <c r="AR43" s="452"/>
      <c r="AS43" s="452"/>
      <c r="AT43" s="452"/>
      <c r="AU43" s="452"/>
      <c r="AV43" s="452"/>
      <c r="AW43" s="453"/>
      <c r="AX43" s="448"/>
      <c r="AY43" s="446"/>
      <c r="AZ43" s="446"/>
      <c r="BA43" s="446"/>
      <c r="BB43" s="446"/>
      <c r="BC43" s="446"/>
      <c r="BD43" s="446"/>
      <c r="BE43" s="446"/>
      <c r="BF43" s="446"/>
      <c r="BG43" s="447"/>
      <c r="BH43" s="41"/>
      <c r="BI43" s="489"/>
      <c r="BJ43" s="490"/>
      <c r="BK43" s="490"/>
      <c r="BL43" s="490"/>
      <c r="BM43" s="490"/>
      <c r="BN43" s="49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291"/>
      <c r="C44" s="291"/>
      <c r="D44" s="292"/>
      <c r="E44" s="515"/>
      <c r="F44" s="516"/>
      <c r="G44" s="516"/>
      <c r="H44" s="516"/>
      <c r="I44" s="516"/>
      <c r="J44" s="451" t="str">
        <f>IF(AND('Mapa final'!$K$142="Alta",'Mapa final'!$O$142="Mayor"),CONCATENATE("R",'Mapa final'!$A$142),"")</f>
        <v/>
      </c>
      <c r="K44" s="449"/>
      <c r="L44" s="449" t="str">
        <f>IF(AND('Mapa final'!$K$145="Alta",'Mapa final'!$O$145="Mayor"),CONCATENATE("R",'Mapa final'!$A$145),"")</f>
        <v/>
      </c>
      <c r="M44" s="449"/>
      <c r="N44" s="449" t="str">
        <f>IF(AND('Mapa final'!$K$148="Alta",'Mapa final'!$O$148="Mayor"),CONCATENATE("R",'Mapa final'!$A$148),"")</f>
        <v/>
      </c>
      <c r="O44" s="449"/>
      <c r="P44" s="449" t="str">
        <f>IF(AND('Mapa final'!$K$151="Alta",'Mapa final'!$O$151="Mayor"),CONCATENATE("R",'Mapa final'!$A$151),"")</f>
        <v/>
      </c>
      <c r="Q44" s="449"/>
      <c r="R44" s="449" t="str">
        <f>IF(AND('Mapa final'!$K$154="Alta",'Mapa final'!$O$154="Mayor"),CONCATENATE("R",'Mapa final'!$A$154),"")</f>
        <v/>
      </c>
      <c r="S44" s="450"/>
      <c r="T44" s="451" t="str">
        <f>IF(AND('Mapa final'!$K$142="Alta",'Mapa final'!$O$142="Mayor"),CONCATENATE("R",'Mapa final'!$A$142),"")</f>
        <v/>
      </c>
      <c r="U44" s="449"/>
      <c r="V44" s="449" t="str">
        <f>IF(AND('Mapa final'!$K$145="Alta",'Mapa final'!$O$145="Mayor"),CONCATENATE("R",'Mapa final'!$A$145),"")</f>
        <v/>
      </c>
      <c r="W44" s="449"/>
      <c r="X44" s="449" t="str">
        <f>IF(AND('Mapa final'!$K$148="Alta",'Mapa final'!$O$148="Mayor"),CONCATENATE("R",'Mapa final'!$A$148),"")</f>
        <v/>
      </c>
      <c r="Y44" s="449"/>
      <c r="Z44" s="449" t="str">
        <f>IF(AND('Mapa final'!$K$151="Alta",'Mapa final'!$O$151="Mayor"),CONCATENATE("R",'Mapa final'!$A$151),"")</f>
        <v/>
      </c>
      <c r="AA44" s="449"/>
      <c r="AB44" s="449" t="str">
        <f>IF(AND('Mapa final'!$K$154="Alta",'Mapa final'!$O$154="Mayor"),CONCATENATE("R",'Mapa final'!$A$154),"")</f>
        <v/>
      </c>
      <c r="AC44" s="450"/>
      <c r="AD44" s="454" t="str">
        <f>IF(AND('Mapa final'!$K$142="Alta",'Mapa final'!$O$142="Mayor"),CONCATENATE("R",'Mapa final'!$A$142),"")</f>
        <v/>
      </c>
      <c r="AE44" s="452"/>
      <c r="AF44" s="452" t="str">
        <f>IF(AND('Mapa final'!$K$145="Alta",'Mapa final'!$O$145="Mayor"),CONCATENATE("R",'Mapa final'!$A$145),"")</f>
        <v/>
      </c>
      <c r="AG44" s="452"/>
      <c r="AH44" s="452" t="str">
        <f>IF(AND('Mapa final'!$K$148="Alta",'Mapa final'!$O$148="Mayor"),CONCATENATE("R",'Mapa final'!$A$148),"")</f>
        <v/>
      </c>
      <c r="AI44" s="452"/>
      <c r="AJ44" s="452" t="str">
        <f>IF(AND('Mapa final'!$K$151="Alta",'Mapa final'!$O$151="Mayor"),CONCATENATE("R",'Mapa final'!$A$151),"")</f>
        <v/>
      </c>
      <c r="AK44" s="452"/>
      <c r="AL44" s="452" t="str">
        <f>IF(AND('Mapa final'!$K$154="Alta",'Mapa final'!$O$154="Mayor"),CONCATENATE("R",'Mapa final'!$A$154),"")</f>
        <v/>
      </c>
      <c r="AM44" s="453"/>
      <c r="AN44" s="454" t="str">
        <f>IF(AND('Mapa final'!$K$142="Alta",'Mapa final'!$O$142="Mayor"),CONCATENATE("R",'Mapa final'!$A$142),"")</f>
        <v/>
      </c>
      <c r="AO44" s="452"/>
      <c r="AP44" s="452" t="str">
        <f>IF(AND('Mapa final'!$K$145="Alta",'Mapa final'!$O$145="Mayor"),CONCATENATE("R",'Mapa final'!$A$145),"")</f>
        <v/>
      </c>
      <c r="AQ44" s="452"/>
      <c r="AR44" s="452" t="str">
        <f>IF(AND('Mapa final'!$K$148="Alta",'Mapa final'!$O$148="Mayor"),CONCATENATE("R",'Mapa final'!$A$148),"")</f>
        <v/>
      </c>
      <c r="AS44" s="452"/>
      <c r="AT44" s="452" t="str">
        <f>IF(AND('Mapa final'!$K$151="Alta",'Mapa final'!$O$151="Mayor"),CONCATENATE("R",'Mapa final'!$A$151),"")</f>
        <v/>
      </c>
      <c r="AU44" s="452"/>
      <c r="AV44" s="452" t="str">
        <f>IF(AND('Mapa final'!$K$154="Alta",'Mapa final'!$O$154="Mayor"),CONCATENATE("R",'Mapa final'!$A$154),"")</f>
        <v/>
      </c>
      <c r="AW44" s="453"/>
      <c r="AX44" s="448" t="str">
        <f>IF(AND('Mapa final'!$K$142="Alta",'Mapa final'!$O$142="Catastrófico"),CONCATENATE("R",'Mapa final'!$A$142),"")</f>
        <v/>
      </c>
      <c r="AY44" s="446"/>
      <c r="AZ44" s="446" t="str">
        <f>IF(AND('Mapa final'!$K$145="Alta",'Mapa final'!$O$145="Catastrófico"),CONCATENATE("R",'Mapa final'!$A$145),"")</f>
        <v/>
      </c>
      <c r="BA44" s="446"/>
      <c r="BB44" s="446" t="str">
        <f>IF(AND('Mapa final'!$K$148="Alta",'Mapa final'!$O$148="Catastrófico"),CONCATENATE("R",'Mapa final'!$A$148),"")</f>
        <v/>
      </c>
      <c r="BC44" s="446"/>
      <c r="BD44" s="446" t="str">
        <f>IF(AND('Mapa final'!$K$151="Alta",'Mapa final'!$O$151="Catastrófico"),CONCATENATE("R",'Mapa final'!$A$151),"")</f>
        <v/>
      </c>
      <c r="BE44" s="446"/>
      <c r="BF44" s="446" t="str">
        <f>IF(AND('Mapa final'!$K$154="Alta",'Mapa final'!$O$154="Catastrófico"),CONCATENATE("R",'Mapa final'!$A$154),"")</f>
        <v/>
      </c>
      <c r="BG44" s="447"/>
      <c r="BH44" s="41"/>
      <c r="BI44" s="489"/>
      <c r="BJ44" s="490"/>
      <c r="BK44" s="490"/>
      <c r="BL44" s="490"/>
      <c r="BM44" s="490"/>
      <c r="BN44" s="49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291"/>
      <c r="C45" s="291"/>
      <c r="D45" s="292"/>
      <c r="E45" s="515"/>
      <c r="F45" s="516"/>
      <c r="G45" s="516"/>
      <c r="H45" s="516"/>
      <c r="I45" s="516"/>
      <c r="J45" s="461"/>
      <c r="K45" s="462"/>
      <c r="L45" s="462"/>
      <c r="M45" s="462"/>
      <c r="N45" s="462"/>
      <c r="O45" s="462"/>
      <c r="P45" s="462"/>
      <c r="Q45" s="462"/>
      <c r="R45" s="462"/>
      <c r="S45" s="463"/>
      <c r="T45" s="461"/>
      <c r="U45" s="462"/>
      <c r="V45" s="462"/>
      <c r="W45" s="462"/>
      <c r="X45" s="462"/>
      <c r="Y45" s="462"/>
      <c r="Z45" s="462"/>
      <c r="AA45" s="462"/>
      <c r="AB45" s="462"/>
      <c r="AC45" s="463"/>
      <c r="AD45" s="455"/>
      <c r="AE45" s="456"/>
      <c r="AF45" s="456"/>
      <c r="AG45" s="456"/>
      <c r="AH45" s="456"/>
      <c r="AI45" s="456"/>
      <c r="AJ45" s="456"/>
      <c r="AK45" s="456"/>
      <c r="AL45" s="456"/>
      <c r="AM45" s="457"/>
      <c r="AN45" s="455"/>
      <c r="AO45" s="456"/>
      <c r="AP45" s="456"/>
      <c r="AQ45" s="456"/>
      <c r="AR45" s="456"/>
      <c r="AS45" s="456"/>
      <c r="AT45" s="456"/>
      <c r="AU45" s="456"/>
      <c r="AV45" s="456"/>
      <c r="AW45" s="457"/>
      <c r="AX45" s="468"/>
      <c r="AY45" s="467"/>
      <c r="AZ45" s="467"/>
      <c r="BA45" s="467"/>
      <c r="BB45" s="467"/>
      <c r="BC45" s="467"/>
      <c r="BD45" s="467"/>
      <c r="BE45" s="467"/>
      <c r="BF45" s="467"/>
      <c r="BG45" s="469"/>
      <c r="BH45" s="41"/>
      <c r="BI45" s="489"/>
      <c r="BJ45" s="490"/>
      <c r="BK45" s="490"/>
      <c r="BL45" s="490"/>
      <c r="BM45" s="490"/>
      <c r="BN45" s="49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291"/>
      <c r="C46" s="291"/>
      <c r="D46" s="292"/>
      <c r="E46" s="513" t="s">
        <v>108</v>
      </c>
      <c r="F46" s="514"/>
      <c r="G46" s="514"/>
      <c r="H46" s="514"/>
      <c r="I46" s="514"/>
      <c r="J46" s="458" t="str">
        <f>IF(AND('Mapa final'!$K$7="Media",'Mapa final'!$O$7="Mayor"),CONCATENATE("R",'Mapa final'!$A$7),"")</f>
        <v/>
      </c>
      <c r="K46" s="459"/>
      <c r="L46" s="459" t="str">
        <f>IF(AND('Mapa final'!$K$10="Media",'Mapa final'!$O$10="Mayor"),CONCATENATE("R",'Mapa final'!$A$10),"")</f>
        <v/>
      </c>
      <c r="M46" s="459"/>
      <c r="N46" s="459" t="str">
        <f>IF(AND('Mapa final'!$K$13="Media",'Mapa final'!$O$13="Mayor"),CONCATENATE("R",'Mapa final'!$A$13),"")</f>
        <v/>
      </c>
      <c r="O46" s="459"/>
      <c r="P46" s="459" t="str">
        <f>IF(AND('Mapa final'!$K$16="Media",'Mapa final'!$O$16="Mayor"),CONCATENATE("R",'Mapa final'!$A$16),"")</f>
        <v/>
      </c>
      <c r="Q46" s="459"/>
      <c r="R46" s="459" t="str">
        <f>IF(AND('Mapa final'!$K$19="Media",'Mapa final'!$O$19="Mayor"),CONCATENATE("R",'Mapa final'!$A$19),"")</f>
        <v/>
      </c>
      <c r="S46" s="460"/>
      <c r="T46" s="458" t="str">
        <f>IF(AND('Mapa final'!$K$7="Media",'Mapa final'!$O$7="Mayor"),CONCATENATE("R",'Mapa final'!$A$7),"")</f>
        <v/>
      </c>
      <c r="U46" s="459"/>
      <c r="V46" s="459" t="str">
        <f>IF(AND('Mapa final'!$K$10="Media",'Mapa final'!$O$10="Mayor"),CONCATENATE("R",'Mapa final'!$A$10),"")</f>
        <v/>
      </c>
      <c r="W46" s="459"/>
      <c r="X46" s="459" t="str">
        <f>IF(AND('Mapa final'!$K$13="Media",'Mapa final'!$O$13="Mayor"),CONCATENATE("R",'Mapa final'!$A$13),"")</f>
        <v/>
      </c>
      <c r="Y46" s="459"/>
      <c r="Z46" s="459" t="str">
        <f>IF(AND('Mapa final'!$K$16="Media",'Mapa final'!$O$16="Mayor"),CONCATENATE("R",'Mapa final'!$A$16),"")</f>
        <v/>
      </c>
      <c r="AA46" s="459"/>
      <c r="AB46" s="459" t="str">
        <f>IF(AND('Mapa final'!$K$19="Media",'Mapa final'!$O$19="Mayor"),CONCATENATE("R",'Mapa final'!$A$19),"")</f>
        <v/>
      </c>
      <c r="AC46" s="460"/>
      <c r="AD46" s="458" t="str">
        <f>IF(AND('Mapa final'!$K$7="Media",'Mapa final'!$O$7="Mayor"),CONCATENATE("R",'Mapa final'!$A$7),"")</f>
        <v/>
      </c>
      <c r="AE46" s="459"/>
      <c r="AF46" s="459" t="str">
        <f>IF(AND('Mapa final'!$K$10="Media",'Mapa final'!$O$10="Mayor"),CONCATENATE("R",'Mapa final'!$A$10),"")</f>
        <v/>
      </c>
      <c r="AG46" s="459"/>
      <c r="AH46" s="459" t="str">
        <f>IF(AND('Mapa final'!$K$13="Media",'Mapa final'!$O$13="Mayor"),CONCATENATE("R",'Mapa final'!$A$13),"")</f>
        <v/>
      </c>
      <c r="AI46" s="459"/>
      <c r="AJ46" s="459" t="str">
        <f>IF(AND('Mapa final'!$K$16="Media",'Mapa final'!$O$16="Mayor"),CONCATENATE("R",'Mapa final'!$A$16),"")</f>
        <v/>
      </c>
      <c r="AK46" s="459"/>
      <c r="AL46" s="459" t="str">
        <f>IF(AND('Mapa final'!$K$19="Media",'Mapa final'!$O$19="Mayor"),CONCATENATE("R",'Mapa final'!$A$19),"")</f>
        <v/>
      </c>
      <c r="AM46" s="460"/>
      <c r="AN46" s="464" t="str">
        <f>IF(AND('Mapa final'!$K$7="Media",'Mapa final'!$O$7="Mayor"),CONCATENATE("R",'Mapa final'!$A$7),"")</f>
        <v/>
      </c>
      <c r="AO46" s="465"/>
      <c r="AP46" s="465" t="str">
        <f>IF(AND('Mapa final'!$K$10="Media",'Mapa final'!$O$10="Mayor"),CONCATENATE("R",'Mapa final'!$A$10),"")</f>
        <v/>
      </c>
      <c r="AQ46" s="465"/>
      <c r="AR46" s="465" t="str">
        <f>IF(AND('Mapa final'!$K$13="Media",'Mapa final'!$O$13="Mayor"),CONCATENATE("R",'Mapa final'!$A$13),"")</f>
        <v/>
      </c>
      <c r="AS46" s="465"/>
      <c r="AT46" s="465" t="str">
        <f>IF(AND('Mapa final'!$K$16="Media",'Mapa final'!$O$16="Mayor"),CONCATENATE("R",'Mapa final'!$A$16),"")</f>
        <v/>
      </c>
      <c r="AU46" s="465"/>
      <c r="AV46" s="465" t="str">
        <f>IF(AND('Mapa final'!$K$19="Media",'Mapa final'!$O$19="Mayor"),CONCATENATE("R",'Mapa final'!$A$19),"")</f>
        <v/>
      </c>
      <c r="AW46" s="466"/>
      <c r="AX46" s="471" t="str">
        <f>IF(AND('Mapa final'!$K$7="Media",'Mapa final'!$O$7="Catastrófico"),CONCATENATE("R",'Mapa final'!$A$7),"")</f>
        <v/>
      </c>
      <c r="AY46" s="470"/>
      <c r="AZ46" s="470" t="str">
        <f>IF(AND('Mapa final'!$K$10="Media",'Mapa final'!$O$10="Catastrófico"),CONCATENATE("R",'Mapa final'!$A$10),"")</f>
        <v/>
      </c>
      <c r="BA46" s="470"/>
      <c r="BB46" s="470" t="str">
        <f>IF(AND('Mapa final'!$K$13="Media",'Mapa final'!$O$13="Catastrófico"),CONCATENATE("R",'Mapa final'!$A$13),"")</f>
        <v/>
      </c>
      <c r="BC46" s="470"/>
      <c r="BD46" s="470" t="str">
        <f>IF(AND('Mapa final'!$K$16="Media",'Mapa final'!$O$16="Catastrófico"),CONCATENATE("R",'Mapa final'!$A$16),"")</f>
        <v/>
      </c>
      <c r="BE46" s="470"/>
      <c r="BF46" s="470" t="str">
        <f>IF(AND('Mapa final'!$K$19="Media",'Mapa final'!$O$19="Catastrófico"),CONCATENATE("R",'Mapa final'!$A$19),"")</f>
        <v/>
      </c>
      <c r="BG46" s="524"/>
      <c r="BH46" s="41"/>
      <c r="BI46" s="489"/>
      <c r="BJ46" s="490"/>
      <c r="BK46" s="490"/>
      <c r="BL46" s="490"/>
      <c r="BM46" s="490"/>
      <c r="BN46" s="49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291"/>
      <c r="C47" s="291"/>
      <c r="D47" s="292"/>
      <c r="E47" s="515"/>
      <c r="F47" s="516"/>
      <c r="G47" s="516"/>
      <c r="H47" s="516"/>
      <c r="I47" s="516"/>
      <c r="J47" s="451"/>
      <c r="K47" s="449"/>
      <c r="L47" s="449"/>
      <c r="M47" s="449"/>
      <c r="N47" s="449"/>
      <c r="O47" s="449"/>
      <c r="P47" s="449"/>
      <c r="Q47" s="449"/>
      <c r="R47" s="449"/>
      <c r="S47" s="450"/>
      <c r="T47" s="451"/>
      <c r="U47" s="449"/>
      <c r="V47" s="449"/>
      <c r="W47" s="449"/>
      <c r="X47" s="449"/>
      <c r="Y47" s="449"/>
      <c r="Z47" s="449"/>
      <c r="AA47" s="449"/>
      <c r="AB47" s="449"/>
      <c r="AC47" s="450"/>
      <c r="AD47" s="451"/>
      <c r="AE47" s="449"/>
      <c r="AF47" s="449"/>
      <c r="AG47" s="449"/>
      <c r="AH47" s="449"/>
      <c r="AI47" s="449"/>
      <c r="AJ47" s="449"/>
      <c r="AK47" s="449"/>
      <c r="AL47" s="449"/>
      <c r="AM47" s="450"/>
      <c r="AN47" s="454"/>
      <c r="AO47" s="452"/>
      <c r="AP47" s="452"/>
      <c r="AQ47" s="452"/>
      <c r="AR47" s="452"/>
      <c r="AS47" s="452"/>
      <c r="AT47" s="452"/>
      <c r="AU47" s="452"/>
      <c r="AV47" s="452"/>
      <c r="AW47" s="453"/>
      <c r="AX47" s="448"/>
      <c r="AY47" s="446"/>
      <c r="AZ47" s="446"/>
      <c r="BA47" s="446"/>
      <c r="BB47" s="446"/>
      <c r="BC47" s="446"/>
      <c r="BD47" s="446"/>
      <c r="BE47" s="446"/>
      <c r="BF47" s="446"/>
      <c r="BG47" s="447"/>
      <c r="BH47" s="41"/>
      <c r="BI47" s="489"/>
      <c r="BJ47" s="490"/>
      <c r="BK47" s="490"/>
      <c r="BL47" s="490"/>
      <c r="BM47" s="490"/>
      <c r="BN47" s="49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291"/>
      <c r="C48" s="291"/>
      <c r="D48" s="292"/>
      <c r="E48" s="515"/>
      <c r="F48" s="516"/>
      <c r="G48" s="516"/>
      <c r="H48" s="516"/>
      <c r="I48" s="516"/>
      <c r="J48" s="451" t="str">
        <f>IF(AND('Mapa final'!$K$22="Media",'Mapa final'!$O$22="Mayor"),CONCATENATE("R",'Mapa final'!$A$22),"")</f>
        <v/>
      </c>
      <c r="K48" s="449"/>
      <c r="L48" s="449" t="str">
        <f>IF(AND('Mapa final'!$K$25="Media",'Mapa final'!$O$25="Mayor"),CONCATENATE("R",'Mapa final'!$A$25),"")</f>
        <v/>
      </c>
      <c r="M48" s="449"/>
      <c r="N48" s="449" t="str">
        <f>IF(AND('Mapa final'!$K$28="Media",'Mapa final'!$O$28="Mayor"),CONCATENATE("R",'Mapa final'!$A$28),"")</f>
        <v/>
      </c>
      <c r="O48" s="449"/>
      <c r="P48" s="449" t="str">
        <f>IF(AND('Mapa final'!$K$31="Media",'Mapa final'!$O$31="Mayor"),CONCATENATE("R",'Mapa final'!$A$31),"")</f>
        <v/>
      </c>
      <c r="Q48" s="449"/>
      <c r="R48" s="449" t="str">
        <f>IF(AND('Mapa final'!$K$34="Media",'Mapa final'!$O$34="Mayor"),CONCATENATE("R",'Mapa final'!$A$34),"")</f>
        <v/>
      </c>
      <c r="S48" s="450"/>
      <c r="T48" s="451" t="str">
        <f>IF(AND('Mapa final'!$K$22="Media",'Mapa final'!$O$22="Mayor"),CONCATENATE("R",'Mapa final'!$A$22),"")</f>
        <v/>
      </c>
      <c r="U48" s="449"/>
      <c r="V48" s="449" t="str">
        <f>IF(AND('Mapa final'!$K$25="Media",'Mapa final'!$O$25="Mayor"),CONCATENATE("R",'Mapa final'!$A$25),"")</f>
        <v/>
      </c>
      <c r="W48" s="449"/>
      <c r="X48" s="449" t="str">
        <f>IF(AND('Mapa final'!$K$28="Media",'Mapa final'!$O$28="Mayor"),CONCATENATE("R",'Mapa final'!$A$28),"")</f>
        <v/>
      </c>
      <c r="Y48" s="449"/>
      <c r="Z48" s="449" t="str">
        <f>IF(AND('Mapa final'!$K$31="Media",'Mapa final'!$O$31="Mayor"),CONCATENATE("R",'Mapa final'!$A$31),"")</f>
        <v/>
      </c>
      <c r="AA48" s="449"/>
      <c r="AB48" s="449" t="str">
        <f>IF(AND('Mapa final'!$K$34="Media",'Mapa final'!$O$34="Mayor"),CONCATENATE("R",'Mapa final'!$A$34),"")</f>
        <v/>
      </c>
      <c r="AC48" s="450"/>
      <c r="AD48" s="451" t="str">
        <f>IF(AND('Mapa final'!$K$22="Media",'Mapa final'!$O$22="Mayor"),CONCATENATE("R",'Mapa final'!$A$22),"")</f>
        <v/>
      </c>
      <c r="AE48" s="449"/>
      <c r="AF48" s="449" t="str">
        <f>IF(AND('Mapa final'!$K$25="Media",'Mapa final'!$O$25="Mayor"),CONCATENATE("R",'Mapa final'!$A$25),"")</f>
        <v/>
      </c>
      <c r="AG48" s="449"/>
      <c r="AH48" s="449" t="str">
        <f>IF(AND('Mapa final'!$K$28="Media",'Mapa final'!$O$28="Mayor"),CONCATENATE("R",'Mapa final'!$A$28),"")</f>
        <v/>
      </c>
      <c r="AI48" s="449"/>
      <c r="AJ48" s="449" t="str">
        <f>IF(AND('Mapa final'!$K$31="Media",'Mapa final'!$O$31="Mayor"),CONCATENATE("R",'Mapa final'!$A$31),"")</f>
        <v/>
      </c>
      <c r="AK48" s="449"/>
      <c r="AL48" s="449" t="str">
        <f>IF(AND('Mapa final'!$K$34="Media",'Mapa final'!$O$34="Mayor"),CONCATENATE("R",'Mapa final'!$A$34),"")</f>
        <v/>
      </c>
      <c r="AM48" s="450"/>
      <c r="AN48" s="454" t="str">
        <f>IF(AND('Mapa final'!$K$22="Media",'Mapa final'!$O$22="Mayor"),CONCATENATE("R",'Mapa final'!$A$22),"")</f>
        <v/>
      </c>
      <c r="AO48" s="452"/>
      <c r="AP48" s="452" t="str">
        <f>IF(AND('Mapa final'!$K$25="Media",'Mapa final'!$O$25="Mayor"),CONCATENATE("R",'Mapa final'!$A$25),"")</f>
        <v/>
      </c>
      <c r="AQ48" s="452"/>
      <c r="AR48" s="452" t="str">
        <f>IF(AND('Mapa final'!$K$28="Media",'Mapa final'!$O$28="Mayor"),CONCATENATE("R",'Mapa final'!$A$28),"")</f>
        <v/>
      </c>
      <c r="AS48" s="452"/>
      <c r="AT48" s="452" t="str">
        <f>IF(AND('Mapa final'!$K$31="Media",'Mapa final'!$O$31="Mayor"),CONCATENATE("R",'Mapa final'!$A$31),"")</f>
        <v/>
      </c>
      <c r="AU48" s="452"/>
      <c r="AV48" s="452" t="str">
        <f>IF(AND('Mapa final'!$K$34="Media",'Mapa final'!$O$34="Mayor"),CONCATENATE("R",'Mapa final'!$A$34),"")</f>
        <v/>
      </c>
      <c r="AW48" s="453"/>
      <c r="AX48" s="448" t="str">
        <f>IF(AND('Mapa final'!$K$22="Media",'Mapa final'!$O$22="Catastrófico"),CONCATENATE("R",'Mapa final'!$A$22),"")</f>
        <v/>
      </c>
      <c r="AY48" s="446"/>
      <c r="AZ48" s="446" t="str">
        <f>IF(AND('Mapa final'!$K$25="Media",'Mapa final'!$O$25="Catastrófico"),CONCATENATE("R",'Mapa final'!$A$25),"")</f>
        <v/>
      </c>
      <c r="BA48" s="446"/>
      <c r="BB48" s="446" t="str">
        <f>IF(AND('Mapa final'!$K$28="Media",'Mapa final'!$O$28="Catastrófico"),CONCATENATE("R",'Mapa final'!$A$28),"")</f>
        <v/>
      </c>
      <c r="BC48" s="446"/>
      <c r="BD48" s="446" t="str">
        <f>IF(AND('Mapa final'!$K$31="Media",'Mapa final'!$O$31="Catastrófico"),CONCATENATE("R",'Mapa final'!$A$31),"")</f>
        <v/>
      </c>
      <c r="BE48" s="446"/>
      <c r="BF48" s="446" t="str">
        <f>IF(AND('Mapa final'!$K$34="Media",'Mapa final'!$O$34="Catastrófico"),CONCATENATE("R",'Mapa final'!$A$34),"")</f>
        <v/>
      </c>
      <c r="BG48" s="447"/>
      <c r="BH48" s="41"/>
      <c r="BI48" s="489"/>
      <c r="BJ48" s="490"/>
      <c r="BK48" s="490"/>
      <c r="BL48" s="490"/>
      <c r="BM48" s="490"/>
      <c r="BN48" s="49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291"/>
      <c r="C49" s="291"/>
      <c r="D49" s="292"/>
      <c r="E49" s="515"/>
      <c r="F49" s="516"/>
      <c r="G49" s="516"/>
      <c r="H49" s="516"/>
      <c r="I49" s="516"/>
      <c r="J49" s="451"/>
      <c r="K49" s="449"/>
      <c r="L49" s="449"/>
      <c r="M49" s="449"/>
      <c r="N49" s="449"/>
      <c r="O49" s="449"/>
      <c r="P49" s="449"/>
      <c r="Q49" s="449"/>
      <c r="R49" s="449"/>
      <c r="S49" s="450"/>
      <c r="T49" s="451"/>
      <c r="U49" s="449"/>
      <c r="V49" s="449"/>
      <c r="W49" s="449"/>
      <c r="X49" s="449"/>
      <c r="Y49" s="449"/>
      <c r="Z49" s="449"/>
      <c r="AA49" s="449"/>
      <c r="AB49" s="449"/>
      <c r="AC49" s="450"/>
      <c r="AD49" s="451"/>
      <c r="AE49" s="449"/>
      <c r="AF49" s="449"/>
      <c r="AG49" s="449"/>
      <c r="AH49" s="449"/>
      <c r="AI49" s="449"/>
      <c r="AJ49" s="449"/>
      <c r="AK49" s="449"/>
      <c r="AL49" s="449"/>
      <c r="AM49" s="450"/>
      <c r="AN49" s="454"/>
      <c r="AO49" s="452"/>
      <c r="AP49" s="452"/>
      <c r="AQ49" s="452"/>
      <c r="AR49" s="452"/>
      <c r="AS49" s="452"/>
      <c r="AT49" s="452"/>
      <c r="AU49" s="452"/>
      <c r="AV49" s="452"/>
      <c r="AW49" s="453"/>
      <c r="AX49" s="448"/>
      <c r="AY49" s="446"/>
      <c r="AZ49" s="446"/>
      <c r="BA49" s="446"/>
      <c r="BB49" s="446"/>
      <c r="BC49" s="446"/>
      <c r="BD49" s="446"/>
      <c r="BE49" s="446"/>
      <c r="BF49" s="446"/>
      <c r="BG49" s="447"/>
      <c r="BH49" s="41"/>
      <c r="BI49" s="489"/>
      <c r="BJ49" s="490"/>
      <c r="BK49" s="490"/>
      <c r="BL49" s="490"/>
      <c r="BM49" s="490"/>
      <c r="BN49" s="49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291"/>
      <c r="C50" s="291"/>
      <c r="D50" s="292"/>
      <c r="E50" s="515"/>
      <c r="F50" s="516"/>
      <c r="G50" s="516"/>
      <c r="H50" s="516"/>
      <c r="I50" s="516"/>
      <c r="J50" s="451" t="str">
        <f>IF(AND('Mapa final'!$K$37="Media",'Mapa final'!$O$37="Mayor"),CONCATENATE("R",'Mapa final'!$A$37),"")</f>
        <v/>
      </c>
      <c r="K50" s="449"/>
      <c r="L50" s="449" t="str">
        <f>IF(AND('Mapa final'!$K$40="Media",'Mapa final'!$O$40="Mayor"),CONCATENATE("R",'Mapa final'!$A$40),"")</f>
        <v/>
      </c>
      <c r="M50" s="449"/>
      <c r="N50" s="449" t="str">
        <f>IF(AND('Mapa final'!$K$43="Media",'Mapa final'!$O$43="Mayor"),CONCATENATE("R",'Mapa final'!$A$43),"")</f>
        <v/>
      </c>
      <c r="O50" s="449"/>
      <c r="P50" s="449" t="str">
        <f>IF(AND('Mapa final'!$K$46="Media",'Mapa final'!$O$46="Mayor"),CONCATENATE("R",'Mapa final'!$A$46),"")</f>
        <v/>
      </c>
      <c r="Q50" s="449"/>
      <c r="R50" s="449" t="str">
        <f>IF(AND('Mapa final'!$K$49="Media",'Mapa final'!$O$49="Mayor"),CONCATENATE("R",'Mapa final'!$A$49),"")</f>
        <v/>
      </c>
      <c r="S50" s="450"/>
      <c r="T50" s="451" t="str">
        <f>IF(AND('Mapa final'!$K$37="Media",'Mapa final'!$O$37="Mayor"),CONCATENATE("R",'Mapa final'!$A$37),"")</f>
        <v/>
      </c>
      <c r="U50" s="449"/>
      <c r="V50" s="449" t="str">
        <f>IF(AND('Mapa final'!$K$40="Media",'Mapa final'!$O$40="Mayor"),CONCATENATE("R",'Mapa final'!$A$40),"")</f>
        <v/>
      </c>
      <c r="W50" s="449"/>
      <c r="X50" s="449" t="str">
        <f>IF(AND('Mapa final'!$K$43="Media",'Mapa final'!$O$43="Mayor"),CONCATENATE("R",'Mapa final'!$A$43),"")</f>
        <v/>
      </c>
      <c r="Y50" s="449"/>
      <c r="Z50" s="449" t="str">
        <f>IF(AND('Mapa final'!$K$46="Media",'Mapa final'!$O$46="Mayor"),CONCATENATE("R",'Mapa final'!$A$46),"")</f>
        <v/>
      </c>
      <c r="AA50" s="449"/>
      <c r="AB50" s="449" t="str">
        <f>IF(AND('Mapa final'!$K$49="Media",'Mapa final'!$O$49="Mayor"),CONCATENATE("R",'Mapa final'!$A$49),"")</f>
        <v/>
      </c>
      <c r="AC50" s="450"/>
      <c r="AD50" s="451" t="str">
        <f>IF(AND('Mapa final'!$K$37="Media",'Mapa final'!$O$37="Mayor"),CONCATENATE("R",'Mapa final'!$A$37),"")</f>
        <v/>
      </c>
      <c r="AE50" s="449"/>
      <c r="AF50" s="449" t="str">
        <f>IF(AND('Mapa final'!$K$40="Media",'Mapa final'!$O$40="Mayor"),CONCATENATE("R",'Mapa final'!$A$40),"")</f>
        <v/>
      </c>
      <c r="AG50" s="449"/>
      <c r="AH50" s="449" t="str">
        <f>IF(AND('Mapa final'!$K$43="Media",'Mapa final'!$O$43="Mayor"),CONCATENATE("R",'Mapa final'!$A$43),"")</f>
        <v/>
      </c>
      <c r="AI50" s="449"/>
      <c r="AJ50" s="449" t="str">
        <f>IF(AND('Mapa final'!$K$46="Media",'Mapa final'!$O$46="Mayor"),CONCATENATE("R",'Mapa final'!$A$46),"")</f>
        <v/>
      </c>
      <c r="AK50" s="449"/>
      <c r="AL50" s="449" t="str">
        <f>IF(AND('Mapa final'!$K$49="Media",'Mapa final'!$O$49="Mayor"),CONCATENATE("R",'Mapa final'!$A$49),"")</f>
        <v/>
      </c>
      <c r="AM50" s="450"/>
      <c r="AN50" s="454" t="str">
        <f>IF(AND('Mapa final'!$K$37="Media",'Mapa final'!$O$37="Mayor"),CONCATENATE("R",'Mapa final'!$A$37),"")</f>
        <v/>
      </c>
      <c r="AO50" s="452"/>
      <c r="AP50" s="452" t="str">
        <f>IF(AND('Mapa final'!$K$40="Media",'Mapa final'!$O$40="Mayor"),CONCATENATE("R",'Mapa final'!$A$40),"")</f>
        <v/>
      </c>
      <c r="AQ50" s="452"/>
      <c r="AR50" s="452" t="str">
        <f>IF(AND('Mapa final'!$K$43="Media",'Mapa final'!$O$43="Mayor"),CONCATENATE("R",'Mapa final'!$A$43),"")</f>
        <v/>
      </c>
      <c r="AS50" s="452"/>
      <c r="AT50" s="452" t="str">
        <f>IF(AND('Mapa final'!$K$46="Media",'Mapa final'!$O$46="Mayor"),CONCATENATE("R",'Mapa final'!$A$46),"")</f>
        <v/>
      </c>
      <c r="AU50" s="452"/>
      <c r="AV50" s="452" t="str">
        <f>IF(AND('Mapa final'!$K$49="Media",'Mapa final'!$O$49="Mayor"),CONCATENATE("R",'Mapa final'!$A$49),"")</f>
        <v/>
      </c>
      <c r="AW50" s="453"/>
      <c r="AX50" s="448" t="str">
        <f>IF(AND('Mapa final'!$K$37="Media",'Mapa final'!$O$37="Catastrófico"),CONCATENATE("R",'Mapa final'!$A$37),"")</f>
        <v/>
      </c>
      <c r="AY50" s="446"/>
      <c r="AZ50" s="446" t="str">
        <f>IF(AND('Mapa final'!$K$40="Media",'Mapa final'!$O$40="Catastrófico"),CONCATENATE("R",'Mapa final'!$A$40),"")</f>
        <v/>
      </c>
      <c r="BA50" s="446"/>
      <c r="BB50" s="446" t="str">
        <f>IF(AND('Mapa final'!$K$43="Media",'Mapa final'!$O$43="Catastrófico"),CONCATENATE("R",'Mapa final'!$A$43),"")</f>
        <v/>
      </c>
      <c r="BC50" s="446"/>
      <c r="BD50" s="446" t="str">
        <f>IF(AND('Mapa final'!$K$46="Media",'Mapa final'!$O$46="Catastrófico"),CONCATENATE("R",'Mapa final'!$A$46),"")</f>
        <v/>
      </c>
      <c r="BE50" s="446"/>
      <c r="BF50" s="446" t="str">
        <f>IF(AND('Mapa final'!$K$49="Media",'Mapa final'!$O$49="Catastrófico"),CONCATENATE("R",'Mapa final'!$A$49),"")</f>
        <v/>
      </c>
      <c r="BG50" s="447"/>
      <c r="BH50" s="41"/>
      <c r="BI50" s="489"/>
      <c r="BJ50" s="490"/>
      <c r="BK50" s="490"/>
      <c r="BL50" s="490"/>
      <c r="BM50" s="490"/>
      <c r="BN50" s="49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291"/>
      <c r="C51" s="291"/>
      <c r="D51" s="292"/>
      <c r="E51" s="515"/>
      <c r="F51" s="516"/>
      <c r="G51" s="516"/>
      <c r="H51" s="516"/>
      <c r="I51" s="516"/>
      <c r="J51" s="451"/>
      <c r="K51" s="449"/>
      <c r="L51" s="449"/>
      <c r="M51" s="449"/>
      <c r="N51" s="449"/>
      <c r="O51" s="449"/>
      <c r="P51" s="449"/>
      <c r="Q51" s="449"/>
      <c r="R51" s="449"/>
      <c r="S51" s="450"/>
      <c r="T51" s="451"/>
      <c r="U51" s="449"/>
      <c r="V51" s="449"/>
      <c r="W51" s="449"/>
      <c r="X51" s="449"/>
      <c r="Y51" s="449"/>
      <c r="Z51" s="449"/>
      <c r="AA51" s="449"/>
      <c r="AB51" s="449"/>
      <c r="AC51" s="450"/>
      <c r="AD51" s="451"/>
      <c r="AE51" s="449"/>
      <c r="AF51" s="449"/>
      <c r="AG51" s="449"/>
      <c r="AH51" s="449"/>
      <c r="AI51" s="449"/>
      <c r="AJ51" s="449"/>
      <c r="AK51" s="449"/>
      <c r="AL51" s="449"/>
      <c r="AM51" s="450"/>
      <c r="AN51" s="454"/>
      <c r="AO51" s="452"/>
      <c r="AP51" s="452"/>
      <c r="AQ51" s="452"/>
      <c r="AR51" s="452"/>
      <c r="AS51" s="452"/>
      <c r="AT51" s="452"/>
      <c r="AU51" s="452"/>
      <c r="AV51" s="452"/>
      <c r="AW51" s="453"/>
      <c r="AX51" s="448"/>
      <c r="AY51" s="446"/>
      <c r="AZ51" s="446"/>
      <c r="BA51" s="446"/>
      <c r="BB51" s="446"/>
      <c r="BC51" s="446"/>
      <c r="BD51" s="446"/>
      <c r="BE51" s="446"/>
      <c r="BF51" s="446"/>
      <c r="BG51" s="447"/>
      <c r="BH51" s="41"/>
      <c r="BI51" s="489"/>
      <c r="BJ51" s="490"/>
      <c r="BK51" s="490"/>
      <c r="BL51" s="490"/>
      <c r="BM51" s="490"/>
      <c r="BN51" s="49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291"/>
      <c r="C52" s="291"/>
      <c r="D52" s="292"/>
      <c r="E52" s="515"/>
      <c r="F52" s="516"/>
      <c r="G52" s="516"/>
      <c r="H52" s="516"/>
      <c r="I52" s="516"/>
      <c r="J52" s="451" t="str">
        <f>IF(AND('Mapa final'!$K$52="Media",'Mapa final'!$O$52="Mayor"),CONCATENATE("R",'Mapa final'!$A$52),"")</f>
        <v/>
      </c>
      <c r="K52" s="449"/>
      <c r="L52" s="449" t="str">
        <f>IF(AND('Mapa final'!$K$55="Media",'Mapa final'!$O$55="Mayor"),CONCATENATE("R",'Mapa final'!$A$55),"")</f>
        <v/>
      </c>
      <c r="M52" s="449"/>
      <c r="N52" s="449" t="str">
        <f>IF(AND('Mapa final'!$K$58="Media",'Mapa final'!$O$58="Mayor"),CONCATENATE("R",'Mapa final'!$A$58),"")</f>
        <v>R19</v>
      </c>
      <c r="O52" s="449"/>
      <c r="P52" s="449" t="str">
        <f>IF(AND('Mapa final'!$K$61="Media",'Mapa final'!$O$61="Mayor"),CONCATENATE("R",'Mapa final'!$A$61),"")</f>
        <v/>
      </c>
      <c r="Q52" s="449"/>
      <c r="R52" s="449" t="str">
        <f>IF(AND('Mapa final'!$K$64="Media",'Mapa final'!$O$64="Mayor"),CONCATENATE("R",'Mapa final'!$A$64),"")</f>
        <v/>
      </c>
      <c r="S52" s="450"/>
      <c r="T52" s="451" t="str">
        <f>IF(AND('Mapa final'!$K$52="Media",'Mapa final'!$O$52="Mayor"),CONCATENATE("R",'Mapa final'!$A$52),"")</f>
        <v/>
      </c>
      <c r="U52" s="449"/>
      <c r="V52" s="449" t="str">
        <f>IF(AND('Mapa final'!$K$55="Media",'Mapa final'!$O$55="Mayor"),CONCATENATE("R",'Mapa final'!$A$55),"")</f>
        <v/>
      </c>
      <c r="W52" s="449"/>
      <c r="X52" s="449" t="str">
        <f>IF(AND('Mapa final'!$K$58="Media",'Mapa final'!$O$58="Mayor"),CONCATENATE("R",'Mapa final'!$A$58),"")</f>
        <v>R19</v>
      </c>
      <c r="Y52" s="449"/>
      <c r="Z52" s="449" t="str">
        <f>IF(AND('Mapa final'!$K$61="Media",'Mapa final'!$O$61="Mayor"),CONCATENATE("R",'Mapa final'!$A$61),"")</f>
        <v/>
      </c>
      <c r="AA52" s="449"/>
      <c r="AB52" s="449" t="str">
        <f>IF(AND('Mapa final'!$K$64="Media",'Mapa final'!$O$64="Mayor"),CONCATENATE("R",'Mapa final'!$A$64),"")</f>
        <v/>
      </c>
      <c r="AC52" s="450"/>
      <c r="AD52" s="451" t="str">
        <f>IF(AND('Mapa final'!$K$52="Media",'Mapa final'!$O$52="Mayor"),CONCATENATE("R",'Mapa final'!$A$52),"")</f>
        <v/>
      </c>
      <c r="AE52" s="449"/>
      <c r="AF52" s="449" t="str">
        <f>IF(AND('Mapa final'!$K$55="Media",'Mapa final'!$O$55="Mayor"),CONCATENATE("R",'Mapa final'!$A$55),"")</f>
        <v/>
      </c>
      <c r="AG52" s="449"/>
      <c r="AH52" s="449" t="str">
        <f>IF(AND('Mapa final'!$K$58="Media",'Mapa final'!$O$58="Mayor"),CONCATENATE("R",'Mapa final'!$A$58),"")</f>
        <v>R19</v>
      </c>
      <c r="AI52" s="449"/>
      <c r="AJ52" s="449" t="str">
        <f>IF(AND('Mapa final'!$K$61="Media",'Mapa final'!$O$61="Mayor"),CONCATENATE("R",'Mapa final'!$A$61),"")</f>
        <v/>
      </c>
      <c r="AK52" s="449"/>
      <c r="AL52" s="449" t="str">
        <f>IF(AND('Mapa final'!$K$64="Media",'Mapa final'!$O$64="Mayor"),CONCATENATE("R",'Mapa final'!$A$64),"")</f>
        <v/>
      </c>
      <c r="AM52" s="450"/>
      <c r="AN52" s="454" t="str">
        <f>IF(AND('Mapa final'!$K$52="Media",'Mapa final'!$O$52="Mayor"),CONCATENATE("R",'Mapa final'!$A$52),"")</f>
        <v/>
      </c>
      <c r="AO52" s="452"/>
      <c r="AP52" s="452" t="str">
        <f>IF(AND('Mapa final'!$K$55="Media",'Mapa final'!$O$55="Mayor"),CONCATENATE("R",'Mapa final'!$A$55),"")</f>
        <v/>
      </c>
      <c r="AQ52" s="452"/>
      <c r="AR52" s="452" t="str">
        <f>IF(AND('Mapa final'!$K$58="Media",'Mapa final'!$O$58="Mayor"),CONCATENATE("R",'Mapa final'!$A$58),"")</f>
        <v>R19</v>
      </c>
      <c r="AS52" s="452"/>
      <c r="AT52" s="452" t="str">
        <f>IF(AND('Mapa final'!$K$61="Media",'Mapa final'!$O$61="Mayor"),CONCATENATE("R",'Mapa final'!$A$61),"")</f>
        <v/>
      </c>
      <c r="AU52" s="452"/>
      <c r="AV52" s="452" t="str">
        <f>IF(AND('Mapa final'!$K$64="Media",'Mapa final'!$O$64="Mayor"),CONCATENATE("R",'Mapa final'!$A$64),"")</f>
        <v/>
      </c>
      <c r="AW52" s="453"/>
      <c r="AX52" s="448" t="str">
        <f>IF(AND('Mapa final'!$K$52="Media",'Mapa final'!$O$52="Catastrófico"),CONCATENATE("R",'Mapa final'!$A$52),"")</f>
        <v/>
      </c>
      <c r="AY52" s="446"/>
      <c r="AZ52" s="446" t="str">
        <f>IF(AND('Mapa final'!$K$55="Media",'Mapa final'!$O$55="Catastrófico"),CONCATENATE("R",'Mapa final'!$A$55),"")</f>
        <v/>
      </c>
      <c r="BA52" s="446"/>
      <c r="BB52" s="446" t="str">
        <f>IF(AND('Mapa final'!$K$58="Media",'Mapa final'!$O$58="Catastrófico"),CONCATENATE("R",'Mapa final'!$A$58),"")</f>
        <v/>
      </c>
      <c r="BC52" s="446"/>
      <c r="BD52" s="446" t="str">
        <f>IF(AND('Mapa final'!$K$61="Media",'Mapa final'!$O$61="Catastrófico"),CONCATENATE("R",'Mapa final'!$A$61),"")</f>
        <v/>
      </c>
      <c r="BE52" s="446"/>
      <c r="BF52" s="446" t="str">
        <f>IF(AND('Mapa final'!$K$64="Media",'Mapa final'!$O$64="Catastrófico"),CONCATENATE("R",'Mapa final'!$A$64),"")</f>
        <v/>
      </c>
      <c r="BG52" s="447"/>
      <c r="BH52" s="41"/>
      <c r="BI52" s="489"/>
      <c r="BJ52" s="490"/>
      <c r="BK52" s="490"/>
      <c r="BL52" s="490"/>
      <c r="BM52" s="490"/>
      <c r="BN52" s="49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291"/>
      <c r="C53" s="291"/>
      <c r="D53" s="292"/>
      <c r="E53" s="515"/>
      <c r="F53" s="516"/>
      <c r="G53" s="516"/>
      <c r="H53" s="516"/>
      <c r="I53" s="516"/>
      <c r="J53" s="451"/>
      <c r="K53" s="449"/>
      <c r="L53" s="449"/>
      <c r="M53" s="449"/>
      <c r="N53" s="449"/>
      <c r="O53" s="449"/>
      <c r="P53" s="449"/>
      <c r="Q53" s="449"/>
      <c r="R53" s="449"/>
      <c r="S53" s="450"/>
      <c r="T53" s="451"/>
      <c r="U53" s="449"/>
      <c r="V53" s="449"/>
      <c r="W53" s="449"/>
      <c r="X53" s="449"/>
      <c r="Y53" s="449"/>
      <c r="Z53" s="449"/>
      <c r="AA53" s="449"/>
      <c r="AB53" s="449"/>
      <c r="AC53" s="450"/>
      <c r="AD53" s="451"/>
      <c r="AE53" s="449"/>
      <c r="AF53" s="449"/>
      <c r="AG53" s="449"/>
      <c r="AH53" s="449"/>
      <c r="AI53" s="449"/>
      <c r="AJ53" s="449"/>
      <c r="AK53" s="449"/>
      <c r="AL53" s="449"/>
      <c r="AM53" s="450"/>
      <c r="AN53" s="454"/>
      <c r="AO53" s="452"/>
      <c r="AP53" s="452"/>
      <c r="AQ53" s="452"/>
      <c r="AR53" s="452"/>
      <c r="AS53" s="452"/>
      <c r="AT53" s="452"/>
      <c r="AU53" s="452"/>
      <c r="AV53" s="452"/>
      <c r="AW53" s="453"/>
      <c r="AX53" s="448"/>
      <c r="AY53" s="446"/>
      <c r="AZ53" s="446"/>
      <c r="BA53" s="446"/>
      <c r="BB53" s="446"/>
      <c r="BC53" s="446"/>
      <c r="BD53" s="446"/>
      <c r="BE53" s="446"/>
      <c r="BF53" s="446"/>
      <c r="BG53" s="447"/>
      <c r="BH53" s="41"/>
      <c r="BI53" s="492"/>
      <c r="BJ53" s="493"/>
      <c r="BK53" s="493"/>
      <c r="BL53" s="493"/>
      <c r="BM53" s="493"/>
      <c r="BN53" s="494"/>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291"/>
      <c r="C54" s="291"/>
      <c r="D54" s="292"/>
      <c r="E54" s="515"/>
      <c r="F54" s="516"/>
      <c r="G54" s="516"/>
      <c r="H54" s="516"/>
      <c r="I54" s="516"/>
      <c r="J54" s="451" t="str">
        <f>IF(AND('Mapa final'!$K$67="Media",'Mapa final'!$O$67="Mayor"),CONCATENATE("R",'Mapa final'!$A$67),"")</f>
        <v/>
      </c>
      <c r="K54" s="449"/>
      <c r="L54" s="449" t="str">
        <f>IF(AND('Mapa final'!$K$70="Media",'Mapa final'!$O$70="Mayor"),CONCATENATE("R",'Mapa final'!$A$70),"")</f>
        <v>R23</v>
      </c>
      <c r="M54" s="449"/>
      <c r="N54" s="449" t="str">
        <f>IF(AND('Mapa final'!$K$73="Media",'Mapa final'!$O$73="Mayor"),CONCATENATE("R",'Mapa final'!$A$73),"")</f>
        <v/>
      </c>
      <c r="O54" s="449"/>
      <c r="P54" s="449" t="str">
        <f>IF(AND('Mapa final'!$K$76="Media",'Mapa final'!$O$76="Mayor"),CONCATENATE("R",'Mapa final'!$A$76),"")</f>
        <v/>
      </c>
      <c r="Q54" s="449"/>
      <c r="R54" s="449" t="str">
        <f>IF(AND('Mapa final'!$K$79="Media",'Mapa final'!$O$79="Mayor"),CONCATENATE("R",'Mapa final'!$A$79),"")</f>
        <v/>
      </c>
      <c r="S54" s="450"/>
      <c r="T54" s="451" t="str">
        <f>IF(AND('Mapa final'!$K$67="Media",'Mapa final'!$O$67="Mayor"),CONCATENATE("R",'Mapa final'!$A$67),"")</f>
        <v/>
      </c>
      <c r="U54" s="449"/>
      <c r="V54" s="449" t="str">
        <f>IF(AND('Mapa final'!$K$70="Media",'Mapa final'!$O$70="Mayor"),CONCATENATE("R",'Mapa final'!$A$70),"")</f>
        <v>R23</v>
      </c>
      <c r="W54" s="449"/>
      <c r="X54" s="449" t="str">
        <f>IF(AND('Mapa final'!$K$73="Media",'Mapa final'!$O$73="Mayor"),CONCATENATE("R",'Mapa final'!$A$73),"")</f>
        <v/>
      </c>
      <c r="Y54" s="449"/>
      <c r="Z54" s="449" t="str">
        <f>IF(AND('Mapa final'!$K$76="Media",'Mapa final'!$O$76="Mayor"),CONCATENATE("R",'Mapa final'!$A$76),"")</f>
        <v/>
      </c>
      <c r="AA54" s="449"/>
      <c r="AB54" s="449" t="str">
        <f>IF(AND('Mapa final'!$K$79="Media",'Mapa final'!$O$79="Mayor"),CONCATENATE("R",'Mapa final'!$A$79),"")</f>
        <v/>
      </c>
      <c r="AC54" s="450"/>
      <c r="AD54" s="451" t="str">
        <f>IF(AND('Mapa final'!$K$67="Media",'Mapa final'!$O$67="Mayor"),CONCATENATE("R",'Mapa final'!$A$67),"")</f>
        <v/>
      </c>
      <c r="AE54" s="449"/>
      <c r="AF54" s="449" t="str">
        <f>IF(AND('Mapa final'!$K$70="Media",'Mapa final'!$O$70="Mayor"),CONCATENATE("R",'Mapa final'!$A$70),"")</f>
        <v>R23</v>
      </c>
      <c r="AG54" s="449"/>
      <c r="AH54" s="449" t="str">
        <f>IF(AND('Mapa final'!$K$73="Media",'Mapa final'!$O$73="Mayor"),CONCATENATE("R",'Mapa final'!$A$73),"")</f>
        <v/>
      </c>
      <c r="AI54" s="449"/>
      <c r="AJ54" s="449" t="str">
        <f>IF(AND('Mapa final'!$K$76="Media",'Mapa final'!$O$76="Mayor"),CONCATENATE("R",'Mapa final'!$A$76),"")</f>
        <v/>
      </c>
      <c r="AK54" s="449"/>
      <c r="AL54" s="449" t="str">
        <f>IF(AND('Mapa final'!$K$79="Media",'Mapa final'!$O$79="Mayor"),CONCATENATE("R",'Mapa final'!$A$79),"")</f>
        <v/>
      </c>
      <c r="AM54" s="450"/>
      <c r="AN54" s="454" t="str">
        <f>IF(AND('Mapa final'!$K$67="Media",'Mapa final'!$O$67="Mayor"),CONCATENATE("R",'Mapa final'!$A$67),"")</f>
        <v/>
      </c>
      <c r="AO54" s="452"/>
      <c r="AP54" s="452" t="str">
        <f>IF(AND('Mapa final'!$K$70="Media",'Mapa final'!$O$70="Mayor"),CONCATENATE("R",'Mapa final'!$A$70),"")</f>
        <v>R23</v>
      </c>
      <c r="AQ54" s="452"/>
      <c r="AR54" s="452" t="str">
        <f>IF(AND('Mapa final'!$K$73="Media",'Mapa final'!$O$73="Mayor"),CONCATENATE("R",'Mapa final'!$A$73),"")</f>
        <v/>
      </c>
      <c r="AS54" s="452"/>
      <c r="AT54" s="452" t="str">
        <f>IF(AND('Mapa final'!$K$76="Media",'Mapa final'!$O$76="Mayor"),CONCATENATE("R",'Mapa final'!$A$76),"")</f>
        <v/>
      </c>
      <c r="AU54" s="452"/>
      <c r="AV54" s="452" t="str">
        <f>IF(AND('Mapa final'!$K$79="Media",'Mapa final'!$O$79="Mayor"),CONCATENATE("R",'Mapa final'!$A$79),"")</f>
        <v/>
      </c>
      <c r="AW54" s="453"/>
      <c r="AX54" s="448" t="str">
        <f>IF(AND('Mapa final'!$K$67="Media",'Mapa final'!$O$67="Catastrófico"),CONCATENATE("R",'Mapa final'!$A$67),"")</f>
        <v/>
      </c>
      <c r="AY54" s="446"/>
      <c r="AZ54" s="446" t="str">
        <f>IF(AND('Mapa final'!$K$70="Media",'Mapa final'!$O$70="Catastrófico"),CONCATENATE("R",'Mapa final'!$A$70),"")</f>
        <v/>
      </c>
      <c r="BA54" s="446"/>
      <c r="BB54" s="446" t="str">
        <f>IF(AND('Mapa final'!$K$73="Media",'Mapa final'!$O$73="Catastrófico"),CONCATENATE("R",'Mapa final'!$A$73),"")</f>
        <v/>
      </c>
      <c r="BC54" s="446"/>
      <c r="BD54" s="446" t="str">
        <f>IF(AND('Mapa final'!$K$76="Media",'Mapa final'!$O$76="Catastrófico"),CONCATENATE("R",'Mapa final'!$A$76),"")</f>
        <v/>
      </c>
      <c r="BE54" s="446"/>
      <c r="BF54" s="446" t="str">
        <f>IF(AND('Mapa final'!$K$79="Media",'Mapa final'!$O$79="Catastrófico"),CONCATENATE("R",'Mapa final'!$A$79),"")</f>
        <v/>
      </c>
      <c r="BG54" s="447"/>
      <c r="BH54" s="41"/>
      <c r="BI54" s="495" t="s">
        <v>75</v>
      </c>
      <c r="BJ54" s="496"/>
      <c r="BK54" s="496"/>
      <c r="BL54" s="496"/>
      <c r="BM54" s="496"/>
      <c r="BN54" s="497"/>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291"/>
      <c r="C55" s="291"/>
      <c r="D55" s="292"/>
      <c r="E55" s="515"/>
      <c r="F55" s="516"/>
      <c r="G55" s="516"/>
      <c r="H55" s="516"/>
      <c r="I55" s="516"/>
      <c r="J55" s="451"/>
      <c r="K55" s="449"/>
      <c r="L55" s="449"/>
      <c r="M55" s="449"/>
      <c r="N55" s="449"/>
      <c r="O55" s="449"/>
      <c r="P55" s="449"/>
      <c r="Q55" s="449"/>
      <c r="R55" s="449"/>
      <c r="S55" s="450"/>
      <c r="T55" s="451"/>
      <c r="U55" s="449"/>
      <c r="V55" s="449"/>
      <c r="W55" s="449"/>
      <c r="X55" s="449"/>
      <c r="Y55" s="449"/>
      <c r="Z55" s="449"/>
      <c r="AA55" s="449"/>
      <c r="AB55" s="449"/>
      <c r="AC55" s="450"/>
      <c r="AD55" s="451"/>
      <c r="AE55" s="449"/>
      <c r="AF55" s="449"/>
      <c r="AG55" s="449"/>
      <c r="AH55" s="449"/>
      <c r="AI55" s="449"/>
      <c r="AJ55" s="449"/>
      <c r="AK55" s="449"/>
      <c r="AL55" s="449"/>
      <c r="AM55" s="450"/>
      <c r="AN55" s="454"/>
      <c r="AO55" s="452"/>
      <c r="AP55" s="452"/>
      <c r="AQ55" s="452"/>
      <c r="AR55" s="452"/>
      <c r="AS55" s="452"/>
      <c r="AT55" s="452"/>
      <c r="AU55" s="452"/>
      <c r="AV55" s="452"/>
      <c r="AW55" s="453"/>
      <c r="AX55" s="448"/>
      <c r="AY55" s="446"/>
      <c r="AZ55" s="446"/>
      <c r="BA55" s="446"/>
      <c r="BB55" s="446"/>
      <c r="BC55" s="446"/>
      <c r="BD55" s="446"/>
      <c r="BE55" s="446"/>
      <c r="BF55" s="446"/>
      <c r="BG55" s="447"/>
      <c r="BH55" s="41"/>
      <c r="BI55" s="498"/>
      <c r="BJ55" s="499"/>
      <c r="BK55" s="499"/>
      <c r="BL55" s="499"/>
      <c r="BM55" s="499"/>
      <c r="BN55" s="500"/>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291"/>
      <c r="C56" s="291"/>
      <c r="D56" s="292"/>
      <c r="E56" s="515"/>
      <c r="F56" s="516"/>
      <c r="G56" s="516"/>
      <c r="H56" s="516"/>
      <c r="I56" s="516"/>
      <c r="J56" s="451" t="str">
        <f>IF(AND('Mapa final'!$K$82="Media",'Mapa final'!$O$82="Mayor"),CONCATENATE("R",'Mapa final'!$A$82),"")</f>
        <v/>
      </c>
      <c r="K56" s="449"/>
      <c r="L56" s="449" t="str">
        <f>IF(AND('Mapa final'!$K$85="Media",'Mapa final'!$O$85="Mayor"),CONCATENATE("R",'Mapa final'!$A$85),"")</f>
        <v>R28</v>
      </c>
      <c r="M56" s="449"/>
      <c r="N56" s="449" t="str">
        <f>IF(AND('Mapa final'!$K$88="Media",'Mapa final'!$O$88="Mayor"),CONCATENATE("R",'Mapa final'!$A$88),"")</f>
        <v>R29</v>
      </c>
      <c r="O56" s="449"/>
      <c r="P56" s="449" t="str">
        <f>IF(AND('Mapa final'!$K$91="Media",'Mapa final'!$O$91="Mayor"),CONCATENATE("R",'Mapa final'!$A$91),"")</f>
        <v/>
      </c>
      <c r="Q56" s="449"/>
      <c r="R56" s="449" t="str">
        <f>IF(AND('Mapa final'!$K$94="Media",'Mapa final'!$O$94="Mayor"),CONCATENATE("R",'Mapa final'!$A$94),"")</f>
        <v/>
      </c>
      <c r="S56" s="450"/>
      <c r="T56" s="451" t="str">
        <f>IF(AND('Mapa final'!$K$82="Media",'Mapa final'!$O$82="Mayor"),CONCATENATE("R",'Mapa final'!$A$82),"")</f>
        <v/>
      </c>
      <c r="U56" s="449"/>
      <c r="V56" s="449" t="str">
        <f>IF(AND('Mapa final'!$K$85="Media",'Mapa final'!$O$85="Mayor"),CONCATENATE("R",'Mapa final'!$A$85),"")</f>
        <v>R28</v>
      </c>
      <c r="W56" s="449"/>
      <c r="X56" s="449" t="str">
        <f>IF(AND('Mapa final'!$K$88="Media",'Mapa final'!$O$88="Mayor"),CONCATENATE("R",'Mapa final'!$A$88),"")</f>
        <v>R29</v>
      </c>
      <c r="Y56" s="449"/>
      <c r="Z56" s="449" t="str">
        <f>IF(AND('Mapa final'!$K$91="Media",'Mapa final'!$O$91="Mayor"),CONCATENATE("R",'Mapa final'!$A$91),"")</f>
        <v/>
      </c>
      <c r="AA56" s="449"/>
      <c r="AB56" s="449" t="str">
        <f>IF(AND('Mapa final'!$K$94="Media",'Mapa final'!$O$94="Mayor"),CONCATENATE("R",'Mapa final'!$A$94),"")</f>
        <v/>
      </c>
      <c r="AC56" s="450"/>
      <c r="AD56" s="451" t="str">
        <f>IF(AND('Mapa final'!$K$82="Media",'Mapa final'!$O$82="Mayor"),CONCATENATE("R",'Mapa final'!$A$82),"")</f>
        <v/>
      </c>
      <c r="AE56" s="449"/>
      <c r="AF56" s="449" t="str">
        <f>IF(AND('Mapa final'!$K$85="Media",'Mapa final'!$O$85="Mayor"),CONCATENATE("R",'Mapa final'!$A$85),"")</f>
        <v>R28</v>
      </c>
      <c r="AG56" s="449"/>
      <c r="AH56" s="449" t="str">
        <f>IF(AND('Mapa final'!$K$88="Media",'Mapa final'!$O$88="Mayor"),CONCATENATE("R",'Mapa final'!$A$88),"")</f>
        <v>R29</v>
      </c>
      <c r="AI56" s="449"/>
      <c r="AJ56" s="449" t="str">
        <f>IF(AND('Mapa final'!$K$91="Media",'Mapa final'!$O$91="Mayor"),CONCATENATE("R",'Mapa final'!$A$91),"")</f>
        <v/>
      </c>
      <c r="AK56" s="449"/>
      <c r="AL56" s="449" t="str">
        <f>IF(AND('Mapa final'!$K$94="Media",'Mapa final'!$O$94="Mayor"),CONCATENATE("R",'Mapa final'!$A$94),"")</f>
        <v/>
      </c>
      <c r="AM56" s="450"/>
      <c r="AN56" s="454" t="str">
        <f>IF(AND('Mapa final'!$K$82="Media",'Mapa final'!$O$82="Mayor"),CONCATENATE("R",'Mapa final'!$A$82),"")</f>
        <v/>
      </c>
      <c r="AO56" s="452"/>
      <c r="AP56" s="452" t="str">
        <f>IF(AND('Mapa final'!$K$85="Media",'Mapa final'!$O$85="Mayor"),CONCATENATE("R",'Mapa final'!$A$85),"")</f>
        <v>R28</v>
      </c>
      <c r="AQ56" s="452"/>
      <c r="AR56" s="452" t="str">
        <f>IF(AND('Mapa final'!$K$88="Media",'Mapa final'!$O$88="Mayor"),CONCATENATE("R",'Mapa final'!$A$88),"")</f>
        <v>R29</v>
      </c>
      <c r="AS56" s="452"/>
      <c r="AT56" s="452" t="str">
        <f>IF(AND('Mapa final'!$K$91="Media",'Mapa final'!$O$91="Mayor"),CONCATENATE("R",'Mapa final'!$A$91),"")</f>
        <v/>
      </c>
      <c r="AU56" s="452"/>
      <c r="AV56" s="452" t="str">
        <f>IF(AND('Mapa final'!$K$94="Media",'Mapa final'!$O$94="Mayor"),CONCATENATE("R",'Mapa final'!$A$94),"")</f>
        <v/>
      </c>
      <c r="AW56" s="453"/>
      <c r="AX56" s="448" t="str">
        <f>IF(AND('Mapa final'!$K$82="Media",'Mapa final'!$O$82="Catastrófico"),CONCATENATE("R",'Mapa final'!$A$82),"")</f>
        <v/>
      </c>
      <c r="AY56" s="446"/>
      <c r="AZ56" s="446" t="str">
        <f>IF(AND('Mapa final'!$K$85="Media",'Mapa final'!$O$85="Catastrófico"),CONCATENATE("R",'Mapa final'!$A$85),"")</f>
        <v/>
      </c>
      <c r="BA56" s="446"/>
      <c r="BB56" s="446" t="str">
        <f>IF(AND('Mapa final'!$K$88="Media",'Mapa final'!$O$88="Catastrófico"),CONCATENATE("R",'Mapa final'!$A$88),"")</f>
        <v/>
      </c>
      <c r="BC56" s="446"/>
      <c r="BD56" s="446" t="str">
        <f>IF(AND('Mapa final'!$K$91="Media",'Mapa final'!$O$91="Catastrófico"),CONCATENATE("R",'Mapa final'!$A$91),"")</f>
        <v/>
      </c>
      <c r="BE56" s="446"/>
      <c r="BF56" s="446" t="str">
        <f>IF(AND('Mapa final'!$K$94="Media",'Mapa final'!$O$94="Catastrófico"),CONCATENATE("R",'Mapa final'!$A$94),"")</f>
        <v/>
      </c>
      <c r="BG56" s="447"/>
      <c r="BH56" s="41"/>
      <c r="BI56" s="498"/>
      <c r="BJ56" s="499"/>
      <c r="BK56" s="499"/>
      <c r="BL56" s="499"/>
      <c r="BM56" s="499"/>
      <c r="BN56" s="500"/>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291"/>
      <c r="C57" s="291"/>
      <c r="D57" s="292"/>
      <c r="E57" s="515"/>
      <c r="F57" s="516"/>
      <c r="G57" s="516"/>
      <c r="H57" s="516"/>
      <c r="I57" s="516"/>
      <c r="J57" s="451"/>
      <c r="K57" s="449"/>
      <c r="L57" s="449"/>
      <c r="M57" s="449"/>
      <c r="N57" s="449"/>
      <c r="O57" s="449"/>
      <c r="P57" s="449"/>
      <c r="Q57" s="449"/>
      <c r="R57" s="449"/>
      <c r="S57" s="450"/>
      <c r="T57" s="451"/>
      <c r="U57" s="449"/>
      <c r="V57" s="449"/>
      <c r="W57" s="449"/>
      <c r="X57" s="449"/>
      <c r="Y57" s="449"/>
      <c r="Z57" s="449"/>
      <c r="AA57" s="449"/>
      <c r="AB57" s="449"/>
      <c r="AC57" s="450"/>
      <c r="AD57" s="451"/>
      <c r="AE57" s="449"/>
      <c r="AF57" s="449"/>
      <c r="AG57" s="449"/>
      <c r="AH57" s="449"/>
      <c r="AI57" s="449"/>
      <c r="AJ57" s="449"/>
      <c r="AK57" s="449"/>
      <c r="AL57" s="449"/>
      <c r="AM57" s="450"/>
      <c r="AN57" s="454"/>
      <c r="AO57" s="452"/>
      <c r="AP57" s="452"/>
      <c r="AQ57" s="452"/>
      <c r="AR57" s="452"/>
      <c r="AS57" s="452"/>
      <c r="AT57" s="452"/>
      <c r="AU57" s="452"/>
      <c r="AV57" s="452"/>
      <c r="AW57" s="453"/>
      <c r="AX57" s="448"/>
      <c r="AY57" s="446"/>
      <c r="AZ57" s="446"/>
      <c r="BA57" s="446"/>
      <c r="BB57" s="446"/>
      <c r="BC57" s="446"/>
      <c r="BD57" s="446"/>
      <c r="BE57" s="446"/>
      <c r="BF57" s="446"/>
      <c r="BG57" s="447"/>
      <c r="BH57" s="41"/>
      <c r="BI57" s="498"/>
      <c r="BJ57" s="499"/>
      <c r="BK57" s="499"/>
      <c r="BL57" s="499"/>
      <c r="BM57" s="499"/>
      <c r="BN57" s="500"/>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291"/>
      <c r="C58" s="291"/>
      <c r="D58" s="292"/>
      <c r="E58" s="515"/>
      <c r="F58" s="516"/>
      <c r="G58" s="516"/>
      <c r="H58" s="516"/>
      <c r="I58" s="516"/>
      <c r="J58" s="451" t="e">
        <f>IF(AND('Mapa final'!$K$97="Media",'Mapa final'!$O$97="Mayor"),CONCATENATE("R",'Mapa final'!$A$97),"")</f>
        <v>#REF!</v>
      </c>
      <c r="K58" s="449"/>
      <c r="L58" s="449" t="str">
        <f>IF(AND('Mapa final'!$K$100="Media",'Mapa final'!$O$100="Mayor"),CONCATENATE("R",'Mapa final'!$A$100),"")</f>
        <v/>
      </c>
      <c r="M58" s="449"/>
      <c r="N58" s="449" t="str">
        <f>IF(AND('Mapa final'!$K$103="Media",'Mapa final'!$O$103="Mayor"),CONCATENATE("R",'Mapa final'!$A$103),"")</f>
        <v/>
      </c>
      <c r="O58" s="449"/>
      <c r="P58" s="449" t="str">
        <f>IF(AND('Mapa final'!$K$106="Media",'Mapa final'!$O$106="Mayor"),CONCATENATE("R",'Mapa final'!$A$106),"")</f>
        <v>R35</v>
      </c>
      <c r="Q58" s="449"/>
      <c r="R58" s="449" t="str">
        <f>IF(AND('Mapa final'!$K$109="Media",'Mapa final'!$O$109="Mayor"),CONCATENATE("R",'Mapa final'!$A$109),"")</f>
        <v/>
      </c>
      <c r="S58" s="450"/>
      <c r="T58" s="451" t="e">
        <f>IF(AND('Mapa final'!$K$97="Media",'Mapa final'!$O$97="Mayor"),CONCATENATE("R",'Mapa final'!$A$97),"")</f>
        <v>#REF!</v>
      </c>
      <c r="U58" s="449"/>
      <c r="V58" s="449" t="str">
        <f>IF(AND('Mapa final'!$K$100="Media",'Mapa final'!$O$100="Mayor"),CONCATENATE("R",'Mapa final'!$A$100),"")</f>
        <v/>
      </c>
      <c r="W58" s="449"/>
      <c r="X58" s="449" t="str">
        <f>IF(AND('Mapa final'!$K$103="Media",'Mapa final'!$O$103="Mayor"),CONCATENATE("R",'Mapa final'!$A$103),"")</f>
        <v/>
      </c>
      <c r="Y58" s="449"/>
      <c r="Z58" s="449" t="str">
        <f>IF(AND('Mapa final'!$K$106="Media",'Mapa final'!$O$106="Mayor"),CONCATENATE("R",'Mapa final'!$A$106),"")</f>
        <v>R35</v>
      </c>
      <c r="AA58" s="449"/>
      <c r="AB58" s="449" t="str">
        <f>IF(AND('Mapa final'!$K$109="Media",'Mapa final'!$O$109="Mayor"),CONCATENATE("R",'Mapa final'!$A$109),"")</f>
        <v/>
      </c>
      <c r="AC58" s="450"/>
      <c r="AD58" s="451" t="e">
        <f>IF(AND('Mapa final'!$K$97="Media",'Mapa final'!$O$97="Mayor"),CONCATENATE("R",'Mapa final'!$A$97),"")</f>
        <v>#REF!</v>
      </c>
      <c r="AE58" s="449"/>
      <c r="AF58" s="449" t="str">
        <f>IF(AND('Mapa final'!$K$100="Media",'Mapa final'!$O$100="Mayor"),CONCATENATE("R",'Mapa final'!$A$100),"")</f>
        <v/>
      </c>
      <c r="AG58" s="449"/>
      <c r="AH58" s="449" t="str">
        <f>IF(AND('Mapa final'!$K$103="Media",'Mapa final'!$O$103="Mayor"),CONCATENATE("R",'Mapa final'!$A$103),"")</f>
        <v/>
      </c>
      <c r="AI58" s="449"/>
      <c r="AJ58" s="449" t="str">
        <f>IF(AND('Mapa final'!$K$106="Media",'Mapa final'!$O$106="Mayor"),CONCATENATE("R",'Mapa final'!$A$106),"")</f>
        <v>R35</v>
      </c>
      <c r="AK58" s="449"/>
      <c r="AL58" s="449" t="str">
        <f>IF(AND('Mapa final'!$K$109="Media",'Mapa final'!$O$109="Mayor"),CONCATENATE("R",'Mapa final'!$A$109),"")</f>
        <v/>
      </c>
      <c r="AM58" s="450"/>
      <c r="AN58" s="454" t="e">
        <f>IF(AND('Mapa final'!$K$97="Media",'Mapa final'!$O$97="Mayor"),CONCATENATE("R",'Mapa final'!$A$97),"")</f>
        <v>#REF!</v>
      </c>
      <c r="AO58" s="452"/>
      <c r="AP58" s="452" t="str">
        <f>IF(AND('Mapa final'!$K$100="Media",'Mapa final'!$O$100="Mayor"),CONCATENATE("R",'Mapa final'!$A$100),"")</f>
        <v/>
      </c>
      <c r="AQ58" s="452"/>
      <c r="AR58" s="452" t="str">
        <f>IF(AND('Mapa final'!$K$103="Media",'Mapa final'!$O$103="Mayor"),CONCATENATE("R",'Mapa final'!$A$103),"")</f>
        <v/>
      </c>
      <c r="AS58" s="452"/>
      <c r="AT58" s="452" t="str">
        <f>IF(AND('Mapa final'!$K$106="Media",'Mapa final'!$O$106="Mayor"),CONCATENATE("R",'Mapa final'!$A$106),"")</f>
        <v>R35</v>
      </c>
      <c r="AU58" s="452"/>
      <c r="AV58" s="452" t="str">
        <f>IF(AND('Mapa final'!$K$109="Media",'Mapa final'!$O$109="Mayor"),CONCATENATE("R",'Mapa final'!$A$109),"")</f>
        <v/>
      </c>
      <c r="AW58" s="453"/>
      <c r="AX58" s="448" t="e">
        <f>IF(AND('Mapa final'!$K$97="Media",'Mapa final'!$O$97="Catastrófico"),CONCATENATE("R",'Mapa final'!$A$97),"")</f>
        <v>#REF!</v>
      </c>
      <c r="AY58" s="446"/>
      <c r="AZ58" s="446" t="str">
        <f>IF(AND('Mapa final'!$K$100="Media",'Mapa final'!$O$100="Catastrófico"),CONCATENATE("R",'Mapa final'!$A$100),"")</f>
        <v/>
      </c>
      <c r="BA58" s="446"/>
      <c r="BB58" s="446" t="str">
        <f>IF(AND('Mapa final'!$K$103="Media",'Mapa final'!$O$103="Catastrófico"),CONCATENATE("R",'Mapa final'!$A$103),"")</f>
        <v/>
      </c>
      <c r="BC58" s="446"/>
      <c r="BD58" s="446" t="str">
        <f>IF(AND('Mapa final'!$K$106="Media",'Mapa final'!$O$106="Catastrófico"),CONCATENATE("R",'Mapa final'!$A$106),"")</f>
        <v/>
      </c>
      <c r="BE58" s="446"/>
      <c r="BF58" s="446" t="str">
        <f>IF(AND('Mapa final'!$K$109="Media",'Mapa final'!$O$109="Catastrófico"),CONCATENATE("R",'Mapa final'!$A$109),"")</f>
        <v/>
      </c>
      <c r="BG58" s="447"/>
      <c r="BH58" s="41"/>
      <c r="BI58" s="498"/>
      <c r="BJ58" s="499"/>
      <c r="BK58" s="499"/>
      <c r="BL58" s="499"/>
      <c r="BM58" s="499"/>
      <c r="BN58" s="500"/>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291"/>
      <c r="C59" s="291"/>
      <c r="D59" s="292"/>
      <c r="E59" s="515"/>
      <c r="F59" s="516"/>
      <c r="G59" s="516"/>
      <c r="H59" s="516"/>
      <c r="I59" s="516"/>
      <c r="J59" s="451"/>
      <c r="K59" s="449"/>
      <c r="L59" s="449"/>
      <c r="M59" s="449"/>
      <c r="N59" s="449"/>
      <c r="O59" s="449"/>
      <c r="P59" s="449"/>
      <c r="Q59" s="449"/>
      <c r="R59" s="449"/>
      <c r="S59" s="450"/>
      <c r="T59" s="451"/>
      <c r="U59" s="449"/>
      <c r="V59" s="449"/>
      <c r="W59" s="449"/>
      <c r="X59" s="449"/>
      <c r="Y59" s="449"/>
      <c r="Z59" s="449"/>
      <c r="AA59" s="449"/>
      <c r="AB59" s="449"/>
      <c r="AC59" s="450"/>
      <c r="AD59" s="451"/>
      <c r="AE59" s="449"/>
      <c r="AF59" s="449"/>
      <c r="AG59" s="449"/>
      <c r="AH59" s="449"/>
      <c r="AI59" s="449"/>
      <c r="AJ59" s="449"/>
      <c r="AK59" s="449"/>
      <c r="AL59" s="449"/>
      <c r="AM59" s="450"/>
      <c r="AN59" s="454"/>
      <c r="AO59" s="452"/>
      <c r="AP59" s="452"/>
      <c r="AQ59" s="452"/>
      <c r="AR59" s="452"/>
      <c r="AS59" s="452"/>
      <c r="AT59" s="452"/>
      <c r="AU59" s="452"/>
      <c r="AV59" s="452"/>
      <c r="AW59" s="453"/>
      <c r="AX59" s="448"/>
      <c r="AY59" s="446"/>
      <c r="AZ59" s="446"/>
      <c r="BA59" s="446"/>
      <c r="BB59" s="446"/>
      <c r="BC59" s="446"/>
      <c r="BD59" s="446"/>
      <c r="BE59" s="446"/>
      <c r="BF59" s="446"/>
      <c r="BG59" s="447"/>
      <c r="BH59" s="41"/>
      <c r="BI59" s="498"/>
      <c r="BJ59" s="499"/>
      <c r="BK59" s="499"/>
      <c r="BL59" s="499"/>
      <c r="BM59" s="499"/>
      <c r="BN59" s="500"/>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291"/>
      <c r="C60" s="291"/>
      <c r="D60" s="292"/>
      <c r="E60" s="515"/>
      <c r="F60" s="516"/>
      <c r="G60" s="516"/>
      <c r="H60" s="516"/>
      <c r="I60" s="516"/>
      <c r="J60" s="451" t="str">
        <f>IF(AND('Mapa final'!$K$112="Media",'Mapa final'!$O$112="Mayor"),CONCATENATE("R",'Mapa final'!$A$112),"")</f>
        <v/>
      </c>
      <c r="K60" s="449"/>
      <c r="L60" s="449" t="str">
        <f>IF(AND('Mapa final'!$K$115="Media",'Mapa final'!$O$115="Mayor"),CONCATENATE("R",'Mapa final'!$A$115),"")</f>
        <v/>
      </c>
      <c r="M60" s="449"/>
      <c r="N60" s="449" t="str">
        <f>IF(AND('Mapa final'!$K$118="Media",'Mapa final'!$O$118="Mayor"),CONCATENATE("R",'Mapa final'!$A$118),"")</f>
        <v/>
      </c>
      <c r="O60" s="449"/>
      <c r="P60" s="449" t="str">
        <f>IF(AND('Mapa final'!$K$121="Media",'Mapa final'!$O$121="Mayor"),CONCATENATE("R",'Mapa final'!$A$121),"")</f>
        <v/>
      </c>
      <c r="Q60" s="449"/>
      <c r="R60" s="449" t="str">
        <f>IF(AND('Mapa final'!$K$124="Media",'Mapa final'!$O$124="Mayor"),CONCATENATE("R",'Mapa final'!$A$124),"")</f>
        <v/>
      </c>
      <c r="S60" s="450"/>
      <c r="T60" s="451" t="str">
        <f>IF(AND('Mapa final'!$K$112="Media",'Mapa final'!$O$112="Mayor"),CONCATENATE("R",'Mapa final'!$A$112),"")</f>
        <v/>
      </c>
      <c r="U60" s="449"/>
      <c r="V60" s="449" t="str">
        <f>IF(AND('Mapa final'!$K$115="Media",'Mapa final'!$O$115="Mayor"),CONCATENATE("R",'Mapa final'!$A$115),"")</f>
        <v/>
      </c>
      <c r="W60" s="449"/>
      <c r="X60" s="449" t="str">
        <f>IF(AND('Mapa final'!$K$118="Media",'Mapa final'!$O$118="Mayor"),CONCATENATE("R",'Mapa final'!$A$118),"")</f>
        <v/>
      </c>
      <c r="Y60" s="449"/>
      <c r="Z60" s="449" t="str">
        <f>IF(AND('Mapa final'!$K$121="Media",'Mapa final'!$O$121="Mayor"),CONCATENATE("R",'Mapa final'!$A$121),"")</f>
        <v/>
      </c>
      <c r="AA60" s="449"/>
      <c r="AB60" s="449" t="str">
        <f>IF(AND('Mapa final'!$K$124="Media",'Mapa final'!$O$124="Mayor"),CONCATENATE("R",'Mapa final'!$A$124),"")</f>
        <v/>
      </c>
      <c r="AC60" s="450"/>
      <c r="AD60" s="451" t="str">
        <f>IF(AND('Mapa final'!$K$112="Media",'Mapa final'!$O$112="Mayor"),CONCATENATE("R",'Mapa final'!$A$112),"")</f>
        <v/>
      </c>
      <c r="AE60" s="449"/>
      <c r="AF60" s="449" t="str">
        <f>IF(AND('Mapa final'!$K$115="Media",'Mapa final'!$O$115="Mayor"),CONCATENATE("R",'Mapa final'!$A$115),"")</f>
        <v/>
      </c>
      <c r="AG60" s="449"/>
      <c r="AH60" s="449" t="str">
        <f>IF(AND('Mapa final'!$K$118="Media",'Mapa final'!$O$118="Mayor"),CONCATENATE("R",'Mapa final'!$A$118),"")</f>
        <v/>
      </c>
      <c r="AI60" s="449"/>
      <c r="AJ60" s="449" t="str">
        <f>IF(AND('Mapa final'!$K$121="Media",'Mapa final'!$O$121="Mayor"),CONCATENATE("R",'Mapa final'!$A$121),"")</f>
        <v/>
      </c>
      <c r="AK60" s="449"/>
      <c r="AL60" s="449" t="str">
        <f>IF(AND('Mapa final'!$K$124="Media",'Mapa final'!$O$124="Mayor"),CONCATENATE("R",'Mapa final'!$A$124),"")</f>
        <v/>
      </c>
      <c r="AM60" s="450"/>
      <c r="AN60" s="454" t="str">
        <f>IF(AND('Mapa final'!$K$112="Media",'Mapa final'!$O$112="Mayor"),CONCATENATE("R",'Mapa final'!$A$112),"")</f>
        <v/>
      </c>
      <c r="AO60" s="452"/>
      <c r="AP60" s="452" t="str">
        <f>IF(AND('Mapa final'!$K$115="Media",'Mapa final'!$O$115="Mayor"),CONCATENATE("R",'Mapa final'!$A$115),"")</f>
        <v/>
      </c>
      <c r="AQ60" s="452"/>
      <c r="AR60" s="452" t="str">
        <f>IF(AND('Mapa final'!$K$118="Media",'Mapa final'!$O$118="Mayor"),CONCATENATE("R",'Mapa final'!$A$118),"")</f>
        <v/>
      </c>
      <c r="AS60" s="452"/>
      <c r="AT60" s="452" t="str">
        <f>IF(AND('Mapa final'!$K$121="Media",'Mapa final'!$O$121="Mayor"),CONCATENATE("R",'Mapa final'!$A$121),"")</f>
        <v/>
      </c>
      <c r="AU60" s="452"/>
      <c r="AV60" s="452" t="str">
        <f>IF(AND('Mapa final'!$K$124="Media",'Mapa final'!$O$124="Mayor"),CONCATENATE("R",'Mapa final'!$A$124),"")</f>
        <v/>
      </c>
      <c r="AW60" s="453"/>
      <c r="AX60" s="448" t="str">
        <f>IF(AND('Mapa final'!$K$112="Media",'Mapa final'!$O$112="Catastrófico"),CONCATENATE("R",'Mapa final'!$A$112),"")</f>
        <v/>
      </c>
      <c r="AY60" s="446"/>
      <c r="AZ60" s="446" t="str">
        <f>IF(AND('Mapa final'!$K$115="Media",'Mapa final'!$O$115="Catastrófico"),CONCATENATE("R",'Mapa final'!$A$115),"")</f>
        <v/>
      </c>
      <c r="BA60" s="446"/>
      <c r="BB60" s="446" t="str">
        <f>IF(AND('Mapa final'!$K$118="Media",'Mapa final'!$O$118="Catastrófico"),CONCATENATE("R",'Mapa final'!$A$118),"")</f>
        <v/>
      </c>
      <c r="BC60" s="446"/>
      <c r="BD60" s="446" t="str">
        <f>IF(AND('Mapa final'!$K$121="Media",'Mapa final'!$O$121="Catastrófico"),CONCATENATE("R",'Mapa final'!$A$121),"")</f>
        <v/>
      </c>
      <c r="BE60" s="446"/>
      <c r="BF60" s="446" t="str">
        <f>IF(AND('Mapa final'!$K$124="Media",'Mapa final'!$O$124="Catastrófico"),CONCATENATE("R",'Mapa final'!$A$124),"")</f>
        <v/>
      </c>
      <c r="BG60" s="447"/>
      <c r="BH60" s="41"/>
      <c r="BI60" s="498"/>
      <c r="BJ60" s="499"/>
      <c r="BK60" s="499"/>
      <c r="BL60" s="499"/>
      <c r="BM60" s="499"/>
      <c r="BN60" s="500"/>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291"/>
      <c r="C61" s="291"/>
      <c r="D61" s="292"/>
      <c r="E61" s="515"/>
      <c r="F61" s="516"/>
      <c r="G61" s="516"/>
      <c r="H61" s="516"/>
      <c r="I61" s="516"/>
      <c r="J61" s="451"/>
      <c r="K61" s="449"/>
      <c r="L61" s="449"/>
      <c r="M61" s="449"/>
      <c r="N61" s="449"/>
      <c r="O61" s="449"/>
      <c r="P61" s="449"/>
      <c r="Q61" s="449"/>
      <c r="R61" s="449"/>
      <c r="S61" s="450"/>
      <c r="T61" s="451"/>
      <c r="U61" s="449"/>
      <c r="V61" s="449"/>
      <c r="W61" s="449"/>
      <c r="X61" s="449"/>
      <c r="Y61" s="449"/>
      <c r="Z61" s="449"/>
      <c r="AA61" s="449"/>
      <c r="AB61" s="449"/>
      <c r="AC61" s="450"/>
      <c r="AD61" s="451"/>
      <c r="AE61" s="449"/>
      <c r="AF61" s="449"/>
      <c r="AG61" s="449"/>
      <c r="AH61" s="449"/>
      <c r="AI61" s="449"/>
      <c r="AJ61" s="449"/>
      <c r="AK61" s="449"/>
      <c r="AL61" s="449"/>
      <c r="AM61" s="450"/>
      <c r="AN61" s="454"/>
      <c r="AO61" s="452"/>
      <c r="AP61" s="452"/>
      <c r="AQ61" s="452"/>
      <c r="AR61" s="452"/>
      <c r="AS61" s="452"/>
      <c r="AT61" s="452"/>
      <c r="AU61" s="452"/>
      <c r="AV61" s="452"/>
      <c r="AW61" s="453"/>
      <c r="AX61" s="448"/>
      <c r="AY61" s="446"/>
      <c r="AZ61" s="446"/>
      <c r="BA61" s="446"/>
      <c r="BB61" s="446"/>
      <c r="BC61" s="446"/>
      <c r="BD61" s="446"/>
      <c r="BE61" s="446"/>
      <c r="BF61" s="446"/>
      <c r="BG61" s="447"/>
      <c r="BH61" s="41"/>
      <c r="BI61" s="498"/>
      <c r="BJ61" s="499"/>
      <c r="BK61" s="499"/>
      <c r="BL61" s="499"/>
      <c r="BM61" s="499"/>
      <c r="BN61" s="500"/>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291"/>
      <c r="C62" s="291"/>
      <c r="D62" s="292"/>
      <c r="E62" s="515"/>
      <c r="F62" s="516"/>
      <c r="G62" s="516"/>
      <c r="H62" s="516"/>
      <c r="I62" s="516"/>
      <c r="J62" s="451" t="str">
        <f>IF(AND('Mapa final'!$K$127="Media",'Mapa final'!$O$127="Mayor"),CONCATENATE("R",'Mapa final'!$A$127),"")</f>
        <v>R42</v>
      </c>
      <c r="K62" s="449"/>
      <c r="L62" s="449" t="str">
        <f>IF(AND('Mapa final'!$K$130="Media",'Mapa final'!$O$130="Mayor"),CONCATENATE("R",'Mapa final'!$A$130),"")</f>
        <v/>
      </c>
      <c r="M62" s="449"/>
      <c r="N62" s="449" t="str">
        <f>IF(AND('Mapa final'!$K$133="Media",'Mapa final'!$O$133="Mayor"),CONCATENATE("R",'Mapa final'!$A$133),"")</f>
        <v>R44</v>
      </c>
      <c r="O62" s="449"/>
      <c r="P62" s="449" t="str">
        <f>IF(AND('Mapa final'!$K$136="Media",'Mapa final'!$O$136="Mayor"),CONCATENATE("R",'Mapa final'!$A$136),"")</f>
        <v/>
      </c>
      <c r="Q62" s="449"/>
      <c r="R62" s="449" t="str">
        <f>IF(AND('Mapa final'!$K$139="Media",'Mapa final'!$O$139="Mayor"),CONCATENATE("R",'Mapa final'!$A$139),"")</f>
        <v/>
      </c>
      <c r="S62" s="450"/>
      <c r="T62" s="451" t="str">
        <f>IF(AND('Mapa final'!$K$127="Media",'Mapa final'!$O$127="Mayor"),CONCATENATE("R",'Mapa final'!$A$127),"")</f>
        <v>R42</v>
      </c>
      <c r="U62" s="449"/>
      <c r="V62" s="449" t="str">
        <f>IF(AND('Mapa final'!$K$130="Media",'Mapa final'!$O$130="Mayor"),CONCATENATE("R",'Mapa final'!$A$130),"")</f>
        <v/>
      </c>
      <c r="W62" s="449"/>
      <c r="X62" s="449" t="str">
        <f>IF(AND('Mapa final'!$K$133="Media",'Mapa final'!$O$133="Mayor"),CONCATENATE("R",'Mapa final'!$A$133),"")</f>
        <v>R44</v>
      </c>
      <c r="Y62" s="449"/>
      <c r="Z62" s="449" t="str">
        <f>IF(AND('Mapa final'!$K$136="Media",'Mapa final'!$O$136="Mayor"),CONCATENATE("R",'Mapa final'!$A$136),"")</f>
        <v/>
      </c>
      <c r="AA62" s="449"/>
      <c r="AB62" s="449" t="str">
        <f>IF(AND('Mapa final'!$K$139="Media",'Mapa final'!$O$139="Mayor"),CONCATENATE("R",'Mapa final'!$A$139),"")</f>
        <v/>
      </c>
      <c r="AC62" s="450"/>
      <c r="AD62" s="451" t="str">
        <f>IF(AND('Mapa final'!$K$127="Media",'Mapa final'!$O$127="Mayor"),CONCATENATE("R",'Mapa final'!$A$127),"")</f>
        <v>R42</v>
      </c>
      <c r="AE62" s="449"/>
      <c r="AF62" s="449" t="str">
        <f>IF(AND('Mapa final'!$K$130="Media",'Mapa final'!$O$130="Mayor"),CONCATENATE("R",'Mapa final'!$A$130),"")</f>
        <v/>
      </c>
      <c r="AG62" s="449"/>
      <c r="AH62" s="449" t="str">
        <f>IF(AND('Mapa final'!$K$133="Media",'Mapa final'!$O$133="Mayor"),CONCATENATE("R",'Mapa final'!$A$133),"")</f>
        <v>R44</v>
      </c>
      <c r="AI62" s="449"/>
      <c r="AJ62" s="449" t="str">
        <f>IF(AND('Mapa final'!$K$136="Media",'Mapa final'!$O$136="Mayor"),CONCATENATE("R",'Mapa final'!$A$136),"")</f>
        <v/>
      </c>
      <c r="AK62" s="449"/>
      <c r="AL62" s="449" t="str">
        <f>IF(AND('Mapa final'!$K$139="Media",'Mapa final'!$O$139="Mayor"),CONCATENATE("R",'Mapa final'!$A$139),"")</f>
        <v/>
      </c>
      <c r="AM62" s="450"/>
      <c r="AN62" s="454" t="str">
        <f>IF(AND('Mapa final'!$K$127="Media",'Mapa final'!$O$127="Mayor"),CONCATENATE("R",'Mapa final'!$A$127),"")</f>
        <v>R42</v>
      </c>
      <c r="AO62" s="452"/>
      <c r="AP62" s="452" t="str">
        <f>IF(AND('Mapa final'!$K$130="Media",'Mapa final'!$O$130="Mayor"),CONCATENATE("R",'Mapa final'!$A$130),"")</f>
        <v/>
      </c>
      <c r="AQ62" s="452"/>
      <c r="AR62" s="452" t="str">
        <f>IF(AND('Mapa final'!$K$133="Media",'Mapa final'!$O$133="Mayor"),CONCATENATE("R",'Mapa final'!$A$133),"")</f>
        <v>R44</v>
      </c>
      <c r="AS62" s="452"/>
      <c r="AT62" s="452" t="str">
        <f>IF(AND('Mapa final'!$K$136="Media",'Mapa final'!$O$136="Mayor"),CONCATENATE("R",'Mapa final'!$A$136),"")</f>
        <v/>
      </c>
      <c r="AU62" s="452"/>
      <c r="AV62" s="452" t="str">
        <f>IF(AND('Mapa final'!$K$139="Media",'Mapa final'!$O$139="Mayor"),CONCATENATE("R",'Mapa final'!$A$139),"")</f>
        <v/>
      </c>
      <c r="AW62" s="453"/>
      <c r="AX62" s="448" t="str">
        <f>IF(AND('Mapa final'!$K$127="Media",'Mapa final'!$O$127="Catastrófico"),CONCATENATE("R",'Mapa final'!$A$127),"")</f>
        <v/>
      </c>
      <c r="AY62" s="446"/>
      <c r="AZ62" s="446" t="str">
        <f>IF(AND('Mapa final'!$K$130="Media",'Mapa final'!$O$130="Catastrófico"),CONCATENATE("R",'Mapa final'!$A$130),"")</f>
        <v/>
      </c>
      <c r="BA62" s="446"/>
      <c r="BB62" s="446" t="str">
        <f>IF(AND('Mapa final'!$K$133="Media",'Mapa final'!$O$133="Catastrófico"),CONCATENATE("R",'Mapa final'!$A$133),"")</f>
        <v/>
      </c>
      <c r="BC62" s="446"/>
      <c r="BD62" s="446" t="str">
        <f>IF(AND('Mapa final'!$K$136="Media",'Mapa final'!$O$136="Catastrófico"),CONCATENATE("R",'Mapa final'!$A$136),"")</f>
        <v/>
      </c>
      <c r="BE62" s="446"/>
      <c r="BF62" s="446" t="str">
        <f>IF(AND('Mapa final'!$K$139="Media",'Mapa final'!$O$139="Catastrófico"),CONCATENATE("R",'Mapa final'!$A$139),"")</f>
        <v/>
      </c>
      <c r="BG62" s="447"/>
      <c r="BH62" s="41"/>
      <c r="BI62" s="498"/>
      <c r="BJ62" s="499"/>
      <c r="BK62" s="499"/>
      <c r="BL62" s="499"/>
      <c r="BM62" s="499"/>
      <c r="BN62" s="500"/>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291"/>
      <c r="C63" s="291"/>
      <c r="D63" s="292"/>
      <c r="E63" s="515"/>
      <c r="F63" s="516"/>
      <c r="G63" s="516"/>
      <c r="H63" s="516"/>
      <c r="I63" s="516"/>
      <c r="J63" s="451"/>
      <c r="K63" s="449"/>
      <c r="L63" s="449"/>
      <c r="M63" s="449"/>
      <c r="N63" s="449"/>
      <c r="O63" s="449"/>
      <c r="P63" s="449"/>
      <c r="Q63" s="449"/>
      <c r="R63" s="449"/>
      <c r="S63" s="450"/>
      <c r="T63" s="451"/>
      <c r="U63" s="449"/>
      <c r="V63" s="449"/>
      <c r="W63" s="449"/>
      <c r="X63" s="449"/>
      <c r="Y63" s="449"/>
      <c r="Z63" s="449"/>
      <c r="AA63" s="449"/>
      <c r="AB63" s="449"/>
      <c r="AC63" s="450"/>
      <c r="AD63" s="451"/>
      <c r="AE63" s="449"/>
      <c r="AF63" s="449"/>
      <c r="AG63" s="449"/>
      <c r="AH63" s="449"/>
      <c r="AI63" s="449"/>
      <c r="AJ63" s="449"/>
      <c r="AK63" s="449"/>
      <c r="AL63" s="449"/>
      <c r="AM63" s="450"/>
      <c r="AN63" s="454"/>
      <c r="AO63" s="452"/>
      <c r="AP63" s="452"/>
      <c r="AQ63" s="452"/>
      <c r="AR63" s="452"/>
      <c r="AS63" s="452"/>
      <c r="AT63" s="452"/>
      <c r="AU63" s="452"/>
      <c r="AV63" s="452"/>
      <c r="AW63" s="453"/>
      <c r="AX63" s="448"/>
      <c r="AY63" s="446"/>
      <c r="AZ63" s="446"/>
      <c r="BA63" s="446"/>
      <c r="BB63" s="446"/>
      <c r="BC63" s="446"/>
      <c r="BD63" s="446"/>
      <c r="BE63" s="446"/>
      <c r="BF63" s="446"/>
      <c r="BG63" s="447"/>
      <c r="BH63" s="41"/>
      <c r="BI63" s="498"/>
      <c r="BJ63" s="499"/>
      <c r="BK63" s="499"/>
      <c r="BL63" s="499"/>
      <c r="BM63" s="499"/>
      <c r="BN63" s="500"/>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291"/>
      <c r="C64" s="291"/>
      <c r="D64" s="292"/>
      <c r="E64" s="515"/>
      <c r="F64" s="516"/>
      <c r="G64" s="516"/>
      <c r="H64" s="516"/>
      <c r="I64" s="516"/>
      <c r="J64" s="451" t="str">
        <f>IF(AND('Mapa final'!$K$142="Media",'Mapa final'!$O$142="Mayor"),CONCATENATE("R",'Mapa final'!$A$142),"")</f>
        <v/>
      </c>
      <c r="K64" s="449"/>
      <c r="L64" s="449" t="str">
        <f>IF(AND('Mapa final'!$K$145="Media",'Mapa final'!$O$145="Mayor"),CONCATENATE("R",'Mapa final'!$A$145),"")</f>
        <v/>
      </c>
      <c r="M64" s="449"/>
      <c r="N64" s="449" t="str">
        <f>IF(AND('Mapa final'!$K$148="Media",'Mapa final'!$O$148="Mayor"),CONCATENATE("R",'Mapa final'!$A$148),"")</f>
        <v/>
      </c>
      <c r="O64" s="449"/>
      <c r="P64" s="449" t="str">
        <f>IF(AND('Mapa final'!$K$151="Media",'Mapa final'!$O$151="Mayor"),CONCATENATE("R",'Mapa final'!$A$151),"")</f>
        <v/>
      </c>
      <c r="Q64" s="449"/>
      <c r="R64" s="449" t="str">
        <f>IF(AND('Mapa final'!$K$154="Media",'Mapa final'!$O$154="Mayor"),CONCATENATE("R",'Mapa final'!$A$154),"")</f>
        <v/>
      </c>
      <c r="S64" s="450"/>
      <c r="T64" s="451" t="str">
        <f>IF(AND('Mapa final'!$K$142="Media",'Mapa final'!$O$142="Mayor"),CONCATENATE("R",'Mapa final'!$A$142),"")</f>
        <v/>
      </c>
      <c r="U64" s="449"/>
      <c r="V64" s="449" t="str">
        <f>IF(AND('Mapa final'!$K$145="Media",'Mapa final'!$O$145="Mayor"),CONCATENATE("R",'Mapa final'!$A$145),"")</f>
        <v/>
      </c>
      <c r="W64" s="449"/>
      <c r="X64" s="449" t="str">
        <f>IF(AND('Mapa final'!$K$148="Media",'Mapa final'!$O$148="Mayor"),CONCATENATE("R",'Mapa final'!$A$148),"")</f>
        <v/>
      </c>
      <c r="Y64" s="449"/>
      <c r="Z64" s="449" t="str">
        <f>IF(AND('Mapa final'!$K$151="Media",'Mapa final'!$O$151="Mayor"),CONCATENATE("R",'Mapa final'!$A$151),"")</f>
        <v/>
      </c>
      <c r="AA64" s="449"/>
      <c r="AB64" s="449" t="str">
        <f>IF(AND('Mapa final'!$K$154="Media",'Mapa final'!$O$154="Mayor"),CONCATENATE("R",'Mapa final'!$A$154),"")</f>
        <v/>
      </c>
      <c r="AC64" s="450"/>
      <c r="AD64" s="451" t="str">
        <f>IF(AND('Mapa final'!$K$142="Media",'Mapa final'!$O$142="Mayor"),CONCATENATE("R",'Mapa final'!$A$142),"")</f>
        <v/>
      </c>
      <c r="AE64" s="449"/>
      <c r="AF64" s="449" t="str">
        <f>IF(AND('Mapa final'!$K$145="Media",'Mapa final'!$O$145="Mayor"),CONCATENATE("R",'Mapa final'!$A$145),"")</f>
        <v/>
      </c>
      <c r="AG64" s="449"/>
      <c r="AH64" s="449" t="str">
        <f>IF(AND('Mapa final'!$K$148="Media",'Mapa final'!$O$148="Mayor"),CONCATENATE("R",'Mapa final'!$A$148),"")</f>
        <v/>
      </c>
      <c r="AI64" s="449"/>
      <c r="AJ64" s="449" t="str">
        <f>IF(AND('Mapa final'!$K$151="Media",'Mapa final'!$O$151="Mayor"),CONCATENATE("R",'Mapa final'!$A$151),"")</f>
        <v/>
      </c>
      <c r="AK64" s="449"/>
      <c r="AL64" s="449" t="str">
        <f>IF(AND('Mapa final'!$K$154="Media",'Mapa final'!$O$154="Mayor"),CONCATENATE("R",'Mapa final'!$A$154),"")</f>
        <v/>
      </c>
      <c r="AM64" s="450"/>
      <c r="AN64" s="454" t="str">
        <f>IF(AND('Mapa final'!$K$142="Media",'Mapa final'!$O$142="Mayor"),CONCATENATE("R",'Mapa final'!$A$142),"")</f>
        <v/>
      </c>
      <c r="AO64" s="452"/>
      <c r="AP64" s="452" t="str">
        <f>IF(AND('Mapa final'!$K$145="Media",'Mapa final'!$O$145="Mayor"),CONCATENATE("R",'Mapa final'!$A$145),"")</f>
        <v/>
      </c>
      <c r="AQ64" s="452"/>
      <c r="AR64" s="452" t="str">
        <f>IF(AND('Mapa final'!$K$148="Media",'Mapa final'!$O$148="Mayor"),CONCATENATE("R",'Mapa final'!$A$148),"")</f>
        <v/>
      </c>
      <c r="AS64" s="452"/>
      <c r="AT64" s="452" t="str">
        <f>IF(AND('Mapa final'!$K$151="Media",'Mapa final'!$O$151="Mayor"),CONCATENATE("R",'Mapa final'!$A$151),"")</f>
        <v/>
      </c>
      <c r="AU64" s="452"/>
      <c r="AV64" s="452" t="str">
        <f>IF(AND('Mapa final'!$K$154="Media",'Mapa final'!$O$154="Mayor"),CONCATENATE("R",'Mapa final'!$A$154),"")</f>
        <v/>
      </c>
      <c r="AW64" s="453"/>
      <c r="AX64" s="448" t="str">
        <f>IF(AND('Mapa final'!$K$142="Media",'Mapa final'!$O$142="Catastrófico"),CONCATENATE("R",'Mapa final'!$A$142),"")</f>
        <v/>
      </c>
      <c r="AY64" s="446"/>
      <c r="AZ64" s="446" t="str">
        <f>IF(AND('Mapa final'!$K$145="Media",'Mapa final'!$O$145="Catastrófico"),CONCATENATE("R",'Mapa final'!$A$145),"")</f>
        <v/>
      </c>
      <c r="BA64" s="446"/>
      <c r="BB64" s="446" t="str">
        <f>IF(AND('Mapa final'!$K$148="Media",'Mapa final'!$O$148="Catastrófico"),CONCATENATE("R",'Mapa final'!$A$148),"")</f>
        <v/>
      </c>
      <c r="BC64" s="446"/>
      <c r="BD64" s="446" t="str">
        <f>IF(AND('Mapa final'!$K$151="Media",'Mapa final'!$O$151="Catastrófico"),CONCATENATE("R",'Mapa final'!$A$151),"")</f>
        <v/>
      </c>
      <c r="BE64" s="446"/>
      <c r="BF64" s="446" t="str">
        <f>IF(AND('Mapa final'!$K$154="Media",'Mapa final'!$O$154="Catastrófico"),CONCATENATE("R",'Mapa final'!$A$154),"")</f>
        <v/>
      </c>
      <c r="BG64" s="447"/>
      <c r="BH64" s="41"/>
      <c r="BI64" s="498"/>
      <c r="BJ64" s="499"/>
      <c r="BK64" s="499"/>
      <c r="BL64" s="499"/>
      <c r="BM64" s="499"/>
      <c r="BN64" s="500"/>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291"/>
      <c r="C65" s="291"/>
      <c r="D65" s="292"/>
      <c r="E65" s="517"/>
      <c r="F65" s="518"/>
      <c r="G65" s="518"/>
      <c r="H65" s="518"/>
      <c r="I65" s="518"/>
      <c r="J65" s="461"/>
      <c r="K65" s="462"/>
      <c r="L65" s="462"/>
      <c r="M65" s="462"/>
      <c r="N65" s="462"/>
      <c r="O65" s="462"/>
      <c r="P65" s="462"/>
      <c r="Q65" s="462"/>
      <c r="R65" s="462"/>
      <c r="S65" s="463"/>
      <c r="T65" s="461"/>
      <c r="U65" s="462"/>
      <c r="V65" s="462"/>
      <c r="W65" s="462"/>
      <c r="X65" s="462"/>
      <c r="Y65" s="462"/>
      <c r="Z65" s="462"/>
      <c r="AA65" s="462"/>
      <c r="AB65" s="462"/>
      <c r="AC65" s="463"/>
      <c r="AD65" s="461"/>
      <c r="AE65" s="462"/>
      <c r="AF65" s="462"/>
      <c r="AG65" s="462"/>
      <c r="AH65" s="462"/>
      <c r="AI65" s="462"/>
      <c r="AJ65" s="462"/>
      <c r="AK65" s="462"/>
      <c r="AL65" s="462"/>
      <c r="AM65" s="463"/>
      <c r="AN65" s="455"/>
      <c r="AO65" s="456"/>
      <c r="AP65" s="456"/>
      <c r="AQ65" s="456"/>
      <c r="AR65" s="456"/>
      <c r="AS65" s="456"/>
      <c r="AT65" s="456"/>
      <c r="AU65" s="456"/>
      <c r="AV65" s="456"/>
      <c r="AW65" s="457"/>
      <c r="AX65" s="468"/>
      <c r="AY65" s="467"/>
      <c r="AZ65" s="467"/>
      <c r="BA65" s="467"/>
      <c r="BB65" s="467"/>
      <c r="BC65" s="467"/>
      <c r="BD65" s="467"/>
      <c r="BE65" s="467"/>
      <c r="BF65" s="467"/>
      <c r="BG65" s="469"/>
      <c r="BH65" s="41"/>
      <c r="BI65" s="498"/>
      <c r="BJ65" s="499"/>
      <c r="BK65" s="499"/>
      <c r="BL65" s="499"/>
      <c r="BM65" s="499"/>
      <c r="BN65" s="500"/>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291"/>
      <c r="C66" s="291"/>
      <c r="D66" s="292"/>
      <c r="E66" s="513" t="s">
        <v>105</v>
      </c>
      <c r="F66" s="514"/>
      <c r="G66" s="514"/>
      <c r="H66" s="514"/>
      <c r="I66" s="514"/>
      <c r="J66" s="525" t="str">
        <f>IF(AND('Mapa final'!$K$7="Baja",'Mapa final'!$O$7="Mayor"),CONCATENATE("R",'Mapa final'!$A$7),"")</f>
        <v/>
      </c>
      <c r="K66" s="474"/>
      <c r="L66" s="474" t="str">
        <f>IF(AND('Mapa final'!$K$10="Baja",'Mapa final'!$O$10="Mayor"),CONCATENATE("R",'Mapa final'!$A$10),"")</f>
        <v/>
      </c>
      <c r="M66" s="474"/>
      <c r="N66" s="474" t="str">
        <f>IF(AND('Mapa final'!$K$13="Baja",'Mapa final'!$O$13="Mayor"),CONCATENATE("R",'Mapa final'!$A$13),"")</f>
        <v/>
      </c>
      <c r="O66" s="474"/>
      <c r="P66" s="474" t="str">
        <f>IF(AND('Mapa final'!$K$16="Baja",'Mapa final'!$O$16="Mayor"),CONCATENATE("R",'Mapa final'!$A$16),"")</f>
        <v/>
      </c>
      <c r="Q66" s="474"/>
      <c r="R66" s="474" t="str">
        <f>IF(AND('Mapa final'!$K$19="Baja",'Mapa final'!$O$19="Mayor"),CONCATENATE("R",'Mapa final'!$A$19),"")</f>
        <v/>
      </c>
      <c r="S66" s="476"/>
      <c r="T66" s="458" t="str">
        <f>IF(AND('Mapa final'!$K$7="Baja",'Mapa final'!$O$7="Mayor"),CONCATENATE("R",'Mapa final'!$A$7),"")</f>
        <v/>
      </c>
      <c r="U66" s="459"/>
      <c r="V66" s="459" t="str">
        <f>IF(AND('Mapa final'!$K$10="Baja",'Mapa final'!$O$10="Mayor"),CONCATENATE("R",'Mapa final'!$A$10),"")</f>
        <v/>
      </c>
      <c r="W66" s="459"/>
      <c r="X66" s="459" t="str">
        <f>IF(AND('Mapa final'!$K$13="Baja",'Mapa final'!$O$13="Mayor"),CONCATENATE("R",'Mapa final'!$A$13),"")</f>
        <v/>
      </c>
      <c r="Y66" s="459"/>
      <c r="Z66" s="459" t="str">
        <f>IF(AND('Mapa final'!$K$16="Baja",'Mapa final'!$O$16="Mayor"),CONCATENATE("R",'Mapa final'!$A$16),"")</f>
        <v/>
      </c>
      <c r="AA66" s="459"/>
      <c r="AB66" s="459" t="str">
        <f>IF(AND('Mapa final'!$K$19="Baja",'Mapa final'!$O$19="Mayor"),CONCATENATE("R",'Mapa final'!$A$19),"")</f>
        <v/>
      </c>
      <c r="AC66" s="460"/>
      <c r="AD66" s="458" t="str">
        <f>IF(AND('Mapa final'!$K$7="Baja",'Mapa final'!$O$7="Mayor"),CONCATENATE("R",'Mapa final'!$A$7),"")</f>
        <v/>
      </c>
      <c r="AE66" s="459"/>
      <c r="AF66" s="459" t="str">
        <f>IF(AND('Mapa final'!$K$10="Baja",'Mapa final'!$O$10="Mayor"),CONCATENATE("R",'Mapa final'!$A$10),"")</f>
        <v/>
      </c>
      <c r="AG66" s="459"/>
      <c r="AH66" s="459" t="str">
        <f>IF(AND('Mapa final'!$K$13="Baja",'Mapa final'!$O$13="Mayor"),CONCATENATE("R",'Mapa final'!$A$13),"")</f>
        <v/>
      </c>
      <c r="AI66" s="459"/>
      <c r="AJ66" s="459" t="str">
        <f>IF(AND('Mapa final'!$K$16="Baja",'Mapa final'!$O$16="Mayor"),CONCATENATE("R",'Mapa final'!$A$16),"")</f>
        <v/>
      </c>
      <c r="AK66" s="459"/>
      <c r="AL66" s="459" t="str">
        <f>IF(AND('Mapa final'!$K$19="Baja",'Mapa final'!$O$19="Mayor"),CONCATENATE("R",'Mapa final'!$A$19),"")</f>
        <v/>
      </c>
      <c r="AM66" s="460"/>
      <c r="AN66" s="464" t="str">
        <f>IF(AND('Mapa final'!$K$7="Baja",'Mapa final'!$O$7="Mayor"),CONCATENATE("R",'Mapa final'!$A$7),"")</f>
        <v/>
      </c>
      <c r="AO66" s="465"/>
      <c r="AP66" s="465" t="str">
        <f>IF(AND('Mapa final'!$K$10="Baja",'Mapa final'!$O$10="Mayor"),CONCATENATE("R",'Mapa final'!$A$10),"")</f>
        <v/>
      </c>
      <c r="AQ66" s="465"/>
      <c r="AR66" s="465" t="str">
        <f>IF(AND('Mapa final'!$K$13="Baja",'Mapa final'!$O$13="Mayor"),CONCATENATE("R",'Mapa final'!$A$13),"")</f>
        <v/>
      </c>
      <c r="AS66" s="465"/>
      <c r="AT66" s="465" t="str">
        <f>IF(AND('Mapa final'!$K$16="Baja",'Mapa final'!$O$16="Mayor"),CONCATENATE("R",'Mapa final'!$A$16),"")</f>
        <v/>
      </c>
      <c r="AU66" s="465"/>
      <c r="AV66" s="465" t="str">
        <f>IF(AND('Mapa final'!$K$19="Baja",'Mapa final'!$O$19="Mayor"),CONCATENATE("R",'Mapa final'!$A$19),"")</f>
        <v/>
      </c>
      <c r="AW66" s="466"/>
      <c r="AX66" s="471" t="str">
        <f>IF(AND('Mapa final'!$K$7="Baja",'Mapa final'!$O$7="Catastrófico"),CONCATENATE("R",'Mapa final'!$A$7),"")</f>
        <v/>
      </c>
      <c r="AY66" s="470"/>
      <c r="AZ66" s="470" t="str">
        <f>IF(AND('Mapa final'!$K$10="Baja",'Mapa final'!$O$10="Catastrófico"),CONCATENATE("R",'Mapa final'!$A$10),"")</f>
        <v/>
      </c>
      <c r="BA66" s="470"/>
      <c r="BB66" s="470" t="str">
        <f>IF(AND('Mapa final'!$K$13="Baja",'Mapa final'!$O$13="Catastrófico"),CONCATENATE("R",'Mapa final'!$A$13),"")</f>
        <v/>
      </c>
      <c r="BC66" s="470"/>
      <c r="BD66" s="470" t="str">
        <f>IF(AND('Mapa final'!$K$16="Baja",'Mapa final'!$O$16="Catastrófico"),CONCATENATE("R",'Mapa final'!$A$16),"")</f>
        <v/>
      </c>
      <c r="BE66" s="470"/>
      <c r="BF66" s="470" t="str">
        <f>IF(AND('Mapa final'!$K$19="Baja",'Mapa final'!$O$19="Catastrófico"),CONCATENATE("R",'Mapa final'!$A$19),"")</f>
        <v/>
      </c>
      <c r="BG66" s="524"/>
      <c r="BH66" s="41"/>
      <c r="BI66" s="498"/>
      <c r="BJ66" s="499"/>
      <c r="BK66" s="499"/>
      <c r="BL66" s="499"/>
      <c r="BM66" s="499"/>
      <c r="BN66" s="500"/>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291"/>
      <c r="C67" s="291"/>
      <c r="D67" s="292"/>
      <c r="E67" s="515"/>
      <c r="F67" s="516"/>
      <c r="G67" s="516"/>
      <c r="H67" s="516"/>
      <c r="I67" s="516"/>
      <c r="J67" s="443"/>
      <c r="K67" s="444"/>
      <c r="L67" s="444"/>
      <c r="M67" s="444"/>
      <c r="N67" s="444"/>
      <c r="O67" s="444"/>
      <c r="P67" s="444"/>
      <c r="Q67" s="444"/>
      <c r="R67" s="444"/>
      <c r="S67" s="445"/>
      <c r="T67" s="451"/>
      <c r="U67" s="449"/>
      <c r="V67" s="449"/>
      <c r="W67" s="449"/>
      <c r="X67" s="449"/>
      <c r="Y67" s="449"/>
      <c r="Z67" s="449"/>
      <c r="AA67" s="449"/>
      <c r="AB67" s="449"/>
      <c r="AC67" s="450"/>
      <c r="AD67" s="451"/>
      <c r="AE67" s="449"/>
      <c r="AF67" s="449"/>
      <c r="AG67" s="449"/>
      <c r="AH67" s="449"/>
      <c r="AI67" s="449"/>
      <c r="AJ67" s="449"/>
      <c r="AK67" s="449"/>
      <c r="AL67" s="449"/>
      <c r="AM67" s="450"/>
      <c r="AN67" s="454"/>
      <c r="AO67" s="452"/>
      <c r="AP67" s="452"/>
      <c r="AQ67" s="452"/>
      <c r="AR67" s="452"/>
      <c r="AS67" s="452"/>
      <c r="AT67" s="452"/>
      <c r="AU67" s="452"/>
      <c r="AV67" s="452"/>
      <c r="AW67" s="453"/>
      <c r="AX67" s="448"/>
      <c r="AY67" s="446"/>
      <c r="AZ67" s="446"/>
      <c r="BA67" s="446"/>
      <c r="BB67" s="446"/>
      <c r="BC67" s="446"/>
      <c r="BD67" s="446"/>
      <c r="BE67" s="446"/>
      <c r="BF67" s="446"/>
      <c r="BG67" s="447"/>
      <c r="BH67" s="41"/>
      <c r="BI67" s="498"/>
      <c r="BJ67" s="499"/>
      <c r="BK67" s="499"/>
      <c r="BL67" s="499"/>
      <c r="BM67" s="499"/>
      <c r="BN67" s="500"/>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291"/>
      <c r="C68" s="291"/>
      <c r="D68" s="292"/>
      <c r="E68" s="515"/>
      <c r="F68" s="516"/>
      <c r="G68" s="516"/>
      <c r="H68" s="516"/>
      <c r="I68" s="516"/>
      <c r="J68" s="443" t="str">
        <f>IF(AND('Mapa final'!$K$22="Baja",'Mapa final'!$O$22="Mayor"),CONCATENATE("R",'Mapa final'!$A$22),"")</f>
        <v/>
      </c>
      <c r="K68" s="444"/>
      <c r="L68" s="444" t="str">
        <f>IF(AND('Mapa final'!$K$25="Baja",'Mapa final'!$O$25="Mayor"),CONCATENATE("R",'Mapa final'!$A$25),"")</f>
        <v/>
      </c>
      <c r="M68" s="444"/>
      <c r="N68" s="444" t="str">
        <f>IF(AND('Mapa final'!$K$28="Baja",'Mapa final'!$O$28="Mayor"),CONCATENATE("R",'Mapa final'!$A$28),"")</f>
        <v/>
      </c>
      <c r="O68" s="444"/>
      <c r="P68" s="444" t="str">
        <f>IF(AND('Mapa final'!$K$31="Baja",'Mapa final'!$O$31="Mayor"),CONCATENATE("R",'Mapa final'!$A$31),"")</f>
        <v>R10</v>
      </c>
      <c r="Q68" s="444"/>
      <c r="R68" s="444" t="str">
        <f>IF(AND('Mapa final'!$K$34="Baja",'Mapa final'!$O$34="Mayor"),CONCATENATE("R",'Mapa final'!$A$34),"")</f>
        <v/>
      </c>
      <c r="S68" s="445"/>
      <c r="T68" s="451" t="str">
        <f>IF(AND('Mapa final'!$K$22="Baja",'Mapa final'!$O$22="Mayor"),CONCATENATE("R",'Mapa final'!$A$22),"")</f>
        <v/>
      </c>
      <c r="U68" s="449"/>
      <c r="V68" s="449" t="str">
        <f>IF(AND('Mapa final'!$K$25="Baja",'Mapa final'!$O$25="Mayor"),CONCATENATE("R",'Mapa final'!$A$25),"")</f>
        <v/>
      </c>
      <c r="W68" s="449"/>
      <c r="X68" s="449" t="str">
        <f>IF(AND('Mapa final'!$K$28="Baja",'Mapa final'!$O$28="Mayor"),CONCATENATE("R",'Mapa final'!$A$28),"")</f>
        <v/>
      </c>
      <c r="Y68" s="449"/>
      <c r="Z68" s="449" t="str">
        <f>IF(AND('Mapa final'!$K$31="Baja",'Mapa final'!$O$31="Mayor"),CONCATENATE("R",'Mapa final'!$A$31),"")</f>
        <v>R10</v>
      </c>
      <c r="AA68" s="449"/>
      <c r="AB68" s="449" t="str">
        <f>IF(AND('Mapa final'!$K$34="Baja",'Mapa final'!$O$34="Mayor"),CONCATENATE("R",'Mapa final'!$A$34),"")</f>
        <v/>
      </c>
      <c r="AC68" s="450"/>
      <c r="AD68" s="451" t="str">
        <f>IF(AND('Mapa final'!$K$22="Baja",'Mapa final'!$O$22="Mayor"),CONCATENATE("R",'Mapa final'!$A$22),"")</f>
        <v/>
      </c>
      <c r="AE68" s="449"/>
      <c r="AF68" s="449" t="str">
        <f>IF(AND('Mapa final'!$K$25="Baja",'Mapa final'!$O$25="Mayor"),CONCATENATE("R",'Mapa final'!$A$25),"")</f>
        <v/>
      </c>
      <c r="AG68" s="449"/>
      <c r="AH68" s="449" t="str">
        <f>IF(AND('Mapa final'!$K$28="Baja",'Mapa final'!$O$28="Mayor"),CONCATENATE("R",'Mapa final'!$A$28),"")</f>
        <v/>
      </c>
      <c r="AI68" s="449"/>
      <c r="AJ68" s="449" t="str">
        <f>IF(AND('Mapa final'!$K$31="Baja",'Mapa final'!$O$31="Mayor"),CONCATENATE("R",'Mapa final'!$A$31),"")</f>
        <v>R10</v>
      </c>
      <c r="AK68" s="449"/>
      <c r="AL68" s="449" t="str">
        <f>IF(AND('Mapa final'!$K$34="Baja",'Mapa final'!$O$34="Mayor"),CONCATENATE("R",'Mapa final'!$A$34),"")</f>
        <v/>
      </c>
      <c r="AM68" s="450"/>
      <c r="AN68" s="454" t="str">
        <f>IF(AND('Mapa final'!$K$22="Baja",'Mapa final'!$O$22="Mayor"),CONCATENATE("R",'Mapa final'!$A$22),"")</f>
        <v/>
      </c>
      <c r="AO68" s="452"/>
      <c r="AP68" s="452" t="str">
        <f>IF(AND('Mapa final'!$K$25="Baja",'Mapa final'!$O$25="Mayor"),CONCATENATE("R",'Mapa final'!$A$25),"")</f>
        <v/>
      </c>
      <c r="AQ68" s="452"/>
      <c r="AR68" s="452" t="str">
        <f>IF(AND('Mapa final'!$K$28="Baja",'Mapa final'!$O$28="Mayor"),CONCATENATE("R",'Mapa final'!$A$28),"")</f>
        <v/>
      </c>
      <c r="AS68" s="452"/>
      <c r="AT68" s="452" t="str">
        <f>IF(AND('Mapa final'!$K$31="Baja",'Mapa final'!$O$31="Mayor"),CONCATENATE("R",'Mapa final'!$A$31),"")</f>
        <v>R10</v>
      </c>
      <c r="AU68" s="452"/>
      <c r="AV68" s="452" t="str">
        <f>IF(AND('Mapa final'!$K$34="Baja",'Mapa final'!$O$34="Mayor"),CONCATENATE("R",'Mapa final'!$A$34),"")</f>
        <v/>
      </c>
      <c r="AW68" s="453"/>
      <c r="AX68" s="448" t="str">
        <f>IF(AND('Mapa final'!$K$22="Baja",'Mapa final'!$O$22="Catastrófico"),CONCATENATE("R",'Mapa final'!$A$22),"")</f>
        <v/>
      </c>
      <c r="AY68" s="446"/>
      <c r="AZ68" s="446" t="str">
        <f>IF(AND('Mapa final'!$K$25="Baja",'Mapa final'!$O$25="Catastrófico"),CONCATENATE("R",'Mapa final'!$A$25),"")</f>
        <v/>
      </c>
      <c r="BA68" s="446"/>
      <c r="BB68" s="446" t="str">
        <f>IF(AND('Mapa final'!$K$28="Baja",'Mapa final'!$O$28="Catastrófico"),CONCATENATE("R",'Mapa final'!$A$28),"")</f>
        <v/>
      </c>
      <c r="BC68" s="446"/>
      <c r="BD68" s="446" t="str">
        <f>IF(AND('Mapa final'!$K$31="Baja",'Mapa final'!$O$31="Catastrófico"),CONCATENATE("R",'Mapa final'!$A$31),"")</f>
        <v/>
      </c>
      <c r="BE68" s="446"/>
      <c r="BF68" s="446" t="str">
        <f>IF(AND('Mapa final'!$K$34="Baja",'Mapa final'!$O$34="Catastrófico"),CONCATENATE("R",'Mapa final'!$A$34),"")</f>
        <v/>
      </c>
      <c r="BG68" s="447"/>
      <c r="BH68" s="41"/>
      <c r="BI68" s="498"/>
      <c r="BJ68" s="499"/>
      <c r="BK68" s="499"/>
      <c r="BL68" s="499"/>
      <c r="BM68" s="499"/>
      <c r="BN68" s="500"/>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291"/>
      <c r="C69" s="291"/>
      <c r="D69" s="292"/>
      <c r="E69" s="515"/>
      <c r="F69" s="516"/>
      <c r="G69" s="516"/>
      <c r="H69" s="516"/>
      <c r="I69" s="516"/>
      <c r="J69" s="443"/>
      <c r="K69" s="444"/>
      <c r="L69" s="444"/>
      <c r="M69" s="444"/>
      <c r="N69" s="444"/>
      <c r="O69" s="444"/>
      <c r="P69" s="444"/>
      <c r="Q69" s="444"/>
      <c r="R69" s="444"/>
      <c r="S69" s="445"/>
      <c r="T69" s="451"/>
      <c r="U69" s="449"/>
      <c r="V69" s="449"/>
      <c r="W69" s="449"/>
      <c r="X69" s="449"/>
      <c r="Y69" s="449"/>
      <c r="Z69" s="449"/>
      <c r="AA69" s="449"/>
      <c r="AB69" s="449"/>
      <c r="AC69" s="450"/>
      <c r="AD69" s="451"/>
      <c r="AE69" s="449"/>
      <c r="AF69" s="449"/>
      <c r="AG69" s="449"/>
      <c r="AH69" s="449"/>
      <c r="AI69" s="449"/>
      <c r="AJ69" s="449"/>
      <c r="AK69" s="449"/>
      <c r="AL69" s="449"/>
      <c r="AM69" s="450"/>
      <c r="AN69" s="454"/>
      <c r="AO69" s="452"/>
      <c r="AP69" s="452"/>
      <c r="AQ69" s="452"/>
      <c r="AR69" s="452"/>
      <c r="AS69" s="452"/>
      <c r="AT69" s="452"/>
      <c r="AU69" s="452"/>
      <c r="AV69" s="452"/>
      <c r="AW69" s="453"/>
      <c r="AX69" s="448"/>
      <c r="AY69" s="446"/>
      <c r="AZ69" s="446"/>
      <c r="BA69" s="446"/>
      <c r="BB69" s="446"/>
      <c r="BC69" s="446"/>
      <c r="BD69" s="446"/>
      <c r="BE69" s="446"/>
      <c r="BF69" s="446"/>
      <c r="BG69" s="447"/>
      <c r="BH69" s="41"/>
      <c r="BI69" s="498"/>
      <c r="BJ69" s="499"/>
      <c r="BK69" s="499"/>
      <c r="BL69" s="499"/>
      <c r="BM69" s="499"/>
      <c r="BN69" s="500"/>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291"/>
      <c r="C70" s="291"/>
      <c r="D70" s="292"/>
      <c r="E70" s="515"/>
      <c r="F70" s="516"/>
      <c r="G70" s="516"/>
      <c r="H70" s="516"/>
      <c r="I70" s="516"/>
      <c r="J70" s="443" t="str">
        <f>IF(AND('Mapa final'!$K$37="Baja",'Mapa final'!$O$37="Mayor"),CONCATENATE("R",'Mapa final'!$A$37),"")</f>
        <v/>
      </c>
      <c r="K70" s="444"/>
      <c r="L70" s="444" t="str">
        <f>IF(AND('Mapa final'!$K$40="Baja",'Mapa final'!$O$40="Mayor"),CONCATENATE("R",'Mapa final'!$A$40),"")</f>
        <v/>
      </c>
      <c r="M70" s="444"/>
      <c r="N70" s="444" t="str">
        <f>IF(AND('Mapa final'!$K$43="Baja",'Mapa final'!$O$43="Mayor"),CONCATENATE("R",'Mapa final'!$A$43),"")</f>
        <v/>
      </c>
      <c r="O70" s="444"/>
      <c r="P70" s="444" t="str">
        <f>IF(AND('Mapa final'!$K$46="Baja",'Mapa final'!$O$46="Mayor"),CONCATENATE("R",'Mapa final'!$A$46),"")</f>
        <v/>
      </c>
      <c r="Q70" s="444"/>
      <c r="R70" s="444" t="str">
        <f>IF(AND('Mapa final'!$K$49="Baja",'Mapa final'!$O$49="Mayor"),CONCATENATE("R",'Mapa final'!$A$49),"")</f>
        <v/>
      </c>
      <c r="S70" s="445"/>
      <c r="T70" s="451" t="str">
        <f>IF(AND('Mapa final'!$K$37="Baja",'Mapa final'!$O$37="Mayor"),CONCATENATE("R",'Mapa final'!$A$37),"")</f>
        <v/>
      </c>
      <c r="U70" s="449"/>
      <c r="V70" s="449" t="str">
        <f>IF(AND('Mapa final'!$K$40="Baja",'Mapa final'!$O$40="Mayor"),CONCATENATE("R",'Mapa final'!$A$40),"")</f>
        <v/>
      </c>
      <c r="W70" s="449"/>
      <c r="X70" s="449" t="str">
        <f>IF(AND('Mapa final'!$K$43="Baja",'Mapa final'!$O$43="Mayor"),CONCATENATE("R",'Mapa final'!$A$43),"")</f>
        <v/>
      </c>
      <c r="Y70" s="449"/>
      <c r="Z70" s="449" t="str">
        <f>IF(AND('Mapa final'!$K$46="Baja",'Mapa final'!$O$46="Mayor"),CONCATENATE("R",'Mapa final'!$A$46),"")</f>
        <v/>
      </c>
      <c r="AA70" s="449"/>
      <c r="AB70" s="449" t="str">
        <f>IF(AND('Mapa final'!$K$49="Baja",'Mapa final'!$O$49="Mayor"),CONCATENATE("R",'Mapa final'!$A$49),"")</f>
        <v/>
      </c>
      <c r="AC70" s="450"/>
      <c r="AD70" s="451" t="str">
        <f>IF(AND('Mapa final'!$K$37="Baja",'Mapa final'!$O$37="Mayor"),CONCATENATE("R",'Mapa final'!$A$37),"")</f>
        <v/>
      </c>
      <c r="AE70" s="449"/>
      <c r="AF70" s="449" t="str">
        <f>IF(AND('Mapa final'!$K$40="Baja",'Mapa final'!$O$40="Mayor"),CONCATENATE("R",'Mapa final'!$A$40),"")</f>
        <v/>
      </c>
      <c r="AG70" s="449"/>
      <c r="AH70" s="449" t="str">
        <f>IF(AND('Mapa final'!$K$43="Baja",'Mapa final'!$O$43="Mayor"),CONCATENATE("R",'Mapa final'!$A$43),"")</f>
        <v/>
      </c>
      <c r="AI70" s="449"/>
      <c r="AJ70" s="449" t="str">
        <f>IF(AND('Mapa final'!$K$46="Baja",'Mapa final'!$O$46="Mayor"),CONCATENATE("R",'Mapa final'!$A$46),"")</f>
        <v/>
      </c>
      <c r="AK70" s="449"/>
      <c r="AL70" s="449" t="str">
        <f>IF(AND('Mapa final'!$K$49="Baja",'Mapa final'!$O$49="Mayor"),CONCATENATE("R",'Mapa final'!$A$49),"")</f>
        <v/>
      </c>
      <c r="AM70" s="450"/>
      <c r="AN70" s="454" t="str">
        <f>IF(AND('Mapa final'!$K$37="Baja",'Mapa final'!$O$37="Mayor"),CONCATENATE("R",'Mapa final'!$A$37),"")</f>
        <v/>
      </c>
      <c r="AO70" s="452"/>
      <c r="AP70" s="452" t="str">
        <f>IF(AND('Mapa final'!$K$40="Baja",'Mapa final'!$O$40="Mayor"),CONCATENATE("R",'Mapa final'!$A$40),"")</f>
        <v/>
      </c>
      <c r="AQ70" s="452"/>
      <c r="AR70" s="452" t="str">
        <f>IF(AND('Mapa final'!$K$43="Baja",'Mapa final'!$O$43="Mayor"),CONCATENATE("R",'Mapa final'!$A$43),"")</f>
        <v/>
      </c>
      <c r="AS70" s="452"/>
      <c r="AT70" s="452" t="str">
        <f>IF(AND('Mapa final'!$K$46="Baja",'Mapa final'!$O$46="Mayor"),CONCATENATE("R",'Mapa final'!$A$46),"")</f>
        <v/>
      </c>
      <c r="AU70" s="452"/>
      <c r="AV70" s="452" t="str">
        <f>IF(AND('Mapa final'!$K$49="Baja",'Mapa final'!$O$49="Mayor"),CONCATENATE("R",'Mapa final'!$A$49),"")</f>
        <v/>
      </c>
      <c r="AW70" s="453"/>
      <c r="AX70" s="448" t="str">
        <f>IF(AND('Mapa final'!$K$37="Baja",'Mapa final'!$O$37="Catastrófico"),CONCATENATE("R",'Mapa final'!$A$37),"")</f>
        <v/>
      </c>
      <c r="AY70" s="446"/>
      <c r="AZ70" s="446" t="str">
        <f>IF(AND('Mapa final'!$K$40="Baja",'Mapa final'!$O$40="Catastrófico"),CONCATENATE("R",'Mapa final'!$A$40),"")</f>
        <v/>
      </c>
      <c r="BA70" s="446"/>
      <c r="BB70" s="446" t="str">
        <f>IF(AND('Mapa final'!$K$43="Baja",'Mapa final'!$O$43="Catastrófico"),CONCATENATE("R",'Mapa final'!$A$43),"")</f>
        <v/>
      </c>
      <c r="BC70" s="446"/>
      <c r="BD70" s="446" t="str">
        <f>IF(AND('Mapa final'!$K$46="Baja",'Mapa final'!$O$46="Catastrófico"),CONCATENATE("R",'Mapa final'!$A$46),"")</f>
        <v/>
      </c>
      <c r="BE70" s="446"/>
      <c r="BF70" s="446" t="str">
        <f>IF(AND('Mapa final'!$K$49="Baja",'Mapa final'!$O$49="Catastrófico"),CONCATENATE("R",'Mapa final'!$A$49),"")</f>
        <v/>
      </c>
      <c r="BG70" s="447"/>
      <c r="BH70" s="41"/>
      <c r="BI70" s="498"/>
      <c r="BJ70" s="499"/>
      <c r="BK70" s="499"/>
      <c r="BL70" s="499"/>
      <c r="BM70" s="499"/>
      <c r="BN70" s="500"/>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291"/>
      <c r="C71" s="291"/>
      <c r="D71" s="292"/>
      <c r="E71" s="515"/>
      <c r="F71" s="516"/>
      <c r="G71" s="516"/>
      <c r="H71" s="516"/>
      <c r="I71" s="516"/>
      <c r="J71" s="443"/>
      <c r="K71" s="444"/>
      <c r="L71" s="444"/>
      <c r="M71" s="444"/>
      <c r="N71" s="444"/>
      <c r="O71" s="444"/>
      <c r="P71" s="444"/>
      <c r="Q71" s="444"/>
      <c r="R71" s="444"/>
      <c r="S71" s="445"/>
      <c r="T71" s="451"/>
      <c r="U71" s="449"/>
      <c r="V71" s="449"/>
      <c r="W71" s="449"/>
      <c r="X71" s="449"/>
      <c r="Y71" s="449"/>
      <c r="Z71" s="449"/>
      <c r="AA71" s="449"/>
      <c r="AB71" s="449"/>
      <c r="AC71" s="450"/>
      <c r="AD71" s="451"/>
      <c r="AE71" s="449"/>
      <c r="AF71" s="449"/>
      <c r="AG71" s="449"/>
      <c r="AH71" s="449"/>
      <c r="AI71" s="449"/>
      <c r="AJ71" s="449"/>
      <c r="AK71" s="449"/>
      <c r="AL71" s="449"/>
      <c r="AM71" s="450"/>
      <c r="AN71" s="454"/>
      <c r="AO71" s="452"/>
      <c r="AP71" s="452"/>
      <c r="AQ71" s="452"/>
      <c r="AR71" s="452"/>
      <c r="AS71" s="452"/>
      <c r="AT71" s="452"/>
      <c r="AU71" s="452"/>
      <c r="AV71" s="452"/>
      <c r="AW71" s="453"/>
      <c r="AX71" s="448"/>
      <c r="AY71" s="446"/>
      <c r="AZ71" s="446"/>
      <c r="BA71" s="446"/>
      <c r="BB71" s="446"/>
      <c r="BC71" s="446"/>
      <c r="BD71" s="446"/>
      <c r="BE71" s="446"/>
      <c r="BF71" s="446"/>
      <c r="BG71" s="447"/>
      <c r="BH71" s="41"/>
      <c r="BI71" s="498"/>
      <c r="BJ71" s="499"/>
      <c r="BK71" s="499"/>
      <c r="BL71" s="499"/>
      <c r="BM71" s="499"/>
      <c r="BN71" s="500"/>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291"/>
      <c r="C72" s="291"/>
      <c r="D72" s="292"/>
      <c r="E72" s="515"/>
      <c r="F72" s="516"/>
      <c r="G72" s="516"/>
      <c r="H72" s="516"/>
      <c r="I72" s="516"/>
      <c r="J72" s="443" t="str">
        <f>IF(AND('Mapa final'!$K$52="Baja",'Mapa final'!$O$52="Mayor"),CONCATENATE("R",'Mapa final'!$A$52),"")</f>
        <v/>
      </c>
      <c r="K72" s="444"/>
      <c r="L72" s="444" t="str">
        <f>IF(AND('Mapa final'!$K$55="Baja",'Mapa final'!$O$55="Mayor"),CONCATENATE("R",'Mapa final'!$A$55),"")</f>
        <v/>
      </c>
      <c r="M72" s="444"/>
      <c r="N72" s="444" t="str">
        <f>IF(AND('Mapa final'!$K$58="Baja",'Mapa final'!$O$58="Mayor"),CONCATENATE("R",'Mapa final'!$A$58),"")</f>
        <v/>
      </c>
      <c r="O72" s="444"/>
      <c r="P72" s="444" t="str">
        <f>IF(AND('Mapa final'!$K$61="Baja",'Mapa final'!$O$61="Mayor"),CONCATENATE("R",'Mapa final'!$A$61),"")</f>
        <v/>
      </c>
      <c r="Q72" s="444"/>
      <c r="R72" s="444" t="str">
        <f>IF(AND('Mapa final'!$K$64="Baja",'Mapa final'!$O$64="Mayor"),CONCATENATE("R",'Mapa final'!$A$64),"")</f>
        <v/>
      </c>
      <c r="S72" s="445"/>
      <c r="T72" s="451" t="str">
        <f>IF(AND('Mapa final'!$K$52="Baja",'Mapa final'!$O$52="Mayor"),CONCATENATE("R",'Mapa final'!$A$52),"")</f>
        <v/>
      </c>
      <c r="U72" s="449"/>
      <c r="V72" s="449" t="str">
        <f>IF(AND('Mapa final'!$K$55="Baja",'Mapa final'!$O$55="Mayor"),CONCATENATE("R",'Mapa final'!$A$55),"")</f>
        <v/>
      </c>
      <c r="W72" s="449"/>
      <c r="X72" s="449" t="str">
        <f>IF(AND('Mapa final'!$K$58="Baja",'Mapa final'!$O$58="Mayor"),CONCATENATE("R",'Mapa final'!$A$58),"")</f>
        <v/>
      </c>
      <c r="Y72" s="449"/>
      <c r="Z72" s="449" t="str">
        <f>IF(AND('Mapa final'!$K$61="Baja",'Mapa final'!$O$61="Mayor"),CONCATENATE("R",'Mapa final'!$A$61),"")</f>
        <v/>
      </c>
      <c r="AA72" s="449"/>
      <c r="AB72" s="449" t="str">
        <f>IF(AND('Mapa final'!$K$64="Baja",'Mapa final'!$O$64="Mayor"),CONCATENATE("R",'Mapa final'!$A$64),"")</f>
        <v/>
      </c>
      <c r="AC72" s="450"/>
      <c r="AD72" s="451" t="str">
        <f>IF(AND('Mapa final'!$K$52="Baja",'Mapa final'!$O$52="Mayor"),CONCATENATE("R",'Mapa final'!$A$52),"")</f>
        <v/>
      </c>
      <c r="AE72" s="449"/>
      <c r="AF72" s="449" t="str">
        <f>IF(AND('Mapa final'!$K$55="Baja",'Mapa final'!$O$55="Mayor"),CONCATENATE("R",'Mapa final'!$A$55),"")</f>
        <v/>
      </c>
      <c r="AG72" s="449"/>
      <c r="AH72" s="449" t="str">
        <f>IF(AND('Mapa final'!$K$58="Baja",'Mapa final'!$O$58="Mayor"),CONCATENATE("R",'Mapa final'!$A$58),"")</f>
        <v/>
      </c>
      <c r="AI72" s="449"/>
      <c r="AJ72" s="449" t="str">
        <f>IF(AND('Mapa final'!$K$61="Baja",'Mapa final'!$O$61="Mayor"),CONCATENATE("R",'Mapa final'!$A$61),"")</f>
        <v/>
      </c>
      <c r="AK72" s="449"/>
      <c r="AL72" s="449" t="str">
        <f>IF(AND('Mapa final'!$K$64="Baja",'Mapa final'!$O$64="Mayor"),CONCATENATE("R",'Mapa final'!$A$64),"")</f>
        <v/>
      </c>
      <c r="AM72" s="450"/>
      <c r="AN72" s="454" t="str">
        <f>IF(AND('Mapa final'!$K$52="Baja",'Mapa final'!$O$52="Mayor"),CONCATENATE("R",'Mapa final'!$A$52),"")</f>
        <v/>
      </c>
      <c r="AO72" s="452"/>
      <c r="AP72" s="452" t="str">
        <f>IF(AND('Mapa final'!$K$55="Baja",'Mapa final'!$O$55="Mayor"),CONCATENATE("R",'Mapa final'!$A$55),"")</f>
        <v/>
      </c>
      <c r="AQ72" s="452"/>
      <c r="AR72" s="452" t="str">
        <f>IF(AND('Mapa final'!$K$58="Baja",'Mapa final'!$O$58="Mayor"),CONCATENATE("R",'Mapa final'!$A$58),"")</f>
        <v/>
      </c>
      <c r="AS72" s="452"/>
      <c r="AT72" s="452" t="str">
        <f>IF(AND('Mapa final'!$K$61="Baja",'Mapa final'!$O$61="Mayor"),CONCATENATE("R",'Mapa final'!$A$61),"")</f>
        <v/>
      </c>
      <c r="AU72" s="452"/>
      <c r="AV72" s="452" t="str">
        <f>IF(AND('Mapa final'!$K$64="Baja",'Mapa final'!$O$64="Mayor"),CONCATENATE("R",'Mapa final'!$A$64),"")</f>
        <v/>
      </c>
      <c r="AW72" s="453"/>
      <c r="AX72" s="448" t="str">
        <f>IF(AND('Mapa final'!$K$52="Baja",'Mapa final'!$O$52="Catastrófico"),CONCATENATE("R",'Mapa final'!$A$52),"")</f>
        <v/>
      </c>
      <c r="AY72" s="446"/>
      <c r="AZ72" s="446" t="str">
        <f>IF(AND('Mapa final'!$K$55="Baja",'Mapa final'!$O$55="Catastrófico"),CONCATENATE("R",'Mapa final'!$A$55),"")</f>
        <v/>
      </c>
      <c r="BA72" s="446"/>
      <c r="BB72" s="446" t="str">
        <f>IF(AND('Mapa final'!$K$58="Baja",'Mapa final'!$O$58="Catastrófico"),CONCATENATE("R",'Mapa final'!$A$58),"")</f>
        <v/>
      </c>
      <c r="BC72" s="446"/>
      <c r="BD72" s="446" t="str">
        <f>IF(AND('Mapa final'!$K$61="Baja",'Mapa final'!$O$61="Catastrófico"),CONCATENATE("R",'Mapa final'!$A$61),"")</f>
        <v/>
      </c>
      <c r="BE72" s="446"/>
      <c r="BF72" s="446" t="str">
        <f>IF(AND('Mapa final'!$K$64="Baja",'Mapa final'!$O$64="Catastrófico"),CONCATENATE("R",'Mapa final'!$A$64),"")</f>
        <v/>
      </c>
      <c r="BG72" s="447"/>
      <c r="BH72" s="41"/>
      <c r="BI72" s="498"/>
      <c r="BJ72" s="499"/>
      <c r="BK72" s="499"/>
      <c r="BL72" s="499"/>
      <c r="BM72" s="499"/>
      <c r="BN72" s="500"/>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291"/>
      <c r="C73" s="291"/>
      <c r="D73" s="292"/>
      <c r="E73" s="515"/>
      <c r="F73" s="516"/>
      <c r="G73" s="516"/>
      <c r="H73" s="516"/>
      <c r="I73" s="516"/>
      <c r="J73" s="443"/>
      <c r="K73" s="444"/>
      <c r="L73" s="444"/>
      <c r="M73" s="444"/>
      <c r="N73" s="444"/>
      <c r="O73" s="444"/>
      <c r="P73" s="444"/>
      <c r="Q73" s="444"/>
      <c r="R73" s="444"/>
      <c r="S73" s="445"/>
      <c r="T73" s="451"/>
      <c r="U73" s="449"/>
      <c r="V73" s="449"/>
      <c r="W73" s="449"/>
      <c r="X73" s="449"/>
      <c r="Y73" s="449"/>
      <c r="Z73" s="449"/>
      <c r="AA73" s="449"/>
      <c r="AB73" s="449"/>
      <c r="AC73" s="450"/>
      <c r="AD73" s="451"/>
      <c r="AE73" s="449"/>
      <c r="AF73" s="449"/>
      <c r="AG73" s="449"/>
      <c r="AH73" s="449"/>
      <c r="AI73" s="449"/>
      <c r="AJ73" s="449"/>
      <c r="AK73" s="449"/>
      <c r="AL73" s="449"/>
      <c r="AM73" s="450"/>
      <c r="AN73" s="454"/>
      <c r="AO73" s="452"/>
      <c r="AP73" s="452"/>
      <c r="AQ73" s="452"/>
      <c r="AR73" s="452"/>
      <c r="AS73" s="452"/>
      <c r="AT73" s="452"/>
      <c r="AU73" s="452"/>
      <c r="AV73" s="452"/>
      <c r="AW73" s="453"/>
      <c r="AX73" s="448"/>
      <c r="AY73" s="446"/>
      <c r="AZ73" s="446"/>
      <c r="BA73" s="446"/>
      <c r="BB73" s="446"/>
      <c r="BC73" s="446"/>
      <c r="BD73" s="446"/>
      <c r="BE73" s="446"/>
      <c r="BF73" s="446"/>
      <c r="BG73" s="447"/>
      <c r="BH73" s="41"/>
      <c r="BI73" s="501"/>
      <c r="BJ73" s="502"/>
      <c r="BK73" s="502"/>
      <c r="BL73" s="502"/>
      <c r="BM73" s="502"/>
      <c r="BN73" s="503"/>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291"/>
      <c r="C74" s="291"/>
      <c r="D74" s="292"/>
      <c r="E74" s="515"/>
      <c r="F74" s="516"/>
      <c r="G74" s="516"/>
      <c r="H74" s="516"/>
      <c r="I74" s="516"/>
      <c r="J74" s="443" t="str">
        <f>IF(AND('Mapa final'!$K$67="Baja",'Mapa final'!$O$67="Mayor"),CONCATENATE("R",'Mapa final'!$A$67),"")</f>
        <v/>
      </c>
      <c r="K74" s="444"/>
      <c r="L74" s="444" t="str">
        <f>IF(AND('Mapa final'!$K$70="Baja",'Mapa final'!$O$70="Mayor"),CONCATENATE("R",'Mapa final'!$A$70),"")</f>
        <v/>
      </c>
      <c r="M74" s="444"/>
      <c r="N74" s="444" t="str">
        <f>IF(AND('Mapa final'!$K$73="Baja",'Mapa final'!$O$73="Mayor"),CONCATENATE("R",'Mapa final'!$A$73),"")</f>
        <v/>
      </c>
      <c r="O74" s="444"/>
      <c r="P74" s="444" t="str">
        <f>IF(AND('Mapa final'!$K$76="Baja",'Mapa final'!$O$76="Mayor"),CONCATENATE("R",'Mapa final'!$A$76),"")</f>
        <v/>
      </c>
      <c r="Q74" s="444"/>
      <c r="R74" s="444" t="str">
        <f>IF(AND('Mapa final'!$K$79="Baja",'Mapa final'!$O$79="Mayor"),CONCATENATE("R",'Mapa final'!$A$79),"")</f>
        <v/>
      </c>
      <c r="S74" s="445"/>
      <c r="T74" s="451" t="str">
        <f>IF(AND('Mapa final'!$K$67="Baja",'Mapa final'!$O$67="Mayor"),CONCATENATE("R",'Mapa final'!$A$67),"")</f>
        <v/>
      </c>
      <c r="U74" s="449"/>
      <c r="V74" s="449" t="str">
        <f>IF(AND('Mapa final'!$K$70="Baja",'Mapa final'!$O$70="Mayor"),CONCATENATE("R",'Mapa final'!$A$70),"")</f>
        <v/>
      </c>
      <c r="W74" s="449"/>
      <c r="X74" s="449" t="str">
        <f>IF(AND('Mapa final'!$K$73="Baja",'Mapa final'!$O$73="Mayor"),CONCATENATE("R",'Mapa final'!$A$73),"")</f>
        <v/>
      </c>
      <c r="Y74" s="449"/>
      <c r="Z74" s="449" t="str">
        <f>IF(AND('Mapa final'!$K$76="Baja",'Mapa final'!$O$76="Mayor"),CONCATENATE("R",'Mapa final'!$A$76),"")</f>
        <v/>
      </c>
      <c r="AA74" s="449"/>
      <c r="AB74" s="449" t="str">
        <f>IF(AND('Mapa final'!$K$79="Baja",'Mapa final'!$O$79="Mayor"),CONCATENATE("R",'Mapa final'!$A$79),"")</f>
        <v/>
      </c>
      <c r="AC74" s="450"/>
      <c r="AD74" s="451" t="str">
        <f>IF(AND('Mapa final'!$K$67="Baja",'Mapa final'!$O$67="Mayor"),CONCATENATE("R",'Mapa final'!$A$67),"")</f>
        <v/>
      </c>
      <c r="AE74" s="449"/>
      <c r="AF74" s="449" t="str">
        <f>IF(AND('Mapa final'!$K$70="Baja",'Mapa final'!$O$70="Mayor"),CONCATENATE("R",'Mapa final'!$A$70),"")</f>
        <v/>
      </c>
      <c r="AG74" s="449"/>
      <c r="AH74" s="449" t="str">
        <f>IF(AND('Mapa final'!$K$73="Baja",'Mapa final'!$O$73="Mayor"),CONCATENATE("R",'Mapa final'!$A$73),"")</f>
        <v/>
      </c>
      <c r="AI74" s="449"/>
      <c r="AJ74" s="449" t="str">
        <f>IF(AND('Mapa final'!$K$76="Baja",'Mapa final'!$O$76="Mayor"),CONCATENATE("R",'Mapa final'!$A$76),"")</f>
        <v/>
      </c>
      <c r="AK74" s="449"/>
      <c r="AL74" s="449" t="str">
        <f>IF(AND('Mapa final'!$K$79="Baja",'Mapa final'!$O$79="Mayor"),CONCATENATE("R",'Mapa final'!$A$79),"")</f>
        <v/>
      </c>
      <c r="AM74" s="450"/>
      <c r="AN74" s="454" t="str">
        <f>IF(AND('Mapa final'!$K$67="Baja",'Mapa final'!$O$67="Mayor"),CONCATENATE("R",'Mapa final'!$A$67),"")</f>
        <v/>
      </c>
      <c r="AO74" s="452"/>
      <c r="AP74" s="452" t="str">
        <f>IF(AND('Mapa final'!$K$70="Baja",'Mapa final'!$O$70="Mayor"),CONCATENATE("R",'Mapa final'!$A$70),"")</f>
        <v/>
      </c>
      <c r="AQ74" s="452"/>
      <c r="AR74" s="452" t="str">
        <f>IF(AND('Mapa final'!$K$73="Baja",'Mapa final'!$O$73="Mayor"),CONCATENATE("R",'Mapa final'!$A$73),"")</f>
        <v/>
      </c>
      <c r="AS74" s="452"/>
      <c r="AT74" s="452" t="str">
        <f>IF(AND('Mapa final'!$K$76="Baja",'Mapa final'!$O$76="Mayor"),CONCATENATE("R",'Mapa final'!$A$76),"")</f>
        <v/>
      </c>
      <c r="AU74" s="452"/>
      <c r="AV74" s="452" t="str">
        <f>IF(AND('Mapa final'!$K$79="Baja",'Mapa final'!$O$79="Mayor"),CONCATENATE("R",'Mapa final'!$A$79),"")</f>
        <v/>
      </c>
      <c r="AW74" s="453"/>
      <c r="AX74" s="448" t="str">
        <f>IF(AND('Mapa final'!$K$67="Baja",'Mapa final'!$O$67="Catastrófico"),CONCATENATE("R",'Mapa final'!$A$67),"")</f>
        <v/>
      </c>
      <c r="AY74" s="446"/>
      <c r="AZ74" s="446" t="str">
        <f>IF(AND('Mapa final'!$K$70="Baja",'Mapa final'!$O$70="Catastrófico"),CONCATENATE("R",'Mapa final'!$A$70),"")</f>
        <v/>
      </c>
      <c r="BA74" s="446"/>
      <c r="BB74" s="446" t="str">
        <f>IF(AND('Mapa final'!$K$73="Baja",'Mapa final'!$O$73="Catastrófico"),CONCATENATE("R",'Mapa final'!$A$73),"")</f>
        <v/>
      </c>
      <c r="BC74" s="446"/>
      <c r="BD74" s="446" t="str">
        <f>IF(AND('Mapa final'!$K$76="Baja",'Mapa final'!$O$76="Catastrófico"),CONCATENATE("R",'Mapa final'!$A$76),"")</f>
        <v/>
      </c>
      <c r="BE74" s="446"/>
      <c r="BF74" s="446" t="str">
        <f>IF(AND('Mapa final'!$K$79="Baja",'Mapa final'!$O$79="Catastrófico"),CONCATENATE("R",'Mapa final'!$A$79),"")</f>
        <v/>
      </c>
      <c r="BG74" s="447"/>
      <c r="BH74" s="41"/>
      <c r="BI74" s="504" t="s">
        <v>76</v>
      </c>
      <c r="BJ74" s="505"/>
      <c r="BK74" s="505"/>
      <c r="BL74" s="505"/>
      <c r="BM74" s="505"/>
      <c r="BN74" s="506"/>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291"/>
      <c r="C75" s="291"/>
      <c r="D75" s="292"/>
      <c r="E75" s="515"/>
      <c r="F75" s="516"/>
      <c r="G75" s="516"/>
      <c r="H75" s="516"/>
      <c r="I75" s="516"/>
      <c r="J75" s="443"/>
      <c r="K75" s="444"/>
      <c r="L75" s="444"/>
      <c r="M75" s="444"/>
      <c r="N75" s="444"/>
      <c r="O75" s="444"/>
      <c r="P75" s="444"/>
      <c r="Q75" s="444"/>
      <c r="R75" s="444"/>
      <c r="S75" s="445"/>
      <c r="T75" s="451"/>
      <c r="U75" s="449"/>
      <c r="V75" s="449"/>
      <c r="W75" s="449"/>
      <c r="X75" s="449"/>
      <c r="Y75" s="449"/>
      <c r="Z75" s="449"/>
      <c r="AA75" s="449"/>
      <c r="AB75" s="449"/>
      <c r="AC75" s="450"/>
      <c r="AD75" s="451"/>
      <c r="AE75" s="449"/>
      <c r="AF75" s="449"/>
      <c r="AG75" s="449"/>
      <c r="AH75" s="449"/>
      <c r="AI75" s="449"/>
      <c r="AJ75" s="449"/>
      <c r="AK75" s="449"/>
      <c r="AL75" s="449"/>
      <c r="AM75" s="450"/>
      <c r="AN75" s="454"/>
      <c r="AO75" s="452"/>
      <c r="AP75" s="452"/>
      <c r="AQ75" s="452"/>
      <c r="AR75" s="452"/>
      <c r="AS75" s="452"/>
      <c r="AT75" s="452"/>
      <c r="AU75" s="452"/>
      <c r="AV75" s="452"/>
      <c r="AW75" s="453"/>
      <c r="AX75" s="448"/>
      <c r="AY75" s="446"/>
      <c r="AZ75" s="446"/>
      <c r="BA75" s="446"/>
      <c r="BB75" s="446"/>
      <c r="BC75" s="446"/>
      <c r="BD75" s="446"/>
      <c r="BE75" s="446"/>
      <c r="BF75" s="446"/>
      <c r="BG75" s="447"/>
      <c r="BH75" s="41"/>
      <c r="BI75" s="507"/>
      <c r="BJ75" s="508"/>
      <c r="BK75" s="508"/>
      <c r="BL75" s="508"/>
      <c r="BM75" s="508"/>
      <c r="BN75" s="509"/>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291"/>
      <c r="C76" s="291"/>
      <c r="D76" s="292"/>
      <c r="E76" s="515"/>
      <c r="F76" s="516"/>
      <c r="G76" s="516"/>
      <c r="H76" s="516"/>
      <c r="I76" s="516"/>
      <c r="J76" s="443" t="str">
        <f>IF(AND('Mapa final'!$K$82="Baja",'Mapa final'!$O$82="Mayor"),CONCATENATE("R",'Mapa final'!$A$82),"")</f>
        <v/>
      </c>
      <c r="K76" s="444"/>
      <c r="L76" s="444" t="str">
        <f>IF(AND('Mapa final'!$K$85="Baja",'Mapa final'!$O$85="Mayor"),CONCATENATE("R",'Mapa final'!$A$85),"")</f>
        <v/>
      </c>
      <c r="M76" s="444"/>
      <c r="N76" s="444" t="str">
        <f>IF(AND('Mapa final'!$K$88="Baja",'Mapa final'!$O$88="Mayor"),CONCATENATE("R",'Mapa final'!$A$88),"")</f>
        <v/>
      </c>
      <c r="O76" s="444"/>
      <c r="P76" s="444" t="str">
        <f>IF(AND('Mapa final'!$K$91="Baja",'Mapa final'!$O$91="Mayor"),CONCATENATE("R",'Mapa final'!$A$91),"")</f>
        <v/>
      </c>
      <c r="Q76" s="444"/>
      <c r="R76" s="444" t="str">
        <f>IF(AND('Mapa final'!$K$94="Baja",'Mapa final'!$O$94="Mayor"),CONCATENATE("R",'Mapa final'!$A$94),"")</f>
        <v/>
      </c>
      <c r="S76" s="445"/>
      <c r="T76" s="451" t="str">
        <f>IF(AND('Mapa final'!$K$82="Baja",'Mapa final'!$O$82="Mayor"),CONCATENATE("R",'Mapa final'!$A$82),"")</f>
        <v/>
      </c>
      <c r="U76" s="449"/>
      <c r="V76" s="449" t="str">
        <f>IF(AND('Mapa final'!$K$85="Baja",'Mapa final'!$O$85="Mayor"),CONCATENATE("R",'Mapa final'!$A$85),"")</f>
        <v/>
      </c>
      <c r="W76" s="449"/>
      <c r="X76" s="449" t="str">
        <f>IF(AND('Mapa final'!$K$88="Baja",'Mapa final'!$O$88="Mayor"),CONCATENATE("R",'Mapa final'!$A$88),"")</f>
        <v/>
      </c>
      <c r="Y76" s="449"/>
      <c r="Z76" s="449" t="str">
        <f>IF(AND('Mapa final'!$K$91="Baja",'Mapa final'!$O$91="Mayor"),CONCATENATE("R",'Mapa final'!$A$91),"")</f>
        <v/>
      </c>
      <c r="AA76" s="449"/>
      <c r="AB76" s="449" t="str">
        <f>IF(AND('Mapa final'!$K$94="Baja",'Mapa final'!$O$94="Mayor"),CONCATENATE("R",'Mapa final'!$A$94),"")</f>
        <v/>
      </c>
      <c r="AC76" s="450"/>
      <c r="AD76" s="451" t="str">
        <f>IF(AND('Mapa final'!$K$82="Baja",'Mapa final'!$O$82="Mayor"),CONCATENATE("R",'Mapa final'!$A$82),"")</f>
        <v/>
      </c>
      <c r="AE76" s="449"/>
      <c r="AF76" s="449" t="str">
        <f>IF(AND('Mapa final'!$K$85="Baja",'Mapa final'!$O$85="Mayor"),CONCATENATE("R",'Mapa final'!$A$85),"")</f>
        <v/>
      </c>
      <c r="AG76" s="449"/>
      <c r="AH76" s="449" t="str">
        <f>IF(AND('Mapa final'!$K$88="Baja",'Mapa final'!$O$88="Mayor"),CONCATENATE("R",'Mapa final'!$A$88),"")</f>
        <v/>
      </c>
      <c r="AI76" s="449"/>
      <c r="AJ76" s="449" t="str">
        <f>IF(AND('Mapa final'!$K$91="Baja",'Mapa final'!$O$91="Mayor"),CONCATENATE("R",'Mapa final'!$A$91),"")</f>
        <v/>
      </c>
      <c r="AK76" s="449"/>
      <c r="AL76" s="449" t="str">
        <f>IF(AND('Mapa final'!$K$94="Baja",'Mapa final'!$O$94="Mayor"),CONCATENATE("R",'Mapa final'!$A$94),"")</f>
        <v/>
      </c>
      <c r="AM76" s="450"/>
      <c r="AN76" s="454" t="str">
        <f>IF(AND('Mapa final'!$K$82="Baja",'Mapa final'!$O$82="Mayor"),CONCATENATE("R",'Mapa final'!$A$82),"")</f>
        <v/>
      </c>
      <c r="AO76" s="452"/>
      <c r="AP76" s="452" t="str">
        <f>IF(AND('Mapa final'!$K$85="Baja",'Mapa final'!$O$85="Mayor"),CONCATENATE("R",'Mapa final'!$A$85),"")</f>
        <v/>
      </c>
      <c r="AQ76" s="452"/>
      <c r="AR76" s="452" t="str">
        <f>IF(AND('Mapa final'!$K$88="Baja",'Mapa final'!$O$88="Mayor"),CONCATENATE("R",'Mapa final'!$A$88),"")</f>
        <v/>
      </c>
      <c r="AS76" s="452"/>
      <c r="AT76" s="452" t="str">
        <f>IF(AND('Mapa final'!$K$91="Baja",'Mapa final'!$O$91="Mayor"),CONCATENATE("R",'Mapa final'!$A$91),"")</f>
        <v/>
      </c>
      <c r="AU76" s="452"/>
      <c r="AV76" s="452" t="str">
        <f>IF(AND('Mapa final'!$K$94="Baja",'Mapa final'!$O$94="Mayor"),CONCATENATE("R",'Mapa final'!$A$94),"")</f>
        <v/>
      </c>
      <c r="AW76" s="453"/>
      <c r="AX76" s="448" t="str">
        <f>IF(AND('Mapa final'!$K$82="Baja",'Mapa final'!$O$82="Catastrófico"),CONCATENATE("R",'Mapa final'!$A$82),"")</f>
        <v/>
      </c>
      <c r="AY76" s="446"/>
      <c r="AZ76" s="446" t="str">
        <f>IF(AND('Mapa final'!$K$85="Baja",'Mapa final'!$O$85="Catastrófico"),CONCATENATE("R",'Mapa final'!$A$85),"")</f>
        <v/>
      </c>
      <c r="BA76" s="446"/>
      <c r="BB76" s="446" t="str">
        <f>IF(AND('Mapa final'!$K$88="Baja",'Mapa final'!$O$88="Catastrófico"),CONCATENATE("R",'Mapa final'!$A$88),"")</f>
        <v/>
      </c>
      <c r="BC76" s="446"/>
      <c r="BD76" s="446" t="str">
        <f>IF(AND('Mapa final'!$K$91="Baja",'Mapa final'!$O$91="Catastrófico"),CONCATENATE("R",'Mapa final'!$A$91),"")</f>
        <v/>
      </c>
      <c r="BE76" s="446"/>
      <c r="BF76" s="446" t="str">
        <f>IF(AND('Mapa final'!$K$94="Baja",'Mapa final'!$O$94="Catastrófico"),CONCATENATE("R",'Mapa final'!$A$94),"")</f>
        <v/>
      </c>
      <c r="BG76" s="447"/>
      <c r="BH76" s="41"/>
      <c r="BI76" s="507"/>
      <c r="BJ76" s="508"/>
      <c r="BK76" s="508"/>
      <c r="BL76" s="508"/>
      <c r="BM76" s="508"/>
      <c r="BN76" s="509"/>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291"/>
      <c r="C77" s="291"/>
      <c r="D77" s="292"/>
      <c r="E77" s="515"/>
      <c r="F77" s="516"/>
      <c r="G77" s="516"/>
      <c r="H77" s="516"/>
      <c r="I77" s="516"/>
      <c r="J77" s="443"/>
      <c r="K77" s="444"/>
      <c r="L77" s="444"/>
      <c r="M77" s="444"/>
      <c r="N77" s="444"/>
      <c r="O77" s="444"/>
      <c r="P77" s="444"/>
      <c r="Q77" s="444"/>
      <c r="R77" s="444"/>
      <c r="S77" s="445"/>
      <c r="T77" s="451"/>
      <c r="U77" s="449"/>
      <c r="V77" s="449"/>
      <c r="W77" s="449"/>
      <c r="X77" s="449"/>
      <c r="Y77" s="449"/>
      <c r="Z77" s="449"/>
      <c r="AA77" s="449"/>
      <c r="AB77" s="449"/>
      <c r="AC77" s="450"/>
      <c r="AD77" s="451"/>
      <c r="AE77" s="449"/>
      <c r="AF77" s="449"/>
      <c r="AG77" s="449"/>
      <c r="AH77" s="449"/>
      <c r="AI77" s="449"/>
      <c r="AJ77" s="449"/>
      <c r="AK77" s="449"/>
      <c r="AL77" s="449"/>
      <c r="AM77" s="450"/>
      <c r="AN77" s="454"/>
      <c r="AO77" s="452"/>
      <c r="AP77" s="452"/>
      <c r="AQ77" s="452"/>
      <c r="AR77" s="452"/>
      <c r="AS77" s="452"/>
      <c r="AT77" s="452"/>
      <c r="AU77" s="452"/>
      <c r="AV77" s="452"/>
      <c r="AW77" s="453"/>
      <c r="AX77" s="448"/>
      <c r="AY77" s="446"/>
      <c r="AZ77" s="446"/>
      <c r="BA77" s="446"/>
      <c r="BB77" s="446"/>
      <c r="BC77" s="446"/>
      <c r="BD77" s="446"/>
      <c r="BE77" s="446"/>
      <c r="BF77" s="446"/>
      <c r="BG77" s="447"/>
      <c r="BH77" s="41"/>
      <c r="BI77" s="507"/>
      <c r="BJ77" s="508"/>
      <c r="BK77" s="508"/>
      <c r="BL77" s="508"/>
      <c r="BM77" s="508"/>
      <c r="BN77" s="509"/>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291"/>
      <c r="C78" s="291"/>
      <c r="D78" s="292"/>
      <c r="E78" s="515"/>
      <c r="F78" s="516"/>
      <c r="G78" s="516"/>
      <c r="H78" s="516"/>
      <c r="I78" s="516"/>
      <c r="J78" s="443" t="e">
        <f>IF(AND('Mapa final'!$K$97="Baja",'Mapa final'!$O$97="Mayor"),CONCATENATE("R",'Mapa final'!$A$97),"")</f>
        <v>#REF!</v>
      </c>
      <c r="K78" s="444"/>
      <c r="L78" s="444" t="str">
        <f>IF(AND('Mapa final'!$K$100="Baja",'Mapa final'!$O$100="Mayor"),CONCATENATE("R",'Mapa final'!$A$100),"")</f>
        <v/>
      </c>
      <c r="M78" s="444"/>
      <c r="N78" s="444" t="str">
        <f>IF(AND('Mapa final'!$K$103="Baja",'Mapa final'!$O$103="Mayor"),CONCATENATE("R",'Mapa final'!$A$103),"")</f>
        <v/>
      </c>
      <c r="O78" s="444"/>
      <c r="P78" s="444" t="str">
        <f>IF(AND('Mapa final'!$K$106="Baja",'Mapa final'!$O$106="Mayor"),CONCATENATE("R",'Mapa final'!$A$106),"")</f>
        <v/>
      </c>
      <c r="Q78" s="444"/>
      <c r="R78" s="444" t="str">
        <f>IF(AND('Mapa final'!$K$109="Baja",'Mapa final'!$O$109="Mayor"),CONCATENATE("R",'Mapa final'!$A$109),"")</f>
        <v/>
      </c>
      <c r="S78" s="445"/>
      <c r="T78" s="451" t="e">
        <f>IF(AND('Mapa final'!$K$97="Baja",'Mapa final'!$O$97="Mayor"),CONCATENATE("R",'Mapa final'!$A$97),"")</f>
        <v>#REF!</v>
      </c>
      <c r="U78" s="449"/>
      <c r="V78" s="449" t="str">
        <f>IF(AND('Mapa final'!$K$100="Baja",'Mapa final'!$O$100="Mayor"),CONCATENATE("R",'Mapa final'!$A$100),"")</f>
        <v/>
      </c>
      <c r="W78" s="449"/>
      <c r="X78" s="449" t="str">
        <f>IF(AND('Mapa final'!$K$103="Baja",'Mapa final'!$O$103="Mayor"),CONCATENATE("R",'Mapa final'!$A$103),"")</f>
        <v/>
      </c>
      <c r="Y78" s="449"/>
      <c r="Z78" s="449" t="str">
        <f>IF(AND('Mapa final'!$K$106="Baja",'Mapa final'!$O$106="Mayor"),CONCATENATE("R",'Mapa final'!$A$106),"")</f>
        <v/>
      </c>
      <c r="AA78" s="449"/>
      <c r="AB78" s="449" t="str">
        <f>IF(AND('Mapa final'!$K$109="Baja",'Mapa final'!$O$109="Mayor"),CONCATENATE("R",'Mapa final'!$A$109),"")</f>
        <v/>
      </c>
      <c r="AC78" s="450"/>
      <c r="AD78" s="451" t="e">
        <f>IF(AND('Mapa final'!$K$97="Baja",'Mapa final'!$O$97="Mayor"),CONCATENATE("R",'Mapa final'!$A$97),"")</f>
        <v>#REF!</v>
      </c>
      <c r="AE78" s="449"/>
      <c r="AF78" s="449" t="str">
        <f>IF(AND('Mapa final'!$K$100="Baja",'Mapa final'!$O$100="Mayor"),CONCATENATE("R",'Mapa final'!$A$100),"")</f>
        <v/>
      </c>
      <c r="AG78" s="449"/>
      <c r="AH78" s="449" t="str">
        <f>IF(AND('Mapa final'!$K$103="Baja",'Mapa final'!$O$103="Mayor"),CONCATENATE("R",'Mapa final'!$A$103),"")</f>
        <v/>
      </c>
      <c r="AI78" s="449"/>
      <c r="AJ78" s="449" t="str">
        <f>IF(AND('Mapa final'!$K$106="Baja",'Mapa final'!$O$106="Mayor"),CONCATENATE("R",'Mapa final'!$A$106),"")</f>
        <v/>
      </c>
      <c r="AK78" s="449"/>
      <c r="AL78" s="449" t="str">
        <f>IF(AND('Mapa final'!$K$109="Baja",'Mapa final'!$O$109="Mayor"),CONCATENATE("R",'Mapa final'!$A$109),"")</f>
        <v/>
      </c>
      <c r="AM78" s="450"/>
      <c r="AN78" s="454" t="e">
        <f>IF(AND('Mapa final'!$K$97="Baja",'Mapa final'!$O$97="Mayor"),CONCATENATE("R",'Mapa final'!$A$97),"")</f>
        <v>#REF!</v>
      </c>
      <c r="AO78" s="452"/>
      <c r="AP78" s="452" t="str">
        <f>IF(AND('Mapa final'!$K$100="Baja",'Mapa final'!$O$100="Mayor"),CONCATENATE("R",'Mapa final'!$A$100),"")</f>
        <v/>
      </c>
      <c r="AQ78" s="452"/>
      <c r="AR78" s="452" t="str">
        <f>IF(AND('Mapa final'!$K$103="Baja",'Mapa final'!$O$103="Mayor"),CONCATENATE("R",'Mapa final'!$A$103),"")</f>
        <v/>
      </c>
      <c r="AS78" s="452"/>
      <c r="AT78" s="452" t="str">
        <f>IF(AND('Mapa final'!$K$106="Baja",'Mapa final'!$O$106="Mayor"),CONCATENATE("R",'Mapa final'!$A$106),"")</f>
        <v/>
      </c>
      <c r="AU78" s="452"/>
      <c r="AV78" s="452" t="str">
        <f>IF(AND('Mapa final'!$K$109="Baja",'Mapa final'!$O$109="Mayor"),CONCATENATE("R",'Mapa final'!$A$109),"")</f>
        <v/>
      </c>
      <c r="AW78" s="453"/>
      <c r="AX78" s="448" t="e">
        <f>IF(AND('Mapa final'!$K$97="Baja",'Mapa final'!$O$97="Catastrófico"),CONCATENATE("R",'Mapa final'!$A$97),"")</f>
        <v>#REF!</v>
      </c>
      <c r="AY78" s="446"/>
      <c r="AZ78" s="446" t="str">
        <f>IF(AND('Mapa final'!$K$100="Baja",'Mapa final'!$O$100="Catastrófico"),CONCATENATE("R",'Mapa final'!$A$100),"")</f>
        <v/>
      </c>
      <c r="BA78" s="446"/>
      <c r="BB78" s="446" t="str">
        <f>IF(AND('Mapa final'!$K$103="Baja",'Mapa final'!$O$103="Catastrófico"),CONCATENATE("R",'Mapa final'!$A$103),"")</f>
        <v/>
      </c>
      <c r="BC78" s="446"/>
      <c r="BD78" s="446" t="str">
        <f>IF(AND('Mapa final'!$K$106="Baja",'Mapa final'!$O$106="Catastrófico"),CONCATENATE("R",'Mapa final'!$A$106),"")</f>
        <v/>
      </c>
      <c r="BE78" s="446"/>
      <c r="BF78" s="446" t="str">
        <f>IF(AND('Mapa final'!$K$109="Baja",'Mapa final'!$O$109="Catastrófico"),CONCATENATE("R",'Mapa final'!$A$109),"")</f>
        <v/>
      </c>
      <c r="BG78" s="447"/>
      <c r="BH78" s="41"/>
      <c r="BI78" s="507"/>
      <c r="BJ78" s="508"/>
      <c r="BK78" s="508"/>
      <c r="BL78" s="508"/>
      <c r="BM78" s="508"/>
      <c r="BN78" s="509"/>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291"/>
      <c r="C79" s="291"/>
      <c r="D79" s="292"/>
      <c r="E79" s="515"/>
      <c r="F79" s="516"/>
      <c r="G79" s="516"/>
      <c r="H79" s="516"/>
      <c r="I79" s="516"/>
      <c r="J79" s="443"/>
      <c r="K79" s="444"/>
      <c r="L79" s="444"/>
      <c r="M79" s="444"/>
      <c r="N79" s="444"/>
      <c r="O79" s="444"/>
      <c r="P79" s="444"/>
      <c r="Q79" s="444"/>
      <c r="R79" s="444"/>
      <c r="S79" s="445"/>
      <c r="T79" s="451"/>
      <c r="U79" s="449"/>
      <c r="V79" s="449"/>
      <c r="W79" s="449"/>
      <c r="X79" s="449"/>
      <c r="Y79" s="449"/>
      <c r="Z79" s="449"/>
      <c r="AA79" s="449"/>
      <c r="AB79" s="449"/>
      <c r="AC79" s="450"/>
      <c r="AD79" s="451"/>
      <c r="AE79" s="449"/>
      <c r="AF79" s="449"/>
      <c r="AG79" s="449"/>
      <c r="AH79" s="449"/>
      <c r="AI79" s="449"/>
      <c r="AJ79" s="449"/>
      <c r="AK79" s="449"/>
      <c r="AL79" s="449"/>
      <c r="AM79" s="450"/>
      <c r="AN79" s="454"/>
      <c r="AO79" s="452"/>
      <c r="AP79" s="452"/>
      <c r="AQ79" s="452"/>
      <c r="AR79" s="452"/>
      <c r="AS79" s="452"/>
      <c r="AT79" s="452"/>
      <c r="AU79" s="452"/>
      <c r="AV79" s="452"/>
      <c r="AW79" s="453"/>
      <c r="AX79" s="448"/>
      <c r="AY79" s="446"/>
      <c r="AZ79" s="446"/>
      <c r="BA79" s="446"/>
      <c r="BB79" s="446"/>
      <c r="BC79" s="446"/>
      <c r="BD79" s="446"/>
      <c r="BE79" s="446"/>
      <c r="BF79" s="446"/>
      <c r="BG79" s="447"/>
      <c r="BH79" s="41"/>
      <c r="BI79" s="507"/>
      <c r="BJ79" s="508"/>
      <c r="BK79" s="508"/>
      <c r="BL79" s="508"/>
      <c r="BM79" s="508"/>
      <c r="BN79" s="509"/>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291"/>
      <c r="C80" s="291"/>
      <c r="D80" s="292"/>
      <c r="E80" s="515"/>
      <c r="F80" s="516"/>
      <c r="G80" s="516"/>
      <c r="H80" s="516"/>
      <c r="I80" s="516"/>
      <c r="J80" s="443" t="str">
        <f>IF(AND('Mapa final'!$K$112="Baja",'Mapa final'!$O$112="Mayor"),CONCATENATE("R",'Mapa final'!$A$112),"")</f>
        <v/>
      </c>
      <c r="K80" s="444"/>
      <c r="L80" s="444" t="str">
        <f>IF(AND('Mapa final'!$K$115="Baja",'Mapa final'!$O$115="Mayor"),CONCATENATE("R",'Mapa final'!$A$115),"")</f>
        <v/>
      </c>
      <c r="M80" s="444"/>
      <c r="N80" s="444" t="str">
        <f>IF(AND('Mapa final'!$K$118="Baja",'Mapa final'!$O$118="Mayor"),CONCATENATE("R",'Mapa final'!$A$118),"")</f>
        <v/>
      </c>
      <c r="O80" s="444"/>
      <c r="P80" s="444" t="str">
        <f>IF(AND('Mapa final'!$K$121="Baja",'Mapa final'!$O$121="Mayor"),CONCATENATE("R",'Mapa final'!$A$121),"")</f>
        <v/>
      </c>
      <c r="Q80" s="444"/>
      <c r="R80" s="444" t="str">
        <f>IF(AND('Mapa final'!$K$124="Baja",'Mapa final'!$O$124="Mayor"),CONCATENATE("R",'Mapa final'!$A$124),"")</f>
        <v/>
      </c>
      <c r="S80" s="445"/>
      <c r="T80" s="451" t="str">
        <f>IF(AND('Mapa final'!$K$112="Baja",'Mapa final'!$O$112="Mayor"),CONCATENATE("R",'Mapa final'!$A$112),"")</f>
        <v/>
      </c>
      <c r="U80" s="449"/>
      <c r="V80" s="449" t="str">
        <f>IF(AND('Mapa final'!$K$115="Baja",'Mapa final'!$O$115="Mayor"),CONCATENATE("R",'Mapa final'!$A$115),"")</f>
        <v/>
      </c>
      <c r="W80" s="449"/>
      <c r="X80" s="449" t="str">
        <f>IF(AND('Mapa final'!$K$118="Baja",'Mapa final'!$O$118="Mayor"),CONCATENATE("R",'Mapa final'!$A$118),"")</f>
        <v/>
      </c>
      <c r="Y80" s="449"/>
      <c r="Z80" s="449" t="str">
        <f>IF(AND('Mapa final'!$K$121="Baja",'Mapa final'!$O$121="Mayor"),CONCATENATE("R",'Mapa final'!$A$121),"")</f>
        <v/>
      </c>
      <c r="AA80" s="449"/>
      <c r="AB80" s="449" t="str">
        <f>IF(AND('Mapa final'!$K$124="Baja",'Mapa final'!$O$124="Mayor"),CONCATENATE("R",'Mapa final'!$A$124),"")</f>
        <v/>
      </c>
      <c r="AC80" s="450"/>
      <c r="AD80" s="451" t="str">
        <f>IF(AND('Mapa final'!$K$112="Baja",'Mapa final'!$O$112="Mayor"),CONCATENATE("R",'Mapa final'!$A$112),"")</f>
        <v/>
      </c>
      <c r="AE80" s="449"/>
      <c r="AF80" s="449" t="str">
        <f>IF(AND('Mapa final'!$K$115="Baja",'Mapa final'!$O$115="Mayor"),CONCATENATE("R",'Mapa final'!$A$115),"")</f>
        <v/>
      </c>
      <c r="AG80" s="449"/>
      <c r="AH80" s="449" t="str">
        <f>IF(AND('Mapa final'!$K$118="Baja",'Mapa final'!$O$118="Mayor"),CONCATENATE("R",'Mapa final'!$A$118),"")</f>
        <v/>
      </c>
      <c r="AI80" s="449"/>
      <c r="AJ80" s="449" t="str">
        <f>IF(AND('Mapa final'!$K$121="Baja",'Mapa final'!$O$121="Mayor"),CONCATENATE("R",'Mapa final'!$A$121),"")</f>
        <v/>
      </c>
      <c r="AK80" s="449"/>
      <c r="AL80" s="449" t="str">
        <f>IF(AND('Mapa final'!$K$124="Baja",'Mapa final'!$O$124="Mayor"),CONCATENATE("R",'Mapa final'!$A$124),"")</f>
        <v/>
      </c>
      <c r="AM80" s="450"/>
      <c r="AN80" s="454" t="str">
        <f>IF(AND('Mapa final'!$K$112="Baja",'Mapa final'!$O$112="Mayor"),CONCATENATE("R",'Mapa final'!$A$112),"")</f>
        <v/>
      </c>
      <c r="AO80" s="452"/>
      <c r="AP80" s="452" t="str">
        <f>IF(AND('Mapa final'!$K$115="Baja",'Mapa final'!$O$115="Mayor"),CONCATENATE("R",'Mapa final'!$A$115),"")</f>
        <v/>
      </c>
      <c r="AQ80" s="452"/>
      <c r="AR80" s="452" t="str">
        <f>IF(AND('Mapa final'!$K$118="Baja",'Mapa final'!$O$118="Mayor"),CONCATENATE("R",'Mapa final'!$A$118),"")</f>
        <v/>
      </c>
      <c r="AS80" s="452"/>
      <c r="AT80" s="452" t="str">
        <f>IF(AND('Mapa final'!$K$121="Baja",'Mapa final'!$O$121="Mayor"),CONCATENATE("R",'Mapa final'!$A$121),"")</f>
        <v/>
      </c>
      <c r="AU80" s="452"/>
      <c r="AV80" s="452" t="str">
        <f>IF(AND('Mapa final'!$K$124="Baja",'Mapa final'!$O$124="Mayor"),CONCATENATE("R",'Mapa final'!$A$124),"")</f>
        <v/>
      </c>
      <c r="AW80" s="453"/>
      <c r="AX80" s="448" t="str">
        <f>IF(AND('Mapa final'!$K$112="Baja",'Mapa final'!$O$112="Catastrófico"),CONCATENATE("R",'Mapa final'!$A$112),"")</f>
        <v/>
      </c>
      <c r="AY80" s="446"/>
      <c r="AZ80" s="446" t="str">
        <f>IF(AND('Mapa final'!$K$115="Baja",'Mapa final'!$O$115="Catastrófico"),CONCATENATE("R",'Mapa final'!$A$115),"")</f>
        <v/>
      </c>
      <c r="BA80" s="446"/>
      <c r="BB80" s="446" t="str">
        <f>IF(AND('Mapa final'!$K$118="Baja",'Mapa final'!$O$118="Catastrófico"),CONCATENATE("R",'Mapa final'!$A$118),"")</f>
        <v/>
      </c>
      <c r="BC80" s="446"/>
      <c r="BD80" s="446" t="str">
        <f>IF(AND('Mapa final'!$K$121="Baja",'Mapa final'!$O$121="Catastrófico"),CONCATENATE("R",'Mapa final'!$A$121),"")</f>
        <v/>
      </c>
      <c r="BE80" s="446"/>
      <c r="BF80" s="446" t="str">
        <f>IF(AND('Mapa final'!$K$124="Baja",'Mapa final'!$O$124="Catastrófico"),CONCATENATE("R",'Mapa final'!$A$124),"")</f>
        <v/>
      </c>
      <c r="BG80" s="447"/>
      <c r="BH80" s="41"/>
      <c r="BI80" s="507"/>
      <c r="BJ80" s="508"/>
      <c r="BK80" s="508"/>
      <c r="BL80" s="508"/>
      <c r="BM80" s="508"/>
      <c r="BN80" s="509"/>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291"/>
      <c r="C81" s="291"/>
      <c r="D81" s="292"/>
      <c r="E81" s="515"/>
      <c r="F81" s="516"/>
      <c r="G81" s="516"/>
      <c r="H81" s="516"/>
      <c r="I81" s="516"/>
      <c r="J81" s="443"/>
      <c r="K81" s="444"/>
      <c r="L81" s="444"/>
      <c r="M81" s="444"/>
      <c r="N81" s="444"/>
      <c r="O81" s="444"/>
      <c r="P81" s="444"/>
      <c r="Q81" s="444"/>
      <c r="R81" s="444"/>
      <c r="S81" s="445"/>
      <c r="T81" s="451"/>
      <c r="U81" s="449"/>
      <c r="V81" s="449"/>
      <c r="W81" s="449"/>
      <c r="X81" s="449"/>
      <c r="Y81" s="449"/>
      <c r="Z81" s="449"/>
      <c r="AA81" s="449"/>
      <c r="AB81" s="449"/>
      <c r="AC81" s="450"/>
      <c r="AD81" s="451"/>
      <c r="AE81" s="449"/>
      <c r="AF81" s="449"/>
      <c r="AG81" s="449"/>
      <c r="AH81" s="449"/>
      <c r="AI81" s="449"/>
      <c r="AJ81" s="449"/>
      <c r="AK81" s="449"/>
      <c r="AL81" s="449"/>
      <c r="AM81" s="450"/>
      <c r="AN81" s="454"/>
      <c r="AO81" s="452"/>
      <c r="AP81" s="452"/>
      <c r="AQ81" s="452"/>
      <c r="AR81" s="452"/>
      <c r="AS81" s="452"/>
      <c r="AT81" s="452"/>
      <c r="AU81" s="452"/>
      <c r="AV81" s="452"/>
      <c r="AW81" s="453"/>
      <c r="AX81" s="448"/>
      <c r="AY81" s="446"/>
      <c r="AZ81" s="446"/>
      <c r="BA81" s="446"/>
      <c r="BB81" s="446"/>
      <c r="BC81" s="446"/>
      <c r="BD81" s="446"/>
      <c r="BE81" s="446"/>
      <c r="BF81" s="446"/>
      <c r="BG81" s="447"/>
      <c r="BH81" s="41"/>
      <c r="BI81" s="507"/>
      <c r="BJ81" s="508"/>
      <c r="BK81" s="508"/>
      <c r="BL81" s="508"/>
      <c r="BM81" s="508"/>
      <c r="BN81" s="509"/>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291"/>
      <c r="C82" s="291"/>
      <c r="D82" s="292"/>
      <c r="E82" s="515"/>
      <c r="F82" s="516"/>
      <c r="G82" s="516"/>
      <c r="H82" s="516"/>
      <c r="I82" s="516"/>
      <c r="J82" s="443" t="str">
        <f>IF(AND('Mapa final'!$K$127="Baja",'Mapa final'!$O$127="Mayor"),CONCATENATE("R",'Mapa final'!$A$127),"")</f>
        <v/>
      </c>
      <c r="K82" s="444"/>
      <c r="L82" s="444" t="str">
        <f>IF(AND('Mapa final'!$K$130="Baja",'Mapa final'!$O$130="Mayor"),CONCATENATE("R",'Mapa final'!$A$130),"")</f>
        <v/>
      </c>
      <c r="M82" s="444"/>
      <c r="N82" s="444" t="str">
        <f>IF(AND('Mapa final'!$K$133="Baja",'Mapa final'!$O$133="Mayor"),CONCATENATE("R",'Mapa final'!$A$133),"")</f>
        <v/>
      </c>
      <c r="O82" s="444"/>
      <c r="P82" s="444" t="str">
        <f>IF(AND('Mapa final'!$K$136="Baja",'Mapa final'!$O$136="Mayor"),CONCATENATE("R",'Mapa final'!$A$136),"")</f>
        <v>R45</v>
      </c>
      <c r="Q82" s="444"/>
      <c r="R82" s="444" t="str">
        <f>IF(AND('Mapa final'!$K$139="Baja",'Mapa final'!$O$139="Mayor"),CONCATENATE("R",'Mapa final'!$A$139),"")</f>
        <v/>
      </c>
      <c r="S82" s="445"/>
      <c r="T82" s="451" t="str">
        <f>IF(AND('Mapa final'!$K$127="Baja",'Mapa final'!$O$127="Mayor"),CONCATENATE("R",'Mapa final'!$A$127),"")</f>
        <v/>
      </c>
      <c r="U82" s="449"/>
      <c r="V82" s="449" t="str">
        <f>IF(AND('Mapa final'!$K$130="Baja",'Mapa final'!$O$130="Mayor"),CONCATENATE("R",'Mapa final'!$A$130),"")</f>
        <v/>
      </c>
      <c r="W82" s="449"/>
      <c r="X82" s="449" t="str">
        <f>IF(AND('Mapa final'!$K$133="Baja",'Mapa final'!$O$133="Mayor"),CONCATENATE("R",'Mapa final'!$A$133),"")</f>
        <v/>
      </c>
      <c r="Y82" s="449"/>
      <c r="Z82" s="449" t="str">
        <f>IF(AND('Mapa final'!$K$136="Baja",'Mapa final'!$O$136="Mayor"),CONCATENATE("R",'Mapa final'!$A$136),"")</f>
        <v>R45</v>
      </c>
      <c r="AA82" s="449"/>
      <c r="AB82" s="449" t="str">
        <f>IF(AND('Mapa final'!$K$139="Baja",'Mapa final'!$O$139="Mayor"),CONCATENATE("R",'Mapa final'!$A$139),"")</f>
        <v/>
      </c>
      <c r="AC82" s="450"/>
      <c r="AD82" s="451" t="str">
        <f>IF(AND('Mapa final'!$K$127="Baja",'Mapa final'!$O$127="Mayor"),CONCATENATE("R",'Mapa final'!$A$127),"")</f>
        <v/>
      </c>
      <c r="AE82" s="449"/>
      <c r="AF82" s="449" t="str">
        <f>IF(AND('Mapa final'!$K$130="Baja",'Mapa final'!$O$130="Mayor"),CONCATENATE("R",'Mapa final'!$A$130),"")</f>
        <v/>
      </c>
      <c r="AG82" s="449"/>
      <c r="AH82" s="449" t="str">
        <f>IF(AND('Mapa final'!$K$133="Baja",'Mapa final'!$O$133="Mayor"),CONCATENATE("R",'Mapa final'!$A$133),"")</f>
        <v/>
      </c>
      <c r="AI82" s="449"/>
      <c r="AJ82" s="449" t="str">
        <f>IF(AND('Mapa final'!$K$136="Baja",'Mapa final'!$O$136="Mayor"),CONCATENATE("R",'Mapa final'!$A$136),"")</f>
        <v>R45</v>
      </c>
      <c r="AK82" s="449"/>
      <c r="AL82" s="449" t="str">
        <f>IF(AND('Mapa final'!$K$139="Baja",'Mapa final'!$O$139="Mayor"),CONCATENATE("R",'Mapa final'!$A$139),"")</f>
        <v/>
      </c>
      <c r="AM82" s="450"/>
      <c r="AN82" s="454" t="str">
        <f>IF(AND('Mapa final'!$K$127="Baja",'Mapa final'!$O$127="Mayor"),CONCATENATE("R",'Mapa final'!$A$127),"")</f>
        <v/>
      </c>
      <c r="AO82" s="452"/>
      <c r="AP82" s="452" t="str">
        <f>IF(AND('Mapa final'!$K$130="Baja",'Mapa final'!$O$130="Mayor"),CONCATENATE("R",'Mapa final'!$A$130),"")</f>
        <v/>
      </c>
      <c r="AQ82" s="452"/>
      <c r="AR82" s="452" t="str">
        <f>IF(AND('Mapa final'!$K$133="Baja",'Mapa final'!$O$133="Mayor"),CONCATENATE("R",'Mapa final'!$A$133),"")</f>
        <v/>
      </c>
      <c r="AS82" s="452"/>
      <c r="AT82" s="452" t="str">
        <f>IF(AND('Mapa final'!$K$136="Baja",'Mapa final'!$O$136="Mayor"),CONCATENATE("R",'Mapa final'!$A$136),"")</f>
        <v>R45</v>
      </c>
      <c r="AU82" s="452"/>
      <c r="AV82" s="452" t="str">
        <f>IF(AND('Mapa final'!$K$139="Baja",'Mapa final'!$O$139="Mayor"),CONCATENATE("R",'Mapa final'!$A$139),"")</f>
        <v/>
      </c>
      <c r="AW82" s="453"/>
      <c r="AX82" s="448" t="str">
        <f>IF(AND('Mapa final'!$K$127="Baja",'Mapa final'!$O$127="Catastrófico"),CONCATENATE("R",'Mapa final'!$A$127),"")</f>
        <v/>
      </c>
      <c r="AY82" s="446"/>
      <c r="AZ82" s="446" t="str">
        <f>IF(AND('Mapa final'!$K$130="Baja",'Mapa final'!$O$130="Catastrófico"),CONCATENATE("R",'Mapa final'!$A$130),"")</f>
        <v/>
      </c>
      <c r="BA82" s="446"/>
      <c r="BB82" s="446" t="str">
        <f>IF(AND('Mapa final'!$K$133="Baja",'Mapa final'!$O$133="Catastrófico"),CONCATENATE("R",'Mapa final'!$A$133),"")</f>
        <v/>
      </c>
      <c r="BC82" s="446"/>
      <c r="BD82" s="446" t="str">
        <f>IF(AND('Mapa final'!$K$136="Baja",'Mapa final'!$O$136="Catastrófico"),CONCATENATE("R",'Mapa final'!$A$136),"")</f>
        <v/>
      </c>
      <c r="BE82" s="446"/>
      <c r="BF82" s="446" t="str">
        <f>IF(AND('Mapa final'!$K$139="Baja",'Mapa final'!$O$139="Catastrófico"),CONCATENATE("R",'Mapa final'!$A$139),"")</f>
        <v/>
      </c>
      <c r="BG82" s="447"/>
      <c r="BH82" s="41"/>
      <c r="BI82" s="507"/>
      <c r="BJ82" s="508"/>
      <c r="BK82" s="508"/>
      <c r="BL82" s="508"/>
      <c r="BM82" s="508"/>
      <c r="BN82" s="509"/>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291"/>
      <c r="C83" s="291"/>
      <c r="D83" s="292"/>
      <c r="E83" s="515"/>
      <c r="F83" s="516"/>
      <c r="G83" s="516"/>
      <c r="H83" s="516"/>
      <c r="I83" s="516"/>
      <c r="J83" s="443"/>
      <c r="K83" s="444"/>
      <c r="L83" s="444"/>
      <c r="M83" s="444"/>
      <c r="N83" s="444"/>
      <c r="O83" s="444"/>
      <c r="P83" s="444"/>
      <c r="Q83" s="444"/>
      <c r="R83" s="444"/>
      <c r="S83" s="445"/>
      <c r="T83" s="451"/>
      <c r="U83" s="449"/>
      <c r="V83" s="449"/>
      <c r="W83" s="449"/>
      <c r="X83" s="449"/>
      <c r="Y83" s="449"/>
      <c r="Z83" s="449"/>
      <c r="AA83" s="449"/>
      <c r="AB83" s="449"/>
      <c r="AC83" s="450"/>
      <c r="AD83" s="451"/>
      <c r="AE83" s="449"/>
      <c r="AF83" s="449"/>
      <c r="AG83" s="449"/>
      <c r="AH83" s="449"/>
      <c r="AI83" s="449"/>
      <c r="AJ83" s="449"/>
      <c r="AK83" s="449"/>
      <c r="AL83" s="449"/>
      <c r="AM83" s="450"/>
      <c r="AN83" s="454"/>
      <c r="AO83" s="452"/>
      <c r="AP83" s="452"/>
      <c r="AQ83" s="452"/>
      <c r="AR83" s="452"/>
      <c r="AS83" s="452"/>
      <c r="AT83" s="452"/>
      <c r="AU83" s="452"/>
      <c r="AV83" s="452"/>
      <c r="AW83" s="453"/>
      <c r="AX83" s="448"/>
      <c r="AY83" s="446"/>
      <c r="AZ83" s="446"/>
      <c r="BA83" s="446"/>
      <c r="BB83" s="446"/>
      <c r="BC83" s="446"/>
      <c r="BD83" s="446"/>
      <c r="BE83" s="446"/>
      <c r="BF83" s="446"/>
      <c r="BG83" s="447"/>
      <c r="BH83" s="41"/>
      <c r="BI83" s="507"/>
      <c r="BJ83" s="508"/>
      <c r="BK83" s="508"/>
      <c r="BL83" s="508"/>
      <c r="BM83" s="508"/>
      <c r="BN83" s="509"/>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291"/>
      <c r="C84" s="291"/>
      <c r="D84" s="292"/>
      <c r="E84" s="515"/>
      <c r="F84" s="516"/>
      <c r="G84" s="516"/>
      <c r="H84" s="516"/>
      <c r="I84" s="516"/>
      <c r="J84" s="443" t="str">
        <f>IF(AND('Mapa final'!$K$142="Baja",'Mapa final'!$O$142="Mayor"),CONCATENATE("R",'Mapa final'!$A$142),"")</f>
        <v/>
      </c>
      <c r="K84" s="444"/>
      <c r="L84" s="444" t="str">
        <f>IF(AND('Mapa final'!$K$145="Baja",'Mapa final'!$O$145="Mayor"),CONCATENATE("R",'Mapa final'!$A$145),"")</f>
        <v/>
      </c>
      <c r="M84" s="444"/>
      <c r="N84" s="444" t="str">
        <f>IF(AND('Mapa final'!$K$148="Baja",'Mapa final'!$O$148="Mayor"),CONCATENATE("R",'Mapa final'!$A$148),"")</f>
        <v/>
      </c>
      <c r="O84" s="444"/>
      <c r="P84" s="444" t="str">
        <f>IF(AND('Mapa final'!$K$151="Baja",'Mapa final'!$O$151="Mayor"),CONCATENATE("R",'Mapa final'!$A$151),"")</f>
        <v/>
      </c>
      <c r="Q84" s="444"/>
      <c r="R84" s="444" t="str">
        <f>IF(AND('Mapa final'!$K$154="Baja",'Mapa final'!$O$154="Mayor"),CONCATENATE("R",'Mapa final'!$A$154),"")</f>
        <v/>
      </c>
      <c r="S84" s="445"/>
      <c r="T84" s="451" t="str">
        <f>IF(AND('Mapa final'!$K$142="Baja",'Mapa final'!$O$142="Mayor"),CONCATENATE("R",'Mapa final'!$A$142),"")</f>
        <v/>
      </c>
      <c r="U84" s="449"/>
      <c r="V84" s="449" t="str">
        <f>IF(AND('Mapa final'!$K$145="Baja",'Mapa final'!$O$145="Mayor"),CONCATENATE("R",'Mapa final'!$A$145),"")</f>
        <v/>
      </c>
      <c r="W84" s="449"/>
      <c r="X84" s="449" t="str">
        <f>IF(AND('Mapa final'!$K$148="Baja",'Mapa final'!$O$148="Mayor"),CONCATENATE("R",'Mapa final'!$A$148),"")</f>
        <v/>
      </c>
      <c r="Y84" s="449"/>
      <c r="Z84" s="449" t="str">
        <f>IF(AND('Mapa final'!$K$151="Baja",'Mapa final'!$O$151="Mayor"),CONCATENATE("R",'Mapa final'!$A$151),"")</f>
        <v/>
      </c>
      <c r="AA84" s="449"/>
      <c r="AB84" s="449" t="str">
        <f>IF(AND('Mapa final'!$K$154="Baja",'Mapa final'!$O$154="Mayor"),CONCATENATE("R",'Mapa final'!$A$154),"")</f>
        <v/>
      </c>
      <c r="AC84" s="450"/>
      <c r="AD84" s="451" t="str">
        <f>IF(AND('Mapa final'!$K$142="Baja",'Mapa final'!$O$142="Mayor"),CONCATENATE("R",'Mapa final'!$A$142),"")</f>
        <v/>
      </c>
      <c r="AE84" s="449"/>
      <c r="AF84" s="449" t="str">
        <f>IF(AND('Mapa final'!$K$145="Baja",'Mapa final'!$O$145="Mayor"),CONCATENATE("R",'Mapa final'!$A$145),"")</f>
        <v/>
      </c>
      <c r="AG84" s="449"/>
      <c r="AH84" s="449" t="str">
        <f>IF(AND('Mapa final'!$K$148="Baja",'Mapa final'!$O$148="Mayor"),CONCATENATE("R",'Mapa final'!$A$148),"")</f>
        <v/>
      </c>
      <c r="AI84" s="449"/>
      <c r="AJ84" s="449" t="str">
        <f>IF(AND('Mapa final'!$K$151="Baja",'Mapa final'!$O$151="Mayor"),CONCATENATE("R",'Mapa final'!$A$151),"")</f>
        <v/>
      </c>
      <c r="AK84" s="449"/>
      <c r="AL84" s="449" t="str">
        <f>IF(AND('Mapa final'!$K$154="Baja",'Mapa final'!$O$154="Mayor"),CONCATENATE("R",'Mapa final'!$A$154),"")</f>
        <v/>
      </c>
      <c r="AM84" s="450"/>
      <c r="AN84" s="454" t="str">
        <f>IF(AND('Mapa final'!$K$142="Baja",'Mapa final'!$O$142="Mayor"),CONCATENATE("R",'Mapa final'!$A$142),"")</f>
        <v/>
      </c>
      <c r="AO84" s="452"/>
      <c r="AP84" s="452" t="str">
        <f>IF(AND('Mapa final'!$K$145="Baja",'Mapa final'!$O$145="Mayor"),CONCATENATE("R",'Mapa final'!$A$145),"")</f>
        <v/>
      </c>
      <c r="AQ84" s="452"/>
      <c r="AR84" s="452" t="str">
        <f>IF(AND('Mapa final'!$K$148="Baja",'Mapa final'!$O$148="Mayor"),CONCATENATE("R",'Mapa final'!$A$148),"")</f>
        <v/>
      </c>
      <c r="AS84" s="452"/>
      <c r="AT84" s="452" t="str">
        <f>IF(AND('Mapa final'!$K$151="Baja",'Mapa final'!$O$151="Mayor"),CONCATENATE("R",'Mapa final'!$A$151),"")</f>
        <v/>
      </c>
      <c r="AU84" s="452"/>
      <c r="AV84" s="452" t="str">
        <f>IF(AND('Mapa final'!$K$154="Baja",'Mapa final'!$O$154="Mayor"),CONCATENATE("R",'Mapa final'!$A$154),"")</f>
        <v/>
      </c>
      <c r="AW84" s="453"/>
      <c r="AX84" s="448" t="str">
        <f>IF(AND('Mapa final'!$K$142="Baja",'Mapa final'!$O$142="Catastrófico"),CONCATENATE("R",'Mapa final'!$A$142),"")</f>
        <v/>
      </c>
      <c r="AY84" s="446"/>
      <c r="AZ84" s="446" t="str">
        <f>IF(AND('Mapa final'!$K$145="Baja",'Mapa final'!$O$145="Catastrófico"),CONCATENATE("R",'Mapa final'!$A$145),"")</f>
        <v/>
      </c>
      <c r="BA84" s="446"/>
      <c r="BB84" s="446" t="str">
        <f>IF(AND('Mapa final'!$K$148="Baja",'Mapa final'!$O$148="Catastrófico"),CONCATENATE("R",'Mapa final'!$A$148),"")</f>
        <v/>
      </c>
      <c r="BC84" s="446"/>
      <c r="BD84" s="446" t="str">
        <f>IF(AND('Mapa final'!$K$151="Baja",'Mapa final'!$O$151="Catastrófico"),CONCATENATE("R",'Mapa final'!$A$151),"")</f>
        <v/>
      </c>
      <c r="BE84" s="446"/>
      <c r="BF84" s="446" t="str">
        <f>IF(AND('Mapa final'!$K$154="Baja",'Mapa final'!$O$154="Catastrófico"),CONCATENATE("R",'Mapa final'!$A$154),"")</f>
        <v/>
      </c>
      <c r="BG84" s="447"/>
      <c r="BH84" s="41"/>
      <c r="BI84" s="507"/>
      <c r="BJ84" s="508"/>
      <c r="BK84" s="508"/>
      <c r="BL84" s="508"/>
      <c r="BM84" s="508"/>
      <c r="BN84" s="509"/>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291"/>
      <c r="C85" s="291"/>
      <c r="D85" s="292"/>
      <c r="E85" s="517"/>
      <c r="F85" s="518"/>
      <c r="G85" s="518"/>
      <c r="H85" s="518"/>
      <c r="I85" s="518"/>
      <c r="J85" s="472"/>
      <c r="K85" s="473"/>
      <c r="L85" s="473"/>
      <c r="M85" s="473"/>
      <c r="N85" s="473"/>
      <c r="O85" s="473"/>
      <c r="P85" s="473"/>
      <c r="Q85" s="473"/>
      <c r="R85" s="473"/>
      <c r="S85" s="475"/>
      <c r="T85" s="461"/>
      <c r="U85" s="462"/>
      <c r="V85" s="462"/>
      <c r="W85" s="462"/>
      <c r="X85" s="462"/>
      <c r="Y85" s="462"/>
      <c r="Z85" s="462"/>
      <c r="AA85" s="462"/>
      <c r="AB85" s="462"/>
      <c r="AC85" s="463"/>
      <c r="AD85" s="461"/>
      <c r="AE85" s="462"/>
      <c r="AF85" s="462"/>
      <c r="AG85" s="462"/>
      <c r="AH85" s="462"/>
      <c r="AI85" s="462"/>
      <c r="AJ85" s="462"/>
      <c r="AK85" s="462"/>
      <c r="AL85" s="462"/>
      <c r="AM85" s="463"/>
      <c r="AN85" s="455"/>
      <c r="AO85" s="456"/>
      <c r="AP85" s="456"/>
      <c r="AQ85" s="456"/>
      <c r="AR85" s="456"/>
      <c r="AS85" s="456"/>
      <c r="AT85" s="456"/>
      <c r="AU85" s="456"/>
      <c r="AV85" s="456"/>
      <c r="AW85" s="457"/>
      <c r="AX85" s="468"/>
      <c r="AY85" s="467"/>
      <c r="AZ85" s="467"/>
      <c r="BA85" s="467"/>
      <c r="BB85" s="467"/>
      <c r="BC85" s="467"/>
      <c r="BD85" s="467"/>
      <c r="BE85" s="467"/>
      <c r="BF85" s="467"/>
      <c r="BG85" s="469"/>
      <c r="BH85" s="41"/>
      <c r="BI85" s="507"/>
      <c r="BJ85" s="508"/>
      <c r="BK85" s="508"/>
      <c r="BL85" s="508"/>
      <c r="BM85" s="508"/>
      <c r="BN85" s="509"/>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291"/>
      <c r="C86" s="291"/>
      <c r="D86" s="292"/>
      <c r="E86" s="513" t="s">
        <v>104</v>
      </c>
      <c r="F86" s="514"/>
      <c r="G86" s="514"/>
      <c r="H86" s="514"/>
      <c r="I86" s="519"/>
      <c r="J86" s="525" t="str">
        <f>IF(AND('Mapa final'!$K$7="Muy Baja",'Mapa final'!$O$7="Mayor"),CONCATENATE("R",'Mapa final'!$A$7),"")</f>
        <v/>
      </c>
      <c r="K86" s="474"/>
      <c r="L86" s="474" t="str">
        <f>IF(AND('Mapa final'!$K$10="Muy Baja",'Mapa final'!$O$10="Mayor"),CONCATENATE("R",'Mapa final'!$A$10),"")</f>
        <v/>
      </c>
      <c r="M86" s="474"/>
      <c r="N86" s="474" t="str">
        <f>IF(AND('Mapa final'!$K$13="Muy Baja",'Mapa final'!$O$13="Mayor"),CONCATENATE("R",'Mapa final'!$A$13),"")</f>
        <v/>
      </c>
      <c r="O86" s="474"/>
      <c r="P86" s="474" t="str">
        <f>IF(AND('Mapa final'!$K$16="Muy Baja",'Mapa final'!$O$16="Mayor"),CONCATENATE("R",'Mapa final'!$A$16),"")</f>
        <v/>
      </c>
      <c r="Q86" s="474"/>
      <c r="R86" s="474" t="str">
        <f>IF(AND('Mapa final'!$K$19="Muy Baja",'Mapa final'!$O$19="Mayor"),CONCATENATE("R",'Mapa final'!$A$19),"")</f>
        <v/>
      </c>
      <c r="S86" s="476"/>
      <c r="T86" s="525" t="str">
        <f>IF(AND('Mapa final'!$K$7="Muy Baja",'Mapa final'!$O$7="Mayor"),CONCATENATE("R",'Mapa final'!$A$7),"")</f>
        <v/>
      </c>
      <c r="U86" s="474"/>
      <c r="V86" s="474" t="str">
        <f>IF(AND('Mapa final'!$K$10="Muy Baja",'Mapa final'!$O$10="Mayor"),CONCATENATE("R",'Mapa final'!$A$10),"")</f>
        <v/>
      </c>
      <c r="W86" s="474"/>
      <c r="X86" s="474" t="str">
        <f>IF(AND('Mapa final'!$K$13="Muy Baja",'Mapa final'!$O$13="Mayor"),CONCATENATE("R",'Mapa final'!$A$13),"")</f>
        <v/>
      </c>
      <c r="Y86" s="474"/>
      <c r="Z86" s="474" t="str">
        <f>IF(AND('Mapa final'!$K$16="Muy Baja",'Mapa final'!$O$16="Mayor"),CONCATENATE("R",'Mapa final'!$A$16),"")</f>
        <v/>
      </c>
      <c r="AA86" s="474"/>
      <c r="AB86" s="474" t="str">
        <f>IF(AND('Mapa final'!$K$19="Muy Baja",'Mapa final'!$O$19="Mayor"),CONCATENATE("R",'Mapa final'!$A$19),"")</f>
        <v/>
      </c>
      <c r="AC86" s="476"/>
      <c r="AD86" s="458" t="str">
        <f>IF(AND('Mapa final'!$K$7="Muy Baja",'Mapa final'!$O$7="Mayor"),CONCATENATE("R",'Mapa final'!$A$7),"")</f>
        <v/>
      </c>
      <c r="AE86" s="459"/>
      <c r="AF86" s="459" t="str">
        <f>IF(AND('Mapa final'!$K$10="Muy Baja",'Mapa final'!$O$10="Mayor"),CONCATENATE("R",'Mapa final'!$A$10),"")</f>
        <v/>
      </c>
      <c r="AG86" s="459"/>
      <c r="AH86" s="459" t="str">
        <f>IF(AND('Mapa final'!$K$13="Muy Baja",'Mapa final'!$O$13="Mayor"),CONCATENATE("R",'Mapa final'!$A$13),"")</f>
        <v/>
      </c>
      <c r="AI86" s="459"/>
      <c r="AJ86" s="459" t="str">
        <f>IF(AND('Mapa final'!$K$16="Muy Baja",'Mapa final'!$O$16="Mayor"),CONCATENATE("R",'Mapa final'!$A$16),"")</f>
        <v/>
      </c>
      <c r="AK86" s="459"/>
      <c r="AL86" s="459" t="str">
        <f>IF(AND('Mapa final'!$K$19="Muy Baja",'Mapa final'!$O$19="Mayor"),CONCATENATE("R",'Mapa final'!$A$19),"")</f>
        <v/>
      </c>
      <c r="AM86" s="460"/>
      <c r="AN86" s="464" t="str">
        <f>IF(AND('Mapa final'!$K$7="Muy Baja",'Mapa final'!$O$7="Mayor"),CONCATENATE("R",'Mapa final'!$A$7),"")</f>
        <v/>
      </c>
      <c r="AO86" s="465"/>
      <c r="AP86" s="465" t="str">
        <f>IF(AND('Mapa final'!$K$10="Muy Baja",'Mapa final'!$O$10="Mayor"),CONCATENATE("R",'Mapa final'!$A$10),"")</f>
        <v/>
      </c>
      <c r="AQ86" s="465"/>
      <c r="AR86" s="465" t="str">
        <f>IF(AND('Mapa final'!$K$13="Muy Baja",'Mapa final'!$O$13="Mayor"),CONCATENATE("R",'Mapa final'!$A$13),"")</f>
        <v/>
      </c>
      <c r="AS86" s="465"/>
      <c r="AT86" s="465" t="str">
        <f>IF(AND('Mapa final'!$K$16="Muy Baja",'Mapa final'!$O$16="Mayor"),CONCATENATE("R",'Mapa final'!$A$16),"")</f>
        <v/>
      </c>
      <c r="AU86" s="465"/>
      <c r="AV86" s="465" t="str">
        <f>IF(AND('Mapa final'!$K$19="Muy Baja",'Mapa final'!$O$19="Mayor"),CONCATENATE("R",'Mapa final'!$A$19),"")</f>
        <v/>
      </c>
      <c r="AW86" s="466"/>
      <c r="AX86" s="471" t="str">
        <f>IF(AND('Mapa final'!$K$7="Muy Baja",'Mapa final'!$O$7="Catastrófico"),CONCATENATE("R",'Mapa final'!$A$7),"")</f>
        <v/>
      </c>
      <c r="AY86" s="470"/>
      <c r="AZ86" s="470" t="str">
        <f>IF(AND('Mapa final'!$K$10="Muy Baja",'Mapa final'!$O$10="Catastrófico"),CONCATENATE("R",'Mapa final'!$A$10),"")</f>
        <v/>
      </c>
      <c r="BA86" s="470"/>
      <c r="BB86" s="470" t="str">
        <f>IF(AND('Mapa final'!$K$13="Muy Baja",'Mapa final'!$O$13="Catastrófico"),CONCATENATE("R",'Mapa final'!$A$13),"")</f>
        <v/>
      </c>
      <c r="BC86" s="470"/>
      <c r="BD86" s="470" t="str">
        <f>IF(AND('Mapa final'!$K$16="Muy Baja",'Mapa final'!$O$16="Catastrófico"),CONCATENATE("R",'Mapa final'!$A$16),"")</f>
        <v/>
      </c>
      <c r="BE86" s="470"/>
      <c r="BF86" s="470" t="str">
        <f>IF(AND('Mapa final'!$K$19="Muy Baja",'Mapa final'!$O$19="Catastrófico"),CONCATENATE("R",'Mapa final'!$A$19),"")</f>
        <v/>
      </c>
      <c r="BG86" s="524"/>
      <c r="BH86" s="41"/>
      <c r="BI86" s="507"/>
      <c r="BJ86" s="508"/>
      <c r="BK86" s="508"/>
      <c r="BL86" s="508"/>
      <c r="BM86" s="508"/>
      <c r="BN86" s="509"/>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291"/>
      <c r="C87" s="291"/>
      <c r="D87" s="292"/>
      <c r="E87" s="515"/>
      <c r="F87" s="516"/>
      <c r="G87" s="516"/>
      <c r="H87" s="516"/>
      <c r="I87" s="520"/>
      <c r="J87" s="443"/>
      <c r="K87" s="444"/>
      <c r="L87" s="444"/>
      <c r="M87" s="444"/>
      <c r="N87" s="444"/>
      <c r="O87" s="444"/>
      <c r="P87" s="444"/>
      <c r="Q87" s="444"/>
      <c r="R87" s="444"/>
      <c r="S87" s="445"/>
      <c r="T87" s="443"/>
      <c r="U87" s="444"/>
      <c r="V87" s="444"/>
      <c r="W87" s="444"/>
      <c r="X87" s="444"/>
      <c r="Y87" s="444"/>
      <c r="Z87" s="444"/>
      <c r="AA87" s="444"/>
      <c r="AB87" s="444"/>
      <c r="AC87" s="445"/>
      <c r="AD87" s="451"/>
      <c r="AE87" s="449"/>
      <c r="AF87" s="449"/>
      <c r="AG87" s="449"/>
      <c r="AH87" s="449"/>
      <c r="AI87" s="449"/>
      <c r="AJ87" s="449"/>
      <c r="AK87" s="449"/>
      <c r="AL87" s="449"/>
      <c r="AM87" s="450"/>
      <c r="AN87" s="454"/>
      <c r="AO87" s="452"/>
      <c r="AP87" s="452"/>
      <c r="AQ87" s="452"/>
      <c r="AR87" s="452"/>
      <c r="AS87" s="452"/>
      <c r="AT87" s="452"/>
      <c r="AU87" s="452"/>
      <c r="AV87" s="452"/>
      <c r="AW87" s="453"/>
      <c r="AX87" s="448"/>
      <c r="AY87" s="446"/>
      <c r="AZ87" s="446"/>
      <c r="BA87" s="446"/>
      <c r="BB87" s="446"/>
      <c r="BC87" s="446"/>
      <c r="BD87" s="446"/>
      <c r="BE87" s="446"/>
      <c r="BF87" s="446"/>
      <c r="BG87" s="447"/>
      <c r="BH87" s="41"/>
      <c r="BI87" s="507"/>
      <c r="BJ87" s="508"/>
      <c r="BK87" s="508"/>
      <c r="BL87" s="508"/>
      <c r="BM87" s="508"/>
      <c r="BN87" s="509"/>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291"/>
      <c r="C88" s="291"/>
      <c r="D88" s="292"/>
      <c r="E88" s="515"/>
      <c r="F88" s="516"/>
      <c r="G88" s="516"/>
      <c r="H88" s="516"/>
      <c r="I88" s="520"/>
      <c r="J88" s="443" t="str">
        <f>IF(AND('Mapa final'!$K$22="Muy Baja",'Mapa final'!$O$22="Mayor"),CONCATENATE("R",'Mapa final'!$A$22),"")</f>
        <v/>
      </c>
      <c r="K88" s="444"/>
      <c r="L88" s="444" t="str">
        <f>IF(AND('Mapa final'!$K$25="Muy Baja",'Mapa final'!$O$25="Mayor"),CONCATENATE("R",'Mapa final'!$A$25),"")</f>
        <v/>
      </c>
      <c r="M88" s="444"/>
      <c r="N88" s="444" t="str">
        <f>IF(AND('Mapa final'!$K$28="Muy Baja",'Mapa final'!$O$28="Mayor"),CONCATENATE("R",'Mapa final'!$A$28),"")</f>
        <v/>
      </c>
      <c r="O88" s="444"/>
      <c r="P88" s="444" t="str">
        <f>IF(AND('Mapa final'!$K$31="Muy Baja",'Mapa final'!$O$31="Mayor"),CONCATENATE("R",'Mapa final'!$A$31),"")</f>
        <v/>
      </c>
      <c r="Q88" s="444"/>
      <c r="R88" s="444" t="str">
        <f>IF(AND('Mapa final'!$K$34="Muy Baja",'Mapa final'!$O$34="Mayor"),CONCATENATE("R",'Mapa final'!$A$34),"")</f>
        <v/>
      </c>
      <c r="S88" s="445"/>
      <c r="T88" s="443" t="str">
        <f>IF(AND('Mapa final'!$K$22="Muy Baja",'Mapa final'!$O$22="Mayor"),CONCATENATE("R",'Mapa final'!$A$22),"")</f>
        <v/>
      </c>
      <c r="U88" s="444"/>
      <c r="V88" s="444" t="str">
        <f>IF(AND('Mapa final'!$K$25="Muy Baja",'Mapa final'!$O$25="Mayor"),CONCATENATE("R",'Mapa final'!$A$25),"")</f>
        <v/>
      </c>
      <c r="W88" s="444"/>
      <c r="X88" s="444" t="str">
        <f>IF(AND('Mapa final'!$K$28="Muy Baja",'Mapa final'!$O$28="Mayor"),CONCATENATE("R",'Mapa final'!$A$28),"")</f>
        <v/>
      </c>
      <c r="Y88" s="444"/>
      <c r="Z88" s="444" t="str">
        <f>IF(AND('Mapa final'!$K$31="Muy Baja",'Mapa final'!$O$31="Mayor"),CONCATENATE("R",'Mapa final'!$A$31),"")</f>
        <v/>
      </c>
      <c r="AA88" s="444"/>
      <c r="AB88" s="444" t="str">
        <f>IF(AND('Mapa final'!$K$34="Muy Baja",'Mapa final'!$O$34="Mayor"),CONCATENATE("R",'Mapa final'!$A$34),"")</f>
        <v/>
      </c>
      <c r="AC88" s="445"/>
      <c r="AD88" s="451" t="str">
        <f>IF(AND('Mapa final'!$K$22="Muy Baja",'Mapa final'!$O$22="Mayor"),CONCATENATE("R",'Mapa final'!$A$22),"")</f>
        <v/>
      </c>
      <c r="AE88" s="449"/>
      <c r="AF88" s="449" t="str">
        <f>IF(AND('Mapa final'!$K$25="Muy Baja",'Mapa final'!$O$25="Mayor"),CONCATENATE("R",'Mapa final'!$A$25),"")</f>
        <v/>
      </c>
      <c r="AG88" s="449"/>
      <c r="AH88" s="449" t="str">
        <f>IF(AND('Mapa final'!$K$28="Muy Baja",'Mapa final'!$O$28="Mayor"),CONCATENATE("R",'Mapa final'!$A$28),"")</f>
        <v/>
      </c>
      <c r="AI88" s="449"/>
      <c r="AJ88" s="449" t="str">
        <f>IF(AND('Mapa final'!$K$31="Muy Baja",'Mapa final'!$O$31="Mayor"),CONCATENATE("R",'Mapa final'!$A$31),"")</f>
        <v/>
      </c>
      <c r="AK88" s="449"/>
      <c r="AL88" s="449" t="str">
        <f>IF(AND('Mapa final'!$K$34="Muy Baja",'Mapa final'!$O$34="Mayor"),CONCATENATE("R",'Mapa final'!$A$34),"")</f>
        <v/>
      </c>
      <c r="AM88" s="450"/>
      <c r="AN88" s="454" t="str">
        <f>IF(AND('Mapa final'!$K$22="Muy Baja",'Mapa final'!$O$22="Mayor"),CONCATENATE("R",'Mapa final'!$A$22),"")</f>
        <v/>
      </c>
      <c r="AO88" s="452"/>
      <c r="AP88" s="452" t="str">
        <f>IF(AND('Mapa final'!$K$25="Muy Baja",'Mapa final'!$O$25="Mayor"),CONCATENATE("R",'Mapa final'!$A$25),"")</f>
        <v/>
      </c>
      <c r="AQ88" s="452"/>
      <c r="AR88" s="452" t="str">
        <f>IF(AND('Mapa final'!$K$28="Muy Baja",'Mapa final'!$O$28="Mayor"),CONCATENATE("R",'Mapa final'!$A$28),"")</f>
        <v/>
      </c>
      <c r="AS88" s="452"/>
      <c r="AT88" s="452" t="str">
        <f>IF(AND('Mapa final'!$K$31="Muy Baja",'Mapa final'!$O$31="Mayor"),CONCATENATE("R",'Mapa final'!$A$31),"")</f>
        <v/>
      </c>
      <c r="AU88" s="452"/>
      <c r="AV88" s="452" t="str">
        <f>IF(AND('Mapa final'!$K$34="Muy Baja",'Mapa final'!$O$34="Mayor"),CONCATENATE("R",'Mapa final'!$A$34),"")</f>
        <v/>
      </c>
      <c r="AW88" s="453"/>
      <c r="AX88" s="448" t="str">
        <f>IF(AND('Mapa final'!$K$22="Muy Baja",'Mapa final'!$O$22="Catastrófico"),CONCATENATE("R",'Mapa final'!$A$22),"")</f>
        <v/>
      </c>
      <c r="AY88" s="446"/>
      <c r="AZ88" s="446" t="str">
        <f>IF(AND('Mapa final'!$K$25="Muy Baja",'Mapa final'!$O$25="Catastrófico"),CONCATENATE("R",'Mapa final'!$A$25),"")</f>
        <v/>
      </c>
      <c r="BA88" s="446"/>
      <c r="BB88" s="446" t="str">
        <f>IF(AND('Mapa final'!$K$28="Muy Baja",'Mapa final'!$O$28="Catastrófico"),CONCATENATE("R",'Mapa final'!$A$28),"")</f>
        <v/>
      </c>
      <c r="BC88" s="446"/>
      <c r="BD88" s="446" t="str">
        <f>IF(AND('Mapa final'!$K$31="Muy Baja",'Mapa final'!$O$31="Catastrófico"),CONCATENATE("R",'Mapa final'!$A$31),"")</f>
        <v/>
      </c>
      <c r="BE88" s="446"/>
      <c r="BF88" s="446" t="str">
        <f>IF(AND('Mapa final'!$K$34="Muy Baja",'Mapa final'!$O$34="Catastrófico"),CONCATENATE("R",'Mapa final'!$A$34),"")</f>
        <v/>
      </c>
      <c r="BG88" s="447"/>
      <c r="BH88" s="41"/>
      <c r="BI88" s="507"/>
      <c r="BJ88" s="508"/>
      <c r="BK88" s="508"/>
      <c r="BL88" s="508"/>
      <c r="BM88" s="508"/>
      <c r="BN88" s="509"/>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291"/>
      <c r="C89" s="291"/>
      <c r="D89" s="292"/>
      <c r="E89" s="515"/>
      <c r="F89" s="516"/>
      <c r="G89" s="516"/>
      <c r="H89" s="516"/>
      <c r="I89" s="520"/>
      <c r="J89" s="443"/>
      <c r="K89" s="444"/>
      <c r="L89" s="444"/>
      <c r="M89" s="444"/>
      <c r="N89" s="444"/>
      <c r="O89" s="444"/>
      <c r="P89" s="444"/>
      <c r="Q89" s="444"/>
      <c r="R89" s="444"/>
      <c r="S89" s="445"/>
      <c r="T89" s="443"/>
      <c r="U89" s="444"/>
      <c r="V89" s="444"/>
      <c r="W89" s="444"/>
      <c r="X89" s="444"/>
      <c r="Y89" s="444"/>
      <c r="Z89" s="444"/>
      <c r="AA89" s="444"/>
      <c r="AB89" s="444"/>
      <c r="AC89" s="445"/>
      <c r="AD89" s="451"/>
      <c r="AE89" s="449"/>
      <c r="AF89" s="449"/>
      <c r="AG89" s="449"/>
      <c r="AH89" s="449"/>
      <c r="AI89" s="449"/>
      <c r="AJ89" s="449"/>
      <c r="AK89" s="449"/>
      <c r="AL89" s="449"/>
      <c r="AM89" s="450"/>
      <c r="AN89" s="454"/>
      <c r="AO89" s="452"/>
      <c r="AP89" s="452"/>
      <c r="AQ89" s="452"/>
      <c r="AR89" s="452"/>
      <c r="AS89" s="452"/>
      <c r="AT89" s="452"/>
      <c r="AU89" s="452"/>
      <c r="AV89" s="452"/>
      <c r="AW89" s="453"/>
      <c r="AX89" s="448"/>
      <c r="AY89" s="446"/>
      <c r="AZ89" s="446"/>
      <c r="BA89" s="446"/>
      <c r="BB89" s="446"/>
      <c r="BC89" s="446"/>
      <c r="BD89" s="446"/>
      <c r="BE89" s="446"/>
      <c r="BF89" s="446"/>
      <c r="BG89" s="447"/>
      <c r="BH89" s="41"/>
      <c r="BI89" s="507"/>
      <c r="BJ89" s="508"/>
      <c r="BK89" s="508"/>
      <c r="BL89" s="508"/>
      <c r="BM89" s="508"/>
      <c r="BN89" s="509"/>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291"/>
      <c r="C90" s="291"/>
      <c r="D90" s="292"/>
      <c r="E90" s="515"/>
      <c r="F90" s="516"/>
      <c r="G90" s="516"/>
      <c r="H90" s="516"/>
      <c r="I90" s="520"/>
      <c r="J90" s="443" t="str">
        <f>IF(AND('Mapa final'!$K$37="Muy Baja",'Mapa final'!$O$37="Mayor"),CONCATENATE("R",'Mapa final'!$A$37),"")</f>
        <v/>
      </c>
      <c r="K90" s="444"/>
      <c r="L90" s="444" t="str">
        <f>IF(AND('Mapa final'!$K$40="Muy Baja",'Mapa final'!$O$40="Mayor"),CONCATENATE("R",'Mapa final'!$A$40),"")</f>
        <v/>
      </c>
      <c r="M90" s="444"/>
      <c r="N90" s="444" t="str">
        <f>IF(AND('Mapa final'!$K$43="Muy Baja",'Mapa final'!$O$43="Mayor"),CONCATENATE("R",'Mapa final'!$A$43),"")</f>
        <v/>
      </c>
      <c r="O90" s="444"/>
      <c r="P90" s="444" t="str">
        <f>IF(AND('Mapa final'!$K$46="Muy Baja",'Mapa final'!$O$46="Mayor"),CONCATENATE("R",'Mapa final'!$A$46),"")</f>
        <v/>
      </c>
      <c r="Q90" s="444"/>
      <c r="R90" s="444" t="str">
        <f>IF(AND('Mapa final'!$K$49="Muy Baja",'Mapa final'!$O$49="Mayor"),CONCATENATE("R",'Mapa final'!$A$49),"")</f>
        <v/>
      </c>
      <c r="S90" s="445"/>
      <c r="T90" s="443" t="str">
        <f>IF(AND('Mapa final'!$K$37="Muy Baja",'Mapa final'!$O$37="Mayor"),CONCATENATE("R",'Mapa final'!$A$37),"")</f>
        <v/>
      </c>
      <c r="U90" s="444"/>
      <c r="V90" s="444" t="str">
        <f>IF(AND('Mapa final'!$K$40="Muy Baja",'Mapa final'!$O$40="Mayor"),CONCATENATE("R",'Mapa final'!$A$40),"")</f>
        <v/>
      </c>
      <c r="W90" s="444"/>
      <c r="X90" s="444" t="str">
        <f>IF(AND('Mapa final'!$K$43="Muy Baja",'Mapa final'!$O$43="Mayor"),CONCATENATE("R",'Mapa final'!$A$43),"")</f>
        <v/>
      </c>
      <c r="Y90" s="444"/>
      <c r="Z90" s="444" t="str">
        <f>IF(AND('Mapa final'!$K$46="Muy Baja",'Mapa final'!$O$46="Mayor"),CONCATENATE("R",'Mapa final'!$A$46),"")</f>
        <v/>
      </c>
      <c r="AA90" s="444"/>
      <c r="AB90" s="444" t="str">
        <f>IF(AND('Mapa final'!$K$49="Muy Baja",'Mapa final'!$O$49="Mayor"),CONCATENATE("R",'Mapa final'!$A$49),"")</f>
        <v/>
      </c>
      <c r="AC90" s="445"/>
      <c r="AD90" s="451" t="str">
        <f>IF(AND('Mapa final'!$K$37="Muy Baja",'Mapa final'!$O$37="Mayor"),CONCATENATE("R",'Mapa final'!$A$37),"")</f>
        <v/>
      </c>
      <c r="AE90" s="449"/>
      <c r="AF90" s="449" t="str">
        <f>IF(AND('Mapa final'!$K$40="Muy Baja",'Mapa final'!$O$40="Mayor"),CONCATENATE("R",'Mapa final'!$A$40),"")</f>
        <v/>
      </c>
      <c r="AG90" s="449"/>
      <c r="AH90" s="449" t="str">
        <f>IF(AND('Mapa final'!$K$43="Muy Baja",'Mapa final'!$O$43="Mayor"),CONCATENATE("R",'Mapa final'!$A$43),"")</f>
        <v/>
      </c>
      <c r="AI90" s="449"/>
      <c r="AJ90" s="449" t="str">
        <f>IF(AND('Mapa final'!$K$46="Muy Baja",'Mapa final'!$O$46="Mayor"),CONCATENATE("R",'Mapa final'!$A$46),"")</f>
        <v/>
      </c>
      <c r="AK90" s="449"/>
      <c r="AL90" s="449" t="str">
        <f>IF(AND('Mapa final'!$K$49="Muy Baja",'Mapa final'!$O$49="Mayor"),CONCATENATE("R",'Mapa final'!$A$49),"")</f>
        <v/>
      </c>
      <c r="AM90" s="450"/>
      <c r="AN90" s="454" t="str">
        <f>IF(AND('Mapa final'!$K$37="Muy Baja",'Mapa final'!$O$37="Mayor"),CONCATENATE("R",'Mapa final'!$A$37),"")</f>
        <v/>
      </c>
      <c r="AO90" s="452"/>
      <c r="AP90" s="452" t="str">
        <f>IF(AND('Mapa final'!$K$40="Muy Baja",'Mapa final'!$O$40="Mayor"),CONCATENATE("R",'Mapa final'!$A$40),"")</f>
        <v/>
      </c>
      <c r="AQ90" s="452"/>
      <c r="AR90" s="452" t="str">
        <f>IF(AND('Mapa final'!$K$43="Muy Baja",'Mapa final'!$O$43="Mayor"),CONCATENATE("R",'Mapa final'!$A$43),"")</f>
        <v/>
      </c>
      <c r="AS90" s="452"/>
      <c r="AT90" s="452" t="str">
        <f>IF(AND('Mapa final'!$K$46="Muy Baja",'Mapa final'!$O$46="Mayor"),CONCATENATE("R",'Mapa final'!$A$46),"")</f>
        <v/>
      </c>
      <c r="AU90" s="452"/>
      <c r="AV90" s="452" t="str">
        <f>IF(AND('Mapa final'!$K$49="Muy Baja",'Mapa final'!$O$49="Mayor"),CONCATENATE("R",'Mapa final'!$A$49),"")</f>
        <v/>
      </c>
      <c r="AW90" s="453"/>
      <c r="AX90" s="448" t="str">
        <f>IF(AND('Mapa final'!$K$37="Muy Baja",'Mapa final'!$O$37="Catastrófico"),CONCATENATE("R",'Mapa final'!$A$37),"")</f>
        <v/>
      </c>
      <c r="AY90" s="446"/>
      <c r="AZ90" s="446" t="str">
        <f>IF(AND('Mapa final'!$K$40="Muy Baja",'Mapa final'!$O$40="Catastrófico"),CONCATENATE("R",'Mapa final'!$A$40),"")</f>
        <v/>
      </c>
      <c r="BA90" s="446"/>
      <c r="BB90" s="446" t="str">
        <f>IF(AND('Mapa final'!$K$43="Muy Baja",'Mapa final'!$O$43="Catastrófico"),CONCATENATE("R",'Mapa final'!$A$43),"")</f>
        <v/>
      </c>
      <c r="BC90" s="446"/>
      <c r="BD90" s="446" t="str">
        <f>IF(AND('Mapa final'!$K$46="Muy Baja",'Mapa final'!$O$46="Catastrófico"),CONCATENATE("R",'Mapa final'!$A$46),"")</f>
        <v/>
      </c>
      <c r="BE90" s="446"/>
      <c r="BF90" s="446" t="str">
        <f>IF(AND('Mapa final'!$K$49="Muy Baja",'Mapa final'!$O$49="Catastrófico"),CONCATENATE("R",'Mapa final'!$A$49),"")</f>
        <v/>
      </c>
      <c r="BG90" s="447"/>
      <c r="BH90" s="41"/>
      <c r="BI90" s="507"/>
      <c r="BJ90" s="508"/>
      <c r="BK90" s="508"/>
      <c r="BL90" s="508"/>
      <c r="BM90" s="508"/>
      <c r="BN90" s="509"/>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291"/>
      <c r="C91" s="291"/>
      <c r="D91" s="292"/>
      <c r="E91" s="515"/>
      <c r="F91" s="516"/>
      <c r="G91" s="516"/>
      <c r="H91" s="516"/>
      <c r="I91" s="520"/>
      <c r="J91" s="443"/>
      <c r="K91" s="444"/>
      <c r="L91" s="444"/>
      <c r="M91" s="444"/>
      <c r="N91" s="444"/>
      <c r="O91" s="444"/>
      <c r="P91" s="444"/>
      <c r="Q91" s="444"/>
      <c r="R91" s="444"/>
      <c r="S91" s="445"/>
      <c r="T91" s="443"/>
      <c r="U91" s="444"/>
      <c r="V91" s="444"/>
      <c r="W91" s="444"/>
      <c r="X91" s="444"/>
      <c r="Y91" s="444"/>
      <c r="Z91" s="444"/>
      <c r="AA91" s="444"/>
      <c r="AB91" s="444"/>
      <c r="AC91" s="445"/>
      <c r="AD91" s="451"/>
      <c r="AE91" s="449"/>
      <c r="AF91" s="449"/>
      <c r="AG91" s="449"/>
      <c r="AH91" s="449"/>
      <c r="AI91" s="449"/>
      <c r="AJ91" s="449"/>
      <c r="AK91" s="449"/>
      <c r="AL91" s="449"/>
      <c r="AM91" s="450"/>
      <c r="AN91" s="454"/>
      <c r="AO91" s="452"/>
      <c r="AP91" s="452"/>
      <c r="AQ91" s="452"/>
      <c r="AR91" s="452"/>
      <c r="AS91" s="452"/>
      <c r="AT91" s="452"/>
      <c r="AU91" s="452"/>
      <c r="AV91" s="452"/>
      <c r="AW91" s="453"/>
      <c r="AX91" s="448"/>
      <c r="AY91" s="446"/>
      <c r="AZ91" s="446"/>
      <c r="BA91" s="446"/>
      <c r="BB91" s="446"/>
      <c r="BC91" s="446"/>
      <c r="BD91" s="446"/>
      <c r="BE91" s="446"/>
      <c r="BF91" s="446"/>
      <c r="BG91" s="447"/>
      <c r="BH91" s="41"/>
      <c r="BI91" s="507"/>
      <c r="BJ91" s="508"/>
      <c r="BK91" s="508"/>
      <c r="BL91" s="508"/>
      <c r="BM91" s="508"/>
      <c r="BN91" s="509"/>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291"/>
      <c r="C92" s="291"/>
      <c r="D92" s="292"/>
      <c r="E92" s="515"/>
      <c r="F92" s="516"/>
      <c r="G92" s="516"/>
      <c r="H92" s="516"/>
      <c r="I92" s="520"/>
      <c r="J92" s="443" t="str">
        <f>IF(AND('Mapa final'!$K$52="Muy Baja",'Mapa final'!$O$52="Mayor"),CONCATENATE("R",'Mapa final'!$A$52),"")</f>
        <v/>
      </c>
      <c r="K92" s="444"/>
      <c r="L92" s="444" t="str">
        <f>IF(AND('Mapa final'!$K$55="Muy Baja",'Mapa final'!$O$55="Mayor"),CONCATENATE("R",'Mapa final'!$A$55),"")</f>
        <v/>
      </c>
      <c r="M92" s="444"/>
      <c r="N92" s="444" t="str">
        <f>IF(AND('Mapa final'!$K$58="Muy Baja",'Mapa final'!$O$58="Mayor"),CONCATENATE("R",'Mapa final'!$A$58),"")</f>
        <v/>
      </c>
      <c r="O92" s="444"/>
      <c r="P92" s="444" t="str">
        <f>IF(AND('Mapa final'!$K$61="Muy Baja",'Mapa final'!$O$61="Mayor"),CONCATENATE("R",'Mapa final'!$A$61),"")</f>
        <v/>
      </c>
      <c r="Q92" s="444"/>
      <c r="R92" s="444" t="str">
        <f>IF(AND('Mapa final'!$K$64="Muy Baja",'Mapa final'!$O$64="Mayor"),CONCATENATE("R",'Mapa final'!$A$64),"")</f>
        <v/>
      </c>
      <c r="S92" s="445"/>
      <c r="T92" s="443" t="str">
        <f>IF(AND('Mapa final'!$K$52="Muy Baja",'Mapa final'!$O$52="Mayor"),CONCATENATE("R",'Mapa final'!$A$52),"")</f>
        <v/>
      </c>
      <c r="U92" s="444"/>
      <c r="V92" s="444" t="str">
        <f>IF(AND('Mapa final'!$K$55="Muy Baja",'Mapa final'!$O$55="Mayor"),CONCATENATE("R",'Mapa final'!$A$55),"")</f>
        <v/>
      </c>
      <c r="W92" s="444"/>
      <c r="X92" s="444" t="str">
        <f>IF(AND('Mapa final'!$K$58="Muy Baja",'Mapa final'!$O$58="Mayor"),CONCATENATE("R",'Mapa final'!$A$58),"")</f>
        <v/>
      </c>
      <c r="Y92" s="444"/>
      <c r="Z92" s="444" t="str">
        <f>IF(AND('Mapa final'!$K$61="Muy Baja",'Mapa final'!$O$61="Mayor"),CONCATENATE("R",'Mapa final'!$A$61),"")</f>
        <v/>
      </c>
      <c r="AA92" s="444"/>
      <c r="AB92" s="444" t="str">
        <f>IF(AND('Mapa final'!$K$64="Muy Baja",'Mapa final'!$O$64="Mayor"),CONCATENATE("R",'Mapa final'!$A$64),"")</f>
        <v/>
      </c>
      <c r="AC92" s="445"/>
      <c r="AD92" s="451" t="str">
        <f>IF(AND('Mapa final'!$K$52="Muy Baja",'Mapa final'!$O$52="Mayor"),CONCATENATE("R",'Mapa final'!$A$52),"")</f>
        <v/>
      </c>
      <c r="AE92" s="449"/>
      <c r="AF92" s="449" t="str">
        <f>IF(AND('Mapa final'!$K$55="Muy Baja",'Mapa final'!$O$55="Mayor"),CONCATENATE("R",'Mapa final'!$A$55),"")</f>
        <v/>
      </c>
      <c r="AG92" s="449"/>
      <c r="AH92" s="449" t="str">
        <f>IF(AND('Mapa final'!$K$58="Muy Baja",'Mapa final'!$O$58="Mayor"),CONCATENATE("R",'Mapa final'!$A$58),"")</f>
        <v/>
      </c>
      <c r="AI92" s="449"/>
      <c r="AJ92" s="449" t="str">
        <f>IF(AND('Mapa final'!$K$61="Muy Baja",'Mapa final'!$O$61="Mayor"),CONCATENATE("R",'Mapa final'!$A$61),"")</f>
        <v/>
      </c>
      <c r="AK92" s="449"/>
      <c r="AL92" s="449" t="str">
        <f>IF(AND('Mapa final'!$K$64="Muy Baja",'Mapa final'!$O$64="Mayor"),CONCATENATE("R",'Mapa final'!$A$64),"")</f>
        <v/>
      </c>
      <c r="AM92" s="450"/>
      <c r="AN92" s="454" t="str">
        <f>IF(AND('Mapa final'!$K$52="Muy Baja",'Mapa final'!$O$52="Mayor"),CONCATENATE("R",'Mapa final'!$A$52),"")</f>
        <v/>
      </c>
      <c r="AO92" s="452"/>
      <c r="AP92" s="452" t="str">
        <f>IF(AND('Mapa final'!$K$55="Muy Baja",'Mapa final'!$O$55="Mayor"),CONCATENATE("R",'Mapa final'!$A$55),"")</f>
        <v/>
      </c>
      <c r="AQ92" s="452"/>
      <c r="AR92" s="452" t="str">
        <f>IF(AND('Mapa final'!$K$58="Muy Baja",'Mapa final'!$O$58="Mayor"),CONCATENATE("R",'Mapa final'!$A$58),"")</f>
        <v/>
      </c>
      <c r="AS92" s="452"/>
      <c r="AT92" s="452" t="str">
        <f>IF(AND('Mapa final'!$K$61="Muy Baja",'Mapa final'!$O$61="Mayor"),CONCATENATE("R",'Mapa final'!$A$61),"")</f>
        <v/>
      </c>
      <c r="AU92" s="452"/>
      <c r="AV92" s="452" t="str">
        <f>IF(AND('Mapa final'!$K$64="Muy Baja",'Mapa final'!$O$64="Mayor"),CONCATENATE("R",'Mapa final'!$A$64),"")</f>
        <v/>
      </c>
      <c r="AW92" s="453"/>
      <c r="AX92" s="448" t="str">
        <f>IF(AND('Mapa final'!$K$52="Muy Baja",'Mapa final'!$O$52="Catastrófico"),CONCATENATE("R",'Mapa final'!$A$52),"")</f>
        <v/>
      </c>
      <c r="AY92" s="446"/>
      <c r="AZ92" s="446" t="str">
        <f>IF(AND('Mapa final'!$K$55="Muy Baja",'Mapa final'!$O$55="Catastrófico"),CONCATENATE("R",'Mapa final'!$A$55),"")</f>
        <v/>
      </c>
      <c r="BA92" s="446"/>
      <c r="BB92" s="446" t="str">
        <f>IF(AND('Mapa final'!$K$58="Muy Baja",'Mapa final'!$O$58="Catastrófico"),CONCATENATE("R",'Mapa final'!$A$58),"")</f>
        <v/>
      </c>
      <c r="BC92" s="446"/>
      <c r="BD92" s="446" t="str">
        <f>IF(AND('Mapa final'!$K$61="Muy Baja",'Mapa final'!$O$61="Catastrófico"),CONCATENATE("R",'Mapa final'!$A$61),"")</f>
        <v/>
      </c>
      <c r="BE92" s="446"/>
      <c r="BF92" s="446" t="str">
        <f>IF(AND('Mapa final'!$K$64="Muy Baja",'Mapa final'!$O$64="Catastrófico"),CONCATENATE("R",'Mapa final'!$A$64),"")</f>
        <v/>
      </c>
      <c r="BG92" s="447"/>
      <c r="BH92" s="41"/>
      <c r="BI92" s="507"/>
      <c r="BJ92" s="508"/>
      <c r="BK92" s="508"/>
      <c r="BL92" s="508"/>
      <c r="BM92" s="508"/>
      <c r="BN92" s="509"/>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291"/>
      <c r="C93" s="291"/>
      <c r="D93" s="292"/>
      <c r="E93" s="515"/>
      <c r="F93" s="516"/>
      <c r="G93" s="516"/>
      <c r="H93" s="516"/>
      <c r="I93" s="520"/>
      <c r="J93" s="443"/>
      <c r="K93" s="444"/>
      <c r="L93" s="444"/>
      <c r="M93" s="444"/>
      <c r="N93" s="444"/>
      <c r="O93" s="444"/>
      <c r="P93" s="444"/>
      <c r="Q93" s="444"/>
      <c r="R93" s="444"/>
      <c r="S93" s="445"/>
      <c r="T93" s="443"/>
      <c r="U93" s="444"/>
      <c r="V93" s="444"/>
      <c r="W93" s="444"/>
      <c r="X93" s="444"/>
      <c r="Y93" s="444"/>
      <c r="Z93" s="444"/>
      <c r="AA93" s="444"/>
      <c r="AB93" s="444"/>
      <c r="AC93" s="445"/>
      <c r="AD93" s="451"/>
      <c r="AE93" s="449"/>
      <c r="AF93" s="449"/>
      <c r="AG93" s="449"/>
      <c r="AH93" s="449"/>
      <c r="AI93" s="449"/>
      <c r="AJ93" s="449"/>
      <c r="AK93" s="449"/>
      <c r="AL93" s="449"/>
      <c r="AM93" s="450"/>
      <c r="AN93" s="454"/>
      <c r="AO93" s="452"/>
      <c r="AP93" s="452"/>
      <c r="AQ93" s="452"/>
      <c r="AR93" s="452"/>
      <c r="AS93" s="452"/>
      <c r="AT93" s="452"/>
      <c r="AU93" s="452"/>
      <c r="AV93" s="452"/>
      <c r="AW93" s="453"/>
      <c r="AX93" s="448"/>
      <c r="AY93" s="446"/>
      <c r="AZ93" s="446"/>
      <c r="BA93" s="446"/>
      <c r="BB93" s="446"/>
      <c r="BC93" s="446"/>
      <c r="BD93" s="446"/>
      <c r="BE93" s="446"/>
      <c r="BF93" s="446"/>
      <c r="BG93" s="447"/>
      <c r="BH93" s="41"/>
      <c r="BI93" s="507"/>
      <c r="BJ93" s="508"/>
      <c r="BK93" s="508"/>
      <c r="BL93" s="508"/>
      <c r="BM93" s="508"/>
      <c r="BN93" s="509"/>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291"/>
      <c r="C94" s="291"/>
      <c r="D94" s="292"/>
      <c r="E94" s="515"/>
      <c r="F94" s="516"/>
      <c r="G94" s="516"/>
      <c r="H94" s="516"/>
      <c r="I94" s="520"/>
      <c r="J94" s="443" t="str">
        <f>IF(AND('Mapa final'!$K$67="Muy Baja",'Mapa final'!$O$67="Mayor"),CONCATENATE("R",'Mapa final'!$A$67),"")</f>
        <v/>
      </c>
      <c r="K94" s="444"/>
      <c r="L94" s="444" t="str">
        <f>IF(AND('Mapa final'!$K$70="Muy Baja",'Mapa final'!$O$70="Mayor"),CONCATENATE("R",'Mapa final'!$A$70),"")</f>
        <v/>
      </c>
      <c r="M94" s="444"/>
      <c r="N94" s="444" t="str">
        <f>IF(AND('Mapa final'!$K$73="Muy Baja",'Mapa final'!$O$73="Mayor"),CONCATENATE("R",'Mapa final'!$A$73),"")</f>
        <v/>
      </c>
      <c r="O94" s="444"/>
      <c r="P94" s="444" t="str">
        <f>IF(AND('Mapa final'!$K$76="Muy Baja",'Mapa final'!$O$76="Mayor"),CONCATENATE("R",'Mapa final'!$A$76),"")</f>
        <v/>
      </c>
      <c r="Q94" s="444"/>
      <c r="R94" s="444" t="str">
        <f>IF(AND('Mapa final'!$K$79="Muy Baja",'Mapa final'!$O$79="Mayor"),CONCATENATE("R",'Mapa final'!$A$79),"")</f>
        <v/>
      </c>
      <c r="S94" s="445"/>
      <c r="T94" s="443" t="str">
        <f>IF(AND('Mapa final'!$K$67="Muy Baja",'Mapa final'!$O$67="Mayor"),CONCATENATE("R",'Mapa final'!$A$67),"")</f>
        <v/>
      </c>
      <c r="U94" s="444"/>
      <c r="V94" s="444" t="str">
        <f>IF(AND('Mapa final'!$K$70="Muy Baja",'Mapa final'!$O$70="Mayor"),CONCATENATE("R",'Mapa final'!$A$70),"")</f>
        <v/>
      </c>
      <c r="W94" s="444"/>
      <c r="X94" s="444" t="str">
        <f>IF(AND('Mapa final'!$K$73="Muy Baja",'Mapa final'!$O$73="Mayor"),CONCATENATE("R",'Mapa final'!$A$73),"")</f>
        <v/>
      </c>
      <c r="Y94" s="444"/>
      <c r="Z94" s="444" t="str">
        <f>IF(AND('Mapa final'!$K$76="Muy Baja",'Mapa final'!$O$76="Mayor"),CONCATENATE("R",'Mapa final'!$A$76),"")</f>
        <v/>
      </c>
      <c r="AA94" s="444"/>
      <c r="AB94" s="444" t="str">
        <f>IF(AND('Mapa final'!$K$79="Muy Baja",'Mapa final'!$O$79="Mayor"),CONCATENATE("R",'Mapa final'!$A$79),"")</f>
        <v/>
      </c>
      <c r="AC94" s="445"/>
      <c r="AD94" s="451" t="str">
        <f>IF(AND('Mapa final'!$K$67="Muy Baja",'Mapa final'!$O$67="Mayor"),CONCATENATE("R",'Mapa final'!$A$67),"")</f>
        <v/>
      </c>
      <c r="AE94" s="449"/>
      <c r="AF94" s="449" t="str">
        <f>IF(AND('Mapa final'!$K$70="Muy Baja",'Mapa final'!$O$70="Mayor"),CONCATENATE("R",'Mapa final'!$A$70),"")</f>
        <v/>
      </c>
      <c r="AG94" s="449"/>
      <c r="AH94" s="449" t="str">
        <f>IF(AND('Mapa final'!$K$73="Muy Baja",'Mapa final'!$O$73="Mayor"),CONCATENATE("R",'Mapa final'!$A$73),"")</f>
        <v/>
      </c>
      <c r="AI94" s="449"/>
      <c r="AJ94" s="449" t="str">
        <f>IF(AND('Mapa final'!$K$76="Muy Baja",'Mapa final'!$O$76="Mayor"),CONCATENATE("R",'Mapa final'!$A$76),"")</f>
        <v/>
      </c>
      <c r="AK94" s="449"/>
      <c r="AL94" s="449" t="str">
        <f>IF(AND('Mapa final'!$K$79="Muy Baja",'Mapa final'!$O$79="Mayor"),CONCATENATE("R",'Mapa final'!$A$79),"")</f>
        <v/>
      </c>
      <c r="AM94" s="450"/>
      <c r="AN94" s="454" t="str">
        <f>IF(AND('Mapa final'!$K$67="Muy Baja",'Mapa final'!$O$67="Mayor"),CONCATENATE("R",'Mapa final'!$A$67),"")</f>
        <v/>
      </c>
      <c r="AO94" s="452"/>
      <c r="AP94" s="452" t="str">
        <f>IF(AND('Mapa final'!$K$70="Muy Baja",'Mapa final'!$O$70="Mayor"),CONCATENATE("R",'Mapa final'!$A$70),"")</f>
        <v/>
      </c>
      <c r="AQ94" s="452"/>
      <c r="AR94" s="452" t="str">
        <f>IF(AND('Mapa final'!$K$73="Muy Baja",'Mapa final'!$O$73="Mayor"),CONCATENATE("R",'Mapa final'!$A$73),"")</f>
        <v/>
      </c>
      <c r="AS94" s="452"/>
      <c r="AT94" s="452" t="str">
        <f>IF(AND('Mapa final'!$K$76="Muy Baja",'Mapa final'!$O$76="Mayor"),CONCATENATE("R",'Mapa final'!$A$76),"")</f>
        <v/>
      </c>
      <c r="AU94" s="452"/>
      <c r="AV94" s="452" t="str">
        <f>IF(AND('Mapa final'!$K$79="Muy Baja",'Mapa final'!$O$79="Mayor"),CONCATENATE("R",'Mapa final'!$A$79),"")</f>
        <v/>
      </c>
      <c r="AW94" s="453"/>
      <c r="AX94" s="448" t="str">
        <f>IF(AND('Mapa final'!$K$67="Muy Baja",'Mapa final'!$O$67="Catastrófico"),CONCATENATE("R",'Mapa final'!$A$67),"")</f>
        <v/>
      </c>
      <c r="AY94" s="446"/>
      <c r="AZ94" s="446" t="str">
        <f>IF(AND('Mapa final'!$K$70="Muy Baja",'Mapa final'!$O$70="Catastrófico"),CONCATENATE("R",'Mapa final'!$A$70),"")</f>
        <v/>
      </c>
      <c r="BA94" s="446"/>
      <c r="BB94" s="446" t="str">
        <f>IF(AND('Mapa final'!$K$73="Muy Baja",'Mapa final'!$O$73="Catastrófico"),CONCATENATE("R",'Mapa final'!$A$73),"")</f>
        <v/>
      </c>
      <c r="BC94" s="446"/>
      <c r="BD94" s="446" t="str">
        <f>IF(AND('Mapa final'!$K$76="Muy Baja",'Mapa final'!$O$76="Catastrófico"),CONCATENATE("R",'Mapa final'!$A$76),"")</f>
        <v/>
      </c>
      <c r="BE94" s="446"/>
      <c r="BF94" s="446" t="str">
        <f>IF(AND('Mapa final'!$K$79="Muy Baja",'Mapa final'!$O$79="Catastrófico"),CONCATENATE("R",'Mapa final'!$A$79),"")</f>
        <v/>
      </c>
      <c r="BG94" s="447"/>
      <c r="BH94" s="41"/>
      <c r="BI94" s="507"/>
      <c r="BJ94" s="508"/>
      <c r="BK94" s="508"/>
      <c r="BL94" s="508"/>
      <c r="BM94" s="508"/>
      <c r="BN94" s="509"/>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291"/>
      <c r="C95" s="291"/>
      <c r="D95" s="292"/>
      <c r="E95" s="515"/>
      <c r="F95" s="516"/>
      <c r="G95" s="516"/>
      <c r="H95" s="516"/>
      <c r="I95" s="520"/>
      <c r="J95" s="443"/>
      <c r="K95" s="444"/>
      <c r="L95" s="444"/>
      <c r="M95" s="444"/>
      <c r="N95" s="444"/>
      <c r="O95" s="444"/>
      <c r="P95" s="444"/>
      <c r="Q95" s="444"/>
      <c r="R95" s="444"/>
      <c r="S95" s="445"/>
      <c r="T95" s="443"/>
      <c r="U95" s="444"/>
      <c r="V95" s="444"/>
      <c r="W95" s="444"/>
      <c r="X95" s="444"/>
      <c r="Y95" s="444"/>
      <c r="Z95" s="444"/>
      <c r="AA95" s="444"/>
      <c r="AB95" s="444"/>
      <c r="AC95" s="445"/>
      <c r="AD95" s="451"/>
      <c r="AE95" s="449"/>
      <c r="AF95" s="449"/>
      <c r="AG95" s="449"/>
      <c r="AH95" s="449"/>
      <c r="AI95" s="449"/>
      <c r="AJ95" s="449"/>
      <c r="AK95" s="449"/>
      <c r="AL95" s="449"/>
      <c r="AM95" s="450"/>
      <c r="AN95" s="454"/>
      <c r="AO95" s="452"/>
      <c r="AP95" s="452"/>
      <c r="AQ95" s="452"/>
      <c r="AR95" s="452"/>
      <c r="AS95" s="452"/>
      <c r="AT95" s="452"/>
      <c r="AU95" s="452"/>
      <c r="AV95" s="452"/>
      <c r="AW95" s="453"/>
      <c r="AX95" s="448"/>
      <c r="AY95" s="446"/>
      <c r="AZ95" s="446"/>
      <c r="BA95" s="446"/>
      <c r="BB95" s="446"/>
      <c r="BC95" s="446"/>
      <c r="BD95" s="446"/>
      <c r="BE95" s="446"/>
      <c r="BF95" s="446"/>
      <c r="BG95" s="447"/>
      <c r="BH95" s="41"/>
      <c r="BI95" s="507"/>
      <c r="BJ95" s="508"/>
      <c r="BK95" s="508"/>
      <c r="BL95" s="508"/>
      <c r="BM95" s="508"/>
      <c r="BN95" s="509"/>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291"/>
      <c r="C96" s="291"/>
      <c r="D96" s="292"/>
      <c r="E96" s="515"/>
      <c r="F96" s="516"/>
      <c r="G96" s="516"/>
      <c r="H96" s="516"/>
      <c r="I96" s="520"/>
      <c r="J96" s="443" t="str">
        <f>IF(AND('Mapa final'!$K$82="Muy Baja",'Mapa final'!$O$82="Mayor"),CONCATENATE("R",'Mapa final'!$A$82),"")</f>
        <v/>
      </c>
      <c r="K96" s="444"/>
      <c r="L96" s="444" t="str">
        <f>IF(AND('Mapa final'!$K$85="Muy Baja",'Mapa final'!$O$85="Mayor"),CONCATENATE("R",'Mapa final'!$A$85),"")</f>
        <v/>
      </c>
      <c r="M96" s="444"/>
      <c r="N96" s="444" t="str">
        <f>IF(AND('Mapa final'!$K$88="Muy Baja",'Mapa final'!$O$88="Mayor"),CONCATENATE("R",'Mapa final'!$A$88),"")</f>
        <v/>
      </c>
      <c r="O96" s="444"/>
      <c r="P96" s="444" t="str">
        <f>IF(AND('Mapa final'!$K$91="Muy Baja",'Mapa final'!$O$91="Mayor"),CONCATENATE("R",'Mapa final'!$A$91),"")</f>
        <v/>
      </c>
      <c r="Q96" s="444"/>
      <c r="R96" s="444" t="str">
        <f>IF(AND('Mapa final'!$K$94="Muy Baja",'Mapa final'!$O$94="Mayor"),CONCATENATE("R",'Mapa final'!$A$94),"")</f>
        <v/>
      </c>
      <c r="S96" s="445"/>
      <c r="T96" s="443" t="str">
        <f>IF(AND('Mapa final'!$K$82="Muy Baja",'Mapa final'!$O$82="Mayor"),CONCATENATE("R",'Mapa final'!$A$82),"")</f>
        <v/>
      </c>
      <c r="U96" s="444"/>
      <c r="V96" s="444" t="str">
        <f>IF(AND('Mapa final'!$K$85="Muy Baja",'Mapa final'!$O$85="Mayor"),CONCATENATE("R",'Mapa final'!$A$85),"")</f>
        <v/>
      </c>
      <c r="W96" s="444"/>
      <c r="X96" s="444" t="str">
        <f>IF(AND('Mapa final'!$K$88="Muy Baja",'Mapa final'!$O$88="Mayor"),CONCATENATE("R",'Mapa final'!$A$88),"")</f>
        <v/>
      </c>
      <c r="Y96" s="444"/>
      <c r="Z96" s="444" t="str">
        <f>IF(AND('Mapa final'!$K$91="Muy Baja",'Mapa final'!$O$91="Mayor"),CONCATENATE("R",'Mapa final'!$A$91),"")</f>
        <v/>
      </c>
      <c r="AA96" s="444"/>
      <c r="AB96" s="444" t="str">
        <f>IF(AND('Mapa final'!$K$94="Muy Baja",'Mapa final'!$O$94="Mayor"),CONCATENATE("R",'Mapa final'!$A$94),"")</f>
        <v/>
      </c>
      <c r="AC96" s="445"/>
      <c r="AD96" s="451" t="str">
        <f>IF(AND('Mapa final'!$K$82="Muy Baja",'Mapa final'!$O$82="Mayor"),CONCATENATE("R",'Mapa final'!$A$82),"")</f>
        <v/>
      </c>
      <c r="AE96" s="449"/>
      <c r="AF96" s="449" t="str">
        <f>IF(AND('Mapa final'!$K$85="Muy Baja",'Mapa final'!$O$85="Mayor"),CONCATENATE("R",'Mapa final'!$A$85),"")</f>
        <v/>
      </c>
      <c r="AG96" s="449"/>
      <c r="AH96" s="449" t="str">
        <f>IF(AND('Mapa final'!$K$88="Muy Baja",'Mapa final'!$O$88="Mayor"),CONCATENATE("R",'Mapa final'!$A$88),"")</f>
        <v/>
      </c>
      <c r="AI96" s="449"/>
      <c r="AJ96" s="449" t="str">
        <f>IF(AND('Mapa final'!$K$91="Muy Baja",'Mapa final'!$O$91="Mayor"),CONCATENATE("R",'Mapa final'!$A$91),"")</f>
        <v/>
      </c>
      <c r="AK96" s="449"/>
      <c r="AL96" s="449" t="str">
        <f>IF(AND('Mapa final'!$K$94="Muy Baja",'Mapa final'!$O$94="Mayor"),CONCATENATE("R",'Mapa final'!$A$94),"")</f>
        <v/>
      </c>
      <c r="AM96" s="450"/>
      <c r="AN96" s="454" t="str">
        <f>IF(AND('Mapa final'!$K$82="Muy Baja",'Mapa final'!$O$82="Mayor"),CONCATENATE("R",'Mapa final'!$A$82),"")</f>
        <v/>
      </c>
      <c r="AO96" s="452"/>
      <c r="AP96" s="452" t="str">
        <f>IF(AND('Mapa final'!$K$85="Muy Baja",'Mapa final'!$O$85="Mayor"),CONCATENATE("R",'Mapa final'!$A$85),"")</f>
        <v/>
      </c>
      <c r="AQ96" s="452"/>
      <c r="AR96" s="452" t="str">
        <f>IF(AND('Mapa final'!$K$88="Muy Baja",'Mapa final'!$O$88="Mayor"),CONCATENATE("R",'Mapa final'!$A$88),"")</f>
        <v/>
      </c>
      <c r="AS96" s="452"/>
      <c r="AT96" s="452" t="str">
        <f>IF(AND('Mapa final'!$K$91="Muy Baja",'Mapa final'!$O$91="Mayor"),CONCATENATE("R",'Mapa final'!$A$91),"")</f>
        <v/>
      </c>
      <c r="AU96" s="452"/>
      <c r="AV96" s="452" t="str">
        <f>IF(AND('Mapa final'!$K$94="Muy Baja",'Mapa final'!$O$94="Mayor"),CONCATENATE("R",'Mapa final'!$A$94),"")</f>
        <v/>
      </c>
      <c r="AW96" s="453"/>
      <c r="AX96" s="448" t="str">
        <f>IF(AND('Mapa final'!$K$82="Muy Baja",'Mapa final'!$O$82="Catastrófico"),CONCATENATE("R",'Mapa final'!$A$82),"")</f>
        <v/>
      </c>
      <c r="AY96" s="446"/>
      <c r="AZ96" s="446" t="str">
        <f>IF(AND('Mapa final'!$K$85="Muy Baja",'Mapa final'!$O$85="Catastrófico"),CONCATENATE("R",'Mapa final'!$A$85),"")</f>
        <v/>
      </c>
      <c r="BA96" s="446"/>
      <c r="BB96" s="446" t="str">
        <f>IF(AND('Mapa final'!$K$88="Muy Baja",'Mapa final'!$O$88="Catastrófico"),CONCATENATE("R",'Mapa final'!$A$88),"")</f>
        <v/>
      </c>
      <c r="BC96" s="446"/>
      <c r="BD96" s="446" t="str">
        <f>IF(AND('Mapa final'!$K$91="Muy Baja",'Mapa final'!$O$91="Catastrófico"),CONCATENATE("R",'Mapa final'!$A$91),"")</f>
        <v/>
      </c>
      <c r="BE96" s="446"/>
      <c r="BF96" s="446" t="str">
        <f>IF(AND('Mapa final'!$K$94="Muy Baja",'Mapa final'!$O$94="Catastrófico"),CONCATENATE("R",'Mapa final'!$A$94),"")</f>
        <v/>
      </c>
      <c r="BG96" s="447"/>
      <c r="BH96" s="41"/>
      <c r="BI96" s="507"/>
      <c r="BJ96" s="508"/>
      <c r="BK96" s="508"/>
      <c r="BL96" s="508"/>
      <c r="BM96" s="508"/>
      <c r="BN96" s="509"/>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291"/>
      <c r="C97" s="291"/>
      <c r="D97" s="292"/>
      <c r="E97" s="515"/>
      <c r="F97" s="516"/>
      <c r="G97" s="516"/>
      <c r="H97" s="516"/>
      <c r="I97" s="520"/>
      <c r="J97" s="443"/>
      <c r="K97" s="444"/>
      <c r="L97" s="444"/>
      <c r="M97" s="444"/>
      <c r="N97" s="444"/>
      <c r="O97" s="444"/>
      <c r="P97" s="444"/>
      <c r="Q97" s="444"/>
      <c r="R97" s="444"/>
      <c r="S97" s="445"/>
      <c r="T97" s="443"/>
      <c r="U97" s="444"/>
      <c r="V97" s="444"/>
      <c r="W97" s="444"/>
      <c r="X97" s="444"/>
      <c r="Y97" s="444"/>
      <c r="Z97" s="444"/>
      <c r="AA97" s="444"/>
      <c r="AB97" s="444"/>
      <c r="AC97" s="445"/>
      <c r="AD97" s="451"/>
      <c r="AE97" s="449"/>
      <c r="AF97" s="449"/>
      <c r="AG97" s="449"/>
      <c r="AH97" s="449"/>
      <c r="AI97" s="449"/>
      <c r="AJ97" s="449"/>
      <c r="AK97" s="449"/>
      <c r="AL97" s="449"/>
      <c r="AM97" s="450"/>
      <c r="AN97" s="454"/>
      <c r="AO97" s="452"/>
      <c r="AP97" s="452"/>
      <c r="AQ97" s="452"/>
      <c r="AR97" s="452"/>
      <c r="AS97" s="452"/>
      <c r="AT97" s="452"/>
      <c r="AU97" s="452"/>
      <c r="AV97" s="452"/>
      <c r="AW97" s="453"/>
      <c r="AX97" s="448"/>
      <c r="AY97" s="446"/>
      <c r="AZ97" s="446"/>
      <c r="BA97" s="446"/>
      <c r="BB97" s="446"/>
      <c r="BC97" s="446"/>
      <c r="BD97" s="446"/>
      <c r="BE97" s="446"/>
      <c r="BF97" s="446"/>
      <c r="BG97" s="447"/>
      <c r="BH97" s="41"/>
      <c r="BI97" s="510"/>
      <c r="BJ97" s="511"/>
      <c r="BK97" s="511"/>
      <c r="BL97" s="511"/>
      <c r="BM97" s="511"/>
      <c r="BN97" s="512"/>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291"/>
      <c r="C98" s="291"/>
      <c r="D98" s="292"/>
      <c r="E98" s="515"/>
      <c r="F98" s="516"/>
      <c r="G98" s="516"/>
      <c r="H98" s="516"/>
      <c r="I98" s="520"/>
      <c r="J98" s="443" t="e">
        <f>IF(AND('Mapa final'!$K$97="Muy Baja",'Mapa final'!$O$97="Mayor"),CONCATENATE("R",'Mapa final'!$A$97),"")</f>
        <v>#REF!</v>
      </c>
      <c r="K98" s="444"/>
      <c r="L98" s="444" t="str">
        <f>IF(AND('Mapa final'!$K$100="Muy Baja",'Mapa final'!$O$100="Mayor"),CONCATENATE("R",'Mapa final'!$A$100),"")</f>
        <v/>
      </c>
      <c r="M98" s="444"/>
      <c r="N98" s="444" t="str">
        <f>IF(AND('Mapa final'!$K$103="Muy Baja",'Mapa final'!$O$103="Mayor"),CONCATENATE("R",'Mapa final'!$A$103),"")</f>
        <v/>
      </c>
      <c r="O98" s="444"/>
      <c r="P98" s="444" t="str">
        <f>IF(AND('Mapa final'!$K$106="Muy Baja",'Mapa final'!$O$106="Mayor"),CONCATENATE("R",'Mapa final'!$A$106),"")</f>
        <v/>
      </c>
      <c r="Q98" s="444"/>
      <c r="R98" s="444" t="str">
        <f>IF(AND('Mapa final'!$K$109="Muy Baja",'Mapa final'!$O$109="Mayor"),CONCATENATE("R",'Mapa final'!$A$109),"")</f>
        <v/>
      </c>
      <c r="S98" s="445"/>
      <c r="T98" s="443" t="e">
        <f>IF(AND('Mapa final'!$K$97="Muy Baja",'Mapa final'!$O$97="Mayor"),CONCATENATE("R",'Mapa final'!$A$97),"")</f>
        <v>#REF!</v>
      </c>
      <c r="U98" s="444"/>
      <c r="V98" s="444" t="str">
        <f>IF(AND('Mapa final'!$K$100="Muy Baja",'Mapa final'!$O$100="Mayor"),CONCATENATE("R",'Mapa final'!$A$100),"")</f>
        <v/>
      </c>
      <c r="W98" s="444"/>
      <c r="X98" s="444" t="str">
        <f>IF(AND('Mapa final'!$K$103="Muy Baja",'Mapa final'!$O$103="Mayor"),CONCATENATE("R",'Mapa final'!$A$103),"")</f>
        <v/>
      </c>
      <c r="Y98" s="444"/>
      <c r="Z98" s="444" t="str">
        <f>IF(AND('Mapa final'!$K$106="Muy Baja",'Mapa final'!$O$106="Mayor"),CONCATENATE("R",'Mapa final'!$A$106),"")</f>
        <v/>
      </c>
      <c r="AA98" s="444"/>
      <c r="AB98" s="444" t="str">
        <f>IF(AND('Mapa final'!$K$109="Muy Baja",'Mapa final'!$O$109="Mayor"),CONCATENATE("R",'Mapa final'!$A$109),"")</f>
        <v/>
      </c>
      <c r="AC98" s="445"/>
      <c r="AD98" s="451" t="e">
        <f>IF(AND('Mapa final'!$K$97="Muy Baja",'Mapa final'!$O$97="Mayor"),CONCATENATE("R",'Mapa final'!$A$97),"")</f>
        <v>#REF!</v>
      </c>
      <c r="AE98" s="449"/>
      <c r="AF98" s="449" t="str">
        <f>IF(AND('Mapa final'!$K$100="Muy Baja",'Mapa final'!$O$100="Mayor"),CONCATENATE("R",'Mapa final'!$A$100),"")</f>
        <v/>
      </c>
      <c r="AG98" s="449"/>
      <c r="AH98" s="449" t="str">
        <f>IF(AND('Mapa final'!$K$103="Muy Baja",'Mapa final'!$O$103="Mayor"),CONCATENATE("R",'Mapa final'!$A$103),"")</f>
        <v/>
      </c>
      <c r="AI98" s="449"/>
      <c r="AJ98" s="449" t="str">
        <f>IF(AND('Mapa final'!$K$106="Muy Baja",'Mapa final'!$O$106="Mayor"),CONCATENATE("R",'Mapa final'!$A$106),"")</f>
        <v/>
      </c>
      <c r="AK98" s="449"/>
      <c r="AL98" s="449" t="str">
        <f>IF(AND('Mapa final'!$K$109="Muy Baja",'Mapa final'!$O$109="Mayor"),CONCATENATE("R",'Mapa final'!$A$109),"")</f>
        <v/>
      </c>
      <c r="AM98" s="450"/>
      <c r="AN98" s="454" t="e">
        <f>IF(AND('Mapa final'!$K$97="Muy Baja",'Mapa final'!$O$97="Mayor"),CONCATENATE("R",'Mapa final'!$A$97),"")</f>
        <v>#REF!</v>
      </c>
      <c r="AO98" s="452"/>
      <c r="AP98" s="452" t="str">
        <f>IF(AND('Mapa final'!$K$100="Muy Baja",'Mapa final'!$O$100="Mayor"),CONCATENATE("R",'Mapa final'!$A$100),"")</f>
        <v/>
      </c>
      <c r="AQ98" s="452"/>
      <c r="AR98" s="452" t="str">
        <f>IF(AND('Mapa final'!$K$103="Muy Baja",'Mapa final'!$O$103="Mayor"),CONCATENATE("R",'Mapa final'!$A$103),"")</f>
        <v/>
      </c>
      <c r="AS98" s="452"/>
      <c r="AT98" s="452" t="str">
        <f>IF(AND('Mapa final'!$K$106="Muy Baja",'Mapa final'!$O$106="Mayor"),CONCATENATE("R",'Mapa final'!$A$106),"")</f>
        <v/>
      </c>
      <c r="AU98" s="452"/>
      <c r="AV98" s="452" t="str">
        <f>IF(AND('Mapa final'!$K$109="Muy Baja",'Mapa final'!$O$109="Mayor"),CONCATENATE("R",'Mapa final'!$A$109),"")</f>
        <v/>
      </c>
      <c r="AW98" s="453"/>
      <c r="AX98" s="448" t="e">
        <f>IF(AND('Mapa final'!$K$97="Muy Baja",'Mapa final'!$O$97="Catastrófico"),CONCATENATE("R",'Mapa final'!$A$97),"")</f>
        <v>#REF!</v>
      </c>
      <c r="AY98" s="446"/>
      <c r="AZ98" s="446" t="str">
        <f>IF(AND('Mapa final'!$K$100="Muy Baja",'Mapa final'!$O$100="Catastrófico"),CONCATENATE("R",'Mapa final'!$A$100),"")</f>
        <v/>
      </c>
      <c r="BA98" s="446"/>
      <c r="BB98" s="446" t="str">
        <f>IF(AND('Mapa final'!$K$103="Muy Baja",'Mapa final'!$O$103="Catastrófico"),CONCATENATE("R",'Mapa final'!$A$103),"")</f>
        <v/>
      </c>
      <c r="BC98" s="446"/>
      <c r="BD98" s="446" t="str">
        <f>IF(AND('Mapa final'!$K$106="Muy Baja",'Mapa final'!$O$106="Catastrófico"),CONCATENATE("R",'Mapa final'!$A$106),"")</f>
        <v/>
      </c>
      <c r="BE98" s="446"/>
      <c r="BF98" s="446" t="str">
        <f>IF(AND('Mapa final'!$K$109="Muy Baja",'Mapa final'!$O$109="Catastrófico"),CONCATENATE("R",'Mapa final'!$A$109),"")</f>
        <v/>
      </c>
      <c r="BG98" s="447"/>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291"/>
      <c r="C99" s="291"/>
      <c r="D99" s="292"/>
      <c r="E99" s="515"/>
      <c r="F99" s="516"/>
      <c r="G99" s="516"/>
      <c r="H99" s="516"/>
      <c r="I99" s="520"/>
      <c r="J99" s="443"/>
      <c r="K99" s="444"/>
      <c r="L99" s="444"/>
      <c r="M99" s="444"/>
      <c r="N99" s="444"/>
      <c r="O99" s="444"/>
      <c r="P99" s="444"/>
      <c r="Q99" s="444"/>
      <c r="R99" s="444"/>
      <c r="S99" s="445"/>
      <c r="T99" s="443"/>
      <c r="U99" s="444"/>
      <c r="V99" s="444"/>
      <c r="W99" s="444"/>
      <c r="X99" s="444"/>
      <c r="Y99" s="444"/>
      <c r="Z99" s="444"/>
      <c r="AA99" s="444"/>
      <c r="AB99" s="444"/>
      <c r="AC99" s="445"/>
      <c r="AD99" s="451"/>
      <c r="AE99" s="449"/>
      <c r="AF99" s="449"/>
      <c r="AG99" s="449"/>
      <c r="AH99" s="449"/>
      <c r="AI99" s="449"/>
      <c r="AJ99" s="449"/>
      <c r="AK99" s="449"/>
      <c r="AL99" s="449"/>
      <c r="AM99" s="450"/>
      <c r="AN99" s="454"/>
      <c r="AO99" s="452"/>
      <c r="AP99" s="452"/>
      <c r="AQ99" s="452"/>
      <c r="AR99" s="452"/>
      <c r="AS99" s="452"/>
      <c r="AT99" s="452"/>
      <c r="AU99" s="452"/>
      <c r="AV99" s="452"/>
      <c r="AW99" s="453"/>
      <c r="AX99" s="448"/>
      <c r="AY99" s="446"/>
      <c r="AZ99" s="446"/>
      <c r="BA99" s="446"/>
      <c r="BB99" s="446"/>
      <c r="BC99" s="446"/>
      <c r="BD99" s="446"/>
      <c r="BE99" s="446"/>
      <c r="BF99" s="446"/>
      <c r="BG99" s="447"/>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291"/>
      <c r="C100" s="291"/>
      <c r="D100" s="292"/>
      <c r="E100" s="515"/>
      <c r="F100" s="516"/>
      <c r="G100" s="516"/>
      <c r="H100" s="516"/>
      <c r="I100" s="520"/>
      <c r="J100" s="443" t="str">
        <f>IF(AND('Mapa final'!$K$112="Muy Baja",'Mapa final'!$O$112="Mayor"),CONCATENATE("R",'Mapa final'!$A$112),"")</f>
        <v/>
      </c>
      <c r="K100" s="444"/>
      <c r="L100" s="444" t="str">
        <f>IF(AND('Mapa final'!$K$115="Muy Baja",'Mapa final'!$O$115="Mayor"),CONCATENATE("R",'Mapa final'!$A$115),"")</f>
        <v/>
      </c>
      <c r="M100" s="444"/>
      <c r="N100" s="444" t="str">
        <f>IF(AND('Mapa final'!$K$118="Muy Baja",'Mapa final'!$O$118="Mayor"),CONCATENATE("R",'Mapa final'!$A$118),"")</f>
        <v/>
      </c>
      <c r="O100" s="444"/>
      <c r="P100" s="444" t="str">
        <f>IF(AND('Mapa final'!$K$121="Muy Baja",'Mapa final'!$O$121="Mayor"),CONCATENATE("R",'Mapa final'!$A$121),"")</f>
        <v/>
      </c>
      <c r="Q100" s="444"/>
      <c r="R100" s="444" t="str">
        <f>IF(AND('Mapa final'!$K$124="Muy Baja",'Mapa final'!$O$124="Mayor"),CONCATENATE("R",'Mapa final'!$A$124),"")</f>
        <v/>
      </c>
      <c r="S100" s="445"/>
      <c r="T100" s="443" t="str">
        <f>IF(AND('Mapa final'!$K$112="Muy Baja",'Mapa final'!$O$112="Mayor"),CONCATENATE("R",'Mapa final'!$A$112),"")</f>
        <v/>
      </c>
      <c r="U100" s="444"/>
      <c r="V100" s="444" t="str">
        <f>IF(AND('Mapa final'!$K$115="Muy Baja",'Mapa final'!$O$115="Mayor"),CONCATENATE("R",'Mapa final'!$A$115),"")</f>
        <v/>
      </c>
      <c r="W100" s="444"/>
      <c r="X100" s="444" t="str">
        <f>IF(AND('Mapa final'!$K$118="Muy Baja",'Mapa final'!$O$118="Mayor"),CONCATENATE("R",'Mapa final'!$A$118),"")</f>
        <v/>
      </c>
      <c r="Y100" s="444"/>
      <c r="Z100" s="444" t="str">
        <f>IF(AND('Mapa final'!$K$121="Muy Baja",'Mapa final'!$O$121="Mayor"),CONCATENATE("R",'Mapa final'!$A$121),"")</f>
        <v/>
      </c>
      <c r="AA100" s="444"/>
      <c r="AB100" s="444" t="str">
        <f>IF(AND('Mapa final'!$K$124="Muy Baja",'Mapa final'!$O$124="Mayor"),CONCATENATE("R",'Mapa final'!$A$124),"")</f>
        <v/>
      </c>
      <c r="AC100" s="445"/>
      <c r="AD100" s="451" t="str">
        <f>IF(AND('Mapa final'!$K$112="Muy Baja",'Mapa final'!$O$112="Mayor"),CONCATENATE("R",'Mapa final'!$A$112),"")</f>
        <v/>
      </c>
      <c r="AE100" s="449"/>
      <c r="AF100" s="449" t="str">
        <f>IF(AND('Mapa final'!$K$115="Muy Baja",'Mapa final'!$O$115="Mayor"),CONCATENATE("R",'Mapa final'!$A$115),"")</f>
        <v/>
      </c>
      <c r="AG100" s="449"/>
      <c r="AH100" s="449" t="str">
        <f>IF(AND('Mapa final'!$K$118="Muy Baja",'Mapa final'!$O$118="Mayor"),CONCATENATE("R",'Mapa final'!$A$118),"")</f>
        <v/>
      </c>
      <c r="AI100" s="449"/>
      <c r="AJ100" s="449" t="str">
        <f>IF(AND('Mapa final'!$K$121="Muy Baja",'Mapa final'!$O$121="Mayor"),CONCATENATE("R",'Mapa final'!$A$121),"")</f>
        <v/>
      </c>
      <c r="AK100" s="449"/>
      <c r="AL100" s="449" t="str">
        <f>IF(AND('Mapa final'!$K$124="Muy Baja",'Mapa final'!$O$124="Mayor"),CONCATENATE("R",'Mapa final'!$A$124),"")</f>
        <v/>
      </c>
      <c r="AM100" s="450"/>
      <c r="AN100" s="454" t="str">
        <f>IF(AND('Mapa final'!$K$112="Muy Baja",'Mapa final'!$O$112="Mayor"),CONCATENATE("R",'Mapa final'!$A$112),"")</f>
        <v/>
      </c>
      <c r="AO100" s="452"/>
      <c r="AP100" s="452" t="str">
        <f>IF(AND('Mapa final'!$K$115="Muy Baja",'Mapa final'!$O$115="Mayor"),CONCATENATE("R",'Mapa final'!$A$115),"")</f>
        <v/>
      </c>
      <c r="AQ100" s="452"/>
      <c r="AR100" s="452" t="str">
        <f>IF(AND('Mapa final'!$K$118="Muy Baja",'Mapa final'!$O$118="Mayor"),CONCATENATE("R",'Mapa final'!$A$118),"")</f>
        <v/>
      </c>
      <c r="AS100" s="452"/>
      <c r="AT100" s="452" t="str">
        <f>IF(AND('Mapa final'!$K$121="Muy Baja",'Mapa final'!$O$121="Mayor"),CONCATENATE("R",'Mapa final'!$A$121),"")</f>
        <v/>
      </c>
      <c r="AU100" s="452"/>
      <c r="AV100" s="452" t="str">
        <f>IF(AND('Mapa final'!$K$124="Muy Baja",'Mapa final'!$O$124="Mayor"),CONCATENATE("R",'Mapa final'!$A$124),"")</f>
        <v/>
      </c>
      <c r="AW100" s="453"/>
      <c r="AX100" s="448" t="str">
        <f>IF(AND('Mapa final'!$K$112="Muy Baja",'Mapa final'!$O$112="Catastrófico"),CONCATENATE("R",'Mapa final'!$A$112),"")</f>
        <v/>
      </c>
      <c r="AY100" s="446"/>
      <c r="AZ100" s="446" t="str">
        <f>IF(AND('Mapa final'!$K$115="Muy Baja",'Mapa final'!$O$115="Catastrófico"),CONCATENATE("R",'Mapa final'!$A$115),"")</f>
        <v/>
      </c>
      <c r="BA100" s="446"/>
      <c r="BB100" s="446" t="str">
        <f>IF(AND('Mapa final'!$K$118="Muy Baja",'Mapa final'!$O$118="Catastrófico"),CONCATENATE("R",'Mapa final'!$A$118),"")</f>
        <v/>
      </c>
      <c r="BC100" s="446"/>
      <c r="BD100" s="446" t="str">
        <f>IF(AND('Mapa final'!$K$121="Muy Baja",'Mapa final'!$O$121="Catastrófico"),CONCATENATE("R",'Mapa final'!$A$121),"")</f>
        <v/>
      </c>
      <c r="BE100" s="446"/>
      <c r="BF100" s="446" t="str">
        <f>IF(AND('Mapa final'!$K$124="Muy Baja",'Mapa final'!$O$124="Catastrófico"),CONCATENATE("R",'Mapa final'!$A$124),"")</f>
        <v/>
      </c>
      <c r="BG100" s="447"/>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291"/>
      <c r="C101" s="291"/>
      <c r="D101" s="292"/>
      <c r="E101" s="515"/>
      <c r="F101" s="516"/>
      <c r="G101" s="516"/>
      <c r="H101" s="516"/>
      <c r="I101" s="520"/>
      <c r="J101" s="443"/>
      <c r="K101" s="444"/>
      <c r="L101" s="444"/>
      <c r="M101" s="444"/>
      <c r="N101" s="444"/>
      <c r="O101" s="444"/>
      <c r="P101" s="444"/>
      <c r="Q101" s="444"/>
      <c r="R101" s="444"/>
      <c r="S101" s="445"/>
      <c r="T101" s="443"/>
      <c r="U101" s="444"/>
      <c r="V101" s="444"/>
      <c r="W101" s="444"/>
      <c r="X101" s="444"/>
      <c r="Y101" s="444"/>
      <c r="Z101" s="444"/>
      <c r="AA101" s="444"/>
      <c r="AB101" s="444"/>
      <c r="AC101" s="445"/>
      <c r="AD101" s="451"/>
      <c r="AE101" s="449"/>
      <c r="AF101" s="449"/>
      <c r="AG101" s="449"/>
      <c r="AH101" s="449"/>
      <c r="AI101" s="449"/>
      <c r="AJ101" s="449"/>
      <c r="AK101" s="449"/>
      <c r="AL101" s="449"/>
      <c r="AM101" s="450"/>
      <c r="AN101" s="454"/>
      <c r="AO101" s="452"/>
      <c r="AP101" s="452"/>
      <c r="AQ101" s="452"/>
      <c r="AR101" s="452"/>
      <c r="AS101" s="452"/>
      <c r="AT101" s="452"/>
      <c r="AU101" s="452"/>
      <c r="AV101" s="452"/>
      <c r="AW101" s="453"/>
      <c r="AX101" s="448"/>
      <c r="AY101" s="446"/>
      <c r="AZ101" s="446"/>
      <c r="BA101" s="446"/>
      <c r="BB101" s="446"/>
      <c r="BC101" s="446"/>
      <c r="BD101" s="446"/>
      <c r="BE101" s="446"/>
      <c r="BF101" s="446"/>
      <c r="BG101" s="447"/>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291"/>
      <c r="C102" s="291"/>
      <c r="D102" s="292"/>
      <c r="E102" s="515"/>
      <c r="F102" s="516"/>
      <c r="G102" s="516"/>
      <c r="H102" s="516"/>
      <c r="I102" s="520"/>
      <c r="J102" s="443" t="str">
        <f>IF(AND('Mapa final'!$K$127="Muy Baja",'Mapa final'!$O$127="Mayor"),CONCATENATE("R",'Mapa final'!$A$127),"")</f>
        <v/>
      </c>
      <c r="K102" s="444"/>
      <c r="L102" s="444" t="str">
        <f>IF(AND('Mapa final'!$K$130="Muy Baja",'Mapa final'!$O$130="Mayor"),CONCATENATE("R",'Mapa final'!$A$130),"")</f>
        <v/>
      </c>
      <c r="M102" s="444"/>
      <c r="N102" s="444" t="str">
        <f>IF(AND('Mapa final'!$K$133="Muy Baja",'Mapa final'!$O$133="Mayor"),CONCATENATE("R",'Mapa final'!$A$133),"")</f>
        <v/>
      </c>
      <c r="O102" s="444"/>
      <c r="P102" s="444" t="str">
        <f>IF(AND('Mapa final'!$K$136="Muy Baja",'Mapa final'!$O$136="Mayor"),CONCATENATE("R",'Mapa final'!$A$136),"")</f>
        <v/>
      </c>
      <c r="Q102" s="444"/>
      <c r="R102" s="444" t="str">
        <f>IF(AND('Mapa final'!$K$139="Muy Baja",'Mapa final'!$O$139="Mayor"),CONCATENATE("R",'Mapa final'!$A$139),"")</f>
        <v/>
      </c>
      <c r="S102" s="445"/>
      <c r="T102" s="443" t="str">
        <f>IF(AND('Mapa final'!$K$127="Muy Baja",'Mapa final'!$O$127="Mayor"),CONCATENATE("R",'Mapa final'!$A$127),"")</f>
        <v/>
      </c>
      <c r="U102" s="444"/>
      <c r="V102" s="444" t="str">
        <f>IF(AND('Mapa final'!$K$130="Muy Baja",'Mapa final'!$O$130="Mayor"),CONCATENATE("R",'Mapa final'!$A$130),"")</f>
        <v/>
      </c>
      <c r="W102" s="444"/>
      <c r="X102" s="444" t="str">
        <f>IF(AND('Mapa final'!$K$133="Muy Baja",'Mapa final'!$O$133="Mayor"),CONCATENATE("R",'Mapa final'!$A$133),"")</f>
        <v/>
      </c>
      <c r="Y102" s="444"/>
      <c r="Z102" s="444" t="str">
        <f>IF(AND('Mapa final'!$K$136="Muy Baja",'Mapa final'!$O$136="Mayor"),CONCATENATE("R",'Mapa final'!$A$136),"")</f>
        <v/>
      </c>
      <c r="AA102" s="444"/>
      <c r="AB102" s="444" t="str">
        <f>IF(AND('Mapa final'!$K$139="Muy Baja",'Mapa final'!$O$139="Mayor"),CONCATENATE("R",'Mapa final'!$A$139),"")</f>
        <v/>
      </c>
      <c r="AC102" s="445"/>
      <c r="AD102" s="451" t="str">
        <f>IF(AND('Mapa final'!$K$127="Muy Baja",'Mapa final'!$O$127="Mayor"),CONCATENATE("R",'Mapa final'!$A$127),"")</f>
        <v/>
      </c>
      <c r="AE102" s="449"/>
      <c r="AF102" s="449" t="str">
        <f>IF(AND('Mapa final'!$K$130="Muy Baja",'Mapa final'!$O$130="Mayor"),CONCATENATE("R",'Mapa final'!$A$130),"")</f>
        <v/>
      </c>
      <c r="AG102" s="449"/>
      <c r="AH102" s="449" t="str">
        <f>IF(AND('Mapa final'!$K$133="Muy Baja",'Mapa final'!$O$133="Mayor"),CONCATENATE("R",'Mapa final'!$A$133),"")</f>
        <v/>
      </c>
      <c r="AI102" s="449"/>
      <c r="AJ102" s="449" t="str">
        <f>IF(AND('Mapa final'!$K$136="Muy Baja",'Mapa final'!$O$136="Mayor"),CONCATENATE("R",'Mapa final'!$A$136),"")</f>
        <v/>
      </c>
      <c r="AK102" s="449"/>
      <c r="AL102" s="449" t="str">
        <f>IF(AND('Mapa final'!$K$139="Muy Baja",'Mapa final'!$O$139="Mayor"),CONCATENATE("R",'Mapa final'!$A$139),"")</f>
        <v/>
      </c>
      <c r="AM102" s="450"/>
      <c r="AN102" s="454" t="str">
        <f>IF(AND('Mapa final'!$K$127="Muy Baja",'Mapa final'!$O$127="Mayor"),CONCATENATE("R",'Mapa final'!$A$127),"")</f>
        <v/>
      </c>
      <c r="AO102" s="452"/>
      <c r="AP102" s="452" t="str">
        <f>IF(AND('Mapa final'!$K$130="Muy Baja",'Mapa final'!$O$130="Mayor"),CONCATENATE("R",'Mapa final'!$A$130),"")</f>
        <v/>
      </c>
      <c r="AQ102" s="452"/>
      <c r="AR102" s="452" t="str">
        <f>IF(AND('Mapa final'!$K$133="Muy Baja",'Mapa final'!$O$133="Mayor"),CONCATENATE("R",'Mapa final'!$A$133),"")</f>
        <v/>
      </c>
      <c r="AS102" s="452"/>
      <c r="AT102" s="452" t="str">
        <f>IF(AND('Mapa final'!$K$136="Muy Baja",'Mapa final'!$O$136="Mayor"),CONCATENATE("R",'Mapa final'!$A$136),"")</f>
        <v/>
      </c>
      <c r="AU102" s="452"/>
      <c r="AV102" s="452" t="str">
        <f>IF(AND('Mapa final'!$K$139="Muy Baja",'Mapa final'!$O$139="Mayor"),CONCATENATE("R",'Mapa final'!$A$139),"")</f>
        <v/>
      </c>
      <c r="AW102" s="453"/>
      <c r="AX102" s="448" t="str">
        <f>IF(AND('Mapa final'!$K$127="Muy Baja",'Mapa final'!$O$127="Catastrófico"),CONCATENATE("R",'Mapa final'!$A$127),"")</f>
        <v/>
      </c>
      <c r="AY102" s="446"/>
      <c r="AZ102" s="446" t="str">
        <f>IF(AND('Mapa final'!$K$130="Muy Baja",'Mapa final'!$O$130="Catastrófico"),CONCATENATE("R",'Mapa final'!$A$130),"")</f>
        <v/>
      </c>
      <c r="BA102" s="446"/>
      <c r="BB102" s="446" t="str">
        <f>IF(AND('Mapa final'!$K$133="Muy Baja",'Mapa final'!$O$133="Catastrófico"),CONCATENATE("R",'Mapa final'!$A$133),"")</f>
        <v/>
      </c>
      <c r="BC102" s="446"/>
      <c r="BD102" s="446" t="str">
        <f>IF(AND('Mapa final'!$K$136="Muy Baja",'Mapa final'!$O$136="Catastrófico"),CONCATENATE("R",'Mapa final'!$A$136),"")</f>
        <v/>
      </c>
      <c r="BE102" s="446"/>
      <c r="BF102" s="446" t="str">
        <f>IF(AND('Mapa final'!$K$139="Muy Baja",'Mapa final'!$O$139="Catastrófico"),CONCATENATE("R",'Mapa final'!$A$139),"")</f>
        <v/>
      </c>
      <c r="BG102" s="447"/>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291"/>
      <c r="C103" s="291"/>
      <c r="D103" s="292"/>
      <c r="E103" s="515"/>
      <c r="F103" s="516"/>
      <c r="G103" s="516"/>
      <c r="H103" s="516"/>
      <c r="I103" s="520"/>
      <c r="J103" s="443"/>
      <c r="K103" s="444"/>
      <c r="L103" s="444"/>
      <c r="M103" s="444"/>
      <c r="N103" s="444"/>
      <c r="O103" s="444"/>
      <c r="P103" s="444"/>
      <c r="Q103" s="444"/>
      <c r="R103" s="444"/>
      <c r="S103" s="445"/>
      <c r="T103" s="443"/>
      <c r="U103" s="444"/>
      <c r="V103" s="444"/>
      <c r="W103" s="444"/>
      <c r="X103" s="444"/>
      <c r="Y103" s="444"/>
      <c r="Z103" s="444"/>
      <c r="AA103" s="444"/>
      <c r="AB103" s="444"/>
      <c r="AC103" s="445"/>
      <c r="AD103" s="451"/>
      <c r="AE103" s="449"/>
      <c r="AF103" s="449"/>
      <c r="AG103" s="449"/>
      <c r="AH103" s="449"/>
      <c r="AI103" s="449"/>
      <c r="AJ103" s="449"/>
      <c r="AK103" s="449"/>
      <c r="AL103" s="449"/>
      <c r="AM103" s="450"/>
      <c r="AN103" s="454"/>
      <c r="AO103" s="452"/>
      <c r="AP103" s="452"/>
      <c r="AQ103" s="452"/>
      <c r="AR103" s="452"/>
      <c r="AS103" s="452"/>
      <c r="AT103" s="452"/>
      <c r="AU103" s="452"/>
      <c r="AV103" s="452"/>
      <c r="AW103" s="453"/>
      <c r="AX103" s="448"/>
      <c r="AY103" s="446"/>
      <c r="AZ103" s="446"/>
      <c r="BA103" s="446"/>
      <c r="BB103" s="446"/>
      <c r="BC103" s="446"/>
      <c r="BD103" s="446"/>
      <c r="BE103" s="446"/>
      <c r="BF103" s="446"/>
      <c r="BG103" s="447"/>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291"/>
      <c r="C104" s="291"/>
      <c r="D104" s="292"/>
      <c r="E104" s="515"/>
      <c r="F104" s="516"/>
      <c r="G104" s="516"/>
      <c r="H104" s="516"/>
      <c r="I104" s="520"/>
      <c r="J104" s="443" t="str">
        <f>IF(AND('Mapa final'!$K$142="Muy Baja",'Mapa final'!$O$142="Mayor"),CONCATENATE("R",'Mapa final'!$A$142),"")</f>
        <v/>
      </c>
      <c r="K104" s="444"/>
      <c r="L104" s="444" t="str">
        <f>IF(AND('Mapa final'!$K$145="Muy Baja",'Mapa final'!$O$145="Mayor"),CONCATENATE("R",'Mapa final'!$A$145),"")</f>
        <v/>
      </c>
      <c r="M104" s="444"/>
      <c r="N104" s="444" t="str">
        <f>IF(AND('Mapa final'!$K$148="Muy Baja",'Mapa final'!$O$148="Mayor"),CONCATENATE("R",'Mapa final'!$A$148),"")</f>
        <v/>
      </c>
      <c r="O104" s="444"/>
      <c r="P104" s="444" t="str">
        <f>IF(AND('Mapa final'!$K$151="Muy Baja",'Mapa final'!$O$151="Mayor"),CONCATENATE("R",'Mapa final'!$A$151),"")</f>
        <v/>
      </c>
      <c r="Q104" s="444"/>
      <c r="R104" s="444" t="str">
        <f>IF(AND('Mapa final'!$K$154="Muy Baja",'Mapa final'!$O$154="Mayor"),CONCATENATE("R",'Mapa final'!$A$154),"")</f>
        <v/>
      </c>
      <c r="S104" s="445"/>
      <c r="T104" s="443" t="str">
        <f>IF(AND('Mapa final'!$K$142="Muy Baja",'Mapa final'!$O$142="Mayor"),CONCATENATE("R",'Mapa final'!$A$142),"")</f>
        <v/>
      </c>
      <c r="U104" s="444"/>
      <c r="V104" s="444" t="str">
        <f>IF(AND('Mapa final'!$K$145="Muy Baja",'Mapa final'!$O$145="Mayor"),CONCATENATE("R",'Mapa final'!$A$145),"")</f>
        <v/>
      </c>
      <c r="W104" s="444"/>
      <c r="X104" s="444" t="str">
        <f>IF(AND('Mapa final'!$K$148="Muy Baja",'Mapa final'!$O$148="Mayor"),CONCATENATE("R",'Mapa final'!$A$148),"")</f>
        <v/>
      </c>
      <c r="Y104" s="444"/>
      <c r="Z104" s="444" t="str">
        <f>IF(AND('Mapa final'!$K$151="Muy Baja",'Mapa final'!$O$151="Mayor"),CONCATENATE("R",'Mapa final'!$A$151),"")</f>
        <v/>
      </c>
      <c r="AA104" s="444"/>
      <c r="AB104" s="444" t="str">
        <f>IF(AND('Mapa final'!$K$154="Muy Baja",'Mapa final'!$O$154="Mayor"),CONCATENATE("R",'Mapa final'!$A$154),"")</f>
        <v/>
      </c>
      <c r="AC104" s="445"/>
      <c r="AD104" s="451" t="str">
        <f>IF(AND('Mapa final'!$K$142="Muy Baja",'Mapa final'!$O$142="Mayor"),CONCATENATE("R",'Mapa final'!$A$142),"")</f>
        <v/>
      </c>
      <c r="AE104" s="449"/>
      <c r="AF104" s="449" t="str">
        <f>IF(AND('Mapa final'!$K$145="Muy Baja",'Mapa final'!$O$145="Mayor"),CONCATENATE("R",'Mapa final'!$A$145),"")</f>
        <v/>
      </c>
      <c r="AG104" s="449"/>
      <c r="AH104" s="449" t="str">
        <f>IF(AND('Mapa final'!$K$148="Muy Baja",'Mapa final'!$O$148="Mayor"),CONCATENATE("R",'Mapa final'!$A$148),"")</f>
        <v/>
      </c>
      <c r="AI104" s="449"/>
      <c r="AJ104" s="449" t="str">
        <f>IF(AND('Mapa final'!$K$151="Muy Baja",'Mapa final'!$O$151="Mayor"),CONCATENATE("R",'Mapa final'!$A$151),"")</f>
        <v/>
      </c>
      <c r="AK104" s="449"/>
      <c r="AL104" s="449" t="str">
        <f>IF(AND('Mapa final'!$K$154="Muy Baja",'Mapa final'!$O$154="Mayor"),CONCATENATE("R",'Mapa final'!$A$154),"")</f>
        <v/>
      </c>
      <c r="AM104" s="450"/>
      <c r="AN104" s="454" t="str">
        <f>IF(AND('Mapa final'!$K$142="Muy Baja",'Mapa final'!$O$142="Mayor"),CONCATENATE("R",'Mapa final'!$A$142),"")</f>
        <v/>
      </c>
      <c r="AO104" s="452"/>
      <c r="AP104" s="452" t="str">
        <f>IF(AND('Mapa final'!$K$145="Muy Baja",'Mapa final'!$O$145="Mayor"),CONCATENATE("R",'Mapa final'!$A$145),"")</f>
        <v/>
      </c>
      <c r="AQ104" s="452"/>
      <c r="AR104" s="452" t="str">
        <f>IF(AND('Mapa final'!$K$148="Muy Baja",'Mapa final'!$O$148="Mayor"),CONCATENATE("R",'Mapa final'!$A$148),"")</f>
        <v/>
      </c>
      <c r="AS104" s="452"/>
      <c r="AT104" s="452" t="str">
        <f>IF(AND('Mapa final'!$K$151="Muy Baja",'Mapa final'!$O$151="Mayor"),CONCATENATE("R",'Mapa final'!$A$151),"")</f>
        <v/>
      </c>
      <c r="AU104" s="452"/>
      <c r="AV104" s="452" t="str">
        <f>IF(AND('Mapa final'!$K$154="Muy Baja",'Mapa final'!$O$154="Mayor"),CONCATENATE("R",'Mapa final'!$A$154),"")</f>
        <v/>
      </c>
      <c r="AW104" s="453"/>
      <c r="AX104" s="448" t="str">
        <f>IF(AND('Mapa final'!$K$142="Muy Baja",'Mapa final'!$O$142="Catastrófico"),CONCATENATE("R",'Mapa final'!$A$142),"")</f>
        <v/>
      </c>
      <c r="AY104" s="446"/>
      <c r="AZ104" s="446" t="str">
        <f>IF(AND('Mapa final'!$K$145="Muy Baja",'Mapa final'!$O$145="Catastrófico"),CONCATENATE("R",'Mapa final'!$A$145),"")</f>
        <v/>
      </c>
      <c r="BA104" s="446"/>
      <c r="BB104" s="446" t="str">
        <f>IF(AND('Mapa final'!$K$148="Muy Baja",'Mapa final'!$O$148="Catastrófico"),CONCATENATE("R",'Mapa final'!$A$148),"")</f>
        <v/>
      </c>
      <c r="BC104" s="446"/>
      <c r="BD104" s="446" t="str">
        <f>IF(AND('Mapa final'!$K$151="Muy Baja",'Mapa final'!$O$151="Catastrófico"),CONCATENATE("R",'Mapa final'!$A$151),"")</f>
        <v/>
      </c>
      <c r="BE104" s="446"/>
      <c r="BF104" s="446" t="str">
        <f>IF(AND('Mapa final'!$K$154="Muy Baja",'Mapa final'!$O$154="Catastrófico"),CONCATENATE("R",'Mapa final'!$A$154),"")</f>
        <v/>
      </c>
      <c r="BG104" s="447"/>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291"/>
      <c r="C105" s="291"/>
      <c r="D105" s="292"/>
      <c r="E105" s="517"/>
      <c r="F105" s="518"/>
      <c r="G105" s="518"/>
      <c r="H105" s="518"/>
      <c r="I105" s="521"/>
      <c r="J105" s="472"/>
      <c r="K105" s="473"/>
      <c r="L105" s="473"/>
      <c r="M105" s="473"/>
      <c r="N105" s="473"/>
      <c r="O105" s="473"/>
      <c r="P105" s="473"/>
      <c r="Q105" s="473"/>
      <c r="R105" s="473"/>
      <c r="S105" s="475"/>
      <c r="T105" s="472"/>
      <c r="U105" s="473"/>
      <c r="V105" s="473"/>
      <c r="W105" s="473"/>
      <c r="X105" s="473"/>
      <c r="Y105" s="473"/>
      <c r="Z105" s="473"/>
      <c r="AA105" s="473"/>
      <c r="AB105" s="473"/>
      <c r="AC105" s="475"/>
      <c r="AD105" s="461"/>
      <c r="AE105" s="462"/>
      <c r="AF105" s="462"/>
      <c r="AG105" s="462"/>
      <c r="AH105" s="462"/>
      <c r="AI105" s="462"/>
      <c r="AJ105" s="462"/>
      <c r="AK105" s="462"/>
      <c r="AL105" s="462"/>
      <c r="AM105" s="463"/>
      <c r="AN105" s="455"/>
      <c r="AO105" s="456"/>
      <c r="AP105" s="456"/>
      <c r="AQ105" s="456"/>
      <c r="AR105" s="456"/>
      <c r="AS105" s="456"/>
      <c r="AT105" s="456"/>
      <c r="AU105" s="456"/>
      <c r="AV105" s="456"/>
      <c r="AW105" s="457"/>
      <c r="AX105" s="468"/>
      <c r="AY105" s="467"/>
      <c r="AZ105" s="467"/>
      <c r="BA105" s="467"/>
      <c r="BB105" s="467"/>
      <c r="BC105" s="467"/>
      <c r="BD105" s="467"/>
      <c r="BE105" s="467"/>
      <c r="BF105" s="467"/>
      <c r="BG105" s="469"/>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22" t="s">
        <v>103</v>
      </c>
      <c r="K106" s="516"/>
      <c r="L106" s="516"/>
      <c r="M106" s="516"/>
      <c r="N106" s="516"/>
      <c r="O106" s="516"/>
      <c r="P106" s="516"/>
      <c r="Q106" s="516"/>
      <c r="R106" s="516"/>
      <c r="S106" s="520"/>
      <c r="T106" s="522" t="s">
        <v>102</v>
      </c>
      <c r="U106" s="516"/>
      <c r="V106" s="516"/>
      <c r="W106" s="516"/>
      <c r="X106" s="516"/>
      <c r="Y106" s="516"/>
      <c r="Z106" s="516"/>
      <c r="AA106" s="516"/>
      <c r="AB106" s="516"/>
      <c r="AC106" s="520"/>
      <c r="AD106" s="522" t="s">
        <v>101</v>
      </c>
      <c r="AE106" s="516"/>
      <c r="AF106" s="516"/>
      <c r="AG106" s="516"/>
      <c r="AH106" s="516"/>
      <c r="AI106" s="516"/>
      <c r="AJ106" s="516"/>
      <c r="AK106" s="516"/>
      <c r="AL106" s="516"/>
      <c r="AM106" s="520"/>
      <c r="AN106" s="522" t="s">
        <v>100</v>
      </c>
      <c r="AO106" s="523"/>
      <c r="AP106" s="523"/>
      <c r="AQ106" s="523"/>
      <c r="AR106" s="523"/>
      <c r="AS106" s="523"/>
      <c r="AT106" s="516"/>
      <c r="AU106" s="516"/>
      <c r="AV106" s="516"/>
      <c r="AW106" s="520"/>
      <c r="AX106" s="522" t="s">
        <v>99</v>
      </c>
      <c r="AY106" s="516"/>
      <c r="AZ106" s="516"/>
      <c r="BA106" s="516"/>
      <c r="BB106" s="516"/>
      <c r="BC106" s="516"/>
      <c r="BD106" s="516"/>
      <c r="BE106" s="516"/>
      <c r="BF106" s="516"/>
      <c r="BG106" s="520"/>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515"/>
      <c r="K107" s="516"/>
      <c r="L107" s="516"/>
      <c r="M107" s="516"/>
      <c r="N107" s="516"/>
      <c r="O107" s="516"/>
      <c r="P107" s="516"/>
      <c r="Q107" s="516"/>
      <c r="R107" s="516"/>
      <c r="S107" s="520"/>
      <c r="T107" s="515"/>
      <c r="U107" s="516"/>
      <c r="V107" s="516"/>
      <c r="W107" s="516"/>
      <c r="X107" s="516"/>
      <c r="Y107" s="516"/>
      <c r="Z107" s="516"/>
      <c r="AA107" s="516"/>
      <c r="AB107" s="516"/>
      <c r="AC107" s="520"/>
      <c r="AD107" s="515"/>
      <c r="AE107" s="516"/>
      <c r="AF107" s="516"/>
      <c r="AG107" s="516"/>
      <c r="AH107" s="516"/>
      <c r="AI107" s="516"/>
      <c r="AJ107" s="516"/>
      <c r="AK107" s="516"/>
      <c r="AL107" s="516"/>
      <c r="AM107" s="520"/>
      <c r="AN107" s="515"/>
      <c r="AO107" s="516"/>
      <c r="AP107" s="516"/>
      <c r="AQ107" s="516"/>
      <c r="AR107" s="516"/>
      <c r="AS107" s="516"/>
      <c r="AT107" s="516"/>
      <c r="AU107" s="516"/>
      <c r="AV107" s="516"/>
      <c r="AW107" s="520"/>
      <c r="AX107" s="515"/>
      <c r="AY107" s="516"/>
      <c r="AZ107" s="516"/>
      <c r="BA107" s="516"/>
      <c r="BB107" s="516"/>
      <c r="BC107" s="516"/>
      <c r="BD107" s="516"/>
      <c r="BE107" s="516"/>
      <c r="BF107" s="516"/>
      <c r="BG107" s="520"/>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515"/>
      <c r="K108" s="516"/>
      <c r="L108" s="516"/>
      <c r="M108" s="516"/>
      <c r="N108" s="516"/>
      <c r="O108" s="516"/>
      <c r="P108" s="516"/>
      <c r="Q108" s="516"/>
      <c r="R108" s="516"/>
      <c r="S108" s="520"/>
      <c r="T108" s="515"/>
      <c r="U108" s="516"/>
      <c r="V108" s="516"/>
      <c r="W108" s="516"/>
      <c r="X108" s="516"/>
      <c r="Y108" s="516"/>
      <c r="Z108" s="516"/>
      <c r="AA108" s="516"/>
      <c r="AB108" s="516"/>
      <c r="AC108" s="520"/>
      <c r="AD108" s="515"/>
      <c r="AE108" s="516"/>
      <c r="AF108" s="516"/>
      <c r="AG108" s="516"/>
      <c r="AH108" s="516"/>
      <c r="AI108" s="516"/>
      <c r="AJ108" s="516"/>
      <c r="AK108" s="516"/>
      <c r="AL108" s="516"/>
      <c r="AM108" s="520"/>
      <c r="AN108" s="515"/>
      <c r="AO108" s="516"/>
      <c r="AP108" s="516"/>
      <c r="AQ108" s="516"/>
      <c r="AR108" s="516"/>
      <c r="AS108" s="516"/>
      <c r="AT108" s="516"/>
      <c r="AU108" s="516"/>
      <c r="AV108" s="516"/>
      <c r="AW108" s="520"/>
      <c r="AX108" s="515"/>
      <c r="AY108" s="516"/>
      <c r="AZ108" s="516"/>
      <c r="BA108" s="516"/>
      <c r="BB108" s="516"/>
      <c r="BC108" s="516"/>
      <c r="BD108" s="516"/>
      <c r="BE108" s="516"/>
      <c r="BF108" s="516"/>
      <c r="BG108" s="520"/>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515"/>
      <c r="K109" s="516"/>
      <c r="L109" s="516"/>
      <c r="M109" s="516"/>
      <c r="N109" s="516"/>
      <c r="O109" s="516"/>
      <c r="P109" s="516"/>
      <c r="Q109" s="516"/>
      <c r="R109" s="516"/>
      <c r="S109" s="520"/>
      <c r="T109" s="515"/>
      <c r="U109" s="516"/>
      <c r="V109" s="516"/>
      <c r="W109" s="516"/>
      <c r="X109" s="516"/>
      <c r="Y109" s="516"/>
      <c r="Z109" s="516"/>
      <c r="AA109" s="516"/>
      <c r="AB109" s="516"/>
      <c r="AC109" s="520"/>
      <c r="AD109" s="515"/>
      <c r="AE109" s="516"/>
      <c r="AF109" s="516"/>
      <c r="AG109" s="516"/>
      <c r="AH109" s="516"/>
      <c r="AI109" s="516"/>
      <c r="AJ109" s="516"/>
      <c r="AK109" s="516"/>
      <c r="AL109" s="516"/>
      <c r="AM109" s="520"/>
      <c r="AN109" s="515"/>
      <c r="AO109" s="516"/>
      <c r="AP109" s="516"/>
      <c r="AQ109" s="516"/>
      <c r="AR109" s="516"/>
      <c r="AS109" s="516"/>
      <c r="AT109" s="516"/>
      <c r="AU109" s="516"/>
      <c r="AV109" s="516"/>
      <c r="AW109" s="520"/>
      <c r="AX109" s="515"/>
      <c r="AY109" s="516"/>
      <c r="AZ109" s="516"/>
      <c r="BA109" s="516"/>
      <c r="BB109" s="516"/>
      <c r="BC109" s="516"/>
      <c r="BD109" s="516"/>
      <c r="BE109" s="516"/>
      <c r="BF109" s="516"/>
      <c r="BG109" s="520"/>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515"/>
      <c r="K110" s="516"/>
      <c r="L110" s="516"/>
      <c r="M110" s="516"/>
      <c r="N110" s="516"/>
      <c r="O110" s="516"/>
      <c r="P110" s="516"/>
      <c r="Q110" s="516"/>
      <c r="R110" s="516"/>
      <c r="S110" s="520"/>
      <c r="T110" s="515"/>
      <c r="U110" s="516"/>
      <c r="V110" s="516"/>
      <c r="W110" s="516"/>
      <c r="X110" s="516"/>
      <c r="Y110" s="516"/>
      <c r="Z110" s="516"/>
      <c r="AA110" s="516"/>
      <c r="AB110" s="516"/>
      <c r="AC110" s="520"/>
      <c r="AD110" s="515"/>
      <c r="AE110" s="516"/>
      <c r="AF110" s="516"/>
      <c r="AG110" s="516"/>
      <c r="AH110" s="516"/>
      <c r="AI110" s="516"/>
      <c r="AJ110" s="516"/>
      <c r="AK110" s="516"/>
      <c r="AL110" s="516"/>
      <c r="AM110" s="520"/>
      <c r="AN110" s="515"/>
      <c r="AO110" s="516"/>
      <c r="AP110" s="516"/>
      <c r="AQ110" s="516"/>
      <c r="AR110" s="516"/>
      <c r="AS110" s="516"/>
      <c r="AT110" s="516"/>
      <c r="AU110" s="516"/>
      <c r="AV110" s="516"/>
      <c r="AW110" s="520"/>
      <c r="AX110" s="515"/>
      <c r="AY110" s="516"/>
      <c r="AZ110" s="516"/>
      <c r="BA110" s="516"/>
      <c r="BB110" s="516"/>
      <c r="BC110" s="516"/>
      <c r="BD110" s="516"/>
      <c r="BE110" s="516"/>
      <c r="BF110" s="516"/>
      <c r="BG110" s="520"/>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517"/>
      <c r="K111" s="518"/>
      <c r="L111" s="518"/>
      <c r="M111" s="518"/>
      <c r="N111" s="518"/>
      <c r="O111" s="518"/>
      <c r="P111" s="518"/>
      <c r="Q111" s="518"/>
      <c r="R111" s="518"/>
      <c r="S111" s="521"/>
      <c r="T111" s="517"/>
      <c r="U111" s="518"/>
      <c r="V111" s="518"/>
      <c r="W111" s="518"/>
      <c r="X111" s="518"/>
      <c r="Y111" s="518"/>
      <c r="Z111" s="518"/>
      <c r="AA111" s="518"/>
      <c r="AB111" s="518"/>
      <c r="AC111" s="521"/>
      <c r="AD111" s="517"/>
      <c r="AE111" s="518"/>
      <c r="AF111" s="518"/>
      <c r="AG111" s="518"/>
      <c r="AH111" s="518"/>
      <c r="AI111" s="518"/>
      <c r="AJ111" s="518"/>
      <c r="AK111" s="518"/>
      <c r="AL111" s="518"/>
      <c r="AM111" s="521"/>
      <c r="AN111" s="517"/>
      <c r="AO111" s="518"/>
      <c r="AP111" s="518"/>
      <c r="AQ111" s="518"/>
      <c r="AR111" s="518"/>
      <c r="AS111" s="518"/>
      <c r="AT111" s="518"/>
      <c r="AU111" s="518"/>
      <c r="AV111" s="518"/>
      <c r="AW111" s="521"/>
      <c r="AX111" s="517"/>
      <c r="AY111" s="518"/>
      <c r="AZ111" s="518"/>
      <c r="BA111" s="518"/>
      <c r="BB111" s="518"/>
      <c r="BC111" s="518"/>
      <c r="BD111" s="518"/>
      <c r="BE111" s="518"/>
      <c r="BF111" s="518"/>
      <c r="BG111" s="52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27" t="s">
        <v>49</v>
      </c>
      <c r="C1" s="527"/>
      <c r="D1" s="527"/>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28" t="s">
        <v>57</v>
      </c>
      <c r="C1" s="528"/>
      <c r="D1" s="528"/>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471</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473</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463</v>
      </c>
      <c r="D11" s="61" t="s">
        <v>464</v>
      </c>
      <c r="E11" s="41"/>
      <c r="F11" s="41"/>
      <c r="G11" s="41"/>
      <c r="H11" s="41"/>
      <c r="I11" s="41"/>
      <c r="J11" s="41"/>
      <c r="K11" s="41"/>
      <c r="L11" s="41"/>
      <c r="M11" s="41"/>
      <c r="N11" s="41"/>
      <c r="O11" s="41"/>
      <c r="P11" s="41"/>
      <c r="Q11" s="41"/>
      <c r="R11" s="41"/>
      <c r="S11" s="41"/>
      <c r="T11" s="41"/>
      <c r="U11" s="41"/>
    </row>
    <row r="12" spans="1:21" x14ac:dyDescent="0.25">
      <c r="A12" s="61"/>
      <c r="B12" s="61" t="s">
        <v>82</v>
      </c>
      <c r="C12" s="61" t="s">
        <v>465</v>
      </c>
      <c r="D12" s="61" t="s">
        <v>472</v>
      </c>
      <c r="E12" s="41"/>
      <c r="F12" s="41"/>
      <c r="G12" s="41"/>
      <c r="H12" s="41"/>
      <c r="I12" s="41"/>
      <c r="J12" s="41"/>
      <c r="K12" s="41"/>
      <c r="L12" s="41"/>
      <c r="M12" s="41"/>
      <c r="N12" s="41"/>
      <c r="O12" s="41"/>
      <c r="P12" s="41"/>
      <c r="Q12" s="41"/>
      <c r="R12" s="41"/>
      <c r="S12" s="41"/>
      <c r="T12" s="41"/>
      <c r="U12" s="41"/>
    </row>
    <row r="13" spans="1:21" x14ac:dyDescent="0.25">
      <c r="A13" s="61"/>
      <c r="B13" s="61"/>
      <c r="C13" s="61" t="s">
        <v>466</v>
      </c>
      <c r="D13" s="61" t="s">
        <v>467</v>
      </c>
      <c r="E13" s="41"/>
      <c r="F13" s="41"/>
      <c r="G13" s="41"/>
      <c r="H13" s="41"/>
      <c r="I13" s="41"/>
      <c r="J13" s="41"/>
      <c r="K13" s="41"/>
      <c r="L13" s="41"/>
      <c r="M13" s="41"/>
      <c r="N13" s="41"/>
      <c r="O13" s="41"/>
      <c r="P13" s="41"/>
      <c r="Q13" s="41"/>
      <c r="R13" s="41"/>
      <c r="S13" s="41"/>
      <c r="T13" s="41"/>
      <c r="U13" s="41"/>
    </row>
    <row r="14" spans="1:21" x14ac:dyDescent="0.25">
      <c r="A14" s="61"/>
      <c r="B14" s="61"/>
      <c r="C14" s="61" t="s">
        <v>468</v>
      </c>
      <c r="D14" s="61" t="s">
        <v>474</v>
      </c>
      <c r="E14" s="41"/>
      <c r="F14" s="41"/>
      <c r="G14" s="41"/>
      <c r="H14" s="41"/>
      <c r="I14" s="41"/>
      <c r="J14" s="41"/>
      <c r="K14" s="41"/>
      <c r="L14" s="41"/>
      <c r="M14" s="41"/>
      <c r="N14" s="41"/>
      <c r="O14" s="41"/>
      <c r="P14" s="41"/>
      <c r="Q14" s="41"/>
      <c r="R14" s="41"/>
      <c r="S14" s="41"/>
      <c r="T14" s="41"/>
      <c r="U14" s="41"/>
    </row>
    <row r="15" spans="1:21" x14ac:dyDescent="0.25">
      <c r="A15" s="61"/>
      <c r="B15" s="61"/>
      <c r="C15" s="61" t="s">
        <v>469</v>
      </c>
      <c r="D15" s="61" t="s">
        <v>470</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471</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473</v>
      </c>
      <c r="E218" t="s">
        <v>471</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473</v>
      </c>
      <c r="F220" t="str">
        <f t="shared" si="0"/>
        <v xml:space="preserve"> El riesgo afecta la imagen de la entidad con efecto publicitario sostenido a nivel de sector administrativo, nivel departamental o municipal</v>
      </c>
    </row>
    <row r="221" spans="1:8" x14ac:dyDescent="0.25">
      <c r="A221" s="41"/>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25">
      <c r="A222" s="41"/>
      <c r="B222" s="26" t="str">
        <v>Afectación Económica o presupuestal</v>
      </c>
      <c r="C222" s="26"/>
    </row>
    <row r="223" spans="1:8" x14ac:dyDescent="0.25">
      <c r="B223" s="26" t="str">
        <v>Pérdida Reputacional</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29" t="s">
        <v>72</v>
      </c>
      <c r="C1" s="530"/>
      <c r="D1" s="530"/>
      <c r="E1" s="530"/>
      <c r="F1" s="531"/>
    </row>
    <row r="2" spans="2:6" ht="16.5" thickBot="1" x14ac:dyDescent="0.3">
      <c r="B2" s="47"/>
      <c r="C2" s="47"/>
      <c r="D2" s="47"/>
      <c r="E2" s="47"/>
      <c r="F2" s="47"/>
    </row>
    <row r="3" spans="2:6" ht="16.5" thickBot="1" x14ac:dyDescent="0.25">
      <c r="B3" s="533" t="s">
        <v>58</v>
      </c>
      <c r="C3" s="534"/>
      <c r="D3" s="534"/>
      <c r="E3" s="59" t="s">
        <v>59</v>
      </c>
      <c r="F3" s="60" t="s">
        <v>60</v>
      </c>
    </row>
    <row r="4" spans="2:6" ht="31.5" x14ac:dyDescent="0.2">
      <c r="B4" s="535" t="s">
        <v>61</v>
      </c>
      <c r="C4" s="537" t="s">
        <v>13</v>
      </c>
      <c r="D4" s="48" t="s">
        <v>14</v>
      </c>
      <c r="E4" s="49" t="s">
        <v>62</v>
      </c>
      <c r="F4" s="50">
        <v>0.25</v>
      </c>
    </row>
    <row r="5" spans="2:6" ht="47.25" x14ac:dyDescent="0.2">
      <c r="B5" s="536"/>
      <c r="C5" s="538"/>
      <c r="D5" s="51" t="s">
        <v>15</v>
      </c>
      <c r="E5" s="52" t="s">
        <v>63</v>
      </c>
      <c r="F5" s="53">
        <v>0.15</v>
      </c>
    </row>
    <row r="6" spans="2:6" ht="47.25" x14ac:dyDescent="0.2">
      <c r="B6" s="536"/>
      <c r="C6" s="538"/>
      <c r="D6" s="51" t="s">
        <v>16</v>
      </c>
      <c r="E6" s="52" t="s">
        <v>64</v>
      </c>
      <c r="F6" s="53">
        <v>0.1</v>
      </c>
    </row>
    <row r="7" spans="2:6" ht="63" x14ac:dyDescent="0.2">
      <c r="B7" s="536"/>
      <c r="C7" s="538" t="s">
        <v>17</v>
      </c>
      <c r="D7" s="51" t="s">
        <v>10</v>
      </c>
      <c r="E7" s="52" t="s">
        <v>65</v>
      </c>
      <c r="F7" s="53">
        <v>0.25</v>
      </c>
    </row>
    <row r="8" spans="2:6" ht="31.5" x14ac:dyDescent="0.2">
      <c r="B8" s="536"/>
      <c r="C8" s="538"/>
      <c r="D8" s="51" t="s">
        <v>9</v>
      </c>
      <c r="E8" s="52" t="s">
        <v>66</v>
      </c>
      <c r="F8" s="53">
        <v>0.15</v>
      </c>
    </row>
    <row r="9" spans="2:6" ht="47.25" x14ac:dyDescent="0.2">
      <c r="B9" s="536" t="s">
        <v>136</v>
      </c>
      <c r="C9" s="538" t="s">
        <v>18</v>
      </c>
      <c r="D9" s="51" t="s">
        <v>19</v>
      </c>
      <c r="E9" s="52" t="s">
        <v>67</v>
      </c>
      <c r="F9" s="54" t="s">
        <v>68</v>
      </c>
    </row>
    <row r="10" spans="2:6" ht="63" x14ac:dyDescent="0.2">
      <c r="B10" s="536"/>
      <c r="C10" s="538"/>
      <c r="D10" s="51" t="s">
        <v>20</v>
      </c>
      <c r="E10" s="52" t="s">
        <v>69</v>
      </c>
      <c r="F10" s="54" t="s">
        <v>68</v>
      </c>
    </row>
    <row r="11" spans="2:6" ht="47.25" x14ac:dyDescent="0.2">
      <c r="B11" s="536"/>
      <c r="C11" s="538" t="s">
        <v>21</v>
      </c>
      <c r="D11" s="51" t="s">
        <v>22</v>
      </c>
      <c r="E11" s="52" t="s">
        <v>70</v>
      </c>
      <c r="F11" s="54" t="s">
        <v>68</v>
      </c>
    </row>
    <row r="12" spans="2:6" ht="47.25" x14ac:dyDescent="0.2">
      <c r="B12" s="536"/>
      <c r="C12" s="538"/>
      <c r="D12" s="51" t="s">
        <v>23</v>
      </c>
      <c r="E12" s="52" t="s">
        <v>71</v>
      </c>
      <c r="F12" s="54" t="s">
        <v>68</v>
      </c>
    </row>
    <row r="13" spans="2:6" ht="31.5" x14ac:dyDescent="0.2">
      <c r="B13" s="536"/>
      <c r="C13" s="538" t="s">
        <v>24</v>
      </c>
      <c r="D13" s="51" t="s">
        <v>110</v>
      </c>
      <c r="E13" s="52" t="s">
        <v>113</v>
      </c>
      <c r="F13" s="54" t="s">
        <v>68</v>
      </c>
    </row>
    <row r="14" spans="2:6" ht="32.25" thickBot="1" x14ac:dyDescent="0.25">
      <c r="B14" s="539"/>
      <c r="C14" s="540"/>
      <c r="D14" s="55" t="s">
        <v>111</v>
      </c>
      <c r="E14" s="56" t="s">
        <v>112</v>
      </c>
      <c r="F14" s="57" t="s">
        <v>68</v>
      </c>
    </row>
    <row r="15" spans="2:6" ht="49.5" customHeight="1" x14ac:dyDescent="0.2">
      <c r="B15" s="532" t="s">
        <v>133</v>
      </c>
      <c r="C15" s="532"/>
      <c r="D15" s="532"/>
      <c r="E15" s="532"/>
      <c r="F15" s="532"/>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475</v>
      </c>
    </row>
    <row r="9" spans="2:5" x14ac:dyDescent="0.25">
      <c r="B9" t="s">
        <v>36</v>
      </c>
    </row>
    <row r="10" spans="2:5" x14ac:dyDescent="0.25">
      <c r="B10" t="s">
        <v>37</v>
      </c>
    </row>
    <row r="13" spans="2:5" x14ac:dyDescent="0.25">
      <c r="B13" t="s">
        <v>320</v>
      </c>
    </row>
    <row r="14" spans="2:5" x14ac:dyDescent="0.25">
      <c r="B14" t="s">
        <v>318</v>
      </c>
    </row>
    <row r="15" spans="2:5" x14ac:dyDescent="0.25">
      <c r="B15" t="s">
        <v>325</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lily johanna moreno gonzalez</cp:lastModifiedBy>
  <cp:lastPrinted>2023-03-27T14:56:44Z</cp:lastPrinted>
  <dcterms:created xsi:type="dcterms:W3CDTF">2020-03-24T23:12:47Z</dcterms:created>
  <dcterms:modified xsi:type="dcterms:W3CDTF">2023-09-26T00:35:04Z</dcterms:modified>
</cp:coreProperties>
</file>