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epenaq\Documents\Mapas de riesgo\2019\"/>
    </mc:Choice>
  </mc:AlternateContent>
  <bookViews>
    <workbookView xWindow="0" yWindow="0" windowWidth="28800" windowHeight="12300"/>
  </bookViews>
  <sheets>
    <sheet name="Dir Estrat" sheetId="2" r:id="rId1"/>
    <sheet name="G Grupos Inter" sheetId="3" r:id="rId2"/>
    <sheet name="Form Instrum" sheetId="4" r:id="rId3"/>
    <sheet name="Eval Finan Proye" sheetId="5" r:id="rId4"/>
    <sheet name="G Predial Social" sheetId="6" r:id="rId5"/>
    <sheet name="Ejec Proy" sheetId="7" r:id="rId6"/>
    <sheet name="Comerc" sheetId="8" r:id="rId7"/>
    <sheet name="Direc Ges Seg Proy" sheetId="9" r:id="rId8"/>
    <sheet name="G Jur Contr" sheetId="10" r:id="rId9"/>
    <sheet name="G Financ" sheetId="11" r:id="rId10"/>
    <sheet name="G TH" sheetId="12" r:id="rId11"/>
    <sheet name="G Ambiental" sheetId="1" r:id="rId12"/>
    <sheet name="G Serv Log" sheetId="13" r:id="rId13"/>
    <sheet name="G Docum" sheetId="14" r:id="rId14"/>
    <sheet name="G TIC" sheetId="15" r:id="rId15"/>
    <sheet name="Aten Ciudad" sheetId="17" r:id="rId16"/>
    <sheet name="Eval Seguim" sheetId="18"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18" l="1"/>
  <c r="M10" i="18"/>
  <c r="H10" i="18"/>
  <c r="G10" i="18"/>
  <c r="F10" i="18"/>
  <c r="E10" i="18"/>
  <c r="D10" i="18"/>
  <c r="B10" i="18"/>
  <c r="A10" i="18"/>
  <c r="N9" i="18"/>
  <c r="M9" i="18"/>
  <c r="H9" i="18"/>
  <c r="G9" i="18"/>
  <c r="F9" i="18"/>
  <c r="E9" i="18"/>
  <c r="D9" i="18"/>
  <c r="B9" i="18"/>
  <c r="J9" i="18" s="1"/>
  <c r="A9" i="18"/>
  <c r="N8" i="18"/>
  <c r="M8" i="18"/>
  <c r="H8" i="18"/>
  <c r="G8" i="18"/>
  <c r="F8" i="18"/>
  <c r="E8" i="18"/>
  <c r="D8" i="18"/>
  <c r="B8" i="18"/>
  <c r="A8" i="18"/>
  <c r="C5" i="18"/>
  <c r="A5" i="18"/>
  <c r="A1" i="18"/>
  <c r="J8" i="18" l="1"/>
  <c r="J10" i="18"/>
  <c r="I8" i="18"/>
  <c r="I10" i="18"/>
  <c r="I9" i="18"/>
  <c r="K10" i="18" l="1"/>
  <c r="L10" i="18" s="1"/>
  <c r="K8" i="18"/>
  <c r="L8" i="18" s="1"/>
  <c r="K9" i="18"/>
  <c r="L9" i="18" s="1"/>
  <c r="N9" i="17" l="1"/>
  <c r="M9" i="17"/>
  <c r="H9" i="17"/>
  <c r="G9" i="17"/>
  <c r="F9" i="17"/>
  <c r="E9" i="17"/>
  <c r="D9" i="17"/>
  <c r="B9" i="17"/>
  <c r="I9" i="17" s="1"/>
  <c r="A9" i="17"/>
  <c r="N8" i="17"/>
  <c r="M8" i="17"/>
  <c r="H8" i="17"/>
  <c r="G8" i="17"/>
  <c r="F8" i="17"/>
  <c r="E8" i="17"/>
  <c r="D8" i="17"/>
  <c r="B8" i="17"/>
  <c r="J8" i="17" s="1"/>
  <c r="A8" i="17"/>
  <c r="C5" i="17"/>
  <c r="A5" i="17"/>
  <c r="A1" i="17"/>
  <c r="J9" i="17" l="1"/>
  <c r="K9" i="17" s="1"/>
  <c r="L9" i="17" s="1"/>
  <c r="I8" i="17"/>
  <c r="K8" i="17" l="1"/>
  <c r="L8" i="17" s="1"/>
  <c r="N10" i="15" l="1"/>
  <c r="M10" i="15"/>
  <c r="H10" i="15"/>
  <c r="G10" i="15"/>
  <c r="F10" i="15"/>
  <c r="E10" i="15"/>
  <c r="D10" i="15"/>
  <c r="B10" i="15"/>
  <c r="I10" i="15" s="1"/>
  <c r="A10" i="15"/>
  <c r="N9" i="15"/>
  <c r="M9" i="15"/>
  <c r="H9" i="15"/>
  <c r="G9" i="15"/>
  <c r="F9" i="15"/>
  <c r="E9" i="15"/>
  <c r="D9" i="15"/>
  <c r="B9" i="15"/>
  <c r="J9" i="15" s="1"/>
  <c r="A9" i="15"/>
  <c r="N8" i="15"/>
  <c r="M8" i="15"/>
  <c r="H8" i="15"/>
  <c r="G8" i="15"/>
  <c r="F8" i="15"/>
  <c r="E8" i="15"/>
  <c r="D8" i="15"/>
  <c r="B8" i="15"/>
  <c r="J8" i="15" s="1"/>
  <c r="A8" i="15"/>
  <c r="C5" i="15"/>
  <c r="A5" i="15"/>
  <c r="A1" i="15"/>
  <c r="I8" i="15" l="1"/>
  <c r="K8" i="15" s="1"/>
  <c r="J10" i="15"/>
  <c r="I9" i="15"/>
  <c r="L8" i="15" l="1"/>
  <c r="K9" i="15"/>
  <c r="L9" i="15" s="1"/>
  <c r="K10" i="15"/>
  <c r="L10" i="15" s="1"/>
  <c r="N10" i="14" l="1"/>
  <c r="M10" i="14"/>
  <c r="H10" i="14"/>
  <c r="G10" i="14"/>
  <c r="F10" i="14"/>
  <c r="E10" i="14"/>
  <c r="D10" i="14"/>
  <c r="B10" i="14"/>
  <c r="J10" i="14" s="1"/>
  <c r="A10" i="14"/>
  <c r="N9" i="14"/>
  <c r="M9" i="14"/>
  <c r="J9" i="14"/>
  <c r="H9" i="14"/>
  <c r="G9" i="14"/>
  <c r="F9" i="14"/>
  <c r="E9" i="14"/>
  <c r="D9" i="14"/>
  <c r="B9" i="14"/>
  <c r="I9" i="14" s="1"/>
  <c r="A9" i="14"/>
  <c r="N8" i="14"/>
  <c r="M8" i="14"/>
  <c r="H8" i="14"/>
  <c r="G8" i="14"/>
  <c r="F8" i="14"/>
  <c r="E8" i="14"/>
  <c r="D8" i="14"/>
  <c r="B8" i="14"/>
  <c r="A8" i="14"/>
  <c r="C5" i="14"/>
  <c r="A5" i="14"/>
  <c r="A1" i="14"/>
  <c r="J8" i="14" l="1"/>
  <c r="I10" i="14"/>
  <c r="K10" i="14" s="1"/>
  <c r="L10" i="14" s="1"/>
  <c r="K9" i="14"/>
  <c r="L9" i="14" s="1"/>
  <c r="I8" i="14"/>
  <c r="K8" i="14" l="1"/>
  <c r="L8" i="14" s="1"/>
  <c r="N9" i="13" l="1"/>
  <c r="M9" i="13"/>
  <c r="H9" i="13"/>
  <c r="G9" i="13"/>
  <c r="F9" i="13"/>
  <c r="E9" i="13"/>
  <c r="D9" i="13"/>
  <c r="B9" i="13"/>
  <c r="J9" i="13" s="1"/>
  <c r="A9" i="13"/>
  <c r="N8" i="13"/>
  <c r="M8" i="13"/>
  <c r="H8" i="13"/>
  <c r="G8" i="13"/>
  <c r="F8" i="13"/>
  <c r="E8" i="13"/>
  <c r="D8" i="13"/>
  <c r="B8" i="13"/>
  <c r="A8" i="13"/>
  <c r="C5" i="13"/>
  <c r="A5" i="13"/>
  <c r="A1" i="13"/>
  <c r="I9" i="13" l="1"/>
  <c r="K9" i="13" s="1"/>
  <c r="J8" i="13"/>
  <c r="I8" i="13"/>
  <c r="L9" i="13" l="1"/>
  <c r="K8" i="13"/>
  <c r="L8" i="13" s="1"/>
  <c r="G8" i="1" l="1"/>
  <c r="N10" i="12" l="1"/>
  <c r="M10" i="12"/>
  <c r="H10" i="12"/>
  <c r="G10" i="12"/>
  <c r="F10" i="12"/>
  <c r="E10" i="12"/>
  <c r="D10" i="12"/>
  <c r="B10" i="12"/>
  <c r="J10" i="12" s="1"/>
  <c r="A10" i="12"/>
  <c r="N9" i="12"/>
  <c r="M9" i="12"/>
  <c r="H9" i="12"/>
  <c r="G9" i="12"/>
  <c r="F9" i="12"/>
  <c r="E9" i="12"/>
  <c r="D9" i="12"/>
  <c r="B9" i="12"/>
  <c r="A9" i="12"/>
  <c r="N8" i="12"/>
  <c r="M8" i="12"/>
  <c r="H8" i="12"/>
  <c r="G8" i="12"/>
  <c r="F8" i="12"/>
  <c r="E8" i="12"/>
  <c r="D8" i="12"/>
  <c r="B8" i="12"/>
  <c r="J8" i="12" s="1"/>
  <c r="A8" i="12"/>
  <c r="C5" i="12"/>
  <c r="A5" i="12"/>
  <c r="A1" i="12"/>
  <c r="J9" i="12" l="1"/>
  <c r="I8" i="12"/>
  <c r="K8" i="12" s="1"/>
  <c r="L8" i="12" s="1"/>
  <c r="I9" i="12"/>
  <c r="I10" i="12"/>
  <c r="K9" i="12" l="1"/>
  <c r="L9" i="12" s="1"/>
  <c r="K10" i="12"/>
  <c r="L10" i="12" s="1"/>
  <c r="N9" i="11" l="1"/>
  <c r="M9" i="11"/>
  <c r="H9" i="11"/>
  <c r="G9" i="11"/>
  <c r="F9" i="11"/>
  <c r="E9" i="11"/>
  <c r="D9" i="11"/>
  <c r="B9" i="11"/>
  <c r="J9" i="11" s="1"/>
  <c r="A9" i="11"/>
  <c r="N8" i="11"/>
  <c r="M8" i="11"/>
  <c r="H8" i="11"/>
  <c r="G8" i="11"/>
  <c r="F8" i="11"/>
  <c r="E8" i="11"/>
  <c r="D8" i="11"/>
  <c r="B8" i="11"/>
  <c r="A8" i="11"/>
  <c r="C5" i="11"/>
  <c r="A5" i="11"/>
  <c r="A1" i="11"/>
  <c r="J8" i="11" l="1"/>
  <c r="I9" i="11"/>
  <c r="I8" i="11"/>
  <c r="K9" i="11" l="1"/>
  <c r="L9" i="11" s="1"/>
  <c r="K8" i="11"/>
  <c r="L8" i="11" s="1"/>
  <c r="N10" i="10" l="1"/>
  <c r="M10" i="10"/>
  <c r="H10" i="10"/>
  <c r="G10" i="10"/>
  <c r="F10" i="10"/>
  <c r="E10" i="10"/>
  <c r="D10" i="10"/>
  <c r="B10" i="10"/>
  <c r="I10" i="10" s="1"/>
  <c r="A10" i="10"/>
  <c r="N9" i="10"/>
  <c r="M9" i="10"/>
  <c r="H9" i="10"/>
  <c r="G9" i="10"/>
  <c r="F9" i="10"/>
  <c r="E9" i="10"/>
  <c r="D9" i="10"/>
  <c r="B9" i="10"/>
  <c r="J9" i="10" s="1"/>
  <c r="A9" i="10"/>
  <c r="N8" i="10"/>
  <c r="M8" i="10"/>
  <c r="H8" i="10"/>
  <c r="G8" i="10"/>
  <c r="F8" i="10"/>
  <c r="E8" i="10"/>
  <c r="D8" i="10"/>
  <c r="B8" i="10"/>
  <c r="A8" i="10"/>
  <c r="C5" i="10"/>
  <c r="A5" i="10"/>
  <c r="A1" i="10"/>
  <c r="J8" i="10" l="1"/>
  <c r="I8" i="10"/>
  <c r="I9" i="10"/>
  <c r="K9" i="10" s="1"/>
  <c r="J10" i="10"/>
  <c r="K10" i="10" s="1"/>
  <c r="L10" i="10" s="1"/>
  <c r="K8" i="10" l="1"/>
  <c r="L8" i="10" s="1"/>
  <c r="L9" i="10"/>
  <c r="N8" i="9" l="1"/>
  <c r="M8" i="9"/>
  <c r="H8" i="9"/>
  <c r="G8" i="9"/>
  <c r="F8" i="9"/>
  <c r="E8" i="9"/>
  <c r="D8" i="9"/>
  <c r="B8" i="9"/>
  <c r="J8" i="9" s="1"/>
  <c r="A8" i="9"/>
  <c r="C5" i="9"/>
  <c r="A5" i="9"/>
  <c r="A1" i="9"/>
  <c r="I8" i="9" l="1"/>
  <c r="K8" i="9" l="1"/>
  <c r="L8" i="9" s="1"/>
  <c r="N9" i="8" l="1"/>
  <c r="M9" i="8"/>
  <c r="H9" i="8"/>
  <c r="G9" i="8"/>
  <c r="F9" i="8"/>
  <c r="E9" i="8"/>
  <c r="D9" i="8"/>
  <c r="B9" i="8"/>
  <c r="J9" i="8" s="1"/>
  <c r="A9" i="8"/>
  <c r="N8" i="8"/>
  <c r="M8" i="8"/>
  <c r="H8" i="8"/>
  <c r="G8" i="8"/>
  <c r="F8" i="8"/>
  <c r="E8" i="8"/>
  <c r="D8" i="8"/>
  <c r="B8" i="8"/>
  <c r="J8" i="8" s="1"/>
  <c r="A8" i="8"/>
  <c r="C5" i="8"/>
  <c r="A5" i="8"/>
  <c r="A1" i="8"/>
  <c r="I9" i="8" l="1"/>
  <c r="I8" i="8"/>
  <c r="K9" i="8" l="1"/>
  <c r="L9" i="8" s="1"/>
  <c r="K8" i="8"/>
  <c r="L8" i="8" s="1"/>
  <c r="N9" i="7" l="1"/>
  <c r="M9" i="7"/>
  <c r="H9" i="7"/>
  <c r="G9" i="7"/>
  <c r="F9" i="7"/>
  <c r="E9" i="7"/>
  <c r="D9" i="7"/>
  <c r="B9" i="7"/>
  <c r="I9" i="7" s="1"/>
  <c r="A9" i="7"/>
  <c r="N8" i="7"/>
  <c r="M8" i="7"/>
  <c r="H8" i="7"/>
  <c r="G8" i="7"/>
  <c r="F8" i="7"/>
  <c r="E8" i="7"/>
  <c r="D8" i="7"/>
  <c r="B8" i="7"/>
  <c r="I8" i="7" s="1"/>
  <c r="A8" i="7"/>
  <c r="C5" i="7"/>
  <c r="A5" i="7"/>
  <c r="A1" i="7"/>
  <c r="J9" i="7" l="1"/>
  <c r="J8" i="7"/>
  <c r="K9" i="7" l="1"/>
  <c r="L9" i="7" s="1"/>
  <c r="K8" i="7"/>
  <c r="L8" i="7" s="1"/>
  <c r="N8" i="6" l="1"/>
  <c r="M8" i="6"/>
  <c r="H8" i="6"/>
  <c r="G8" i="6"/>
  <c r="F8" i="6"/>
  <c r="E8" i="6"/>
  <c r="D8" i="6"/>
  <c r="B8" i="6"/>
  <c r="A8" i="6"/>
  <c r="C5" i="6"/>
  <c r="A5" i="6"/>
  <c r="A1" i="6"/>
  <c r="J8" i="6" l="1"/>
  <c r="I8" i="6"/>
  <c r="K8" i="6" l="1"/>
  <c r="L8" i="6" s="1"/>
  <c r="M9" i="5" l="1"/>
  <c r="H9" i="5"/>
  <c r="G9" i="5"/>
  <c r="F9" i="5"/>
  <c r="E9" i="5"/>
  <c r="D9" i="5"/>
  <c r="B9" i="5"/>
  <c r="J9" i="5" s="1"/>
  <c r="A9" i="5"/>
  <c r="M8" i="5"/>
  <c r="H8" i="5"/>
  <c r="F8" i="5"/>
  <c r="E8" i="5"/>
  <c r="D8" i="5"/>
  <c r="B8" i="5"/>
  <c r="J8" i="5" s="1"/>
  <c r="A8" i="5"/>
  <c r="C5" i="5"/>
  <c r="A5" i="5"/>
  <c r="A1" i="5"/>
  <c r="I8" i="5" l="1"/>
  <c r="K8" i="5" s="1"/>
  <c r="I9" i="5"/>
  <c r="L8" i="5" l="1"/>
  <c r="K9" i="5"/>
  <c r="L9" i="5" s="1"/>
  <c r="N10" i="4" l="1"/>
  <c r="M10" i="4"/>
  <c r="H10" i="4"/>
  <c r="G10" i="4"/>
  <c r="F10" i="4"/>
  <c r="E10" i="4"/>
  <c r="D10" i="4"/>
  <c r="B10" i="4"/>
  <c r="J10" i="4" s="1"/>
  <c r="A10" i="4"/>
  <c r="N9" i="4"/>
  <c r="M9" i="4"/>
  <c r="H9" i="4"/>
  <c r="G9" i="4"/>
  <c r="F9" i="4"/>
  <c r="E9" i="4"/>
  <c r="D9" i="4"/>
  <c r="B9" i="4"/>
  <c r="J9" i="4" s="1"/>
  <c r="A9" i="4"/>
  <c r="N8" i="4"/>
  <c r="M8" i="4"/>
  <c r="H8" i="4"/>
  <c r="G8" i="4"/>
  <c r="F8" i="4"/>
  <c r="E8" i="4"/>
  <c r="D8" i="4"/>
  <c r="B8" i="4"/>
  <c r="A8" i="4"/>
  <c r="A5" i="4"/>
  <c r="A1" i="4"/>
  <c r="J8" i="4" l="1"/>
  <c r="I10" i="4"/>
  <c r="K10" i="4" s="1"/>
  <c r="L10" i="4" s="1"/>
  <c r="I9" i="4"/>
  <c r="I8" i="4"/>
  <c r="K8" i="4" l="1"/>
  <c r="L8" i="4" s="1"/>
  <c r="K9" i="4"/>
  <c r="L9" i="4" s="1"/>
  <c r="C5" i="4" l="1"/>
  <c r="N8" i="3" l="1"/>
  <c r="M8" i="3"/>
  <c r="H8" i="3"/>
  <c r="G8" i="3"/>
  <c r="F8" i="3"/>
  <c r="E8" i="3"/>
  <c r="D8" i="3"/>
  <c r="B8" i="3"/>
  <c r="J8" i="3" s="1"/>
  <c r="A8" i="3"/>
  <c r="C5" i="3"/>
  <c r="A5" i="3"/>
  <c r="A1" i="3"/>
  <c r="I8" i="3" l="1"/>
  <c r="K8" i="3" l="1"/>
  <c r="L8" i="3" s="1"/>
  <c r="N8" i="2" l="1"/>
  <c r="M8" i="2"/>
  <c r="H8" i="2"/>
  <c r="G8" i="2"/>
  <c r="F8" i="2"/>
  <c r="E8" i="2"/>
  <c r="D8" i="2"/>
  <c r="B8" i="2"/>
  <c r="J8" i="2" s="1"/>
  <c r="A8" i="2"/>
  <c r="C5" i="2"/>
  <c r="A5" i="2"/>
  <c r="A1" i="2"/>
  <c r="I8" i="2" l="1"/>
  <c r="K8" i="2" l="1"/>
  <c r="L8" i="2" s="1"/>
  <c r="N8" i="1" l="1"/>
  <c r="M8" i="1"/>
  <c r="H8" i="1"/>
  <c r="F8" i="1"/>
  <c r="E8" i="1"/>
  <c r="D8" i="1"/>
  <c r="B8" i="1"/>
  <c r="J8" i="1" s="1"/>
  <c r="A8" i="1"/>
  <c r="C5" i="1"/>
  <c r="A5" i="1"/>
  <c r="A1" i="1"/>
  <c r="I8" i="1" l="1"/>
  <c r="K8" i="1" l="1"/>
  <c r="L8" i="1"/>
</calcChain>
</file>

<file path=xl/sharedStrings.xml><?xml version="1.0" encoding="utf-8"?>
<sst xmlns="http://schemas.openxmlformats.org/spreadsheetml/2006/main" count="501" uniqueCount="76">
  <si>
    <t>NOMBRE DEL PROCESO</t>
  </si>
  <si>
    <t>OBJETIVO DEL PROCESO</t>
  </si>
  <si>
    <t>No. DEL RIESGO</t>
  </si>
  <si>
    <t>NOMBRE DEL RIESGO</t>
  </si>
  <si>
    <t>CALIFICACIÓN</t>
  </si>
  <si>
    <t>NUEVA CALIFICACIÓN</t>
  </si>
  <si>
    <t>NUEVA EVALUACIÓN</t>
  </si>
  <si>
    <t>OPCIONES MANEJO</t>
  </si>
  <si>
    <t>ACCIONES</t>
  </si>
  <si>
    <t>PROBABILIDAD (1-5)</t>
  </si>
  <si>
    <t>IMPACTO (1-5)</t>
  </si>
  <si>
    <t>CONTROLES</t>
  </si>
  <si>
    <t>REDUCE</t>
  </si>
  <si>
    <t>PROBABILIDAD</t>
  </si>
  <si>
    <t>IMPACTO</t>
  </si>
  <si>
    <t>PERFIL DEL RIESGO (1-100)</t>
  </si>
  <si>
    <t>OFICINA DE PARTICIPACION, EDUCACION Y LOCALIDADES</t>
  </si>
  <si>
    <t>SUBSECRETARIA GENERAL Y DE CONTROL DISCIPLINARIO</t>
  </si>
  <si>
    <t>DIRECCION DE PLANEACION Y SISTEMAS DE INFORMACION AMBIENTAL</t>
  </si>
  <si>
    <t>SUBDIRECCION DE POLITICA Y PPLANES AMBIENTALES</t>
  </si>
  <si>
    <t>SUBDIRECCION DE PROYECTOS Y COOPERACION INTERNACIONAL</t>
  </si>
  <si>
    <t>DIRECCION DE CONTROL AMBIENTAL</t>
  </si>
  <si>
    <t>SUBDIRECCION DE CONTROL AMBIENTAL AL SECTOR PÚBLICO</t>
  </si>
  <si>
    <t>SUBDIRECCION DEL RECURSO HIDRICO Y DEL SUELO</t>
  </si>
  <si>
    <t>SUBDIRECCION DE SILVICULTURA, FLORA Y FAUNA SILVESTRE</t>
  </si>
  <si>
    <t>SUBDIRECCION DE CALIDAD DEL AIRE, AUDITIVA Y VISUAL</t>
  </si>
  <si>
    <t>DIRECCION DE GESTION AMBIENTAL</t>
  </si>
  <si>
    <t>SUBDIRECCION DE ECOURBANISMO Y GESTION AMBIENTAL EMPRESARIAL</t>
  </si>
  <si>
    <t>SUBDIRECCION DE ECOSISTEMAS Y RURALIDAD</t>
  </si>
  <si>
    <t>DIRECCION LEGAL AMBIENTAL</t>
  </si>
  <si>
    <t>DIRECCION DE GESTION CORPORATIVA</t>
  </si>
  <si>
    <t>SUBDIRECCION FINANCIERA</t>
  </si>
  <si>
    <t>SUBDIRECCION CONTRACTUAL</t>
  </si>
  <si>
    <t>EVALUACIÓN RIESGO</t>
  </si>
  <si>
    <t>CLASIFICACIÓN</t>
  </si>
  <si>
    <t>ESTRATÉGICO</t>
  </si>
  <si>
    <t>OPERATIVO</t>
  </si>
  <si>
    <t>FINANCIERO</t>
  </si>
  <si>
    <t>TECNOLÓGICO</t>
  </si>
  <si>
    <t>CUMPLIMIENTO</t>
  </si>
  <si>
    <t>CORRUPCIÓN</t>
  </si>
  <si>
    <t>Elaboró:</t>
  </si>
  <si>
    <t>Revisó:</t>
  </si>
  <si>
    <t>Aprobó:</t>
  </si>
  <si>
    <t>Melissa Alfonso, Diana Mosquera, Claudia Corrales, Esperanza Peña y Omar Noguera
Contratistas Subgerencia de Planeación y Administración de Proyectos</t>
  </si>
  <si>
    <t>Edgar Rene Muñoz Díaz
Subgerente de Planeación y Administración de Proyectos</t>
  </si>
  <si>
    <t>Comité Institucional de Coordinación de Control Interno</t>
  </si>
  <si>
    <t>Juan Carlos Gualteros Meza
Contratista Oficina Asesora de Comunicaciones</t>
  </si>
  <si>
    <t>Bibiana Salamanca Jiménez
Jefe Oficina Asesora de Comunicaciones</t>
  </si>
  <si>
    <t>MAPA DE RIESGOS POR PROCESO</t>
  </si>
  <si>
    <t>Paola Tatiana Sandoval A.
Contratista Subgerencia de Gestión Urbana</t>
  </si>
  <si>
    <t>Tatiana Valencia Salazar
Subgerente de Gestión Urbana</t>
  </si>
  <si>
    <t>CALIFICACION</t>
  </si>
  <si>
    <t xml:space="preserve">No se encuentra documentado el control. </t>
  </si>
  <si>
    <t>Luis Eduardo Laverde Mazabel
Subgerente de Gestión Inmobiliaria</t>
  </si>
  <si>
    <t>Doris María Monterrosa Garavito, Sandra Patricia Remolina León, Henry Cuevas Muñoz, María Angélica Ramírez Ramírez, Maritza Zambrano 
Profesionales Dirección de Pedios y Oficina de Gestión Social</t>
  </si>
  <si>
    <t xml:space="preserve"> Adriana del Pilar Collazos Sáenz
Directora de Predios
 Margarita Isabel Córdoba García
Jede Oficina de Gestión Social</t>
  </si>
  <si>
    <t xml:space="preserve"> David José Avendaño Villafañe
Contratista Subgerencia de Desarrollo de Proyectos</t>
  </si>
  <si>
    <t>María Angélica Quintero Quintana
Subgerente de Desarrollo de Proyectos</t>
  </si>
  <si>
    <t>Lilian Roció Buitrago Beltrán, Mercedes Sierra Muñoz, Juliet Alejandra Ballesteros Quevedo, Eryca Giovanna Vallejo Villarreal
Gestor Senior 3 y Contratistas Subgerencia de Gestión Inmobiliaria</t>
  </si>
  <si>
    <t>Documentar y oficializar el control orientado al cumplimiento de cada una de los tiempos necesarios para la presentación de informes y en caso de incumplimiento tomar las decisiones pertinentes.</t>
  </si>
  <si>
    <t>Documentar y oficializar el control orientado al cumplimiento de cada una de los tiempos necesarios para la realización de los pagos y en caso de incumplimiento tomar las decisiones pertinentes.</t>
  </si>
  <si>
    <t>Karina Aguilera Anzola
Profesional Subgerencia de Gestión Inmobiliaria</t>
  </si>
  <si>
    <t>Melissa Alfonso, Diana Mosquera, Omar Noguera
Contratistas Subgerencia de Planeación y Administración de Proyectos</t>
  </si>
  <si>
    <t>Camilo Andrés Londoño León
 Director Comercial</t>
  </si>
  <si>
    <t xml:space="preserve"> Martha Isabel Quiroga Díaz y María Cristina Prieto Arias
Contratistas Subgerencia Jurídica</t>
  </si>
  <si>
    <t>Jorge Sneyder Jiménez Vallejo
Subgerente Jurídico
 Andrea Pedroza Molina
Directora de Gestión Contractual</t>
  </si>
  <si>
    <t>María Cristina Fontecha Rivera
Contratista Subgerencia de Gestión Corporativa</t>
  </si>
  <si>
    <t>Gemma Edith Lozano Ramírez
Subgerente de Gestión Corporativa</t>
  </si>
  <si>
    <t>María Clara Rodríguez González
Contratista Subgerencia de Gestión Corporativa</t>
  </si>
  <si>
    <t>Ángela Viviana Cuevas Abril
Contratistas Subgerencia de Desarrollo de Proyectos</t>
  </si>
  <si>
    <t xml:space="preserve"> Maritza Zambrano Pardo
Gestor Senior - Atención al Ciudadano</t>
  </si>
  <si>
    <t>Margarita Isabel Córdoba García
Jede Oficina de Gestión Social</t>
  </si>
  <si>
    <t>Miguel Ángel Pardo Mateus
Contratista Oficina Control Interno</t>
  </si>
  <si>
    <t>Janeth Villalba Mahecha
Jefe Oficina Control Interno</t>
  </si>
  <si>
    <t>Fecha aprobación: Diciembre 18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</si>
</sst>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2"/>
      <color rgb="FF27285D"/>
      <name val="Tahoma"/>
      <family val="2"/>
    </font>
    <font>
      <b/>
      <sz val="9"/>
      <name val="Tahoma"/>
      <family val="2"/>
    </font>
    <font>
      <b/>
      <sz val="11"/>
      <color theme="0"/>
      <name val="Arial"/>
      <family val="2"/>
    </font>
    <font>
      <b/>
      <sz val="14"/>
      <color theme="0"/>
      <name val="Arial"/>
      <family val="2"/>
    </font>
    <font>
      <b/>
      <sz val="11"/>
      <color theme="1"/>
      <name val="Arial"/>
      <family val="2"/>
    </font>
    <font>
      <b/>
      <sz val="10"/>
      <color theme="0"/>
      <name val="Arial"/>
      <family val="2"/>
    </font>
    <font>
      <sz val="12"/>
      <color theme="3" tint="-0.499984740745262"/>
      <name val="Arial"/>
      <family val="2"/>
    </font>
    <font>
      <sz val="12"/>
      <color theme="0"/>
      <name val="Arial"/>
      <family val="2"/>
    </font>
    <font>
      <b/>
      <sz val="16"/>
      <color theme="0"/>
      <name val="Arial"/>
      <family val="2"/>
    </font>
    <font>
      <sz val="11"/>
      <color theme="1"/>
      <name val="Arial"/>
      <family val="2"/>
    </font>
    <font>
      <sz val="11"/>
      <name val="Tahoma"/>
      <family val="2"/>
    </font>
    <font>
      <sz val="12"/>
      <color theme="1"/>
      <name val="Arial"/>
      <family val="2"/>
    </font>
    <font>
      <b/>
      <sz val="12"/>
      <color rgb="FF27285D"/>
      <name val="Arial"/>
      <family val="2"/>
    </font>
    <font>
      <b/>
      <sz val="11"/>
      <name val="Arial"/>
      <family val="2"/>
    </font>
    <font>
      <b/>
      <sz val="12"/>
      <name val="Arial"/>
      <family val="2"/>
    </font>
    <font>
      <b/>
      <sz val="9"/>
      <name val="Arial"/>
      <family val="2"/>
    </font>
    <font>
      <sz val="11"/>
      <name val="Arial"/>
      <family val="2"/>
    </font>
    <font>
      <sz val="12"/>
      <name val="Arial"/>
      <family val="2"/>
    </font>
    <font>
      <b/>
      <sz val="10"/>
      <name val="Arial"/>
      <family val="2"/>
    </font>
    <font>
      <sz val="9"/>
      <name val="Arial"/>
      <family val="2"/>
    </font>
    <font>
      <sz val="9"/>
      <color theme="1"/>
      <name val="Arial"/>
      <family val="2"/>
    </font>
    <font>
      <sz val="10"/>
      <name val="Arial"/>
      <family val="2"/>
    </font>
    <font>
      <sz val="10"/>
      <color theme="0"/>
      <name val="Arial"/>
      <family val="2"/>
    </font>
    <font>
      <sz val="16"/>
      <color theme="0"/>
      <name val="Arial"/>
      <family val="2"/>
    </font>
    <font>
      <sz val="16"/>
      <color theme="1"/>
      <name val="Arial"/>
      <family val="2"/>
    </font>
    <font>
      <sz val="10"/>
      <color theme="1"/>
      <name val="Arial"/>
      <family val="2"/>
    </font>
    <font>
      <b/>
      <sz val="10"/>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rgb="FF00339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22" fillId="0" borderId="0"/>
  </cellStyleXfs>
  <cellXfs count="93">
    <xf numFmtId="0" fontId="0" fillId="0" borderId="0" xfId="0"/>
    <xf numFmtId="0" fontId="2" fillId="4"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pplyProtection="1">
      <alignment horizontal="center" vertical="center" wrapText="1"/>
      <protection locked="0"/>
    </xf>
    <xf numFmtId="0" fontId="6" fillId="3" borderId="10" xfId="0" applyFont="1" applyFill="1" applyBorder="1" applyAlignment="1">
      <alignment horizontal="center" vertical="center" wrapText="1"/>
    </xf>
    <xf numFmtId="0" fontId="7" fillId="0" borderId="0" xfId="0" applyFont="1"/>
    <xf numFmtId="0" fontId="8" fillId="0" borderId="0" xfId="0" applyFont="1"/>
    <xf numFmtId="0" fontId="12" fillId="0" borderId="0" xfId="0" applyFont="1"/>
    <xf numFmtId="0" fontId="10" fillId="0" borderId="0" xfId="0" applyFont="1"/>
    <xf numFmtId="0" fontId="16" fillId="4" borderId="7" xfId="0" applyFont="1" applyFill="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8" fillId="5" borderId="0" xfId="0" applyFont="1" applyFill="1"/>
    <xf numFmtId="0" fontId="18" fillId="0" borderId="0" xfId="0" applyFont="1"/>
    <xf numFmtId="0" fontId="17" fillId="0" borderId="0" xfId="0" applyFont="1"/>
    <xf numFmtId="0" fontId="20" fillId="0" borderId="0" xfId="0" applyFont="1"/>
    <xf numFmtId="0" fontId="17" fillId="0" borderId="0" xfId="0" applyFont="1" applyFill="1" applyAlignment="1">
      <alignment vertical="center" wrapText="1"/>
    </xf>
    <xf numFmtId="0" fontId="21" fillId="0" borderId="0" xfId="0" applyFont="1"/>
    <xf numFmtId="0" fontId="19" fillId="0" borderId="7" xfId="0" applyFont="1" applyFill="1" applyBorder="1" applyAlignment="1" applyProtection="1">
      <alignment horizontal="center" vertical="center" wrapText="1"/>
    </xf>
    <xf numFmtId="0" fontId="23" fillId="0" borderId="0" xfId="0" applyFont="1"/>
    <xf numFmtId="0" fontId="24" fillId="0" borderId="0" xfId="0" applyFont="1"/>
    <xf numFmtId="0" fontId="22" fillId="0" borderId="0" xfId="0" applyFont="1"/>
    <xf numFmtId="0" fontId="25" fillId="0" borderId="0" xfId="0" applyFont="1"/>
    <xf numFmtId="0" fontId="27" fillId="0" borderId="7" xfId="0" applyFont="1" applyFill="1" applyBorder="1" applyAlignment="1" applyProtection="1">
      <alignment horizontal="center" vertical="center" wrapText="1"/>
    </xf>
    <xf numFmtId="0" fontId="26" fillId="0" borderId="0" xfId="0" applyFont="1"/>
    <xf numFmtId="0" fontId="23" fillId="3" borderId="7" xfId="0" applyFont="1" applyFill="1" applyBorder="1" applyAlignment="1" applyProtection="1">
      <alignment horizontal="center" vertical="center" wrapText="1"/>
      <protection locked="0"/>
    </xf>
    <xf numFmtId="0" fontId="23" fillId="3" borderId="7" xfId="0" applyFont="1" applyFill="1" applyBorder="1" applyAlignment="1">
      <alignment horizontal="center" vertical="center" wrapText="1"/>
    </xf>
    <xf numFmtId="0" fontId="23" fillId="3" borderId="7" xfId="0" applyFont="1" applyFill="1" applyBorder="1" applyAlignment="1">
      <alignment horizontal="justify" vertical="center" wrapText="1"/>
    </xf>
    <xf numFmtId="0" fontId="26" fillId="0" borderId="7" xfId="0" applyFont="1" applyFill="1" applyBorder="1" applyAlignment="1" applyProtection="1">
      <alignment horizontal="center" vertical="center" wrapText="1"/>
    </xf>
    <xf numFmtId="0" fontId="16" fillId="4" borderId="8"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7" fillId="0" borderId="14"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7" fillId="0" borderId="15" xfId="0" applyFont="1" applyFill="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5" fillId="0" borderId="7" xfId="0" applyFont="1" applyBorder="1" applyAlignment="1" applyProtection="1">
      <alignment horizontal="center" vertical="center" wrapText="1"/>
    </xf>
    <xf numFmtId="0" fontId="9" fillId="3" borderId="7" xfId="0" applyFont="1" applyFill="1" applyBorder="1" applyAlignment="1">
      <alignment horizontal="center" vertical="center" wrapText="1"/>
    </xf>
    <xf numFmtId="0" fontId="15" fillId="0" borderId="7" xfId="0" applyFont="1" applyBorder="1" applyAlignment="1">
      <alignment horizontal="center" vertical="center" wrapText="1"/>
    </xf>
    <xf numFmtId="0" fontId="16" fillId="4" borderId="7" xfId="0" applyFont="1" applyFill="1" applyBorder="1" applyAlignment="1" applyProtection="1">
      <alignment horizontal="center" vertical="center" wrapText="1"/>
    </xf>
    <xf numFmtId="0" fontId="15" fillId="2"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7" fillId="0" borderId="7" xfId="0" applyFont="1" applyFill="1" applyBorder="1" applyAlignment="1" applyProtection="1">
      <alignment horizontal="center" vertical="center" wrapText="1"/>
      <protection locked="0"/>
    </xf>
    <xf numFmtId="0" fontId="14" fillId="6" borderId="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5" fillId="0" borderId="1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6" xfId="0" applyFont="1" applyBorder="1" applyAlignment="1">
      <alignment horizontal="center" vertical="center" wrapText="1"/>
    </xf>
    <xf numFmtId="0" fontId="11" fillId="0" borderId="7"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4" fillId="3"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7" xfId="0" applyFont="1" applyFill="1" applyBorder="1" applyAlignment="1" applyProtection="1">
      <alignment horizontal="center" vertical="center" wrapText="1"/>
    </xf>
    <xf numFmtId="0" fontId="2" fillId="0" borderId="7" xfId="0" applyFont="1" applyBorder="1" applyAlignment="1">
      <alignment horizontal="center" vertical="center" wrapText="1"/>
    </xf>
    <xf numFmtId="0" fontId="3" fillId="3" borderId="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6" fillId="4" borderId="8"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 xfId="0" applyFont="1" applyFill="1" applyBorder="1" applyAlignment="1">
      <alignment horizontal="center" vertical="center" wrapText="1"/>
    </xf>
  </cellXfs>
  <cellStyles count="2">
    <cellStyle name="Normal" xfId="0" builtinId="0"/>
    <cellStyle name="Normal 2" xfId="1"/>
  </cellStyles>
  <dxfs count="17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iesgos%20Dir%20Estrat%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iesgos%20G%20Financ%20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epenaq/Downloads/20190829%20Matriz%20Riesgos%20Talento%20Humano%2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Riesgos%20G%20Ambiental%20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iesgos%20G%20Serv%20Log%20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Riesgos%20G%20Docum%2020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Riesgos%20G%20TIC%20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iesgos%20Atenc%20ciudad%20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iesgos%20Eval%20y%20Seguim%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esgos%20Gest%20Grupos%20Inter%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iesgos%20Form%20instrum%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iesgos%20Evalua%20Finan%20Proyec%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iesgos%20G%20Predi%20Social%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iesgos%20Ejec%20Proy%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iesgos%20Comer%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iesgos%20Direc%20Gest%20Segum%20Proye%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iesgos%20G%20Juri%20Contrac%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DIRECCIONAMIENTO ESTRATÉGICO</v>
          </cell>
          <cell r="J12" t="str">
            <v>Posibilidad de desarticulación de los instrumentos de planeación con los lineamientos distritales, la normatividad vigente y las necesidades reales de la ciudadanía.</v>
          </cell>
        </row>
      </sheetData>
      <sheetData sheetId="1">
        <row r="12">
          <cell r="A12" t="str">
            <v>R1</v>
          </cell>
        </row>
      </sheetData>
      <sheetData sheetId="2">
        <row r="8">
          <cell r="C8" t="str">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ell>
        </row>
        <row r="11">
          <cell r="C11">
            <v>1</v>
          </cell>
          <cell r="D11">
            <v>3</v>
          </cell>
          <cell r="H11" t="str">
            <v>ZONA RIESGO MODERADA</v>
          </cell>
          <cell r="I11" t="str">
            <v>REDUCIR EL RIESGO</v>
          </cell>
          <cell r="J11" t="str">
            <v>Generar un sistema de alertas con base en el avance del plan de acción a fin de identificar las actividades que no tienen un nivel de avance óptimo y puedan afectar el cumplimiento de los objetivos estratégicos.</v>
          </cell>
        </row>
      </sheetData>
      <sheetData sheetId="3"/>
      <sheetData sheetId="4">
        <row r="12">
          <cell r="C12" t="str">
            <v>Los instrumentos de planeación se formulan de manera participativa con la alta dirección y todos los responsables de los procesos, y es aprobada en Comité Institucional de Gestión y Desempeño al inicio de cada vigencia. Trimestralmente se realiza el seguimiento respectivo, y los profesionales de la Subgerencia de Planeación de Proyectos realizan una validación a la información reportada por los diferentes procesos para garantizar su veracidad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v>
          </cell>
        </row>
        <row r="13">
          <cell r="C13"/>
        </row>
        <row r="14">
          <cell r="C14"/>
        </row>
      </sheetData>
      <sheetData sheetId="5">
        <row r="11">
          <cell r="F11" t="str">
            <v>PROBABILIDAD</v>
          </cell>
          <cell r="J11">
            <v>85</v>
          </cell>
        </row>
      </sheetData>
      <sheetData sheetId="6"/>
      <sheetData sheetId="7"/>
      <sheetData sheetId="8"/>
      <sheetData sheetId="9">
        <row r="13">
          <cell r="C13">
            <v>1</v>
          </cell>
          <cell r="D13">
            <v>3</v>
          </cell>
        </row>
      </sheetData>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FINANCIERA</v>
          </cell>
          <cell r="J12" t="str">
            <v>Posibilidad de alteración de la información financiera.</v>
          </cell>
        </row>
        <row r="13">
          <cell r="J13" t="str">
            <v xml:space="preserve">Inoportunidad en la articulación e interacción con los demas procesos en la realización de los pagos. </v>
          </cell>
        </row>
      </sheetData>
      <sheetData sheetId="1">
        <row r="12">
          <cell r="A12" t="str">
            <v>R1</v>
          </cell>
        </row>
        <row r="13">
          <cell r="A13" t="str">
            <v>R2</v>
          </cell>
        </row>
      </sheetData>
      <sheetData sheetId="2">
        <row r="8">
          <cell r="C8" t="str">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ell>
        </row>
        <row r="11">
          <cell r="C11">
            <v>1</v>
          </cell>
          <cell r="D11">
            <v>4</v>
          </cell>
          <cell r="H11" t="str">
            <v>ZONA RIESGO ALTA</v>
          </cell>
          <cell r="I11" t="str">
            <v>EVITAR EL RIESGO</v>
          </cell>
          <cell r="J11" t="str">
            <v>Realizar capacitaciones a los profesionales y técnicos del proceso financiero en materia de control interno disciplinario.</v>
          </cell>
        </row>
        <row r="12">
          <cell r="C12">
            <v>3</v>
          </cell>
          <cell r="D12">
            <v>2</v>
          </cell>
          <cell r="H12" t="str">
            <v>ZONA RIESGO MODERADA</v>
          </cell>
          <cell r="I12" t="str">
            <v>REDUCIR EL RIESGO</v>
          </cell>
          <cell r="J12" t="str">
            <v xml:space="preserve">Se realiza una planeación del proceso financiero frente a los recursos a ejecutar en cada vigencia </v>
          </cell>
        </row>
      </sheetData>
      <sheetData sheetId="3"/>
      <sheetData sheetId="4">
        <row r="12">
          <cell r="C12" t="str">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v>
          </cell>
        </row>
        <row r="13">
          <cell r="C13" t="str">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v>
          </cell>
        </row>
        <row r="14">
          <cell r="C14"/>
        </row>
        <row r="15">
          <cell r="C15" t="str">
            <v>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ell>
        </row>
      </sheetData>
      <sheetData sheetId="5">
        <row r="11">
          <cell r="F11" t="str">
            <v>IMPACTO</v>
          </cell>
          <cell r="J11">
            <v>85</v>
          </cell>
        </row>
        <row r="12">
          <cell r="F12" t="str">
            <v>PROBABILIDAD</v>
          </cell>
          <cell r="J12">
            <v>56.666666666666664</v>
          </cell>
        </row>
      </sheetData>
      <sheetData sheetId="6"/>
      <sheetData sheetId="7"/>
      <sheetData sheetId="8"/>
      <sheetData sheetId="9">
        <row r="13">
          <cell r="C13">
            <v>1</v>
          </cell>
          <cell r="D13">
            <v>4</v>
          </cell>
        </row>
        <row r="14">
          <cell r="C14">
            <v>3</v>
          </cell>
          <cell r="D14">
            <v>2</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DE TALENTO HUMANO</v>
          </cell>
          <cell r="J12" t="str">
            <v xml:space="preserve">
La combinación de factores como falta de sistematización, errores de digitación y errores de cálculo pueden ocasionar errores en los valores a pagar en la nómina que no correspondan a lo establecido.</v>
          </cell>
        </row>
        <row r="13">
          <cell r="J13" t="str">
            <v>Por cambio de directrices y priorización de otras activiadades se puede ocacionar una baja participación o cancelación de las actividades de bienestar lo cual puede afectar el clima laboral.</v>
          </cell>
        </row>
        <row r="14">
          <cell r="J14" t="str">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ell>
        </row>
      </sheetData>
      <sheetData sheetId="1">
        <row r="12">
          <cell r="A12" t="str">
            <v>R1</v>
          </cell>
        </row>
        <row r="13">
          <cell r="A13" t="str">
            <v>R2</v>
          </cell>
        </row>
        <row r="14">
          <cell r="A14" t="str">
            <v>R3</v>
          </cell>
        </row>
      </sheetData>
      <sheetData sheetId="2">
        <row r="8">
          <cell r="C8" t="str">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ell>
        </row>
        <row r="11">
          <cell r="C11">
            <v>4</v>
          </cell>
          <cell r="D11">
            <v>1</v>
          </cell>
          <cell r="H11" t="str">
            <v>ZONA RIESGO MODERADA</v>
          </cell>
          <cell r="I11" t="str">
            <v>EVITAR EL RIESGO</v>
          </cell>
          <cell r="J11" t="str">
            <v>Cada vez que se elabora la nómina,  antes de entregarla  a contabilidad, el profesional de talento humano revisa los valores a pagar para verificar que se esten pagando conforme a los criterios establecidos.</v>
          </cell>
        </row>
        <row r="12">
          <cell r="C12">
            <v>4</v>
          </cell>
          <cell r="D12">
            <v>1</v>
          </cell>
          <cell r="H12" t="str">
            <v>ZONA RIESGO MODERADA</v>
          </cell>
          <cell r="I12" t="str">
            <v>EVITAR EL RIESGO</v>
          </cell>
          <cell r="J12" t="str">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ell>
        </row>
        <row r="13">
          <cell r="C13">
            <v>3</v>
          </cell>
          <cell r="D13">
            <v>1</v>
          </cell>
          <cell r="H13" t="str">
            <v>ZONA RIESGO BAJA</v>
          </cell>
          <cell r="I13" t="str">
            <v>EVITAR EL RIESGO</v>
          </cell>
          <cell r="J13" t="str">
            <v>Capacitar a los evaluadores y evaluados, enviar correos recordando los plazos establecidos, informar cuando se han vencido los plazos y talento humano no ha recibido los acuerdos suscritos.</v>
          </cell>
        </row>
      </sheetData>
      <sheetData sheetId="3"/>
      <sheetData sheetId="4">
        <row r="12">
          <cell r="C12" t="str">
            <v xml:space="preserve">Cada vez que se elabora la nómina,  antes de entregarla  a contabilidad, el profesional de talento humano revisa los valores a pagar para verificar que se esten pagando conforme a los criterios establecidos 
</v>
          </cell>
        </row>
        <row r="15">
          <cell r="C15" t="str">
            <v>El profesional de bienestar realiza inscripciones previas a la realización de las actividades de bienestar cuando están dirigidas a grupos específicos.</v>
          </cell>
        </row>
      </sheetData>
      <sheetData sheetId="5">
        <row r="11">
          <cell r="F11" t="str">
            <v>IMPACTO</v>
          </cell>
          <cell r="J11">
            <v>70</v>
          </cell>
        </row>
        <row r="12">
          <cell r="F12" t="str">
            <v>PROBABILIDAD</v>
          </cell>
          <cell r="J12">
            <v>51.666666666666664</v>
          </cell>
        </row>
        <row r="13">
          <cell r="F13" t="str">
            <v>IMPACTO</v>
          </cell>
          <cell r="J13">
            <v>75</v>
          </cell>
        </row>
      </sheetData>
      <sheetData sheetId="6"/>
      <sheetData sheetId="7"/>
      <sheetData sheetId="8"/>
      <sheetData sheetId="9">
        <row r="13">
          <cell r="C13">
            <v>4</v>
          </cell>
          <cell r="D13">
            <v>1</v>
          </cell>
        </row>
        <row r="14">
          <cell r="C14">
            <v>4</v>
          </cell>
          <cell r="D14">
            <v>1</v>
          </cell>
        </row>
        <row r="15">
          <cell r="C15">
            <v>3</v>
          </cell>
          <cell r="D15">
            <v>1</v>
          </cell>
        </row>
      </sheetData>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AMBIENTAL</v>
          </cell>
          <cell r="J12" t="str">
            <v>Posibilidad de no gestionar los aspectos ambientales generados dentro o fuera de la Empresa.</v>
          </cell>
        </row>
      </sheetData>
      <sheetData sheetId="1">
        <row r="12">
          <cell r="A12" t="str">
            <v>R1</v>
          </cell>
        </row>
      </sheetData>
      <sheetData sheetId="2">
        <row r="8">
          <cell r="C8" t="str">
            <v xml:space="preserve">Promover y mantener acciones para gestionar los aspectos ambientales identificados en las actividades desarrolladas por la Empresa de Renovación y Desarrollo Urbano de Bogotá, en el marco del Plan de Gestión Ambiental del Distrito Capital. </v>
          </cell>
        </row>
        <row r="11">
          <cell r="C11">
            <v>1</v>
          </cell>
          <cell r="D11">
            <v>3</v>
          </cell>
          <cell r="H11" t="str">
            <v>ZONA RIESGO MODERADA</v>
          </cell>
          <cell r="I11" t="str">
            <v>REDUCIR EL RIESGO</v>
          </cell>
          <cell r="J11" t="str">
            <v xml:space="preserve"> Generar un proceso de alertas con base en el avance del plan de acción con el fin de identificar las actividades que no tienen un nivel de avance óptimo y puedan afectar el cumplimiento de los objetivos ambientales de la entidad.</v>
          </cell>
        </row>
      </sheetData>
      <sheetData sheetId="3"/>
      <sheetData sheetId="4">
        <row r="12">
          <cell r="C12" t="str">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v>
          </cell>
        </row>
        <row r="13">
          <cell r="C13"/>
        </row>
        <row r="14">
          <cell r="C14"/>
        </row>
      </sheetData>
      <sheetData sheetId="5">
        <row r="11">
          <cell r="F11" t="str">
            <v>PROBABILIDAD</v>
          </cell>
          <cell r="J11">
            <v>85</v>
          </cell>
        </row>
      </sheetData>
      <sheetData sheetId="6"/>
      <sheetData sheetId="7"/>
      <sheetData sheetId="8"/>
      <sheetData sheetId="9">
        <row r="13">
          <cell r="C13">
            <v>1</v>
          </cell>
          <cell r="D13">
            <v>3</v>
          </cell>
        </row>
      </sheetData>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DE SERVICIOS LOGÍSTICOS</v>
          </cell>
          <cell r="J12" t="str">
            <v>Sustracción o pérdida de bienes de la entidad.</v>
          </cell>
        </row>
        <row r="13">
          <cell r="J13" t="str">
            <v>Posibilidad de no contar con los bienes, suministros y servicios para atender las necesidades de los procesos.</v>
          </cell>
        </row>
      </sheetData>
      <sheetData sheetId="1">
        <row r="12">
          <cell r="A12" t="str">
            <v>R1</v>
          </cell>
        </row>
        <row r="13">
          <cell r="A13" t="str">
            <v>R2</v>
          </cell>
        </row>
      </sheetData>
      <sheetData sheetId="2">
        <row r="8">
          <cell r="C8" t="str">
            <v>Atender las necesidades de todos los procesos en materia de bienes, suministros, servicios y gestión ambiental para garantizar el óptimo funcionamiento y estado de los bienes muebles e inmuebles a cargo de La Empresa de Renovación y Desarrollo Urbano de Bogotá.</v>
          </cell>
        </row>
        <row r="11">
          <cell r="C11">
            <v>2</v>
          </cell>
          <cell r="D11">
            <v>2</v>
          </cell>
          <cell r="H11" t="str">
            <v>ZONA RIESGO BAJA</v>
          </cell>
          <cell r="I11" t="str">
            <v>ASUMIR EL RIESGO</v>
          </cell>
          <cell r="J11" t="str">
            <v xml:space="preserve">Realizar un muestreo dos veces al año de los bienes a cargo de la Empresa con el fin de verificar que se encuentren registrados en el Sistema Administrativo y Financiero de la Empresa. </v>
          </cell>
        </row>
        <row r="12">
          <cell r="C12">
            <v>2</v>
          </cell>
          <cell r="D12">
            <v>3</v>
          </cell>
          <cell r="H12" t="str">
            <v>ZONA RIESGO MODERADA</v>
          </cell>
          <cell r="I12" t="str">
            <v>REDUCIR EL RIESGO</v>
          </cell>
          <cell r="J12" t="str">
            <v>Realizar una revisión trimestral del los objetivos y obligaciones contractuales de los procesos que se encuentren en el Plan de Adquisiciones de la Empresa, con el fin de garantizar su adecuada ejecución.</v>
          </cell>
        </row>
      </sheetData>
      <sheetData sheetId="3"/>
      <sheetData sheetId="4">
        <row r="12">
          <cell r="C12" t="str">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v>
          </cell>
        </row>
        <row r="13">
          <cell r="C13" t="str">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v>
          </cell>
        </row>
        <row r="14">
          <cell r="C14"/>
        </row>
        <row r="15">
          <cell r="C15" t="str">
            <v>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ell>
        </row>
      </sheetData>
      <sheetData sheetId="5">
        <row r="11">
          <cell r="F11" t="str">
            <v>PROBABILIDAD</v>
          </cell>
          <cell r="J11">
            <v>77.5</v>
          </cell>
        </row>
        <row r="12">
          <cell r="F12" t="str">
            <v>PROBABILIDAD</v>
          </cell>
          <cell r="J12">
            <v>56.666666666666664</v>
          </cell>
        </row>
      </sheetData>
      <sheetData sheetId="6"/>
      <sheetData sheetId="7"/>
      <sheetData sheetId="8"/>
      <sheetData sheetId="9">
        <row r="13">
          <cell r="C13">
            <v>2</v>
          </cell>
          <cell r="D13">
            <v>2</v>
          </cell>
        </row>
        <row r="14">
          <cell r="C14">
            <v>2</v>
          </cell>
          <cell r="D14">
            <v>3</v>
          </cell>
        </row>
      </sheetData>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DOCUMENTAL</v>
          </cell>
          <cell r="J12" t="str">
            <v>Posibilidad de utilización indebida de información.</v>
          </cell>
        </row>
        <row r="13">
          <cell r="J13" t="str">
            <v>Deterioro de los documentos de la Empresa.</v>
          </cell>
        </row>
        <row r="14">
          <cell r="J14" t="str">
            <v>Pérdida de información documental.</v>
          </cell>
        </row>
      </sheetData>
      <sheetData sheetId="1">
        <row r="12">
          <cell r="A12" t="str">
            <v>R1</v>
          </cell>
        </row>
        <row r="13">
          <cell r="A13" t="str">
            <v>R2</v>
          </cell>
        </row>
        <row r="14">
          <cell r="A14" t="str">
            <v>R3</v>
          </cell>
        </row>
      </sheetData>
      <sheetData sheetId="2">
        <row r="8">
          <cell r="C8" t="str">
            <v>Lograr una óptima administración y conservación de los archivos que conforman el acervo documental de la empresa, asegurando la disponibilidad y acceso de la información para todos los grupos de interés.</v>
          </cell>
        </row>
        <row r="11">
          <cell r="C11">
            <v>1</v>
          </cell>
          <cell r="D11">
            <v>4</v>
          </cell>
          <cell r="H11" t="str">
            <v>ZONA RIESGO ALTA</v>
          </cell>
          <cell r="I11" t="str">
            <v>EVITAR EL RIESGO</v>
          </cell>
          <cell r="J11" t="str">
            <v>Verificar que la Base de Datos Préstamos Documentales contenga el registro y descargue de la devolución de los documentos en préstamo.</v>
          </cell>
        </row>
        <row r="12">
          <cell r="C12">
            <v>3</v>
          </cell>
          <cell r="D12">
            <v>2</v>
          </cell>
          <cell r="H12" t="str">
            <v>ZONA RIESGO MODERADA</v>
          </cell>
          <cell r="I12" t="str">
            <v>REDUCIR EL RIESGO</v>
          </cell>
          <cell r="J12" t="str">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ell>
        </row>
        <row r="13">
          <cell r="C13">
            <v>3</v>
          </cell>
          <cell r="D13">
            <v>2</v>
          </cell>
          <cell r="H13" t="str">
            <v>ZONA RIESGO MODERADA</v>
          </cell>
          <cell r="I13" t="str">
            <v>REDUCIR EL RIESGO</v>
          </cell>
          <cell r="J13" t="str">
            <v>Verificar que la Base de Datos Préstamos Documentales contenga el registro y descargue de la devolución de los documentos en préstamo.</v>
          </cell>
        </row>
      </sheetData>
      <sheetData sheetId="3"/>
      <sheetData sheetId="4">
        <row r="12">
          <cell r="C12"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3">
          <cell r="C13"/>
        </row>
        <row r="14">
          <cell r="C14"/>
        </row>
        <row r="15">
          <cell r="C15" t="str">
            <v>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v>
          </cell>
        </row>
        <row r="16">
          <cell r="C16" t="str">
            <v xml:space="preserve">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v>
          </cell>
        </row>
        <row r="17">
          <cell r="C17"/>
        </row>
        <row r="18">
          <cell r="C18"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9">
          <cell r="C19" t="str">
            <v>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v>
          </cell>
        </row>
        <row r="20">
          <cell r="C20"/>
        </row>
      </sheetData>
      <sheetData sheetId="5">
        <row r="11">
          <cell r="F11" t="str">
            <v>PROBABILIDAD</v>
          </cell>
          <cell r="J11">
            <v>85</v>
          </cell>
        </row>
        <row r="12">
          <cell r="F12" t="str">
            <v>PROBABILIDAD</v>
          </cell>
          <cell r="J12">
            <v>28.333333333333332</v>
          </cell>
        </row>
        <row r="13">
          <cell r="F13" t="str">
            <v>IMPACTO</v>
          </cell>
          <cell r="J13">
            <v>56.666666666666664</v>
          </cell>
        </row>
      </sheetData>
      <sheetData sheetId="6"/>
      <sheetData sheetId="7"/>
      <sheetData sheetId="8"/>
      <sheetData sheetId="9">
        <row r="13">
          <cell r="C13">
            <v>1</v>
          </cell>
          <cell r="D13">
            <v>4</v>
          </cell>
        </row>
        <row r="14">
          <cell r="C14">
            <v>3</v>
          </cell>
          <cell r="D14">
            <v>2</v>
          </cell>
        </row>
        <row r="15">
          <cell r="C15">
            <v>3</v>
          </cell>
          <cell r="D15">
            <v>2</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DE TIC</v>
          </cell>
          <cell r="J12" t="str">
            <v xml:space="preserve">Pérdida de la información institucional </v>
          </cell>
        </row>
        <row r="13">
          <cell r="J13" t="str">
            <v>Alteración de la  integridad de los datos o uso indebido de la información para beneficio propio o de un tercero</v>
          </cell>
        </row>
        <row r="14">
          <cell r="J14" t="str">
            <v>Interrupción en la operatividad de la infraestructura tecnológica de la Empresa</v>
          </cell>
        </row>
      </sheetData>
      <sheetData sheetId="1">
        <row r="12">
          <cell r="A12" t="str">
            <v>R1</v>
          </cell>
        </row>
        <row r="13">
          <cell r="A13" t="str">
            <v>R2</v>
          </cell>
        </row>
        <row r="14">
          <cell r="A14" t="str">
            <v>R3</v>
          </cell>
        </row>
      </sheetData>
      <sheetData sheetId="2">
        <row r="8">
          <cell r="C8" t="str">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ell>
        </row>
        <row r="11">
          <cell r="C11">
            <v>4</v>
          </cell>
          <cell r="D11">
            <v>3</v>
          </cell>
          <cell r="H11" t="str">
            <v>ZONA RIESGO ALTA</v>
          </cell>
          <cell r="I11" t="str">
            <v>REDUCIR EL RIESGO</v>
          </cell>
          <cell r="J11" t="str">
            <v>Mantener actualizados los activos de información de la Empresa, con el fin de controlar el numero de bases de datos de información relevante con que cuenta la Empresa.</v>
          </cell>
        </row>
        <row r="12">
          <cell r="C12">
            <v>1</v>
          </cell>
          <cell r="D12">
            <v>4</v>
          </cell>
          <cell r="H12" t="str">
            <v>ZONA RIESGO ALTA</v>
          </cell>
          <cell r="I12" t="str">
            <v>EVITAR EL RIESGO</v>
          </cell>
          <cell r="J12" t="str">
            <v>Partiicpar en al menos una capacitación en temas relacionados con seguridad y privacidad de la información orientada por la Alcaldía Mayor o Mintic</v>
          </cell>
        </row>
        <row r="13">
          <cell r="C13">
            <v>1</v>
          </cell>
          <cell r="D13">
            <v>3</v>
          </cell>
          <cell r="H13" t="str">
            <v>ZONA RIESGO MODERADA</v>
          </cell>
          <cell r="I13" t="str">
            <v>REDUCIR EL RIESGO</v>
          </cell>
          <cell r="J13" t="str">
            <v>Realizar seguimiento a la contratación de los servicios de mantenilmiento preventivo y correctivo del hardeware de la Empesa a través del Plan de Adquisiciones.</v>
          </cell>
        </row>
      </sheetData>
      <sheetData sheetId="3"/>
      <sheetData sheetId="4">
        <row r="12">
          <cell r="C12" t="str">
            <v>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v>
          </cell>
        </row>
        <row r="13">
          <cell r="C13"/>
        </row>
        <row r="14">
          <cell r="C14" t="str">
            <v xml:space="preserve">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ell>
        </row>
        <row r="15">
          <cell r="C15" t="str">
            <v xml:space="preserve">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ell>
        </row>
        <row r="16">
          <cell r="C16"/>
        </row>
        <row r="18">
          <cell r="C18" t="str">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v>
          </cell>
        </row>
      </sheetData>
      <sheetData sheetId="5">
        <row r="11">
          <cell r="F11" t="str">
            <v>PROBABILIDAD</v>
          </cell>
          <cell r="J11">
            <v>56.666666666666664</v>
          </cell>
        </row>
        <row r="12">
          <cell r="F12" t="str">
            <v>IMPACTO</v>
          </cell>
          <cell r="J12">
            <v>56.666666666666664</v>
          </cell>
        </row>
        <row r="13">
          <cell r="F13" t="str">
            <v>IMPACTO</v>
          </cell>
          <cell r="J13">
            <v>85</v>
          </cell>
        </row>
      </sheetData>
      <sheetData sheetId="6"/>
      <sheetData sheetId="7"/>
      <sheetData sheetId="8"/>
      <sheetData sheetId="9">
        <row r="13">
          <cell r="C13">
            <v>4</v>
          </cell>
          <cell r="D13">
            <v>3</v>
          </cell>
        </row>
        <row r="14">
          <cell r="C14">
            <v>1</v>
          </cell>
          <cell r="D14">
            <v>4</v>
          </cell>
        </row>
        <row r="15">
          <cell r="C15">
            <v>1</v>
          </cell>
          <cell r="D15">
            <v>3</v>
          </cell>
        </row>
      </sheetData>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ATENCIÓN AL CIUDADANO</v>
          </cell>
          <cell r="J12" t="str">
            <v>Posibilidad de aceptar o solicitar dádivas a cambio de información privilegiada.</v>
          </cell>
        </row>
        <row r="13">
          <cell r="J13" t="str">
            <v>Posibilidad de incumplimiento o inefectividad en la atención al ciudadano por parte de la empresa</v>
          </cell>
        </row>
      </sheetData>
      <sheetData sheetId="1">
        <row r="12">
          <cell r="A12" t="str">
            <v>R1</v>
          </cell>
        </row>
        <row r="13">
          <cell r="A13" t="str">
            <v>R2</v>
          </cell>
        </row>
      </sheetData>
      <sheetData sheetId="2">
        <row r="8">
          <cell r="C8" t="str">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ell>
        </row>
        <row r="11">
          <cell r="C11">
            <v>2</v>
          </cell>
          <cell r="D11">
            <v>5</v>
          </cell>
          <cell r="H11" t="str">
            <v>ZONA RIESGO EXTREMA</v>
          </cell>
          <cell r="I11" t="str">
            <v>EVITAR EL RIESGO</v>
          </cell>
          <cell r="J11" t="str">
            <v>Registrar el control en un documento que permita su estandarización u oficialización.</v>
          </cell>
        </row>
        <row r="12">
          <cell r="C12">
            <v>3</v>
          </cell>
          <cell r="D12">
            <v>5</v>
          </cell>
          <cell r="H12" t="str">
            <v>ZONA RIESGO EXTREMA</v>
          </cell>
          <cell r="I12" t="str">
            <v>EVITAR EL RIESGO</v>
          </cell>
          <cell r="J12" t="str">
            <v>Elaborar el informe trimestral de percepción de la atención recibida para la presentación al Comité Institucional de Gestión y Desempeño cuando los resultados ameritan toma de decisiones.</v>
          </cell>
        </row>
      </sheetData>
      <sheetData sheetId="3"/>
      <sheetData sheetId="4">
        <row r="12">
          <cell r="C12" t="str">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v>
          </cell>
        </row>
        <row r="13">
          <cell r="C13"/>
        </row>
        <row r="14">
          <cell r="C14"/>
        </row>
        <row r="16">
          <cell r="C16" t="str">
            <v xml:space="preserve">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ell>
        </row>
      </sheetData>
      <sheetData sheetId="5">
        <row r="11">
          <cell r="F11" t="str">
            <v>PROBABILIDAD</v>
          </cell>
          <cell r="J11">
            <v>85</v>
          </cell>
        </row>
        <row r="12">
          <cell r="F12" t="str">
            <v>PROBABILIDAD</v>
          </cell>
          <cell r="J12">
            <v>0</v>
          </cell>
        </row>
      </sheetData>
      <sheetData sheetId="6"/>
      <sheetData sheetId="7"/>
      <sheetData sheetId="8"/>
      <sheetData sheetId="9">
        <row r="13">
          <cell r="C13">
            <v>2</v>
          </cell>
          <cell r="D13">
            <v>5</v>
          </cell>
        </row>
        <row r="14">
          <cell r="C14">
            <v>3</v>
          </cell>
          <cell r="D14">
            <v>5</v>
          </cell>
        </row>
      </sheetData>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EVALUACIÓN Y SEGUIMIENTO</v>
          </cell>
          <cell r="J12" t="str">
            <v>Posibilidad de manipulación indebida de los informes de auditoria.</v>
          </cell>
        </row>
        <row r="13">
          <cell r="J13" t="str">
            <v>Posibilidad de entrega inoportuna de informes, respuestas, alertas y recomendaciones para el mejoramiento de la gestión institucional y del Sistema de Control Interno.</v>
          </cell>
        </row>
        <row r="14">
          <cell r="J14" t="str">
            <v>Posibilidad de rezago frente a las tendencias en materia de auditoría y Control Interno.</v>
          </cell>
        </row>
      </sheetData>
      <sheetData sheetId="1">
        <row r="12">
          <cell r="A12" t="str">
            <v>R1</v>
          </cell>
        </row>
        <row r="13">
          <cell r="A13" t="str">
            <v>R2</v>
          </cell>
        </row>
        <row r="14">
          <cell r="A14" t="str">
            <v>R3</v>
          </cell>
        </row>
      </sheetData>
      <sheetData sheetId="2">
        <row r="8">
          <cell r="C8" t="str">
            <v>Ser agente dinamizador del Sistema de Control Interno por medio de actividades en torno a los cinco (5) roles: Liderazgo estratégico, Enfoque hacia la prevención, Evaluación de la gestión del riesgo, Evaluación y seguimiento, Relación con entes externos de control.</v>
          </cell>
        </row>
        <row r="11">
          <cell r="C11">
            <v>2</v>
          </cell>
          <cell r="D11">
            <v>5</v>
          </cell>
          <cell r="H11" t="str">
            <v>ZONA RIESGO EXTREMA</v>
          </cell>
          <cell r="I11" t="str">
            <v>EVITAR EL RIESGO</v>
          </cell>
          <cell r="J11" t="str">
            <v>1. Diseñar y aplicar el formato para suscribir la declaración de impedimentos y conflictos de interés de los auditores.
2. Solicitar la apropiación de recursos para la 
adquisición de un software para la administración de las auditorias internas.</v>
          </cell>
        </row>
        <row r="12">
          <cell r="C12">
            <v>3</v>
          </cell>
          <cell r="D12">
            <v>4</v>
          </cell>
          <cell r="H12" t="str">
            <v>ZONA RIESGO EXTREMA</v>
          </cell>
          <cell r="I12" t="str">
            <v>EVITAR EL RIESGO</v>
          </cell>
          <cell r="J12" t="str">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ell>
        </row>
        <row r="13">
          <cell r="C13">
            <v>2</v>
          </cell>
          <cell r="D13">
            <v>3</v>
          </cell>
          <cell r="H13" t="str">
            <v>ZONA RIESGO MODERADA</v>
          </cell>
          <cell r="I13" t="str">
            <v>REDUCIR EL RIESGO</v>
          </cell>
          <cell r="J13" t="str">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ell>
        </row>
      </sheetData>
      <sheetData sheetId="3"/>
      <sheetData sheetId="4">
        <row r="12">
          <cell r="C12" t="str">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ell>
        </row>
        <row r="13">
          <cell r="C13" t="str">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v>
          </cell>
        </row>
        <row r="14">
          <cell r="C14" t="str">
            <v>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ell>
        </row>
        <row r="15">
          <cell r="C15" t="str">
            <v xml:space="preserve">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v>
          </cell>
        </row>
        <row r="16">
          <cell r="C16" t="str">
            <v>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ell>
        </row>
      </sheetData>
      <sheetData sheetId="5">
        <row r="11">
          <cell r="F11" t="str">
            <v>PROBABILIDAD</v>
          </cell>
          <cell r="J11">
            <v>85</v>
          </cell>
        </row>
        <row r="12">
          <cell r="F12" t="str">
            <v>PROBABILIDAD</v>
          </cell>
          <cell r="J12">
            <v>80</v>
          </cell>
        </row>
        <row r="13">
          <cell r="F13" t="str">
            <v>PROBABILIDAD</v>
          </cell>
          <cell r="J13">
            <v>75</v>
          </cell>
        </row>
      </sheetData>
      <sheetData sheetId="6"/>
      <sheetData sheetId="7"/>
      <sheetData sheetId="8"/>
      <sheetData sheetId="9">
        <row r="13">
          <cell r="C13">
            <v>2</v>
          </cell>
          <cell r="D13">
            <v>5</v>
          </cell>
        </row>
        <row r="14">
          <cell r="C14">
            <v>3</v>
          </cell>
          <cell r="D14">
            <v>4</v>
          </cell>
        </row>
        <row r="15">
          <cell r="C15">
            <v>2</v>
          </cell>
          <cell r="D15">
            <v>3</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DE GRUPOS DE INTERÉS</v>
          </cell>
          <cell r="J12" t="str">
            <v>Posibilidad de divulgación de información incompleta, confusa e inoportuna.</v>
          </cell>
        </row>
      </sheetData>
      <sheetData sheetId="1">
        <row r="12">
          <cell r="A12" t="str">
            <v>R1</v>
          </cell>
        </row>
      </sheetData>
      <sheetData sheetId="2">
        <row r="8">
          <cell r="C8" t="str">
            <v>Desarrollar estrategias de comunicación para los diferentes públicos objetivo a nivel interno y externo, que permitan transmitir la información de manera veraz, clara y oportuna.</v>
          </cell>
        </row>
        <row r="11">
          <cell r="C11">
            <v>1</v>
          </cell>
          <cell r="D11">
            <v>4</v>
          </cell>
          <cell r="H11" t="str">
            <v>ZONA RIESGO ALTA</v>
          </cell>
          <cell r="I11" t="str">
            <v>EVITAR EL RIESGO</v>
          </cell>
          <cell r="J11" t="str">
            <v>Validar los datos con el responsable del proceso que suministra la información antes de su divulgación.</v>
          </cell>
        </row>
      </sheetData>
      <sheetData sheetId="3"/>
      <sheetData sheetId="4">
        <row r="12">
          <cell r="C12" t="str">
            <v>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v>
          </cell>
        </row>
        <row r="13">
          <cell r="C13"/>
        </row>
        <row r="14">
          <cell r="C14"/>
        </row>
      </sheetData>
      <sheetData sheetId="5">
        <row r="11">
          <cell r="F11" t="str">
            <v>IMPACTO</v>
          </cell>
          <cell r="J11">
            <v>85</v>
          </cell>
        </row>
      </sheetData>
      <sheetData sheetId="6"/>
      <sheetData sheetId="7"/>
      <sheetData sheetId="8"/>
      <sheetData sheetId="9">
        <row r="13">
          <cell r="C13">
            <v>1</v>
          </cell>
          <cell r="D13">
            <v>4</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FORMULACIÓN DE INSTRUMENTOS</v>
          </cell>
          <cell r="J12" t="str">
            <v>Posibilidad de discrecionalidad en la toma de decisiones o uso indebido de información privilegiada para favorecimiento de un interés particular.</v>
          </cell>
        </row>
        <row r="13">
          <cell r="J13" t="str">
            <v>Posibilidad de retrasos en la formulación de los instrumentos de planeamiento.</v>
          </cell>
        </row>
        <row r="14">
          <cell r="J14" t="str">
            <v>Posibilidad de desactualización de estudios y diseños del proyecto.</v>
          </cell>
        </row>
      </sheetData>
      <sheetData sheetId="1">
        <row r="12">
          <cell r="A12" t="str">
            <v>R1</v>
          </cell>
        </row>
        <row r="13">
          <cell r="A13" t="str">
            <v>R2</v>
          </cell>
        </row>
        <row r="14">
          <cell r="A14" t="str">
            <v>R3</v>
          </cell>
        </row>
      </sheetData>
      <sheetData sheetId="2">
        <row r="8">
          <cell r="C8" t="str">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ell>
        </row>
        <row r="11">
          <cell r="C11">
            <v>2</v>
          </cell>
          <cell r="D11">
            <v>4</v>
          </cell>
          <cell r="H11" t="str">
            <v>ZONA RIESGO ALTA</v>
          </cell>
          <cell r="I11" t="str">
            <v>EVITAR EL RIESGO</v>
          </cell>
          <cell r="J11" t="str">
            <v>1. Sensibilizar al personal en el adecuado tratamiento de datos e información confidencial.</v>
          </cell>
        </row>
        <row r="12">
          <cell r="C12">
            <v>2</v>
          </cell>
          <cell r="D12">
            <v>4</v>
          </cell>
          <cell r="H12" t="str">
            <v>ZONA RIESGO ALTA</v>
          </cell>
          <cell r="I12" t="str">
            <v>EVITAR EL RIESGO</v>
          </cell>
          <cell r="J12" t="str">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ell>
        </row>
        <row r="13">
          <cell r="C13">
            <v>2</v>
          </cell>
          <cell r="D13">
            <v>4</v>
          </cell>
          <cell r="H13" t="str">
            <v>ZONA RIESGO ALTA</v>
          </cell>
          <cell r="I13" t="str">
            <v>EVITAR EL RIESGO</v>
          </cell>
          <cell r="J13" t="str">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ell>
        </row>
      </sheetData>
      <sheetData sheetId="3"/>
      <sheetData sheetId="4">
        <row r="12">
          <cell r="C12" t="str">
            <v>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v>
          </cell>
        </row>
        <row r="13">
          <cell r="C13"/>
        </row>
        <row r="14">
          <cell r="C14"/>
        </row>
        <row r="15">
          <cell r="C15"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ell>
        </row>
        <row r="18">
          <cell r="C18"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v>
          </cell>
        </row>
        <row r="19">
          <cell r="C19"/>
        </row>
        <row r="20">
          <cell r="C20"/>
        </row>
      </sheetData>
      <sheetData sheetId="5">
        <row r="11">
          <cell r="F11" t="str">
            <v>PROBABILIDAD</v>
          </cell>
          <cell r="J11">
            <v>85</v>
          </cell>
        </row>
        <row r="12">
          <cell r="F12" t="str">
            <v>PROBABILIDAD</v>
          </cell>
          <cell r="J12">
            <v>28.333333333333332</v>
          </cell>
        </row>
        <row r="13">
          <cell r="F13" t="str">
            <v>PROBABILIDAD</v>
          </cell>
          <cell r="J13">
            <v>42.5</v>
          </cell>
        </row>
      </sheetData>
      <sheetData sheetId="6"/>
      <sheetData sheetId="7"/>
      <sheetData sheetId="8"/>
      <sheetData sheetId="9">
        <row r="13">
          <cell r="C13">
            <v>2</v>
          </cell>
          <cell r="D13">
            <v>4</v>
          </cell>
        </row>
        <row r="14">
          <cell r="C14">
            <v>2</v>
          </cell>
          <cell r="D14">
            <v>4</v>
          </cell>
        </row>
        <row r="15">
          <cell r="C15">
            <v>2</v>
          </cell>
          <cell r="D15">
            <v>4</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EVALUACIÓN FINANCIERA DE PROYECTOS</v>
          </cell>
          <cell r="J12" t="str">
            <v>Posibilidad de reportes errados o inexactos de información oficial sobre el estado de los negocios fiduciarios.</v>
          </cell>
        </row>
        <row r="13">
          <cell r="K13" t="str">
            <v xml:space="preserve">Reprocesos en el trámite de instrucciones, y documentos fiduciarios
Rotación de miembros de Junta y supervisores de contratos. </v>
          </cell>
        </row>
      </sheetData>
      <sheetData sheetId="1">
        <row r="12">
          <cell r="A12" t="str">
            <v>R1</v>
          </cell>
        </row>
        <row r="13">
          <cell r="A13" t="str">
            <v>R2</v>
          </cell>
        </row>
      </sheetData>
      <sheetData sheetId="2">
        <row r="8">
          <cell r="C8" t="str">
            <v>Determinar la viabilidad económica y financiera de los proyectos priorizados de la Empresa, así como constituir y realizar el seguimiento a los esquemas fiduciarios que se requieran.</v>
          </cell>
        </row>
        <row r="11">
          <cell r="C11">
            <v>5</v>
          </cell>
          <cell r="D11">
            <v>4</v>
          </cell>
          <cell r="H11" t="str">
            <v>ZONA RIESGO EXTREMA</v>
          </cell>
          <cell r="I11" t="str">
            <v>EVITAR EL RIESGO</v>
          </cell>
        </row>
        <row r="12">
          <cell r="C12">
            <v>5</v>
          </cell>
          <cell r="D12">
            <v>4</v>
          </cell>
          <cell r="H12" t="str">
            <v>ZONA RIESGO EXTREMA</v>
          </cell>
          <cell r="I12" t="str">
            <v>EVITAR EL RIESGO</v>
          </cell>
        </row>
      </sheetData>
      <sheetData sheetId="3"/>
      <sheetData sheetId="4">
        <row r="13">
          <cell r="C13" t="str">
            <v>No se encuentra documentado el control.</v>
          </cell>
        </row>
        <row r="14">
          <cell r="C14"/>
        </row>
        <row r="15">
          <cell r="C15"/>
        </row>
      </sheetData>
      <sheetData sheetId="5">
        <row r="11">
          <cell r="F11" t="str">
            <v>PROBABILIDAD</v>
          </cell>
          <cell r="J11">
            <v>0</v>
          </cell>
        </row>
        <row r="12">
          <cell r="F12"/>
          <cell r="J12">
            <v>0</v>
          </cell>
        </row>
      </sheetData>
      <sheetData sheetId="6"/>
      <sheetData sheetId="7"/>
      <sheetData sheetId="8"/>
      <sheetData sheetId="9">
        <row r="13">
          <cell r="C13">
            <v>5</v>
          </cell>
          <cell r="D13">
            <v>4</v>
          </cell>
        </row>
        <row r="14">
          <cell r="C14">
            <v>5</v>
          </cell>
          <cell r="D14">
            <v>4</v>
          </cell>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PREDIAL Y SOCIAL</v>
          </cell>
          <cell r="J12" t="str">
            <v>Posibilidad de uso indebido de información privilegiada para favorecimiento de un interés particular.</v>
          </cell>
        </row>
        <row r="24">
          <cell r="B24" t="str">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ell>
        </row>
      </sheetData>
      <sheetData sheetId="1">
        <row r="12">
          <cell r="A12" t="str">
            <v>R1</v>
          </cell>
        </row>
      </sheetData>
      <sheetData sheetId="2">
        <row r="11">
          <cell r="C11">
            <v>3</v>
          </cell>
          <cell r="D11">
            <v>4</v>
          </cell>
          <cell r="H11" t="str">
            <v>ZONA RIESGO EXTREMA</v>
          </cell>
          <cell r="I11" t="str">
            <v>EVITAR EL RIESGO</v>
          </cell>
          <cell r="J11" t="str">
            <v>Socializar el Código de Integridad en los equipos de trabajo de la Dirección de Predios y de la Oficina de Gestión Social y los protocolos de la información según su clasificación.</v>
          </cell>
        </row>
      </sheetData>
      <sheetData sheetId="3"/>
      <sheetData sheetId="4">
        <row r="12">
          <cell r="C12" t="str">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v>
          </cell>
        </row>
        <row r="13">
          <cell r="C13"/>
        </row>
        <row r="14">
          <cell r="C14"/>
        </row>
      </sheetData>
      <sheetData sheetId="5">
        <row r="11">
          <cell r="F11" t="str">
            <v>PROBABILIDAD</v>
          </cell>
          <cell r="J11">
            <v>85</v>
          </cell>
        </row>
      </sheetData>
      <sheetData sheetId="6"/>
      <sheetData sheetId="7"/>
      <sheetData sheetId="8"/>
      <sheetData sheetId="9">
        <row r="13">
          <cell r="C13">
            <v>3</v>
          </cell>
          <cell r="D13">
            <v>4</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EJECUCIÓN DE PROYECTOS</v>
          </cell>
          <cell r="J12" t="str">
            <v>Posibilidad de recibir o solicitar dádivas para estructurar documentos técnicos preliminares orientados a un interés particular.</v>
          </cell>
        </row>
        <row r="13">
          <cell r="J13" t="str">
            <v>Posibilidad de aceptar o solicitar dádivas para recibir parcial y/o final un producto u obra sin el cumplimiento de los requisitos técnicos.</v>
          </cell>
        </row>
      </sheetData>
      <sheetData sheetId="1">
        <row r="12">
          <cell r="A12" t="str">
            <v>R1</v>
          </cell>
        </row>
        <row r="13">
          <cell r="A13" t="str">
            <v>R2</v>
          </cell>
        </row>
      </sheetData>
      <sheetData sheetId="2">
        <row r="8">
          <cell r="C8" t="str">
            <v>Gestionar la elaboración de los diseños técnicos y urbanísticos, así como ejecutar las obras de urbanismo y construcción necesarias para el desarrollo de los proyectos de la empresa.</v>
          </cell>
        </row>
        <row r="11">
          <cell r="C11">
            <v>2</v>
          </cell>
          <cell r="D11">
            <v>3</v>
          </cell>
          <cell r="H11" t="str">
            <v>ZONA RIESGO MODERADA</v>
          </cell>
          <cell r="I11" t="str">
            <v>EVITAR EL RIESGO</v>
          </cell>
          <cell r="J11" t="str">
            <v xml:space="preserve">Establecer un mecanismo de registro de control de cambios de los DTS. </v>
          </cell>
        </row>
        <row r="12">
          <cell r="C12">
            <v>2</v>
          </cell>
          <cell r="D12">
            <v>3</v>
          </cell>
          <cell r="H12" t="str">
            <v>ZONA RIESGO MODERADA</v>
          </cell>
          <cell r="I12" t="str">
            <v>EVITAR EL RIESGO</v>
          </cell>
          <cell r="J12" t="str">
            <v xml:space="preserve">Establecer un mecanismo de registro de control de cambios de los DTS. </v>
          </cell>
        </row>
      </sheetData>
      <sheetData sheetId="3"/>
      <sheetData sheetId="4">
        <row r="12">
          <cell r="C12"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row r="13">
          <cell r="C13"/>
        </row>
        <row r="14">
          <cell r="C14"/>
        </row>
        <row r="15">
          <cell r="C15"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sheetData>
      <sheetData sheetId="5">
        <row r="11">
          <cell r="F11" t="str">
            <v>PROBABILIDAD</v>
          </cell>
          <cell r="J11">
            <v>85</v>
          </cell>
        </row>
        <row r="12">
          <cell r="F12" t="str">
            <v>PROBABILIDAD</v>
          </cell>
          <cell r="J12">
            <v>28.333333333333332</v>
          </cell>
        </row>
      </sheetData>
      <sheetData sheetId="6"/>
      <sheetData sheetId="7"/>
      <sheetData sheetId="8"/>
      <sheetData sheetId="9">
        <row r="13">
          <cell r="C13">
            <v>2</v>
          </cell>
          <cell r="D13">
            <v>3</v>
          </cell>
        </row>
        <row r="14">
          <cell r="C14">
            <v>2</v>
          </cell>
          <cell r="D14">
            <v>3</v>
          </cell>
        </row>
      </sheetData>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COMERCIALIZACIÓN</v>
          </cell>
          <cell r="J12" t="str">
            <v>Posibilidad de favorecimiento a terceros en los procesos de comercialización.</v>
          </cell>
        </row>
        <row r="13">
          <cell r="J13" t="str">
            <v>Posibilidad de que los predios susceptibles de comercializar se conviertan en activos improductivos y no se pueda concretar un negocio inmobiliario para el desarrollo del proyecto de renovación urbana.</v>
          </cell>
        </row>
      </sheetData>
      <sheetData sheetId="1">
        <row r="12">
          <cell r="A12" t="str">
            <v>R1</v>
          </cell>
        </row>
        <row r="13">
          <cell r="A13" t="str">
            <v>R2</v>
          </cell>
        </row>
      </sheetData>
      <sheetData sheetId="2">
        <row r="8">
          <cell r="C8" t="str">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ell>
        </row>
        <row r="11">
          <cell r="C11">
            <v>1</v>
          </cell>
          <cell r="D11">
            <v>5</v>
          </cell>
          <cell r="H11" t="str">
            <v>ZONA RIESGO ALTA</v>
          </cell>
          <cell r="I11" t="str">
            <v>EVITAR EL RIESGO</v>
          </cell>
          <cell r="J11" t="str">
            <v>Publicar los procesos de comercialización (convocatorias) en el sitio web de la Empresa.</v>
          </cell>
        </row>
        <row r="12">
          <cell r="C12">
            <v>4</v>
          </cell>
          <cell r="D12">
            <v>4</v>
          </cell>
          <cell r="H12" t="str">
            <v>ZONA RIESGO EXTREMA</v>
          </cell>
          <cell r="I12" t="str">
            <v>EVITAR EL RIESGO</v>
          </cell>
          <cell r="J12" t="str">
            <v>Identificar las zonas susceptibles de comercialización desde la planeación del proyecto y definir las estrategias de comercialización.</v>
          </cell>
        </row>
      </sheetData>
      <sheetData sheetId="3"/>
      <sheetData sheetId="4">
        <row r="12">
          <cell r="C12" t="str">
            <v>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v>
          </cell>
        </row>
        <row r="13">
          <cell r="C13"/>
        </row>
        <row r="14">
          <cell r="C14"/>
        </row>
        <row r="15">
          <cell r="C15" t="str">
            <v>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ell>
        </row>
      </sheetData>
      <sheetData sheetId="5">
        <row r="11">
          <cell r="F11" t="str">
            <v>PROBABILIDAD</v>
          </cell>
          <cell r="J11">
            <v>85</v>
          </cell>
        </row>
        <row r="12">
          <cell r="F12" t="str">
            <v>IMPACTO</v>
          </cell>
          <cell r="J12">
            <v>28.333333333333332</v>
          </cell>
        </row>
      </sheetData>
      <sheetData sheetId="6"/>
      <sheetData sheetId="7"/>
      <sheetData sheetId="8"/>
      <sheetData sheetId="9">
        <row r="13">
          <cell r="C13">
            <v>1</v>
          </cell>
          <cell r="D13">
            <v>5</v>
          </cell>
        </row>
        <row r="14">
          <cell r="C14">
            <v>4</v>
          </cell>
          <cell r="D14">
            <v>4</v>
          </cell>
        </row>
      </sheetData>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DIRECCIÓN, GESTIÓN Y SEGUIMIENTO DE PROYECTOS</v>
          </cell>
          <cell r="J12" t="str">
            <v>Posibilidad de brindar información desactualizada e inexacta del avance de los proyectos.</v>
          </cell>
        </row>
      </sheetData>
      <sheetData sheetId="1">
        <row r="12">
          <cell r="A12" t="str">
            <v>R1</v>
          </cell>
        </row>
      </sheetData>
      <sheetData sheetId="2">
        <row r="8">
          <cell r="C8" t="str">
            <v>Liderar, gestionar y realizar seguimiento al desarrollo integral de los proyectos para garantizar su ejecución de acuerdo con la misionalidad de la Empresa.</v>
          </cell>
        </row>
        <row r="11">
          <cell r="C11">
            <v>1</v>
          </cell>
          <cell r="D11">
            <v>3</v>
          </cell>
          <cell r="H11" t="str">
            <v>ZONA RIESGO MODERADA</v>
          </cell>
          <cell r="I11" t="str">
            <v>REDUCIR EL RIESGO</v>
          </cell>
          <cell r="J11" t="str">
            <v>Con los instrumentos de seguimiento implementados por la Subgerencia de Planeación y Administración de Proyectos, estructurando el proceso para un eficiente seguimiento a los proyectos.</v>
          </cell>
        </row>
      </sheetData>
      <sheetData sheetId="3"/>
      <sheetData sheetId="4">
        <row r="12">
          <cell r="C12" t="str">
            <v>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v>
          </cell>
        </row>
        <row r="13">
          <cell r="C13"/>
        </row>
        <row r="14">
          <cell r="C14"/>
        </row>
      </sheetData>
      <sheetData sheetId="5">
        <row r="11">
          <cell r="F11" t="str">
            <v>PROBABILIDAD</v>
          </cell>
          <cell r="J11">
            <v>70</v>
          </cell>
        </row>
      </sheetData>
      <sheetData sheetId="6"/>
      <sheetData sheetId="7"/>
      <sheetData sheetId="8"/>
      <sheetData sheetId="9">
        <row r="13">
          <cell r="C13">
            <v>1</v>
          </cell>
          <cell r="D13">
            <v>3</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JURÍDICA Y CONTRACTUAL</v>
          </cell>
          <cell r="J12" t="str">
            <v>Posibilidad de manipulación indebida de procesos judiciales para favorecer un interés particular.</v>
          </cell>
        </row>
        <row r="13">
          <cell r="J13" t="str">
            <v>Estudios previos, Términos de Referencia o Pliego de Condiciones manipulados o hechos a la medida de un contratista en particular.</v>
          </cell>
        </row>
        <row r="14">
          <cell r="J14" t="str">
            <v>Posibilidad de retrasos y/o vencimiento en los trámites contractuales y legales.</v>
          </cell>
        </row>
      </sheetData>
      <sheetData sheetId="1">
        <row r="12">
          <cell r="A12" t="str">
            <v>R1</v>
          </cell>
        </row>
        <row r="13">
          <cell r="A13" t="str">
            <v>R2</v>
          </cell>
        </row>
        <row r="14">
          <cell r="A14" t="str">
            <v>R3</v>
          </cell>
        </row>
      </sheetData>
      <sheetData sheetId="2">
        <row r="8">
          <cell r="C8" t="str">
            <v>Adelantar los procesos jurídicos y de contratación relacionados con el desarrollo de la misión de la Empresa de Renovación y Desarrollo Urbano de Bogotá.</v>
          </cell>
        </row>
        <row r="11">
          <cell r="C11">
            <v>2</v>
          </cell>
          <cell r="D11">
            <v>3</v>
          </cell>
          <cell r="H11" t="str">
            <v>ZONA RIESGO MODERADA</v>
          </cell>
          <cell r="I11" t="str">
            <v>EVITAR EL RIESGO</v>
          </cell>
          <cell r="J11" t="str">
            <v>Realizar seguimiento a los procesos judiciales y del desempeño de la Defensa Judicial a través del SIPROJ y del Comité de Defensa Judicial, así como a través de los informes que se reportan a la Oficina de Control Interno.</v>
          </cell>
        </row>
        <row r="12">
          <cell r="C12">
            <v>2</v>
          </cell>
          <cell r="D12">
            <v>5</v>
          </cell>
          <cell r="H12" t="str">
            <v>ZONA RIESGO EXTREMA</v>
          </cell>
          <cell r="I12" t="str">
            <v>EVITAR EL RIESGO</v>
          </cell>
          <cell r="J12" t="str">
            <v>Realizar seguimiento a trámites contractuales a través del Comité de Contratación y publicar los procesos a través del la plataforma SECOP.</v>
          </cell>
        </row>
        <row r="13">
          <cell r="C13">
            <v>2</v>
          </cell>
          <cell r="D13">
            <v>4</v>
          </cell>
          <cell r="H13" t="str">
            <v>ZONA RIESGO ALTA</v>
          </cell>
          <cell r="I13" t="str">
            <v>EVITAR EL RIESGO</v>
          </cell>
          <cell r="J13" t="str">
            <v>Mantener actualizada la matriz de seguimiento contractual y legal.</v>
          </cell>
        </row>
      </sheetData>
      <sheetData sheetId="3"/>
      <sheetData sheetId="4">
        <row r="12">
          <cell r="C12" t="str">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ell>
        </row>
        <row r="15">
          <cell r="C15" t="str">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ell>
        </row>
        <row r="18">
          <cell r="C18" t="str">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v>
          </cell>
        </row>
        <row r="19">
          <cell r="C19" t="str">
            <v>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ell>
        </row>
      </sheetData>
      <sheetData sheetId="5">
        <row r="11">
          <cell r="F11" t="str">
            <v>PROBABILIDAD</v>
          </cell>
          <cell r="J11">
            <v>85</v>
          </cell>
        </row>
        <row r="12">
          <cell r="F12" t="str">
            <v>PROBABILIDAD</v>
          </cell>
          <cell r="J12">
            <v>28.333333333333332</v>
          </cell>
        </row>
        <row r="13">
          <cell r="F13" t="str">
            <v>PROBABILIDAD</v>
          </cell>
          <cell r="J13">
            <v>42.5</v>
          </cell>
        </row>
      </sheetData>
      <sheetData sheetId="6"/>
      <sheetData sheetId="7"/>
      <sheetData sheetId="8"/>
      <sheetData sheetId="9">
        <row r="13">
          <cell r="C13">
            <v>2</v>
          </cell>
          <cell r="D13">
            <v>3</v>
          </cell>
        </row>
        <row r="14">
          <cell r="C14">
            <v>2</v>
          </cell>
          <cell r="D14">
            <v>5</v>
          </cell>
        </row>
        <row r="15">
          <cell r="C15">
            <v>2</v>
          </cell>
          <cell r="D15">
            <v>4</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N24"/>
  <sheetViews>
    <sheetView tabSelected="1" workbookViewId="0">
      <selection activeCell="C11" sqref="C11:D11"/>
    </sheetView>
  </sheetViews>
  <sheetFormatPr baseColWidth="10" defaultRowHeight="14.25" x14ac:dyDescent="0.2"/>
  <cols>
    <col min="1" max="1" width="8.7109375" style="16" customWidth="1"/>
    <col min="2" max="2" width="36.7109375" style="16" customWidth="1"/>
    <col min="3" max="3" width="16.140625" style="13" bestFit="1" customWidth="1"/>
    <col min="4" max="4" width="14" style="16" customWidth="1"/>
    <col min="5" max="5" width="12.42578125" style="16" customWidth="1"/>
    <col min="6" max="6" width="16.28515625" style="16" customWidth="1"/>
    <col min="7" max="7" width="48" style="16" customWidth="1"/>
    <col min="8" max="8" width="15.5703125" style="16" customWidth="1"/>
    <col min="9" max="9" width="14.85546875" style="16" customWidth="1"/>
    <col min="10" max="10" width="10" style="16" customWidth="1"/>
    <col min="11" max="11" width="16.140625" style="16" customWidth="1"/>
    <col min="12" max="12" width="14.140625" style="16" customWidth="1"/>
    <col min="13" max="13" width="14.5703125" style="16" customWidth="1"/>
    <col min="14" max="14" width="29.85546875" style="16" bestFit="1" customWidth="1"/>
    <col min="15" max="16384" width="11.42578125" style="16"/>
  </cols>
  <sheetData>
    <row r="1" spans="1:14" ht="14.25" customHeight="1" x14ac:dyDescent="0.2">
      <c r="A1" s="44" t="str">
        <f>'[1]CONTEXTO ESTRATEGICO'!A1</f>
        <v>EMPRESA DE RENOVACIÓN Y DESARROLLO URBANO DE BOGOTÁ</v>
      </c>
      <c r="B1" s="45"/>
      <c r="C1" s="45"/>
      <c r="D1" s="45"/>
      <c r="E1" s="45"/>
      <c r="F1" s="45"/>
      <c r="G1" s="45"/>
      <c r="H1" s="45"/>
      <c r="I1" s="45"/>
      <c r="J1" s="45"/>
      <c r="K1" s="45"/>
      <c r="L1" s="45"/>
      <c r="M1" s="45"/>
      <c r="N1" s="46"/>
    </row>
    <row r="2" spans="1:14" ht="14.25" customHeight="1" x14ac:dyDescent="0.2">
      <c r="A2" s="47" t="s">
        <v>49</v>
      </c>
      <c r="B2" s="48"/>
      <c r="C2" s="48"/>
      <c r="D2" s="48"/>
      <c r="E2" s="48"/>
      <c r="F2" s="48"/>
      <c r="G2" s="48"/>
      <c r="H2" s="48"/>
      <c r="I2" s="48"/>
      <c r="J2" s="48"/>
      <c r="K2" s="48"/>
      <c r="L2" s="48"/>
      <c r="M2" s="48"/>
      <c r="N2" s="49"/>
    </row>
    <row r="3" spans="1:14" s="15" customFormat="1" ht="22.5" customHeight="1" x14ac:dyDescent="0.2">
      <c r="A3" s="42" t="s">
        <v>0</v>
      </c>
      <c r="B3" s="42"/>
      <c r="C3" s="40" t="s">
        <v>1</v>
      </c>
      <c r="D3" s="40"/>
      <c r="E3" s="40"/>
      <c r="F3" s="40"/>
      <c r="G3" s="40"/>
      <c r="H3" s="40"/>
      <c r="I3" s="40"/>
      <c r="J3" s="40"/>
      <c r="K3" s="40"/>
      <c r="L3" s="40"/>
      <c r="M3" s="40"/>
      <c r="N3" s="40"/>
    </row>
    <row r="4" spans="1:14" s="15" customFormat="1" ht="15" x14ac:dyDescent="0.2">
      <c r="A4" s="42"/>
      <c r="B4" s="42"/>
      <c r="C4" s="40"/>
      <c r="D4" s="40"/>
      <c r="E4" s="40"/>
      <c r="F4" s="40"/>
      <c r="G4" s="40"/>
      <c r="H4" s="40"/>
      <c r="I4" s="40"/>
      <c r="J4" s="40"/>
      <c r="K4" s="40"/>
      <c r="L4" s="40"/>
      <c r="M4" s="40"/>
      <c r="N4" s="40"/>
    </row>
    <row r="5" spans="1:14" s="22" customFormat="1" ht="75" customHeight="1" x14ac:dyDescent="0.3">
      <c r="A5" s="41" t="str">
        <f>'[1]CONTEXTO ESTRATEGICO'!A12</f>
        <v>DIRECCIONAMIENTO ESTRATÉGICO</v>
      </c>
      <c r="B5" s="41"/>
      <c r="C5" s="41" t="str">
        <f>[1]ANALISIS!C8</f>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
      <c r="D5" s="41"/>
      <c r="E5" s="41"/>
      <c r="F5" s="41"/>
      <c r="G5" s="41"/>
      <c r="H5" s="41"/>
      <c r="I5" s="41"/>
      <c r="J5" s="41"/>
      <c r="K5" s="41"/>
      <c r="L5" s="41"/>
      <c r="M5" s="41"/>
      <c r="N5" s="41"/>
    </row>
    <row r="6" spans="1:14" x14ac:dyDescent="0.2">
      <c r="A6" s="43" t="s">
        <v>2</v>
      </c>
      <c r="B6" s="43" t="s">
        <v>3</v>
      </c>
      <c r="C6" s="31" t="s">
        <v>34</v>
      </c>
      <c r="D6" s="39" t="s">
        <v>4</v>
      </c>
      <c r="E6" s="39"/>
      <c r="F6" s="31" t="s">
        <v>33</v>
      </c>
      <c r="G6" s="31" t="s">
        <v>11</v>
      </c>
      <c r="H6" s="31" t="s">
        <v>12</v>
      </c>
      <c r="I6" s="39" t="s">
        <v>5</v>
      </c>
      <c r="J6" s="39"/>
      <c r="K6" s="39"/>
      <c r="L6" s="39" t="s">
        <v>6</v>
      </c>
      <c r="M6" s="39" t="s">
        <v>7</v>
      </c>
      <c r="N6" s="39" t="s">
        <v>8</v>
      </c>
    </row>
    <row r="7" spans="1:14" ht="24" x14ac:dyDescent="0.2">
      <c r="A7" s="43"/>
      <c r="B7" s="43"/>
      <c r="C7" s="32"/>
      <c r="D7" s="11" t="s">
        <v>9</v>
      </c>
      <c r="E7" s="11" t="s">
        <v>10</v>
      </c>
      <c r="F7" s="32"/>
      <c r="G7" s="32"/>
      <c r="H7" s="32"/>
      <c r="I7" s="11" t="s">
        <v>13</v>
      </c>
      <c r="J7" s="11" t="s">
        <v>14</v>
      </c>
      <c r="K7" s="11" t="s">
        <v>15</v>
      </c>
      <c r="L7" s="39"/>
      <c r="M7" s="39"/>
      <c r="N7" s="39"/>
    </row>
    <row r="8" spans="1:14" s="21" customFormat="1" ht="216.75" x14ac:dyDescent="0.2">
      <c r="A8" s="4" t="str">
        <f>[1]IDENTIFICACIÓN!A12</f>
        <v>R1</v>
      </c>
      <c r="B8" s="4" t="str">
        <f>'[1]CONTEXTO ESTRATEGICO'!J12</f>
        <v>Posibilidad de desarticulación de los instrumentos de planeación con los lineamientos distritales, la normatividad vigente y las necesidades reales de la ciudadanía.</v>
      </c>
      <c r="C8" s="27" t="s">
        <v>35</v>
      </c>
      <c r="D8" s="4">
        <f>[1]ANALISIS!C11</f>
        <v>1</v>
      </c>
      <c r="E8" s="4">
        <f>[1]ANALISIS!D11</f>
        <v>3</v>
      </c>
      <c r="F8" s="20" t="str">
        <f>[1]ANALISIS!H11</f>
        <v>ZONA RIESGO MODERADA</v>
      </c>
      <c r="G8" s="4" t="str">
        <f>CONCATENATE('[1]VALORACION CONTROLES'!C12,". ",'[1]VALORACION CONTROLES'!C13,". ",'[1]VALORACION CONTROLES'!C14)</f>
        <v xml:space="preserve">Los instrumentos de planeación se formulan de manera participativa con la alta dirección y todos los responsables de los procesos, y es aprobada en Comité Institucional de Gestión y Desempeño al inicio de cada vigencia. Trimestralmente se realiza el seguimiento respectivo, y los profesionales de la Subgerencia de Planeación de Proyectos realizan una validación a la información reportada por los diferentes procesos para garantizar su veracidad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 . </v>
      </c>
      <c r="H8" s="5" t="str">
        <f>'[1]VALORACIÓN DEL RIESGO'!F11</f>
        <v>PROBABILIDAD</v>
      </c>
      <c r="I8" s="4">
        <f>IF(B8="",0,(IF('[1]VALORACIÓN DEL RIESGO'!J11&lt;50,'[1]MAPA DE RIESGO'!C13,(IF(AND('[1]VALORACIÓN DEL RIESGO'!J11&gt;=51,H8="IMPACTO"),D8,(IF(AND('[1]VALORACIÓN DEL RIESGO'!J11&gt;=51,'[1]VALORACIÓN DEL RIESGO'!J11&lt;=75,H8="PROBABILIDAD"),(IF(D8-1&lt;=0,1,D8-1)),(IF(AND('[1]VALORACIÓN DEL RIESGO'!J11&gt;=76,'[1]VALORACIÓN DEL RIESGO'!J11&lt;=100,H8="PROBABILIDAD"),(IF(D8-2&lt;=0,1,D8-2)))))))))))</f>
        <v>1</v>
      </c>
      <c r="J8" s="4">
        <f>IF(B8="",0,(IF('[1]VALORACIÓN DEL RIESGO'!J11&lt;50,'[1]MAPA DE RIESGO'!D13,(IF(AND('[1]VALORACIÓN DEL RIESGO'!J11&gt;=51,H8="PROBABILIDAD"),E8,(IF(AND('[1]VALORACIÓN DEL RIESGO'!J11&gt;=51,'[1]VALORACIÓN DEL RIESGO'!J11&lt;=75,H8="IMPACTO"),(IF(E8-1&lt;=0,1,E8-1)),(IF(AND('[1]VALORACIÓN DEL RIESGO'!J11&gt;=76,'[1]VALORACIÓN DEL RIESGO'!J11&lt;=100,H8="IMPACTO"),(IF(E8-2&lt;=0,1,E8-2)))))))))))</f>
        <v>3</v>
      </c>
      <c r="K8" s="4">
        <f>(I8*J8)*4</f>
        <v>12</v>
      </c>
      <c r="L8" s="20" t="str">
        <f>IF(OR(AND(I8=3,J8=4),AND(I8=2,J8=5),AND(K8&gt;=52,K8&lt;=100)),"ZONA RIESGO EXTREMA",IF(OR(AND(I8=5,J8=2),AND(I8=4,J8=3),AND(I8=1,J8=4),AND(K8=20),AND(K8&gt;=28,K8&lt;=48)),"ZONA RIESGO ALTA",IF(OR(AND(I8=1,J8=3),AND(I8=4,J8=1),AND(K8=24)),"ZONA RIESGO MODERADA",IF(AND(K8&gt;=4,K8&lt;=16),"ZONA RIESGO BAJA"))))</f>
        <v>ZONA RIESGO MODERADA</v>
      </c>
      <c r="M8" s="4" t="str">
        <f>[1]ANALISIS!I11</f>
        <v>REDUCIR EL RIESGO</v>
      </c>
      <c r="N8" s="4" t="str">
        <f>[1]ANALISIS!J11</f>
        <v>Generar un sistema de alertas con base en el avance del plan de acción a fin de identificar las actividades que no tienen un nivel de avance óptimo y puedan afectar el cumplimiento de los objetivos estratégicos.</v>
      </c>
    </row>
    <row r="9" spans="1:14" s="15" customFormat="1" ht="15" x14ac:dyDescent="0.2">
      <c r="C9" s="12"/>
    </row>
    <row r="10" spans="1:14" s="13" customFormat="1" ht="14.25" customHeight="1" x14ac:dyDescent="0.25">
      <c r="A10" s="35" t="s">
        <v>41</v>
      </c>
      <c r="B10" s="37"/>
      <c r="C10" s="35" t="s">
        <v>42</v>
      </c>
      <c r="D10" s="37"/>
      <c r="E10" s="35" t="s">
        <v>43</v>
      </c>
      <c r="F10" s="36"/>
      <c r="G10" s="37"/>
    </row>
    <row r="11" spans="1:14" s="13" customFormat="1" ht="69.75" customHeight="1" x14ac:dyDescent="0.25">
      <c r="A11" s="33" t="s">
        <v>44</v>
      </c>
      <c r="B11" s="34"/>
      <c r="C11" s="33" t="s">
        <v>45</v>
      </c>
      <c r="D11" s="34"/>
      <c r="E11" s="33" t="s">
        <v>46</v>
      </c>
      <c r="F11" s="38"/>
      <c r="G11" s="34"/>
    </row>
    <row r="12" spans="1:14" s="13" customFormat="1" ht="14.25" customHeight="1" x14ac:dyDescent="0.25">
      <c r="A12" s="33" t="s">
        <v>75</v>
      </c>
      <c r="B12" s="38"/>
      <c r="C12" s="38"/>
      <c r="D12" s="38"/>
      <c r="E12" s="38"/>
      <c r="F12" s="38"/>
      <c r="G12" s="34"/>
    </row>
    <row r="13" spans="1:14" s="15" customFormat="1" ht="15" x14ac:dyDescent="0.2">
      <c r="A13" s="13"/>
      <c r="C13" s="13"/>
    </row>
    <row r="14" spans="1:14" s="15" customFormat="1" ht="15" x14ac:dyDescent="0.2">
      <c r="A14" s="13"/>
      <c r="C14" s="13"/>
    </row>
    <row r="15" spans="1:14" s="15" customFormat="1" ht="15" x14ac:dyDescent="0.2">
      <c r="C15" s="13"/>
    </row>
    <row r="16" spans="1:14" s="15" customFormat="1" ht="15" x14ac:dyDescent="0.2">
      <c r="C16" s="13"/>
    </row>
    <row r="17" spans="3:3" s="15" customFormat="1" ht="15" x14ac:dyDescent="0.2">
      <c r="C17" s="13"/>
    </row>
    <row r="18" spans="3:3" s="15" customFormat="1" ht="15" x14ac:dyDescent="0.2">
      <c r="C18" s="13"/>
    </row>
    <row r="19" spans="3:3" s="15" customFormat="1" ht="15" x14ac:dyDescent="0.2">
      <c r="C19" s="13"/>
    </row>
    <row r="20" spans="3:3" s="15" customFormat="1" ht="15" x14ac:dyDescent="0.2">
      <c r="C20" s="13"/>
    </row>
    <row r="21" spans="3:3" s="15" customFormat="1" ht="15" x14ac:dyDescent="0.2">
      <c r="C21" s="13"/>
    </row>
    <row r="22" spans="3:3" s="15" customFormat="1" ht="15" x14ac:dyDescent="0.2">
      <c r="C22" s="13"/>
    </row>
    <row r="23" spans="3:3" s="15" customFormat="1" ht="15" x14ac:dyDescent="0.2">
      <c r="C23" s="13"/>
    </row>
    <row r="24" spans="3:3" s="15" customFormat="1" ht="15" x14ac:dyDescent="0.2">
      <c r="C24" s="13"/>
    </row>
  </sheetData>
  <mergeCells count="24">
    <mergeCell ref="A1:N1"/>
    <mergeCell ref="A2:N2"/>
    <mergeCell ref="A12:G12"/>
    <mergeCell ref="M6:M7"/>
    <mergeCell ref="N6:N7"/>
    <mergeCell ref="C3:N4"/>
    <mergeCell ref="C5:N5"/>
    <mergeCell ref="A10:B10"/>
    <mergeCell ref="C10:D10"/>
    <mergeCell ref="C6:C7"/>
    <mergeCell ref="F6:F7"/>
    <mergeCell ref="A3:B4"/>
    <mergeCell ref="A5:B5"/>
    <mergeCell ref="A6:A7"/>
    <mergeCell ref="B6:B7"/>
    <mergeCell ref="D6:E6"/>
    <mergeCell ref="I6:K6"/>
    <mergeCell ref="L6:L7"/>
    <mergeCell ref="G6:G7"/>
    <mergeCell ref="H6:H7"/>
    <mergeCell ref="A11:B11"/>
    <mergeCell ref="C11:D11"/>
    <mergeCell ref="E10:G10"/>
    <mergeCell ref="E11:G11"/>
  </mergeCells>
  <conditionalFormatting sqref="F8 L8">
    <cfRule type="cellIs" dxfId="169" priority="8" stopIfTrue="1" operator="equal">
      <formula>"INACEPTABLE"</formula>
    </cfRule>
    <cfRule type="cellIs" dxfId="168" priority="9" stopIfTrue="1" operator="equal">
      <formula>"IMPORTANTE"</formula>
    </cfRule>
    <cfRule type="cellIs" dxfId="167" priority="10" stopIfTrue="1" operator="equal">
      <formula>"MODERADO"</formula>
    </cfRule>
  </conditionalFormatting>
  <conditionalFormatting sqref="F8 L8">
    <cfRule type="cellIs" dxfId="166" priority="7" stopIfTrue="1" operator="equal">
      <formula>"TOLERABLE"</formula>
    </cfRule>
  </conditionalFormatting>
  <conditionalFormatting sqref="F8 L8">
    <cfRule type="cellIs" dxfId="165" priority="5" stopIfTrue="1" operator="equal">
      <formula>"ZONA RIESGO ALTA"</formula>
    </cfRule>
    <cfRule type="cellIs" dxfId="164" priority="6" stopIfTrue="1" operator="equal">
      <formula>"ZONA RIESGO EXTREMA"</formula>
    </cfRule>
  </conditionalFormatting>
  <conditionalFormatting sqref="F8 L8">
    <cfRule type="cellIs" dxfId="163" priority="3" stopIfTrue="1" operator="equal">
      <formula>"ZONA RIESGO BAJA"</formula>
    </cfRule>
    <cfRule type="cellIs" dxfId="162" priority="4" stopIfTrue="1" operator="equal">
      <formula>"ZONA RIESGO MODERADA"</formula>
    </cfRule>
  </conditionalFormatting>
  <conditionalFormatting sqref="F8 L8">
    <cfRule type="cellIs" dxfId="161" priority="1" stopIfTrue="1" operator="equal">
      <formula>"ZONA RIESGO MODERADA"</formula>
    </cfRule>
    <cfRule type="cellIs" dxfId="16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formula1>#REF!</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N16"/>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'[10]CONTEXTO ESTRATEGICO'!A1</f>
        <v>EMPRESA DE RENOVACIÓN Y DESARROLLO URBANO DE BOGOTA</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2" t="s">
        <v>0</v>
      </c>
      <c r="B3" s="42"/>
      <c r="C3" s="40" t="s">
        <v>1</v>
      </c>
      <c r="D3" s="40"/>
      <c r="E3" s="40"/>
      <c r="F3" s="40"/>
      <c r="G3" s="40"/>
      <c r="H3" s="40"/>
      <c r="I3" s="40"/>
      <c r="J3" s="40"/>
      <c r="K3" s="40"/>
      <c r="L3" s="40"/>
      <c r="M3" s="40"/>
      <c r="N3" s="40"/>
    </row>
    <row r="4" spans="1:14" s="9" customFormat="1" ht="15.75" customHeight="1" x14ac:dyDescent="0.2">
      <c r="A4" s="42"/>
      <c r="B4" s="42"/>
      <c r="C4" s="40"/>
      <c r="D4" s="40"/>
      <c r="E4" s="40"/>
      <c r="F4" s="40"/>
      <c r="G4" s="40"/>
      <c r="H4" s="40"/>
      <c r="I4" s="40"/>
      <c r="J4" s="40"/>
      <c r="K4" s="40"/>
      <c r="L4" s="40"/>
      <c r="M4" s="40"/>
      <c r="N4" s="40"/>
    </row>
    <row r="5" spans="1:14" s="24" customFormat="1" ht="63" customHeight="1" x14ac:dyDescent="0.3">
      <c r="A5" s="41" t="str">
        <f>'[10]CONTEXTO ESTRATEGICO'!A12</f>
        <v>GESTIÓN FINANCIERA</v>
      </c>
      <c r="B5" s="41"/>
      <c r="C5" s="41" t="str">
        <f>[10]ANALISIS!C8</f>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
      <c r="D5" s="41"/>
      <c r="E5" s="41"/>
      <c r="F5" s="41"/>
      <c r="G5" s="41"/>
      <c r="H5" s="41"/>
      <c r="I5" s="41"/>
      <c r="J5" s="41"/>
      <c r="K5" s="41"/>
      <c r="L5" s="41"/>
      <c r="M5" s="41"/>
      <c r="N5" s="41"/>
    </row>
    <row r="6" spans="1:14" s="19" customFormat="1" ht="12" x14ac:dyDescent="0.2">
      <c r="A6" s="43" t="s">
        <v>2</v>
      </c>
      <c r="B6" s="43" t="s">
        <v>3</v>
      </c>
      <c r="C6" s="43" t="s">
        <v>34</v>
      </c>
      <c r="D6" s="39" t="s">
        <v>4</v>
      </c>
      <c r="E6" s="39"/>
      <c r="F6" s="39" t="s">
        <v>33</v>
      </c>
      <c r="G6" s="39" t="s">
        <v>11</v>
      </c>
      <c r="H6" s="39" t="s">
        <v>12</v>
      </c>
      <c r="I6" s="39" t="s">
        <v>5</v>
      </c>
      <c r="J6" s="39"/>
      <c r="K6" s="39"/>
      <c r="L6" s="39" t="s">
        <v>6</v>
      </c>
      <c r="M6" s="39" t="s">
        <v>7</v>
      </c>
      <c r="N6" s="39" t="s">
        <v>8</v>
      </c>
    </row>
    <row r="7" spans="1:14" s="19" customFormat="1" ht="24" x14ac:dyDescent="0.2">
      <c r="A7" s="43"/>
      <c r="B7" s="43"/>
      <c r="C7" s="43"/>
      <c r="D7" s="11" t="s">
        <v>9</v>
      </c>
      <c r="E7" s="11" t="s">
        <v>10</v>
      </c>
      <c r="F7" s="39"/>
      <c r="G7" s="39"/>
      <c r="H7" s="39"/>
      <c r="I7" s="11" t="s">
        <v>13</v>
      </c>
      <c r="J7" s="11" t="s">
        <v>14</v>
      </c>
      <c r="K7" s="11" t="s">
        <v>15</v>
      </c>
      <c r="L7" s="39"/>
      <c r="M7" s="39"/>
      <c r="N7" s="39"/>
    </row>
    <row r="8" spans="1:14" s="26" customFormat="1" ht="191.25" x14ac:dyDescent="0.2">
      <c r="A8" s="4" t="str">
        <f>[10]IDENTIFICACIÓN!A12</f>
        <v>R1</v>
      </c>
      <c r="B8" s="4" t="str">
        <f>'[10]CONTEXTO ESTRATEGICO'!J12</f>
        <v>Posibilidad de alteración de la información financiera.</v>
      </c>
      <c r="C8" s="27" t="s">
        <v>40</v>
      </c>
      <c r="D8" s="4">
        <f>[10]ANALISIS!C11</f>
        <v>1</v>
      </c>
      <c r="E8" s="4">
        <f>[10]ANALISIS!D11</f>
        <v>4</v>
      </c>
      <c r="F8" s="25" t="str">
        <f>[10]ANALISIS!H11</f>
        <v>ZONA RIESGO ALTA</v>
      </c>
      <c r="G8" s="4" t="str">
        <f>CONCATENATE('[10]VALORACION CONTROLES'!C12,". ",'[10]VALORACION CONTROLES'!C13,". ",'[10]VALORACION CONTROLES'!C14)</f>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
      <c r="H8" s="5" t="str">
        <f>'[10]VALORACIÓN DEL RIESGO'!F11</f>
        <v>IMPACTO</v>
      </c>
      <c r="I8" s="4">
        <f>IF(B8="",0,(IF('[10]VALORACIÓN DEL RIESGO'!J11&lt;50,'[10]MAPA DE RIESGO'!C13,(IF(AND('[10]VALORACIÓN DEL RIESGO'!J11&gt;=51,H8="IMPACTO"),D8,(IF(AND('[10]VALORACIÓN DEL RIESGO'!J11&gt;=51,'[10]VALORACIÓN DEL RIESGO'!J11&lt;=75,H8="PROBABILIDAD"),(IF(D8-1&lt;=0,1,D8-1)),(IF(AND('[10]VALORACIÓN DEL RIESGO'!J11&gt;=76,'[10]VALORACIÓN DEL RIESGO'!J11&lt;=100,H8="PROBABILIDAD"),(IF(D8-2&lt;=0,1,D8-2)))))))))))</f>
        <v>1</v>
      </c>
      <c r="J8" s="4">
        <f>IF(B8="",0,(IF('[10]VALORACIÓN DEL RIESGO'!J11&lt;50,'[10]MAPA DE RIESGO'!D13,(IF(AND('[10]VALORACIÓN DEL RIESGO'!J11&gt;=51,H8="PROBABILIDAD"),E8,(IF(AND('[10]VALORACIÓN DEL RIESGO'!J11&gt;=51,'[10]VALORACIÓN DEL RIESGO'!J11&lt;=75,H8="IMPACTO"),(IF(E8-1&lt;=0,1,E8-1)),(IF(AND('[10]VALORACIÓN DEL RIESGO'!J11&gt;=76,'[10]VALORACIÓN DEL RIESGO'!J11&lt;=100,H8="IMPACTO"),(IF(E8-2&lt;=0,1,E8-2)))))))))))</f>
        <v>2</v>
      </c>
      <c r="K8" s="4">
        <f>(I8*J8)*4</f>
        <v>8</v>
      </c>
      <c r="L8" s="25" t="str">
        <f>IF(OR(AND(I8=3,J8=4),AND(I8=2,J8=5),AND(K8&gt;=52,K8&lt;=100)),"ZONA RIESGO EXTREMA",IF(OR(AND(I8=5,J8=2),AND(I8=4,J8=3),AND(I8=1,J8=4),AND(K8=20),AND(K8&gt;=28,K8&lt;=48)),"ZONA RIESGO ALTA",IF(OR(AND(I8=1,J8=3),AND(I8=4,J8=1),AND(K8=24)),"ZONA RIESGO MODERADA",IF(AND(K8&gt;=4,K8&lt;=16),"ZONA RIESGO BAJA"))))</f>
        <v>ZONA RIESGO BAJA</v>
      </c>
      <c r="M8" s="4" t="str">
        <f>[10]ANALISIS!I11</f>
        <v>EVITAR EL RIESGO</v>
      </c>
      <c r="N8" s="4" t="str">
        <f>[10]ANALISIS!J11</f>
        <v>Realizar capacitaciones a los profesionales y técnicos del proceso financiero en materia de control interno disciplinario.</v>
      </c>
    </row>
    <row r="9" spans="1:14" s="26" customFormat="1" ht="204" x14ac:dyDescent="0.2">
      <c r="A9" s="4" t="str">
        <f>[10]IDENTIFICACIÓN!A13</f>
        <v>R2</v>
      </c>
      <c r="B9" s="4" t="str">
        <f>'[10]CONTEXTO ESTRATEGICO'!J13</f>
        <v xml:space="preserve">Inoportunidad en la articulación e interacción con los demas procesos en la realización de los pagos. </v>
      </c>
      <c r="C9" s="27" t="s">
        <v>36</v>
      </c>
      <c r="D9" s="4">
        <f>[10]ANALISIS!C12</f>
        <v>3</v>
      </c>
      <c r="E9" s="4">
        <f>[10]ANALISIS!D12</f>
        <v>2</v>
      </c>
      <c r="F9" s="25" t="str">
        <f>[10]ANALISIS!H12</f>
        <v>ZONA RIESGO MODERADA</v>
      </c>
      <c r="G9" s="4" t="str">
        <f>CONCATENATE('[10]VALORACION CONTROLES'!C13,". ",'[10]VALORACION CONTROLES'!C14,". ",'[10]VALORACION CONTROLES'!C15)</f>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
      <c r="H9" s="5" t="str">
        <f>'[10]VALORACIÓN DEL RIESGO'!F12</f>
        <v>PROBABILIDAD</v>
      </c>
      <c r="I9" s="4">
        <f>IF(B9="",0,(IF('[10]VALORACIÓN DEL RIESGO'!J12&lt;50,'[10]MAPA DE RIESGO'!C14,(IF(AND('[10]VALORACIÓN DEL RIESGO'!J12&gt;=51,H9="IMPACTO"),D9,(IF(AND('[10]VALORACIÓN DEL RIESGO'!J12&gt;=51,'[10]VALORACIÓN DEL RIESGO'!J12&lt;=75,H9="PROBABILIDAD"),(IF(D9-1&lt;=0,1,D9-1)),(IF(AND('[10]VALORACIÓN DEL RIESGO'!J12&gt;=76,'[10]VALORACIÓN DEL RIESGO'!J12&lt;=100,H9="PROBABILIDAD"),(IF(D9-2&lt;=0,1,D9-2)))))))))))</f>
        <v>2</v>
      </c>
      <c r="J9" s="4">
        <f>IF(B9="",0,(IF('[10]VALORACIÓN DEL RIESGO'!J12&lt;50,'[10]MAPA DE RIESGO'!D14,(IF(AND('[10]VALORACIÓN DEL RIESGO'!J12&gt;=51,H9="PROBABILIDAD"),E9,(IF(AND('[10]VALORACIÓN DEL RIESGO'!J12&gt;=51,'[10]VALORACIÓN DEL RIESGO'!J12&lt;=75,H9="IMPACTO"),(IF(E9-1&lt;=0,1,E9-1)),(IF(AND('[10]VALORACIÓN DEL RIESGO'!J12&gt;=76,'[10]VALORACIÓN DEL RIESGO'!J12&lt;=100,H9="IMPACTO"),(IF(E9-2&lt;=0,1,E9-2)))))))))))</f>
        <v>2</v>
      </c>
      <c r="K9" s="4">
        <f t="shared" ref="K9" si="0">(I9*J9)*4</f>
        <v>16</v>
      </c>
      <c r="L9" s="25" t="str">
        <f t="shared" ref="L9" si="1">IF(OR(AND(I9=3,J9=4),AND(I9=2,J9=5),AND(K9&gt;=52,K9&lt;=100)),"ZONA RIESGO EXTREMA",IF(OR(AND(I9=5,J9=2),AND(I9=4,J9=3),AND(I9=1,J9=4),AND(K9=20),AND(K9&gt;=28,K9&lt;=48)),"ZONA RIESGO ALTA",IF(OR(AND(I9=1,J9=3),AND(I9=4,J9=1),AND(K9=24)),"ZONA RIESGO MODERADA",IF(AND(K9&gt;=4,K9&lt;=16),"ZONA RIESGO BAJA"))))</f>
        <v>ZONA RIESGO BAJA</v>
      </c>
      <c r="M9" s="4" t="str">
        <f>[10]ANALISIS!I12</f>
        <v>REDUCIR EL RIESGO</v>
      </c>
      <c r="N9" s="4" t="str">
        <f>[10]ANALISIS!J12</f>
        <v xml:space="preserve">Se realiza una planeación del proceso financiero frente a los recursos a ejecutar en cada vigencia </v>
      </c>
    </row>
    <row r="10" spans="1:14" s="7" customFormat="1" ht="15" x14ac:dyDescent="0.2"/>
    <row r="11" spans="1:14" s="13" customFormat="1" ht="15" x14ac:dyDescent="0.25">
      <c r="A11" s="51" t="s">
        <v>41</v>
      </c>
      <c r="B11" s="51"/>
      <c r="C11" s="51" t="s">
        <v>42</v>
      </c>
      <c r="D11" s="51"/>
      <c r="E11" s="51" t="s">
        <v>43</v>
      </c>
      <c r="F11" s="51"/>
      <c r="G11" s="51"/>
    </row>
    <row r="12" spans="1:14" s="18" customFormat="1" ht="63.75" customHeight="1" x14ac:dyDescent="0.25">
      <c r="A12" s="50" t="s">
        <v>67</v>
      </c>
      <c r="B12" s="50"/>
      <c r="C12" s="50" t="s">
        <v>68</v>
      </c>
      <c r="D12" s="50"/>
      <c r="E12" s="50" t="s">
        <v>46</v>
      </c>
      <c r="F12" s="50"/>
      <c r="G12" s="50"/>
    </row>
    <row r="13" spans="1:14" s="18" customFormat="1" ht="14.25" customHeight="1" x14ac:dyDescent="0.25">
      <c r="A13" s="33" t="s">
        <v>75</v>
      </c>
      <c r="B13" s="38"/>
      <c r="C13" s="38"/>
      <c r="D13" s="38"/>
      <c r="E13" s="38"/>
      <c r="F13" s="38"/>
      <c r="G13" s="34"/>
    </row>
    <row r="14" spans="1:14" x14ac:dyDescent="0.2">
      <c r="C14" s="13"/>
    </row>
    <row r="15" spans="1:14" s="8" customFormat="1" ht="15" x14ac:dyDescent="0.2">
      <c r="G15" s="14" t="s">
        <v>17</v>
      </c>
    </row>
    <row r="16" spans="1:14" s="8" customFormat="1" ht="15" x14ac:dyDescent="0.2">
      <c r="G16" s="14" t="s">
        <v>18</v>
      </c>
    </row>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79" priority="8" stopIfTrue="1" operator="equal">
      <formula>"INACEPTABLE"</formula>
    </cfRule>
    <cfRule type="cellIs" dxfId="78" priority="9" stopIfTrue="1" operator="equal">
      <formula>"IMPORTANTE"</formula>
    </cfRule>
    <cfRule type="cellIs" dxfId="77" priority="10" stopIfTrue="1" operator="equal">
      <formula>"MODERADO"</formula>
    </cfRule>
  </conditionalFormatting>
  <conditionalFormatting sqref="F8:F9 L8:L9">
    <cfRule type="cellIs" dxfId="76" priority="7" stopIfTrue="1" operator="equal">
      <formula>"TOLERABLE"</formula>
    </cfRule>
  </conditionalFormatting>
  <conditionalFormatting sqref="F8:F9 L8:L9">
    <cfRule type="cellIs" dxfId="75" priority="5" stopIfTrue="1" operator="equal">
      <formula>"ZONA RIESGO ALTA"</formula>
    </cfRule>
    <cfRule type="cellIs" dxfId="74" priority="6" stopIfTrue="1" operator="equal">
      <formula>"ZONA RIESGO EXTREMA"</formula>
    </cfRule>
  </conditionalFormatting>
  <conditionalFormatting sqref="F8:F9 L8:L9">
    <cfRule type="cellIs" dxfId="73" priority="3" stopIfTrue="1" operator="equal">
      <formula>"ZONA RIESGO BAJA"</formula>
    </cfRule>
    <cfRule type="cellIs" dxfId="72" priority="4" stopIfTrue="1" operator="equal">
      <formula>"ZONA RIESGO MODERADA"</formula>
    </cfRule>
  </conditionalFormatting>
  <conditionalFormatting sqref="F8:F9 L8:L9">
    <cfRule type="cellIs" dxfId="71" priority="1" stopIfTrue="1" operator="equal">
      <formula>"ZONA RIESGO MODERADA"</formula>
    </cfRule>
    <cfRule type="cellIs" dxfId="7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formula1>#REF!</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N16"/>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'[11]CONTEXTO ESTRATEGICO'!A1</f>
        <v>EMPRESA DE RENOVACIÓN Y DESARROLLO URBANO DE BOGOTA</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2" t="s">
        <v>0</v>
      </c>
      <c r="B3" s="42"/>
      <c r="C3" s="40" t="s">
        <v>1</v>
      </c>
      <c r="D3" s="40"/>
      <c r="E3" s="40"/>
      <c r="F3" s="40"/>
      <c r="G3" s="40"/>
      <c r="H3" s="40"/>
      <c r="I3" s="40"/>
      <c r="J3" s="40"/>
      <c r="K3" s="40"/>
      <c r="L3" s="40"/>
      <c r="M3" s="40"/>
      <c r="N3" s="40"/>
    </row>
    <row r="4" spans="1:14" s="9" customFormat="1" ht="15" x14ac:dyDescent="0.2">
      <c r="A4" s="42"/>
      <c r="B4" s="42"/>
      <c r="C4" s="40"/>
      <c r="D4" s="40"/>
      <c r="E4" s="40"/>
      <c r="F4" s="40"/>
      <c r="G4" s="40"/>
      <c r="H4" s="40"/>
      <c r="I4" s="40"/>
      <c r="J4" s="40"/>
      <c r="K4" s="40"/>
      <c r="L4" s="40"/>
      <c r="M4" s="40"/>
      <c r="N4" s="40"/>
    </row>
    <row r="5" spans="1:14" s="24" customFormat="1" ht="63" customHeight="1" x14ac:dyDescent="0.3">
      <c r="A5" s="41" t="str">
        <f>'[11]CONTEXTO ESTRATEGICO'!A12</f>
        <v>GESTIÓN DE TALENTO HUMANO</v>
      </c>
      <c r="B5" s="41"/>
      <c r="C5" s="41" t="str">
        <f>[11]ANALISIS!C8</f>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
      <c r="D5" s="41"/>
      <c r="E5" s="41"/>
      <c r="F5" s="41"/>
      <c r="G5" s="41"/>
      <c r="H5" s="41"/>
      <c r="I5" s="41"/>
      <c r="J5" s="41"/>
      <c r="K5" s="41"/>
      <c r="L5" s="41"/>
      <c r="M5" s="41"/>
      <c r="N5" s="41"/>
    </row>
    <row r="6" spans="1:14" s="19" customFormat="1" ht="12" x14ac:dyDescent="0.2">
      <c r="A6" s="43" t="s">
        <v>2</v>
      </c>
      <c r="B6" s="43" t="s">
        <v>3</v>
      </c>
      <c r="C6" s="72" t="s">
        <v>34</v>
      </c>
      <c r="D6" s="39" t="s">
        <v>52</v>
      </c>
      <c r="E6" s="39"/>
      <c r="F6" s="39" t="s">
        <v>33</v>
      </c>
      <c r="G6" s="39" t="s">
        <v>11</v>
      </c>
      <c r="H6" s="39" t="s">
        <v>12</v>
      </c>
      <c r="I6" s="39" t="s">
        <v>5</v>
      </c>
      <c r="J6" s="39"/>
      <c r="K6" s="39"/>
      <c r="L6" s="39" t="s">
        <v>6</v>
      </c>
      <c r="M6" s="39" t="s">
        <v>7</v>
      </c>
      <c r="N6" s="39" t="s">
        <v>8</v>
      </c>
    </row>
    <row r="7" spans="1:14" s="19" customFormat="1" ht="24" x14ac:dyDescent="0.2">
      <c r="A7" s="43"/>
      <c r="B7" s="43"/>
      <c r="C7" s="72"/>
      <c r="D7" s="11" t="s">
        <v>9</v>
      </c>
      <c r="E7" s="11" t="s">
        <v>10</v>
      </c>
      <c r="F7" s="39"/>
      <c r="G7" s="39"/>
      <c r="H7" s="39"/>
      <c r="I7" s="11" t="s">
        <v>13</v>
      </c>
      <c r="J7" s="11" t="s">
        <v>14</v>
      </c>
      <c r="K7" s="11" t="s">
        <v>15</v>
      </c>
      <c r="L7" s="39"/>
      <c r="M7" s="39"/>
      <c r="N7" s="39"/>
    </row>
    <row r="8" spans="1:14" s="26" customFormat="1" ht="102" x14ac:dyDescent="0.2">
      <c r="A8" s="4" t="str">
        <f>[11]IDENTIFICACIÓN!A12</f>
        <v>R1</v>
      </c>
      <c r="B8" s="4" t="str">
        <f>'[11]CONTEXTO ESTRATEGICO'!J12</f>
        <v xml:space="preserve">
La combinación de factores como falta de sistematización, errores de digitación y errores de cálculo pueden ocasionar errores en los valores a pagar en la nómina que no correspondan a lo establecido.</v>
      </c>
      <c r="C8" s="27" t="s">
        <v>36</v>
      </c>
      <c r="D8" s="4">
        <f>[11]ANALISIS!C11</f>
        <v>4</v>
      </c>
      <c r="E8" s="4">
        <f>[11]ANALISIS!D11</f>
        <v>1</v>
      </c>
      <c r="F8" s="25" t="str">
        <f>[11]ANALISIS!H11</f>
        <v>ZONA RIESGO MODERADA</v>
      </c>
      <c r="G8" s="4" t="str">
        <f>CONCATENATE('[11]VALORACION CONTROLES'!C12,". ",'[11]VALORACION CONTROLES'!C13,". ",'[11]VALORACION CONTROLES'!C14)</f>
        <v xml:space="preserve">Cada vez que se elabora la nómina,  antes de entregarla  a contabilidad, el profesional de talento humano revisa los valores a pagar para verificar que se esten pagando conforme a los criterios establecidos 
. . </v>
      </c>
      <c r="H8" s="5" t="str">
        <f>'[11]VALORACIÓN DEL RIESGO'!F11</f>
        <v>IMPACTO</v>
      </c>
      <c r="I8" s="4">
        <f>IF(B8="",0,(IF('[11]VALORACIÓN DEL RIESGO'!J11&lt;50,'[11]MAPA DE RIESGO'!C13,(IF(AND('[11]VALORACIÓN DEL RIESGO'!J11&gt;=51,H8="IMPACTO"),D8,(IF(AND('[11]VALORACIÓN DEL RIESGO'!J11&gt;=51,'[11]VALORACIÓN DEL RIESGO'!J11&lt;=75,H8="PROBABILIDAD"),(IF(D8-1&lt;=0,1,D8-1)),(IF(AND('[11]VALORACIÓN DEL RIESGO'!J11&gt;=76,'[11]VALORACIÓN DEL RIESGO'!J11&lt;=100,H8="PROBABILIDAD"),(IF(D8-2&lt;=0,1,D8-2)))))))))))</f>
        <v>4</v>
      </c>
      <c r="J8" s="4">
        <f>IF(B8="",0,(IF('[11]VALORACIÓN DEL RIESGO'!J11&lt;50,'[11]MAPA DE RIESGO'!D13,(IF(AND('[11]VALORACIÓN DEL RIESGO'!J11&gt;=51,H8="PROBABILIDAD"),E8,(IF(AND('[11]VALORACIÓN DEL RIESGO'!J11&gt;=51,'[11]VALORACIÓN DEL RIESGO'!J11&lt;=75,H8="IMPACTO"),(IF(E8-1&lt;=0,1,E8-1)),(IF(AND('[11]VALORACIÓN DEL RIESGO'!J11&gt;=76,'[11]VALORACIÓN DEL RIESGO'!J11&lt;=100,H8="IMPACTO"),(IF(E8-2&lt;=0,1,E8-2)))))))))))</f>
        <v>1</v>
      </c>
      <c r="K8" s="4">
        <f>(I8*J8)*4</f>
        <v>16</v>
      </c>
      <c r="L8" s="25" t="str">
        <f>IF(OR(AND(I8=3,J8=4),AND(I8=2,J8=5),AND(K8&gt;=52,K8&lt;=100)),"ZONA RIESGO EXTREMA",IF(OR(AND(I8=5,J8=2),AND(I8=4,J8=3),AND(I8=1,J8=4),AND(K8=20),AND(K8&gt;=28,K8&lt;=48)),"ZONA RIESGO ALTA",IF(OR(AND(I8=1,J8=3),AND(I8=4,J8=1),AND(K8=24)),"ZONA RIESGO MODERADA",IF(AND(K8&gt;=4,K8&lt;=16),"ZONA RIESGO BAJA"))))</f>
        <v>ZONA RIESGO MODERADA</v>
      </c>
      <c r="M8" s="4" t="str">
        <f>[11]ANALISIS!I11</f>
        <v>EVITAR EL RIESGO</v>
      </c>
      <c r="N8" s="4" t="str">
        <f>[11]ANALISIS!J11</f>
        <v>Cada vez que se elabora la nómina,  antes de entregarla  a contabilidad, el profesional de talento humano revisa los valores a pagar para verificar que se esten pagando conforme a los criterios establecidos.</v>
      </c>
    </row>
    <row r="9" spans="1:14" s="26" customFormat="1" ht="191.25" x14ac:dyDescent="0.2">
      <c r="A9" s="4" t="str">
        <f>[11]IDENTIFICACIÓN!A13</f>
        <v>R2</v>
      </c>
      <c r="B9" s="4" t="str">
        <f>'[11]CONTEXTO ESTRATEGICO'!J13</f>
        <v>Por cambio de directrices y priorización de otras activiadades se puede ocacionar una baja participación o cancelación de las actividades de bienestar lo cual puede afectar el clima laboral.</v>
      </c>
      <c r="C9" s="27" t="s">
        <v>36</v>
      </c>
      <c r="D9" s="4">
        <f>[11]ANALISIS!C12</f>
        <v>4</v>
      </c>
      <c r="E9" s="4">
        <f>[11]ANALISIS!D12</f>
        <v>1</v>
      </c>
      <c r="F9" s="25" t="str">
        <f>[11]ANALISIS!H12</f>
        <v>ZONA RIESGO MODERADA</v>
      </c>
      <c r="G9" s="4" t="str">
        <f>CONCATENATE('[11]VALORACION CONTROLES'!C13,". ",'[11]VALORACION CONTROLES'!C14,". ",'[11]VALORACION CONTROLES'!C15)</f>
        <v>. . El profesional de bienestar realiza inscripciones previas a la realización de las actividades de bienestar cuando están dirigidas a grupos específicos.</v>
      </c>
      <c r="H9" s="5" t="str">
        <f>'[11]VALORACIÓN DEL RIESGO'!F12</f>
        <v>PROBABILIDAD</v>
      </c>
      <c r="I9" s="4">
        <f>IF(B9="",0,(IF('[11]VALORACIÓN DEL RIESGO'!J12&lt;50,'[11]MAPA DE RIESGO'!C14,(IF(AND('[11]VALORACIÓN DEL RIESGO'!J12&gt;=51,H9="IMPACTO"),D9,(IF(AND('[11]VALORACIÓN DEL RIESGO'!J12&gt;=51,'[11]VALORACIÓN DEL RIESGO'!J12&lt;=75,H9="PROBABILIDAD"),(IF(D9-1&lt;=0,1,D9-1)),(IF(AND('[11]VALORACIÓN DEL RIESGO'!J12&gt;=76,'[11]VALORACIÓN DEL RIESGO'!J12&lt;=100,H9="PROBABILIDAD"),(IF(D9-2&lt;=0,1,D9-2)))))))))))</f>
        <v>3</v>
      </c>
      <c r="J9" s="4">
        <f>IF(B9="",0,(IF('[11]VALORACIÓN DEL RIESGO'!J12&lt;50,'[11]MAPA DE RIESGO'!D14,(IF(AND('[11]VALORACIÓN DEL RIESGO'!J12&gt;=51,H9="PROBABILIDAD"),E9,(IF(AND('[11]VALORACIÓN DEL RIESGO'!J12&gt;=51,'[11]VALORACIÓN DEL RIESGO'!J12&lt;=75,H9="IMPACTO"),(IF(E9-1&lt;=0,1,E9-1)),(IF(AND('[11]VALORACIÓN DEL RIESGO'!J12&gt;=76,'[11]VALORACIÓN DEL RIESGO'!J12&lt;=100,H9="IMPACTO"),(IF(E9-2&lt;=0,1,E9-2)))))))))))</f>
        <v>1</v>
      </c>
      <c r="K9" s="4">
        <f t="shared" ref="K9:K10" si="0">(I9*J9)*4</f>
        <v>12</v>
      </c>
      <c r="L9" s="25" t="str">
        <f t="shared" ref="L9:L10" si="1">IF(OR(AND(I9=3,J9=4),AND(I9=2,J9=5),AND(K9&gt;=52,K9&lt;=100)),"ZONA RIESGO EXTREMA",IF(OR(AND(I9=5,J9=2),AND(I9=4,J9=3),AND(I9=1,J9=4),AND(K9=20),AND(K9&gt;=28,K9&lt;=48)),"ZONA RIESGO ALTA",IF(OR(AND(I9=1,J9=3),AND(I9=4,J9=1),AND(K9=24)),"ZONA RIESGO MODERADA",IF(AND(K9&gt;=4,K9&lt;=16),"ZONA RIESGO BAJA"))))</f>
        <v>ZONA RIESGO BAJA</v>
      </c>
      <c r="M9" s="4" t="str">
        <f>[11]ANALISIS!I12</f>
        <v>EVITAR EL RIESGO</v>
      </c>
      <c r="N9" s="4" t="str">
        <f>[11]ANALISIS!J12</f>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
    </row>
    <row r="10" spans="1:14" s="26" customFormat="1" ht="127.5" x14ac:dyDescent="0.2">
      <c r="A10" s="4" t="str">
        <f>[11]IDENTIFICACIÓN!A14</f>
        <v>R3</v>
      </c>
      <c r="B10" s="4" t="str">
        <f>'[11]CONTEXTO ESTRATEGICO'!J14</f>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
      <c r="C10" s="27" t="s">
        <v>36</v>
      </c>
      <c r="D10" s="4">
        <f>[11]ANALISIS!C13</f>
        <v>3</v>
      </c>
      <c r="E10" s="4">
        <f>[11]ANALISIS!D13</f>
        <v>1</v>
      </c>
      <c r="F10" s="25" t="str">
        <f>[11]ANALISIS!H13</f>
        <v>ZONA RIESGO BAJA</v>
      </c>
      <c r="G10" s="4" t="str">
        <f>CONCATENATE('[11]VALORACION CONTROLES'!C21,". ",'[11]VALORACION CONTROLES'!C22,". ",'[11]VALORACION CONTROLES'!C23)</f>
        <v xml:space="preserve">. . </v>
      </c>
      <c r="H10" s="5" t="str">
        <f>'[11]VALORACIÓN DEL RIESGO'!F13</f>
        <v>IMPACTO</v>
      </c>
      <c r="I10" s="4">
        <f>IF(B10="",0,(IF('[11]VALORACIÓN DEL RIESGO'!J13&lt;50,'[11]MAPA DE RIESGO'!C15,(IF(AND('[11]VALORACIÓN DEL RIESGO'!J13&gt;=51,H10="IMPACTO"),D10,(IF(AND('[11]VALORACIÓN DEL RIESGO'!J13&gt;=51,'[11]VALORACIÓN DEL RIESGO'!J13&lt;=75,H10="PROBABILIDAD"),(IF(D10-1&lt;=0,1,D10-1)),(IF(AND('[11]VALORACIÓN DEL RIESGO'!J13&gt;=76,'[11]VALORACIÓN DEL RIESGO'!J13&lt;=100,H10="PROBABILIDAD"),(IF(D10-2&lt;=0,1,D10-2)))))))))))</f>
        <v>3</v>
      </c>
      <c r="J10" s="4">
        <f>IF(B10="",0,(IF('[11]VALORACIÓN DEL RIESGO'!J13&lt;50,'[11]MAPA DE RIESGO'!D15,(IF(AND('[11]VALORACIÓN DEL RIESGO'!J13&gt;=51,H10="PROBABILIDAD"),E10,(IF(AND('[11]VALORACIÓN DEL RIESGO'!J13&gt;=51,'[11]VALORACIÓN DEL RIESGO'!J13&lt;=75,H10="IMPACTO"),(IF(E10-1&lt;=0,1,E10-1)),(IF(AND('[11]VALORACIÓN DEL RIESGO'!J13&gt;=76,'[11]VALORACIÓN DEL RIESGO'!J13&lt;=100,H10="IMPACTO"),(IF(E10-2&lt;=0,1,E10-2)))))))))))</f>
        <v>1</v>
      </c>
      <c r="K10" s="4">
        <f t="shared" si="0"/>
        <v>12</v>
      </c>
      <c r="L10" s="25" t="str">
        <f t="shared" si="1"/>
        <v>ZONA RIESGO BAJA</v>
      </c>
      <c r="M10" s="4" t="str">
        <f>[11]ANALISIS!I13</f>
        <v>EVITAR EL RIESGO</v>
      </c>
      <c r="N10" s="4" t="str">
        <f>[11]ANALISIS!J13</f>
        <v>Capacitar a los evaluadores y evaluados, enviar correos recordando los plazos establecidos, informar cuando se han vencido los plazos y talento humano no ha recibido los acuerdos suscritos.</v>
      </c>
    </row>
    <row r="12" spans="1:14" s="13" customFormat="1" ht="15" x14ac:dyDescent="0.25">
      <c r="A12" s="51" t="s">
        <v>41</v>
      </c>
      <c r="B12" s="51"/>
      <c r="C12" s="51" t="s">
        <v>42</v>
      </c>
      <c r="D12" s="51"/>
      <c r="E12" s="51" t="s">
        <v>43</v>
      </c>
      <c r="F12" s="51"/>
      <c r="G12" s="51"/>
    </row>
    <row r="13" spans="1:14" s="18" customFormat="1" ht="53.25" customHeight="1" x14ac:dyDescent="0.25">
      <c r="A13" s="50" t="s">
        <v>69</v>
      </c>
      <c r="B13" s="50"/>
      <c r="C13" s="50" t="s">
        <v>68</v>
      </c>
      <c r="D13" s="50"/>
      <c r="E13" s="50" t="s">
        <v>46</v>
      </c>
      <c r="F13" s="50"/>
      <c r="G13" s="50"/>
    </row>
    <row r="14" spans="1:14" s="18" customFormat="1" ht="14.25" customHeight="1" x14ac:dyDescent="0.25">
      <c r="A14" s="33" t="s">
        <v>75</v>
      </c>
      <c r="B14" s="38"/>
      <c r="C14" s="38"/>
      <c r="D14" s="38"/>
      <c r="E14" s="38"/>
      <c r="F14" s="38"/>
      <c r="G14" s="34"/>
    </row>
    <row r="15" spans="1:14" x14ac:dyDescent="0.2">
      <c r="C15" s="13"/>
    </row>
    <row r="16" spans="1:14" s="8" customFormat="1" ht="15" x14ac:dyDescent="0.2">
      <c r="G16" s="14" t="s">
        <v>17</v>
      </c>
    </row>
  </sheetData>
  <mergeCells count="24">
    <mergeCell ref="A1:N1"/>
    <mergeCell ref="A2:N2"/>
    <mergeCell ref="A3:B4"/>
    <mergeCell ref="A5:B5"/>
    <mergeCell ref="A6:A7"/>
    <mergeCell ref="B6:B7"/>
    <mergeCell ref="D6:E6"/>
    <mergeCell ref="M6:M7"/>
    <mergeCell ref="N6:N7"/>
    <mergeCell ref="C5:N5"/>
    <mergeCell ref="C3:N4"/>
    <mergeCell ref="C6:C7"/>
    <mergeCell ref="F6:F7"/>
    <mergeCell ref="G6:G7"/>
    <mergeCell ref="H6:H7"/>
    <mergeCell ref="I6:K6"/>
    <mergeCell ref="L6:L7"/>
    <mergeCell ref="A14:G14"/>
    <mergeCell ref="A12:B12"/>
    <mergeCell ref="C12:D12"/>
    <mergeCell ref="E12:G12"/>
    <mergeCell ref="A13:B13"/>
    <mergeCell ref="C13:D13"/>
    <mergeCell ref="E13:G13"/>
  </mergeCells>
  <conditionalFormatting sqref="F8:F10 L8:L10">
    <cfRule type="cellIs" dxfId="69" priority="8" stopIfTrue="1" operator="equal">
      <formula>"INACEPTABLE"</formula>
    </cfRule>
    <cfRule type="cellIs" dxfId="68" priority="9" stopIfTrue="1" operator="equal">
      <formula>"IMPORTANTE"</formula>
    </cfRule>
    <cfRule type="cellIs" dxfId="67" priority="10" stopIfTrue="1" operator="equal">
      <formula>"MODERADO"</formula>
    </cfRule>
  </conditionalFormatting>
  <conditionalFormatting sqref="F8:F10 L8:L10">
    <cfRule type="cellIs" dxfId="66" priority="7" stopIfTrue="1" operator="equal">
      <formula>"TOLERABLE"</formula>
    </cfRule>
  </conditionalFormatting>
  <conditionalFormatting sqref="F8:F10 L8:L10">
    <cfRule type="cellIs" dxfId="65" priority="5" stopIfTrue="1" operator="equal">
      <formula>"ZONA RIESGO ALTA"</formula>
    </cfRule>
    <cfRule type="cellIs" dxfId="64" priority="6" stopIfTrue="1" operator="equal">
      <formula>"ZONA RIESGO EXTREMA"</formula>
    </cfRule>
  </conditionalFormatting>
  <conditionalFormatting sqref="F8:F10 L8:L10">
    <cfRule type="cellIs" dxfId="63" priority="3" stopIfTrue="1" operator="equal">
      <formula>"ZONA RIESGO BAJA"</formula>
    </cfRule>
    <cfRule type="cellIs" dxfId="62" priority="4" stopIfTrue="1" operator="equal">
      <formula>"ZONA RIESGO MODERADA"</formula>
    </cfRule>
  </conditionalFormatting>
  <conditionalFormatting sqref="F8:F10 L8:L10">
    <cfRule type="cellIs" dxfId="61" priority="1" stopIfTrue="1" operator="equal">
      <formula>"ZONA RIESGO MODERADA"</formula>
    </cfRule>
    <cfRule type="cellIs" dxfId="6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formula1>$A$38:$A$46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N12"/>
  <sheetViews>
    <sheetView workbookViewId="0">
      <selection activeCell="A12" sqref="A12:G12"/>
    </sheetView>
  </sheetViews>
  <sheetFormatPr baseColWidth="10" defaultRowHeight="15" x14ac:dyDescent="0.25"/>
  <cols>
    <col min="1" max="1" width="8.7109375" customWidth="1"/>
    <col min="2" max="2" width="36.7109375" customWidth="1"/>
    <col min="3" max="3" width="15.7109375" customWidth="1"/>
    <col min="4" max="4" width="14.5703125" customWidth="1"/>
    <col min="5" max="5" width="10.7109375" customWidth="1"/>
    <col min="6" max="6" width="15.7109375" customWidth="1"/>
    <col min="7" max="7" width="47.7109375" customWidth="1"/>
    <col min="8" max="9" width="14.7109375" customWidth="1"/>
    <col min="10" max="10" width="9.7109375" customWidth="1"/>
    <col min="11" max="11" width="14.7109375" customWidth="1"/>
    <col min="12" max="12" width="13.7109375" customWidth="1"/>
    <col min="13" max="13" width="14.7109375" customWidth="1"/>
    <col min="14" max="14" width="29.7109375" customWidth="1"/>
  </cols>
  <sheetData>
    <row r="1" spans="1:14" ht="14.25" customHeight="1" x14ac:dyDescent="0.25">
      <c r="A1" s="79" t="str">
        <f>'[12]CONTEXTO ESTRATEGICO'!A1</f>
        <v>EMPRESA DE RENOVACIÓN Y DESARROLLO URBANO DE BOGOTÁ</v>
      </c>
      <c r="B1" s="80"/>
      <c r="C1" s="80"/>
      <c r="D1" s="80"/>
      <c r="E1" s="80"/>
      <c r="F1" s="80"/>
      <c r="G1" s="80"/>
      <c r="H1" s="80"/>
      <c r="I1" s="80"/>
      <c r="J1" s="80"/>
      <c r="K1" s="80"/>
      <c r="L1" s="80"/>
      <c r="M1" s="80"/>
      <c r="N1" s="81"/>
    </row>
    <row r="2" spans="1:14" ht="14.25" customHeight="1" x14ac:dyDescent="0.25">
      <c r="A2" s="82" t="s">
        <v>49</v>
      </c>
      <c r="B2" s="83"/>
      <c r="C2" s="83"/>
      <c r="D2" s="83"/>
      <c r="E2" s="83"/>
      <c r="F2" s="83"/>
      <c r="G2" s="83"/>
      <c r="H2" s="83"/>
      <c r="I2" s="83"/>
      <c r="J2" s="83"/>
      <c r="K2" s="83"/>
      <c r="L2" s="83"/>
      <c r="M2" s="83"/>
      <c r="N2" s="84"/>
    </row>
    <row r="3" spans="1:14" ht="22.5" customHeight="1" x14ac:dyDescent="0.25">
      <c r="A3" s="77" t="s">
        <v>0</v>
      </c>
      <c r="B3" s="77"/>
      <c r="C3" s="73" t="s">
        <v>1</v>
      </c>
      <c r="D3" s="73"/>
      <c r="E3" s="73"/>
      <c r="F3" s="73"/>
      <c r="G3" s="73"/>
      <c r="H3" s="73"/>
      <c r="I3" s="73"/>
      <c r="J3" s="73"/>
      <c r="K3" s="73"/>
      <c r="L3" s="73"/>
      <c r="M3" s="73"/>
      <c r="N3" s="73"/>
    </row>
    <row r="4" spans="1:14" x14ac:dyDescent="0.25">
      <c r="A4" s="77"/>
      <c r="B4" s="77"/>
      <c r="C4" s="73"/>
      <c r="D4" s="73"/>
      <c r="E4" s="73"/>
      <c r="F4" s="73"/>
      <c r="G4" s="73"/>
      <c r="H4" s="73"/>
      <c r="I4" s="73"/>
      <c r="J4" s="73"/>
      <c r="K4" s="73"/>
      <c r="L4" s="73"/>
      <c r="M4" s="73"/>
      <c r="N4" s="73"/>
    </row>
    <row r="5" spans="1:14" ht="50.25" customHeight="1" x14ac:dyDescent="0.25">
      <c r="A5" s="78" t="str">
        <f>'[12]CONTEXTO ESTRATEGICO'!A12</f>
        <v>GESTIÓN AMBIENTAL</v>
      </c>
      <c r="B5" s="78"/>
      <c r="C5" s="74" t="str">
        <f>[12]ANALISIS!C8</f>
        <v xml:space="preserve">Promover y mantener acciones para gestionar los aspectos ambientales identificados en las actividades desarrolladas por la Empresa de Renovación y Desarrollo Urbano de Bogotá, en el marco del Plan de Gestión Ambiental del Distrito Capital. </v>
      </c>
      <c r="D5" s="74"/>
      <c r="E5" s="74"/>
      <c r="F5" s="74"/>
      <c r="G5" s="74"/>
      <c r="H5" s="74"/>
      <c r="I5" s="74"/>
      <c r="J5" s="74"/>
      <c r="K5" s="74"/>
      <c r="L5" s="74"/>
      <c r="M5" s="74"/>
      <c r="N5" s="74"/>
    </row>
    <row r="6" spans="1:14" x14ac:dyDescent="0.25">
      <c r="A6" s="76" t="s">
        <v>2</v>
      </c>
      <c r="B6" s="76" t="s">
        <v>3</v>
      </c>
      <c r="C6" s="76" t="s">
        <v>34</v>
      </c>
      <c r="D6" s="75" t="s">
        <v>4</v>
      </c>
      <c r="E6" s="75"/>
      <c r="F6" s="75" t="s">
        <v>33</v>
      </c>
      <c r="G6" s="75" t="s">
        <v>11</v>
      </c>
      <c r="H6" s="75" t="s">
        <v>12</v>
      </c>
      <c r="I6" s="75" t="s">
        <v>5</v>
      </c>
      <c r="J6" s="75"/>
      <c r="K6" s="75"/>
      <c r="L6" s="75" t="s">
        <v>6</v>
      </c>
      <c r="M6" s="75" t="s">
        <v>7</v>
      </c>
      <c r="N6" s="75" t="s">
        <v>8</v>
      </c>
    </row>
    <row r="7" spans="1:14" ht="33.75" x14ac:dyDescent="0.25">
      <c r="A7" s="76"/>
      <c r="B7" s="76"/>
      <c r="C7" s="76"/>
      <c r="D7" s="1" t="s">
        <v>9</v>
      </c>
      <c r="E7" s="1" t="s">
        <v>10</v>
      </c>
      <c r="F7" s="75"/>
      <c r="G7" s="75"/>
      <c r="H7" s="75"/>
      <c r="I7" s="1" t="s">
        <v>13</v>
      </c>
      <c r="J7" s="1" t="s">
        <v>14</v>
      </c>
      <c r="K7" s="1" t="s">
        <v>15</v>
      </c>
      <c r="L7" s="75"/>
      <c r="M7" s="75"/>
      <c r="N7" s="75"/>
    </row>
    <row r="8" spans="1:14" ht="229.5" x14ac:dyDescent="0.25">
      <c r="A8" s="2" t="str">
        <f>[12]IDENTIFICACIÓN!A12</f>
        <v>R1</v>
      </c>
      <c r="B8" s="2" t="str">
        <f>'[12]CONTEXTO ESTRATEGICO'!J12</f>
        <v>Posibilidad de no gestionar los aspectos ambientales generados dentro o fuera de la Empresa.</v>
      </c>
      <c r="C8" s="27" t="s">
        <v>39</v>
      </c>
      <c r="D8" s="2">
        <f>[12]ANALISIS!C11</f>
        <v>1</v>
      </c>
      <c r="E8" s="2">
        <f>[12]ANALISIS!D11</f>
        <v>3</v>
      </c>
      <c r="F8" s="3" t="str">
        <f>[12]ANALISIS!H11</f>
        <v>ZONA RIESGO MODERADA</v>
      </c>
      <c r="G8" s="4" t="str">
        <f>CONCATENATE('[12]VALORACION CONTROLES'!C12,". ",'[12]VALORACION CONTROLES'!C13,". ",'[12]VALORACION CONTROLES'!C14)</f>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
      <c r="H8" s="5" t="str">
        <f>'[12]VALORACIÓN DEL RIESGO'!F11</f>
        <v>PROBABILIDAD</v>
      </c>
      <c r="I8" s="4">
        <f>IF(B8="",0,(IF('[12]VALORACIÓN DEL RIESGO'!J11&lt;50,'[12]MAPA DE RIESGO'!C13,(IF(AND('[12]VALORACIÓN DEL RIESGO'!J11&gt;=51,H8="IMPACTO"),D8,(IF(AND('[12]VALORACIÓN DEL RIESGO'!J11&gt;=51,'[12]VALORACIÓN DEL RIESGO'!J11&lt;=75,H8="PROBABILIDAD"),(IF(D8-1&lt;=0,1,D8-1)),(IF(AND('[12]VALORACIÓN DEL RIESGO'!J11&gt;=76,'[12]VALORACIÓN DEL RIESGO'!J11&lt;=100,H8="PROBABILIDAD"),(IF(D8-2&lt;=0,1,D8-2)))))))))))</f>
        <v>1</v>
      </c>
      <c r="J8" s="4">
        <f>IF(B8="",0,(IF('[12]VALORACIÓN DEL RIESGO'!J11&lt;50,'[12]MAPA DE RIESGO'!D13,(IF(AND('[12]VALORACIÓN DEL RIESGO'!J11&gt;=51,H8="PROBABILIDAD"),E8,(IF(AND('[12]VALORACIÓN DEL RIESGO'!J11&gt;=51,'[12]VALORACIÓN DEL RIESGO'!J11&lt;=75,H8="IMPACTO"),(IF(E8-1&lt;=0,1,E8-1)),(IF(AND('[12]VALORACIÓN DEL RIESGO'!J11&gt;=76,'[12]VALORACIÓN DEL RIESGO'!J11&lt;=100,H8="IMPACTO"),(IF(E8-2&lt;=0,1,E8-2)))))))))))</f>
        <v>3</v>
      </c>
      <c r="K8" s="4">
        <f>(I8*J8)*4</f>
        <v>12</v>
      </c>
      <c r="L8" s="3" t="str">
        <f>IF(OR(AND(I8=3,J8=4),AND(I8=2,J8=5),AND(K8&gt;=52,K8&lt;=100)),"ZONA RIESGO EXTREMA",IF(OR(AND(I8=5,J8=2),AND(I8=4,J8=3),AND(I8=1,J8=4),AND(K8=20),AND(K8&gt;=28,K8&lt;=48)),"ZONA RIESGO ALTA",IF(OR(AND(I8=1,J8=3),AND(I8=4,J8=1),AND(K8=24)),"ZONA RIESGO MODERADA",IF(AND(K8&gt;=4,K8&lt;=16),"ZONA RIESGO BAJA"))))</f>
        <v>ZONA RIESGO MODERADA</v>
      </c>
      <c r="M8" s="4" t="str">
        <f>[12]ANALISIS!I11</f>
        <v>REDUCIR EL RIESGO</v>
      </c>
      <c r="N8" s="4" t="str">
        <f>[12]ANALISIS!J11</f>
        <v xml:space="preserve"> Generar un proceso de alertas con base en el avance del plan de acción con el fin de identificar las actividades que no tienen un nivel de avance óptimo y puedan afectar el cumplimiento de los objetivos ambientales de la entidad.</v>
      </c>
    </row>
    <row r="10" spans="1:14" s="13" customFormat="1" x14ac:dyDescent="0.25">
      <c r="A10" s="51" t="s">
        <v>41</v>
      </c>
      <c r="B10" s="51"/>
      <c r="C10" s="51" t="s">
        <v>42</v>
      </c>
      <c r="D10" s="51"/>
      <c r="E10" s="51" t="s">
        <v>43</v>
      </c>
      <c r="F10" s="51"/>
      <c r="G10" s="51"/>
    </row>
    <row r="11" spans="1:14" s="18" customFormat="1" ht="67.5" customHeight="1" x14ac:dyDescent="0.25">
      <c r="A11" s="50" t="s">
        <v>70</v>
      </c>
      <c r="B11" s="50"/>
      <c r="C11" s="50" t="s">
        <v>58</v>
      </c>
      <c r="D11" s="50"/>
      <c r="E11" s="50" t="s">
        <v>46</v>
      </c>
      <c r="F11" s="50"/>
      <c r="G11" s="50"/>
    </row>
    <row r="12" spans="1:14" s="18" customFormat="1" ht="14.25" customHeight="1" x14ac:dyDescent="0.25">
      <c r="A12" s="33" t="s">
        <v>75</v>
      </c>
      <c r="B12" s="38"/>
      <c r="C12" s="38"/>
      <c r="D12" s="38"/>
      <c r="E12" s="38"/>
      <c r="F12" s="38"/>
      <c r="G12" s="34"/>
    </row>
  </sheetData>
  <mergeCells count="24">
    <mergeCell ref="L6:L7"/>
    <mergeCell ref="A1:N1"/>
    <mergeCell ref="A2:N2"/>
    <mergeCell ref="A5:B5"/>
    <mergeCell ref="A6:A7"/>
    <mergeCell ref="B6:B7"/>
    <mergeCell ref="D6:E6"/>
    <mergeCell ref="I6:K6"/>
    <mergeCell ref="A12:G12"/>
    <mergeCell ref="C3:N4"/>
    <mergeCell ref="C5:N5"/>
    <mergeCell ref="A10:B10"/>
    <mergeCell ref="C10:D10"/>
    <mergeCell ref="E10:G10"/>
    <mergeCell ref="A11:B11"/>
    <mergeCell ref="C11:D11"/>
    <mergeCell ref="E11:G11"/>
    <mergeCell ref="M6:M7"/>
    <mergeCell ref="N6:N7"/>
    <mergeCell ref="C6:C7"/>
    <mergeCell ref="F6:F7"/>
    <mergeCell ref="G6:G7"/>
    <mergeCell ref="H6:H7"/>
    <mergeCell ref="A3:B4"/>
  </mergeCells>
  <conditionalFormatting sqref="F8 L8">
    <cfRule type="cellIs" dxfId="59" priority="8" stopIfTrue="1" operator="equal">
      <formula>"INACEPTABLE"</formula>
    </cfRule>
    <cfRule type="cellIs" dxfId="58" priority="9" stopIfTrue="1" operator="equal">
      <formula>"IMPORTANTE"</formula>
    </cfRule>
    <cfRule type="cellIs" dxfId="57" priority="10" stopIfTrue="1" operator="equal">
      <formula>"MODERADO"</formula>
    </cfRule>
  </conditionalFormatting>
  <conditionalFormatting sqref="F8 L8">
    <cfRule type="cellIs" dxfId="56" priority="7" stopIfTrue="1" operator="equal">
      <formula>"TOLERABLE"</formula>
    </cfRule>
  </conditionalFormatting>
  <conditionalFormatting sqref="F8 L8">
    <cfRule type="cellIs" dxfId="55" priority="5" stopIfTrue="1" operator="equal">
      <formula>"ZONA RIESGO ALTA"</formula>
    </cfRule>
    <cfRule type="cellIs" dxfId="54" priority="6" stopIfTrue="1" operator="equal">
      <formula>"ZONA RIESGO EXTREMA"</formula>
    </cfRule>
  </conditionalFormatting>
  <conditionalFormatting sqref="F8 L8">
    <cfRule type="cellIs" dxfId="53" priority="3" stopIfTrue="1" operator="equal">
      <formula>"ZONA RIESGO BAJA"</formula>
    </cfRule>
    <cfRule type="cellIs" dxfId="52" priority="4" stopIfTrue="1" operator="equal">
      <formula>"ZONA RIESGO MODERADA"</formula>
    </cfRule>
  </conditionalFormatting>
  <conditionalFormatting sqref="F8 L8">
    <cfRule type="cellIs" dxfId="51" priority="1" stopIfTrue="1" operator="equal">
      <formula>"ZONA RIESGO MODERADA"</formula>
    </cfRule>
    <cfRule type="cellIs" dxfId="5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N14"/>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5.425781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'[13]CONTEXTO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2" t="s">
        <v>0</v>
      </c>
      <c r="B3" s="42"/>
      <c r="C3" s="40" t="s">
        <v>1</v>
      </c>
      <c r="D3" s="40"/>
      <c r="E3" s="40"/>
      <c r="F3" s="40"/>
      <c r="G3" s="40"/>
      <c r="H3" s="40"/>
      <c r="I3" s="40"/>
      <c r="J3" s="40"/>
      <c r="K3" s="40"/>
      <c r="L3" s="40"/>
      <c r="M3" s="40"/>
      <c r="N3" s="40"/>
    </row>
    <row r="4" spans="1:14" s="9" customFormat="1" ht="15" x14ac:dyDescent="0.2">
      <c r="A4" s="42"/>
      <c r="B4" s="42"/>
      <c r="C4" s="40"/>
      <c r="D4" s="40"/>
      <c r="E4" s="40"/>
      <c r="F4" s="40"/>
      <c r="G4" s="40"/>
      <c r="H4" s="40"/>
      <c r="I4" s="40"/>
      <c r="J4" s="40"/>
      <c r="K4" s="40"/>
      <c r="L4" s="40"/>
      <c r="M4" s="40"/>
      <c r="N4" s="40"/>
    </row>
    <row r="5" spans="1:14" s="24" customFormat="1" ht="68.25" customHeight="1" x14ac:dyDescent="0.3">
      <c r="A5" s="41" t="str">
        <f>'[13]CONTEXTO ESTRATEGICO'!A12</f>
        <v>GESTIÓN DE SERVICIOS LOGÍSTICOS</v>
      </c>
      <c r="B5" s="41"/>
      <c r="C5" s="41" t="str">
        <f>[13]ANALISIS!C8</f>
        <v>Atender las necesidades de todos los procesos en materia de bienes, suministros, servicios y gestión ambiental para garantizar el óptimo funcionamiento y estado de los bienes muebles e inmuebles a cargo de La Empresa de Renovación y Desarrollo Urbano de Bogotá.</v>
      </c>
      <c r="D5" s="41"/>
      <c r="E5" s="41"/>
      <c r="F5" s="41"/>
      <c r="G5" s="41"/>
      <c r="H5" s="41"/>
      <c r="I5" s="41"/>
      <c r="J5" s="41"/>
      <c r="K5" s="41"/>
      <c r="L5" s="41"/>
      <c r="M5" s="41"/>
      <c r="N5" s="41"/>
    </row>
    <row r="6" spans="1:14" s="19" customFormat="1" ht="12" x14ac:dyDescent="0.2">
      <c r="A6" s="43" t="s">
        <v>2</v>
      </c>
      <c r="B6" s="43" t="s">
        <v>3</v>
      </c>
      <c r="C6" s="43" t="s">
        <v>34</v>
      </c>
      <c r="D6" s="39" t="s">
        <v>4</v>
      </c>
      <c r="E6" s="39"/>
      <c r="F6" s="39" t="s">
        <v>33</v>
      </c>
      <c r="G6" s="39" t="s">
        <v>11</v>
      </c>
      <c r="H6" s="39" t="s">
        <v>12</v>
      </c>
      <c r="I6" s="39" t="s">
        <v>5</v>
      </c>
      <c r="J6" s="39"/>
      <c r="K6" s="39"/>
      <c r="L6" s="39" t="s">
        <v>6</v>
      </c>
      <c r="M6" s="39" t="s">
        <v>7</v>
      </c>
      <c r="N6" s="39" t="s">
        <v>8</v>
      </c>
    </row>
    <row r="7" spans="1:14" s="19" customFormat="1" ht="24" x14ac:dyDescent="0.2">
      <c r="A7" s="43"/>
      <c r="B7" s="43"/>
      <c r="C7" s="43"/>
      <c r="D7" s="11" t="s">
        <v>9</v>
      </c>
      <c r="E7" s="11" t="s">
        <v>10</v>
      </c>
      <c r="F7" s="39"/>
      <c r="G7" s="39"/>
      <c r="H7" s="39"/>
      <c r="I7" s="11" t="s">
        <v>13</v>
      </c>
      <c r="J7" s="11" t="s">
        <v>14</v>
      </c>
      <c r="K7" s="11" t="s">
        <v>15</v>
      </c>
      <c r="L7" s="39"/>
      <c r="M7" s="39"/>
      <c r="N7" s="39"/>
    </row>
    <row r="8" spans="1:14" s="26" customFormat="1" ht="354.75" customHeight="1" x14ac:dyDescent="0.2">
      <c r="A8" s="4" t="str">
        <f>[13]IDENTIFICACIÓN!A12</f>
        <v>R1</v>
      </c>
      <c r="B8" s="4" t="str">
        <f>'[13]CONTEXTO ESTRATEGICO'!J12</f>
        <v>Sustracción o pérdida de bienes de la entidad.</v>
      </c>
      <c r="C8" s="28" t="s">
        <v>36</v>
      </c>
      <c r="D8" s="4">
        <f>[13]ANALISIS!C11</f>
        <v>2</v>
      </c>
      <c r="E8" s="4">
        <f>[13]ANALISIS!D11</f>
        <v>2</v>
      </c>
      <c r="F8" s="25" t="str">
        <f>[13]ANALISIS!H11</f>
        <v>ZONA RIESGO BAJA</v>
      </c>
      <c r="G8" s="4" t="str">
        <f>CONCATENATE('[13]VALORACION CONTROLES'!C12,". ",'[13]VALORACION CONTROLES'!C13,". ",'[13]VALORACION CONTROLES'!C14)</f>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
      <c r="H8" s="5" t="str">
        <f>'[13]VALORACIÓN DEL RIESGO'!F11</f>
        <v>PROBABILIDAD</v>
      </c>
      <c r="I8" s="4">
        <f>IF(B8="",0,(IF('[13]VALORACIÓN DEL RIESGO'!J11&lt;50,'[13]MAPA DE RIESGO'!C13,(IF(AND('[13]VALORACIÓN DEL RIESGO'!J11&gt;=51,H8="IMPACTO"),D8,(IF(AND('[13]VALORACIÓN DEL RIESGO'!J11&gt;=51,'[13]VALORACIÓN DEL RIESGO'!J11&lt;=75,H8="PROBABILIDAD"),(IF(D8-1&lt;=0,1,D8-1)),(IF(AND('[13]VALORACIÓN DEL RIESGO'!J11&gt;=76,'[13]VALORACIÓN DEL RIESGO'!J11&lt;=100,H8="PROBABILIDAD"),(IF(D8-2&lt;=0,1,D8-2)))))))))))</f>
        <v>1</v>
      </c>
      <c r="J8" s="4">
        <f>IF(B8="",0,(IF('[13]VALORACIÓN DEL RIESGO'!J11&lt;50,'[13]MAPA DE RIESGO'!D13,(IF(AND('[13]VALORACIÓN DEL RIESGO'!J11&gt;=51,H8="PROBABILIDAD"),E8,(IF(AND('[13]VALORACIÓN DEL RIESGO'!J11&gt;=51,'[13]VALORACIÓN DEL RIESGO'!J11&lt;=75,H8="IMPACTO"),(IF(E8-1&lt;=0,1,E8-1)),(IF(AND('[13]VALORACIÓN DEL RIESGO'!J11&gt;=76,'[13]VALORACIÓN DEL RIESGO'!J11&lt;=100,H8="IMPACTO"),(IF(E8-2&lt;=0,1,E8-2)))))))))))</f>
        <v>2</v>
      </c>
      <c r="K8" s="4">
        <f>(I8*J8)*4</f>
        <v>8</v>
      </c>
      <c r="L8" s="25" t="str">
        <f>IF(OR(AND(I8=3,J8=4),AND(I8=2,J8=5),AND(K8&gt;=52,K8&lt;=100)),"ZONA RIESGO EXTREMA",IF(OR(AND(I8=5,J8=2),AND(I8=4,J8=3),AND(I8=1,J8=4),AND(K8=20),AND(K8&gt;=28,K8&lt;=48)),"ZONA RIESGO ALTA",IF(OR(AND(I8=1,J8=3),AND(I8=4,J8=1),AND(K8=24)),"ZONA RIESGO MODERADA",IF(AND(K8&gt;=4,K8&lt;=16),"ZONA RIESGO BAJA"))))</f>
        <v>ZONA RIESGO BAJA</v>
      </c>
      <c r="M8" s="4" t="str">
        <f>[13]ANALISIS!I11</f>
        <v>ASUMIR EL RIESGO</v>
      </c>
      <c r="N8" s="4" t="str">
        <f>[13]ANALISIS!J11</f>
        <v xml:space="preserve">Realizar un muestreo dos veces al año de los bienes a cargo de la Empresa con el fin de verificar que se encuentren registrados en el Sistema Administrativo y Financiero de la Empresa. </v>
      </c>
    </row>
    <row r="9" spans="1:14" s="26" customFormat="1" ht="343.5" customHeight="1" x14ac:dyDescent="0.2">
      <c r="A9" s="4" t="str">
        <f>[13]IDENTIFICACIÓN!A13</f>
        <v>R2</v>
      </c>
      <c r="B9" s="4" t="str">
        <f>'[13]CONTEXTO ESTRATEGICO'!J13</f>
        <v>Posibilidad de no contar con los bienes, suministros y servicios para atender las necesidades de los procesos.</v>
      </c>
      <c r="C9" s="4" t="s">
        <v>36</v>
      </c>
      <c r="D9" s="4">
        <f>[13]ANALISIS!C12</f>
        <v>2</v>
      </c>
      <c r="E9" s="4">
        <f>[13]ANALISIS!D12</f>
        <v>3</v>
      </c>
      <c r="F9" s="25" t="str">
        <f>[13]ANALISIS!H12</f>
        <v>ZONA RIESGO MODERADA</v>
      </c>
      <c r="G9" s="4" t="str">
        <f>CONCATENATE('[13]VALORACION CONTROLES'!C13,". ",'[13]VALORACION CONTROLES'!C14,". ",'[13]VALORACION CONTROLES'!C15)</f>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
      <c r="H9" s="5" t="str">
        <f>'[13]VALORACIÓN DEL RIESGO'!F12</f>
        <v>PROBABILIDAD</v>
      </c>
      <c r="I9" s="4">
        <f>IF(B9="",0,(IF('[13]VALORACIÓN DEL RIESGO'!J12&lt;50,'[13]MAPA DE RIESGO'!C14,(IF(AND('[13]VALORACIÓN DEL RIESGO'!J12&gt;=51,H9="IMPACTO"),D9,(IF(AND('[13]VALORACIÓN DEL RIESGO'!J12&gt;=51,'[13]VALORACIÓN DEL RIESGO'!J12&lt;=75,H9="PROBABILIDAD"),(IF(D9-1&lt;=0,1,D9-1)),(IF(AND('[13]VALORACIÓN DEL RIESGO'!J12&gt;=76,'[13]VALORACIÓN DEL RIESGO'!J12&lt;=100,H9="PROBABILIDAD"),(IF(D9-2&lt;=0,1,D9-2)))))))))))</f>
        <v>1</v>
      </c>
      <c r="J9" s="4">
        <f>IF(B9="",0,(IF('[13]VALORACIÓN DEL RIESGO'!J12&lt;50,'[13]MAPA DE RIESGO'!D14,(IF(AND('[13]VALORACIÓN DEL RIESGO'!J12&gt;=51,H9="PROBABILIDAD"),E9,(IF(AND('[13]VALORACIÓN DEL RIESGO'!J12&gt;=51,'[13]VALORACIÓN DEL RIESGO'!J12&lt;=75,H9="IMPACTO"),(IF(E9-1&lt;=0,1,E9-1)),(IF(AND('[13]VALORACIÓN DEL RIESGO'!J12&gt;=76,'[13]VALORACIÓN DEL RIESGO'!J12&lt;=100,H9="IMPACTO"),(IF(E9-2&lt;=0,1,E9-2)))))))))))</f>
        <v>3</v>
      </c>
      <c r="K9" s="4">
        <f t="shared" ref="K9" si="0">(I9*J9)*4</f>
        <v>12</v>
      </c>
      <c r="L9" s="25" t="str">
        <f t="shared" ref="L9" si="1">IF(OR(AND(I9=3,J9=4),AND(I9=2,J9=5),AND(K9&gt;=52,K9&lt;=100)),"ZONA RIESGO EXTREMA",IF(OR(AND(I9=5,J9=2),AND(I9=4,J9=3),AND(I9=1,J9=4),AND(K9=20),AND(K9&gt;=28,K9&lt;=48)),"ZONA RIESGO ALTA",IF(OR(AND(I9=1,J9=3),AND(I9=4,J9=1),AND(K9=24)),"ZONA RIESGO MODERADA",IF(AND(K9&gt;=4,K9&lt;=16),"ZONA RIESGO BAJA"))))</f>
        <v>ZONA RIESGO MODERADA</v>
      </c>
      <c r="M9" s="4" t="str">
        <f>[13]ANALISIS!I12</f>
        <v>REDUCIR EL RIESGO</v>
      </c>
      <c r="N9" s="4" t="str">
        <f>[13]ANALISIS!J12</f>
        <v>Realizar una revisión trimestral del los objetivos y obligaciones contractuales de los procesos que se encuentren en el Plan de Adquisiciones de la Empresa, con el fin de garantizar su adecuada ejecución.</v>
      </c>
    </row>
    <row r="11" spans="1:14" s="13" customFormat="1" ht="15" x14ac:dyDescent="0.25">
      <c r="A11" s="51" t="s">
        <v>41</v>
      </c>
      <c r="B11" s="51"/>
      <c r="C11" s="51" t="s">
        <v>42</v>
      </c>
      <c r="D11" s="51"/>
      <c r="E11" s="51" t="s">
        <v>43</v>
      </c>
      <c r="F11" s="51"/>
      <c r="G11" s="51"/>
    </row>
    <row r="12" spans="1:14" s="18" customFormat="1" ht="63.75" customHeight="1" x14ac:dyDescent="0.25">
      <c r="A12" s="50" t="s">
        <v>67</v>
      </c>
      <c r="B12" s="50"/>
      <c r="C12" s="50" t="s">
        <v>68</v>
      </c>
      <c r="D12" s="50"/>
      <c r="E12" s="50" t="s">
        <v>46</v>
      </c>
      <c r="F12" s="50"/>
      <c r="G12" s="50"/>
    </row>
    <row r="13" spans="1:14" s="18" customFormat="1" ht="14.25" customHeight="1" x14ac:dyDescent="0.25">
      <c r="A13" s="33" t="s">
        <v>75</v>
      </c>
      <c r="B13" s="38"/>
      <c r="C13" s="38"/>
      <c r="D13" s="38"/>
      <c r="E13" s="38"/>
      <c r="F13" s="38"/>
      <c r="G13" s="34"/>
    </row>
    <row r="14" spans="1:14" customFormat="1" ht="15" x14ac:dyDescent="0.25"/>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49" priority="8" stopIfTrue="1" operator="equal">
      <formula>"INACEPTABLE"</formula>
    </cfRule>
    <cfRule type="cellIs" dxfId="48" priority="9" stopIfTrue="1" operator="equal">
      <formula>"IMPORTANTE"</formula>
    </cfRule>
    <cfRule type="cellIs" dxfId="47" priority="10" stopIfTrue="1" operator="equal">
      <formula>"MODERADO"</formula>
    </cfRule>
  </conditionalFormatting>
  <conditionalFormatting sqref="F8:F9 L8:L9">
    <cfRule type="cellIs" dxfId="46" priority="7" stopIfTrue="1" operator="equal">
      <formula>"TOLERABLE"</formula>
    </cfRule>
  </conditionalFormatting>
  <conditionalFormatting sqref="F8:F9 L8:L9">
    <cfRule type="cellIs" dxfId="45" priority="5" stopIfTrue="1" operator="equal">
      <formula>"ZONA RIESGO ALTA"</formula>
    </cfRule>
    <cfRule type="cellIs" dxfId="44" priority="6" stopIfTrue="1" operator="equal">
      <formula>"ZONA RIESGO EXTREMA"</formula>
    </cfRule>
  </conditionalFormatting>
  <conditionalFormatting sqref="F8:F9 L8:L9">
    <cfRule type="cellIs" dxfId="43" priority="3" stopIfTrue="1" operator="equal">
      <formula>"ZONA RIESGO BAJA"</formula>
    </cfRule>
    <cfRule type="cellIs" dxfId="42" priority="4" stopIfTrue="1" operator="equal">
      <formula>"ZONA RIESGO MODERADA"</formula>
    </cfRule>
  </conditionalFormatting>
  <conditionalFormatting sqref="F8:F9 L8:L9">
    <cfRule type="cellIs" dxfId="41" priority="1" stopIfTrue="1" operator="equal">
      <formula>"ZONA RIESGO MODERADA"</formula>
    </cfRule>
    <cfRule type="cellIs" dxfId="4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N14"/>
  <sheetViews>
    <sheetView workbookViewId="0">
      <selection activeCell="A14" sqref="A14:G14"/>
    </sheetView>
  </sheetViews>
  <sheetFormatPr baseColWidth="10" defaultRowHeight="14.25" x14ac:dyDescent="0.2"/>
  <cols>
    <col min="1" max="1" width="8.7109375" style="10" customWidth="1"/>
    <col min="2" max="2" width="36.7109375" style="10" customWidth="1"/>
    <col min="3"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5703125" style="10" customWidth="1"/>
    <col min="12" max="12" width="13.7109375" style="10" customWidth="1"/>
    <col min="13" max="13" width="15.7109375" style="10" customWidth="1"/>
    <col min="14" max="14" width="29.7109375" style="10" customWidth="1"/>
    <col min="15" max="16384" width="11.42578125" style="10"/>
  </cols>
  <sheetData>
    <row r="1" spans="1:14" ht="14.25" customHeight="1" x14ac:dyDescent="0.2">
      <c r="A1" s="52" t="str">
        <f>'[14]CONTEXTO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2" t="s">
        <v>0</v>
      </c>
      <c r="B3" s="42"/>
      <c r="C3" s="40" t="s">
        <v>1</v>
      </c>
      <c r="D3" s="40"/>
      <c r="E3" s="40"/>
      <c r="F3" s="40"/>
      <c r="G3" s="40"/>
      <c r="H3" s="40"/>
      <c r="I3" s="40"/>
      <c r="J3" s="40"/>
      <c r="K3" s="40"/>
      <c r="L3" s="40"/>
      <c r="M3" s="40"/>
      <c r="N3" s="40"/>
    </row>
    <row r="4" spans="1:14" s="9" customFormat="1" ht="15" x14ac:dyDescent="0.2">
      <c r="A4" s="42"/>
      <c r="B4" s="42"/>
      <c r="C4" s="40"/>
      <c r="D4" s="40"/>
      <c r="E4" s="40"/>
      <c r="F4" s="40"/>
      <c r="G4" s="40"/>
      <c r="H4" s="40"/>
      <c r="I4" s="40"/>
      <c r="J4" s="40"/>
      <c r="K4" s="40"/>
      <c r="L4" s="40"/>
      <c r="M4" s="40"/>
      <c r="N4" s="40"/>
    </row>
    <row r="5" spans="1:14" s="24" customFormat="1" ht="63" customHeight="1" x14ac:dyDescent="0.3">
      <c r="A5" s="41" t="str">
        <f>'[14]CONTEXTO ESTRATEGICO'!A12</f>
        <v>GESTIÓN DOCUMENTAL</v>
      </c>
      <c r="B5" s="41"/>
      <c r="C5" s="41" t="str">
        <f>[14]ANALISIS!C8</f>
        <v>Lograr una óptima administración y conservación de los archivos que conforman el acervo documental de la empresa, asegurando la disponibilidad y acceso de la información para todos los grupos de interés.</v>
      </c>
      <c r="D5" s="41"/>
      <c r="E5" s="41"/>
      <c r="F5" s="41"/>
      <c r="G5" s="41"/>
      <c r="H5" s="41"/>
      <c r="I5" s="41"/>
      <c r="J5" s="41"/>
      <c r="K5" s="41"/>
      <c r="L5" s="41"/>
      <c r="M5" s="41"/>
      <c r="N5" s="41"/>
    </row>
    <row r="6" spans="1:14" s="19" customFormat="1" ht="12" x14ac:dyDescent="0.2">
      <c r="A6" s="43" t="s">
        <v>2</v>
      </c>
      <c r="B6" s="43" t="s">
        <v>3</v>
      </c>
      <c r="C6" s="43" t="s">
        <v>34</v>
      </c>
      <c r="D6" s="39" t="s">
        <v>4</v>
      </c>
      <c r="E6" s="39"/>
      <c r="F6" s="39" t="s">
        <v>33</v>
      </c>
      <c r="G6" s="11"/>
      <c r="H6" s="39" t="s">
        <v>12</v>
      </c>
      <c r="I6" s="39" t="s">
        <v>5</v>
      </c>
      <c r="J6" s="39"/>
      <c r="K6" s="39"/>
      <c r="L6" s="39" t="s">
        <v>6</v>
      </c>
      <c r="M6" s="39" t="s">
        <v>7</v>
      </c>
      <c r="N6" s="39" t="s">
        <v>8</v>
      </c>
    </row>
    <row r="7" spans="1:14" s="19" customFormat="1" ht="24" x14ac:dyDescent="0.2">
      <c r="A7" s="43"/>
      <c r="B7" s="43"/>
      <c r="C7" s="43"/>
      <c r="D7" s="11" t="s">
        <v>9</v>
      </c>
      <c r="E7" s="11" t="s">
        <v>10</v>
      </c>
      <c r="F7" s="39"/>
      <c r="G7" s="11" t="s">
        <v>11</v>
      </c>
      <c r="H7" s="39"/>
      <c r="I7" s="11" t="s">
        <v>13</v>
      </c>
      <c r="J7" s="11" t="s">
        <v>14</v>
      </c>
      <c r="K7" s="11" t="s">
        <v>15</v>
      </c>
      <c r="L7" s="39"/>
      <c r="M7" s="39"/>
      <c r="N7" s="39"/>
    </row>
    <row r="8" spans="1:14" s="26" customFormat="1" ht="331.5" customHeight="1" x14ac:dyDescent="0.2">
      <c r="A8" s="4" t="str">
        <f>[14]IDENTIFICACIÓN!A12</f>
        <v>R1</v>
      </c>
      <c r="B8" s="4" t="str">
        <f>'[14]CONTEXTO ESTRATEGICO'!J12</f>
        <v>Posibilidad de utilización indebida de información.</v>
      </c>
      <c r="C8" s="28" t="s">
        <v>40</v>
      </c>
      <c r="D8" s="4">
        <f>[14]ANALISIS!C11</f>
        <v>1</v>
      </c>
      <c r="E8" s="4">
        <f>[14]ANALISIS!D11</f>
        <v>4</v>
      </c>
      <c r="F8" s="25" t="str">
        <f>[14]ANALISIS!H11</f>
        <v>ZONA RIESGO ALTA</v>
      </c>
      <c r="G8" s="4" t="str">
        <f>CONCATENATE('[14]VALORACION CONTROLES'!C12,". ",'[14]VALORACION CONTROLES'!C13,". ",'[14]VALORACION CONTROLES'!C14)</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
      <c r="H8" s="5" t="str">
        <f>'[14]VALORACIÓN DEL RIESGO'!F11</f>
        <v>PROBABILIDAD</v>
      </c>
      <c r="I8" s="4">
        <f>IF(B8="",0,(IF('[14]VALORACIÓN DEL RIESGO'!J11&lt;50,'[14]MAPA DE RIESGO'!C13,(IF(AND('[14]VALORACIÓN DEL RIESGO'!J11&gt;=51,H8="IMPACTO"),D8,(IF(AND('[14]VALORACIÓN DEL RIESGO'!J11&gt;=51,'[14]VALORACIÓN DEL RIESGO'!J11&lt;=75,H8="PROBABILIDAD"),(IF(D8-1&lt;=0,1,D8-1)),(IF(AND('[14]VALORACIÓN DEL RIESGO'!J11&gt;=76,'[14]VALORACIÓN DEL RIESGO'!J11&lt;=100,H8="PROBABILIDAD"),(IF(D8-2&lt;=0,1,D8-2)))))))))))</f>
        <v>1</v>
      </c>
      <c r="J8" s="4">
        <f>IF(B8="",0,(IF('[14]VALORACIÓN DEL RIESGO'!J11&lt;50,'[14]MAPA DE RIESGO'!D13,(IF(AND('[14]VALORACIÓN DEL RIESGO'!J11&gt;=51,H8="PROBABILIDAD"),E8,(IF(AND('[14]VALORACIÓN DEL RIESGO'!J11&gt;=51,'[14]VALORACIÓN DEL RIESGO'!J11&lt;=75,H8="IMPACTO"),(IF(E8-1&lt;=0,1,E8-1)),(IF(AND('[14]VALORACIÓN DEL RIESGO'!J11&gt;=76,'[14]VALORACIÓN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[14]ANALISIS!I11</f>
        <v>EVITAR EL RIESGO</v>
      </c>
      <c r="N8" s="4" t="str">
        <f>[14]ANALISIS!J11</f>
        <v>Verificar que la Base de Datos Préstamos Documentales contenga el registro y descargue de la devolución de los documentos en préstamo.</v>
      </c>
    </row>
    <row r="9" spans="1:14" s="26" customFormat="1" ht="201.75" customHeight="1" x14ac:dyDescent="0.2">
      <c r="A9" s="4" t="str">
        <f>[14]IDENTIFICACIÓN!A13</f>
        <v>R2</v>
      </c>
      <c r="B9" s="4" t="str">
        <f>'[14]CONTEXTO ESTRATEGICO'!J13</f>
        <v>Deterioro de los documentos de la Empresa.</v>
      </c>
      <c r="C9" s="28" t="s">
        <v>36</v>
      </c>
      <c r="D9" s="4">
        <f>[14]ANALISIS!C12</f>
        <v>3</v>
      </c>
      <c r="E9" s="4">
        <f>[14]ANALISIS!D12</f>
        <v>2</v>
      </c>
      <c r="F9" s="25" t="str">
        <f>[14]ANALISIS!H12</f>
        <v>ZONA RIESGO MODERADA</v>
      </c>
      <c r="G9" s="4" t="str">
        <f>CONCATENATE('[14]VALORACION CONTROLES'!C15,". ",'[14]VALORACION CONTROLES'!C16,". ",'[14]VALORACION CONTROLES'!C17)</f>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
      <c r="H9" s="5" t="str">
        <f>'[14]VALORACIÓN DEL RIESGO'!F12</f>
        <v>PROBABILIDAD</v>
      </c>
      <c r="I9" s="4">
        <f>IF(B9="",0,(IF('[14]VALORACIÓN DEL RIESGO'!J12&lt;50,'[14]MAPA DE RIESGO'!C14,(IF(AND('[14]VALORACIÓN DEL RIESGO'!J12&gt;=51,H9="IMPACTO"),D9,(IF(AND('[14]VALORACIÓN DEL RIESGO'!J12&gt;=51,'[14]VALORACIÓN DEL RIESGO'!J12&lt;=75,H9="PROBABILIDAD"),(IF(D9-1&lt;=0,1,D9-1)),(IF(AND('[14]VALORACIÓN DEL RIESGO'!J12&gt;=76,'[14]VALORACIÓN DEL RIESGO'!J12&lt;=100,H9="PROBABILIDAD"),(IF(D9-2&lt;=0,1,D9-2)))))))))))</f>
        <v>3</v>
      </c>
      <c r="J9" s="4">
        <f>IF(B9="",0,(IF('[14]VALORACIÓN DEL RIESGO'!J12&lt;50,'[14]MAPA DE RIESGO'!D14,(IF(AND('[14]VALORACIÓN DEL RIESGO'!J12&gt;=51,H9="PROBABILIDAD"),E9,(IF(AND('[14]VALORACIÓN DEL RIESGO'!J12&gt;=51,'[14]VALORACIÓN DEL RIESGO'!J12&lt;=75,H9="IMPACTO"),(IF(E9-1&lt;=0,1,E9-1)),(IF(AND('[14]VALORACIÓN DEL RIESGO'!J12&gt;=76,'[14]VALORACIÓN DEL RIESGO'!J12&lt;=100,H9="IMPACTO"),(IF(E9-2&lt;=0,1,E9-2)))))))))))</f>
        <v>2</v>
      </c>
      <c r="K9" s="4">
        <f t="shared" ref="K9:K10" si="0">(I9*J9)*4</f>
        <v>24</v>
      </c>
      <c r="L9" s="25" t="str">
        <f t="shared" ref="L9:L10" si="1">IF(OR(AND(I9=3,J9=4),AND(I9=2,J9=5),AND(K9&gt;=52,K9&lt;=100)),"ZONA RIESGO EXTREMA",IF(OR(AND(I9=5,J9=2),AND(I9=4,J9=3),AND(I9=1,J9=4),AND(K9=20),AND(K9&gt;=28,K9&lt;=48)),"ZONA RIESGO ALTA",IF(OR(AND(I9=1,J9=3),AND(I9=4,J9=1),AND(K9=24)),"ZONA RIESGO MODERADA",IF(AND(K9&gt;=4,K9&lt;=16),"ZONA RIESGO BAJA"))))</f>
        <v>ZONA RIESGO MODERADA</v>
      </c>
      <c r="M9" s="4" t="str">
        <f>[14]ANALISIS!I12</f>
        <v>REDUCIR EL RIESGO</v>
      </c>
      <c r="N9" s="4" t="str">
        <f>[14]ANALISIS!J12</f>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
    </row>
    <row r="10" spans="1:14" s="26" customFormat="1" ht="409.5" customHeight="1" x14ac:dyDescent="0.2">
      <c r="A10" s="4" t="str">
        <f>[14]IDENTIFICACIÓN!A14</f>
        <v>R3</v>
      </c>
      <c r="B10" s="4" t="str">
        <f>'[14]CONTEXTO ESTRATEGICO'!J14</f>
        <v>Pérdida de información documental.</v>
      </c>
      <c r="C10" s="28" t="s">
        <v>36</v>
      </c>
      <c r="D10" s="4">
        <f>[14]ANALISIS!C13</f>
        <v>3</v>
      </c>
      <c r="E10" s="4">
        <f>[14]ANALISIS!D13</f>
        <v>2</v>
      </c>
      <c r="F10" s="25" t="str">
        <f>[14]ANALISIS!H13</f>
        <v>ZONA RIESGO MODERADA</v>
      </c>
      <c r="G10" s="4" t="str">
        <f>CONCATENATE('[14]VALORACION CONTROLES'!C18,". ",'[14]VALORACION CONTROLES'!C19,". ",'[14]VALORACION CONTROLES'!C20)</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
      <c r="H10" s="5" t="str">
        <f>'[14]VALORACIÓN DEL RIESGO'!F13</f>
        <v>IMPACTO</v>
      </c>
      <c r="I10" s="4">
        <f>IF(B10="",0,(IF('[14]VALORACIÓN DEL RIESGO'!J13&lt;50,'[14]MAPA DE RIESGO'!C15,(IF(AND('[14]VALORACIÓN DEL RIESGO'!J13&gt;=51,H10="IMPACTO"),D10,(IF(AND('[14]VALORACIÓN DEL RIESGO'!J13&gt;=51,'[14]VALORACIÓN DEL RIESGO'!J13&lt;=75,H10="PROBABILIDAD"),(IF(D10-1&lt;=0,1,D10-1)),(IF(AND('[14]VALORACIÓN DEL RIESGO'!J13&gt;=76,'[14]VALORACIÓN DEL RIESGO'!J13&lt;=100,H10="PROBABILIDAD"),(IF(D10-2&lt;=0,1,D10-2)))))))))))</f>
        <v>3</v>
      </c>
      <c r="J10" s="4">
        <f>IF(B10="",0,(IF('[14]VALORACIÓN DEL RIESGO'!J13&lt;50,'[14]MAPA DE RIESGO'!D15,(IF(AND('[14]VALORACIÓN DEL RIESGO'!J13&gt;=51,H10="PROBABILIDAD"),E10,(IF(AND('[14]VALORACIÓN DEL RIESGO'!J13&gt;=51,'[14]VALORACIÓN DEL RIESGO'!J13&lt;=75,H10="IMPACTO"),(IF(E10-1&lt;=0,1,E10-1)),(IF(AND('[14]VALORACIÓN DEL RIESGO'!J13&gt;=76,'[14]VALORACIÓN DEL RIESGO'!J13&lt;=100,H10="IMPACTO"),(IF(E10-2&lt;=0,1,E10-2)))))))))))</f>
        <v>1</v>
      </c>
      <c r="K10" s="4">
        <f t="shared" si="0"/>
        <v>12</v>
      </c>
      <c r="L10" s="25" t="str">
        <f t="shared" si="1"/>
        <v>ZONA RIESGO BAJA</v>
      </c>
      <c r="M10" s="4" t="str">
        <f>[14]ANALISIS!I13</f>
        <v>REDUCIR EL RIESGO</v>
      </c>
      <c r="N10" s="4" t="str">
        <f>[14]ANALISIS!J13</f>
        <v>Verificar que la Base de Datos Préstamos Documentales contenga el registro y descargue de la devolución de los documentos en préstamo.</v>
      </c>
    </row>
    <row r="11" spans="1:14" s="7" customFormat="1" ht="15" x14ac:dyDescent="0.2"/>
    <row r="12" spans="1:14" s="13" customFormat="1" ht="15" x14ac:dyDescent="0.25">
      <c r="A12" s="51" t="s">
        <v>41</v>
      </c>
      <c r="B12" s="51"/>
      <c r="C12" s="51" t="s">
        <v>42</v>
      </c>
      <c r="D12" s="51"/>
      <c r="E12" s="51" t="s">
        <v>43</v>
      </c>
      <c r="F12" s="51"/>
      <c r="G12" s="51"/>
    </row>
    <row r="13" spans="1:14" s="18" customFormat="1" ht="63.75" customHeight="1" x14ac:dyDescent="0.25">
      <c r="A13" s="50" t="s">
        <v>67</v>
      </c>
      <c r="B13" s="50"/>
      <c r="C13" s="50" t="s">
        <v>68</v>
      </c>
      <c r="D13" s="50"/>
      <c r="E13" s="50" t="s">
        <v>46</v>
      </c>
      <c r="F13" s="50"/>
      <c r="G13" s="50"/>
    </row>
    <row r="14" spans="1:14" s="18" customFormat="1" ht="14.25" customHeight="1" x14ac:dyDescent="0.25">
      <c r="A14" s="33" t="s">
        <v>75</v>
      </c>
      <c r="B14" s="38"/>
      <c r="C14" s="38"/>
      <c r="D14" s="38"/>
      <c r="E14" s="38"/>
      <c r="F14" s="38"/>
      <c r="G14" s="34"/>
    </row>
  </sheetData>
  <mergeCells count="23">
    <mergeCell ref="A1:N1"/>
    <mergeCell ref="A2:N2"/>
    <mergeCell ref="A3:B4"/>
    <mergeCell ref="A5:B5"/>
    <mergeCell ref="A6:A7"/>
    <mergeCell ref="B6:B7"/>
    <mergeCell ref="D6:E6"/>
    <mergeCell ref="M6:M7"/>
    <mergeCell ref="N6:N7"/>
    <mergeCell ref="C6:C7"/>
    <mergeCell ref="C3:N4"/>
    <mergeCell ref="C5:N5"/>
    <mergeCell ref="F6:F7"/>
    <mergeCell ref="H6:H7"/>
    <mergeCell ref="I6:K6"/>
    <mergeCell ref="L6:L7"/>
    <mergeCell ref="A14:G14"/>
    <mergeCell ref="A12:B12"/>
    <mergeCell ref="C12:D12"/>
    <mergeCell ref="E12:G12"/>
    <mergeCell ref="A13:B13"/>
    <mergeCell ref="C13:D13"/>
    <mergeCell ref="E13:G13"/>
  </mergeCells>
  <conditionalFormatting sqref="F8:F10 L8:L10">
    <cfRule type="cellIs" dxfId="39" priority="8" stopIfTrue="1" operator="equal">
      <formula>"INACEPTABLE"</formula>
    </cfRule>
    <cfRule type="cellIs" dxfId="38" priority="9" stopIfTrue="1" operator="equal">
      <formula>"IMPORTANTE"</formula>
    </cfRule>
    <cfRule type="cellIs" dxfId="37" priority="10" stopIfTrue="1" operator="equal">
      <formula>"MODERADO"</formula>
    </cfRule>
  </conditionalFormatting>
  <conditionalFormatting sqref="F8:F10 L8:L10">
    <cfRule type="cellIs" dxfId="36" priority="7" stopIfTrue="1" operator="equal">
      <formula>"TOLERABLE"</formula>
    </cfRule>
  </conditionalFormatting>
  <conditionalFormatting sqref="F8:F10 L8:L10">
    <cfRule type="cellIs" dxfId="35" priority="5" stopIfTrue="1" operator="equal">
      <formula>"ZONA RIESGO ALTA"</formula>
    </cfRule>
    <cfRule type="cellIs" dxfId="34" priority="6" stopIfTrue="1" operator="equal">
      <formula>"ZONA RIESGO EXTREMA"</formula>
    </cfRule>
  </conditionalFormatting>
  <conditionalFormatting sqref="F8:F10 L8:L10">
    <cfRule type="cellIs" dxfId="33" priority="3" stopIfTrue="1" operator="equal">
      <formula>"ZONA RIESGO BAJA"</formula>
    </cfRule>
    <cfRule type="cellIs" dxfId="32" priority="4" stopIfTrue="1" operator="equal">
      <formula>"ZONA RIESGO MODERADA"</formula>
    </cfRule>
  </conditionalFormatting>
  <conditionalFormatting sqref="F8:F10 L8:L10">
    <cfRule type="cellIs" dxfId="31" priority="1" stopIfTrue="1" operator="equal">
      <formula>"ZONA RIESGO MODERADA"</formula>
    </cfRule>
    <cfRule type="cellIs" dxfId="3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N14"/>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140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'[15]CONTEXTO ESTRATEGICO'!A1</f>
        <v>EMPRESA DE RENOVACIÓN Y DESARROLLO URBANO DE BOGOTA</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2" t="s">
        <v>0</v>
      </c>
      <c r="B3" s="42"/>
      <c r="C3" s="40" t="s">
        <v>1</v>
      </c>
      <c r="D3" s="40"/>
      <c r="E3" s="40"/>
      <c r="F3" s="40"/>
      <c r="G3" s="40"/>
      <c r="H3" s="40"/>
      <c r="I3" s="40"/>
      <c r="J3" s="40"/>
      <c r="K3" s="40"/>
      <c r="L3" s="40"/>
      <c r="M3" s="40"/>
      <c r="N3" s="40"/>
    </row>
    <row r="4" spans="1:14" s="9" customFormat="1" ht="15.75" customHeight="1" x14ac:dyDescent="0.2">
      <c r="A4" s="42"/>
      <c r="B4" s="42"/>
      <c r="C4" s="40"/>
      <c r="D4" s="40"/>
      <c r="E4" s="40"/>
      <c r="F4" s="40"/>
      <c r="G4" s="40"/>
      <c r="H4" s="40"/>
      <c r="I4" s="40"/>
      <c r="J4" s="40"/>
      <c r="K4" s="40"/>
      <c r="L4" s="40"/>
      <c r="M4" s="40"/>
      <c r="N4" s="40"/>
    </row>
    <row r="5" spans="1:14" s="24" customFormat="1" ht="72.75" customHeight="1" x14ac:dyDescent="0.3">
      <c r="A5" s="41" t="str">
        <f>'[15]CONTEXTO ESTRATEGICO'!A12</f>
        <v>GESTIÓN DE TIC</v>
      </c>
      <c r="B5" s="41"/>
      <c r="C5" s="41" t="str">
        <f>[15]ANALISIS!C8</f>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
      <c r="D5" s="41"/>
      <c r="E5" s="41"/>
      <c r="F5" s="41"/>
      <c r="G5" s="41"/>
      <c r="H5" s="41"/>
      <c r="I5" s="41"/>
      <c r="J5" s="41"/>
      <c r="K5" s="41"/>
      <c r="L5" s="41"/>
      <c r="M5" s="41"/>
      <c r="N5" s="41"/>
    </row>
    <row r="6" spans="1:14" s="19" customFormat="1" ht="12" x14ac:dyDescent="0.2">
      <c r="A6" s="43" t="s">
        <v>2</v>
      </c>
      <c r="B6" s="43" t="s">
        <v>3</v>
      </c>
      <c r="C6" s="43" t="s">
        <v>34</v>
      </c>
      <c r="D6" s="39" t="s">
        <v>4</v>
      </c>
      <c r="E6" s="39"/>
      <c r="F6" s="39" t="s">
        <v>33</v>
      </c>
      <c r="G6" s="39" t="s">
        <v>11</v>
      </c>
      <c r="H6" s="39" t="s">
        <v>12</v>
      </c>
      <c r="I6" s="39" t="s">
        <v>5</v>
      </c>
      <c r="J6" s="39"/>
      <c r="K6" s="39"/>
      <c r="L6" s="39" t="s">
        <v>6</v>
      </c>
      <c r="M6" s="39" t="s">
        <v>7</v>
      </c>
      <c r="N6" s="39" t="s">
        <v>8</v>
      </c>
    </row>
    <row r="7" spans="1:14" s="19" customFormat="1" ht="24" x14ac:dyDescent="0.2">
      <c r="A7" s="43"/>
      <c r="B7" s="43"/>
      <c r="C7" s="43"/>
      <c r="D7" s="11" t="s">
        <v>9</v>
      </c>
      <c r="E7" s="11" t="s">
        <v>10</v>
      </c>
      <c r="F7" s="39"/>
      <c r="G7" s="39"/>
      <c r="H7" s="39"/>
      <c r="I7" s="11" t="s">
        <v>13</v>
      </c>
      <c r="J7" s="11" t="s">
        <v>14</v>
      </c>
      <c r="K7" s="11" t="s">
        <v>15</v>
      </c>
      <c r="L7" s="39"/>
      <c r="M7" s="39"/>
      <c r="N7" s="39"/>
    </row>
    <row r="8" spans="1:14" s="26" customFormat="1" ht="304.5" customHeight="1" x14ac:dyDescent="0.2">
      <c r="A8" s="4" t="str">
        <f>[15]IDENTIFICACIÓN!A12</f>
        <v>R1</v>
      </c>
      <c r="B8" s="4" t="str">
        <f>'[15]CONTEXTO ESTRATEGICO'!J12</f>
        <v xml:space="preserve">Pérdida de la información institucional </v>
      </c>
      <c r="C8" s="28" t="s">
        <v>36</v>
      </c>
      <c r="D8" s="4">
        <f>[15]ANALISIS!C11</f>
        <v>4</v>
      </c>
      <c r="E8" s="4">
        <f>[15]ANALISIS!D11</f>
        <v>3</v>
      </c>
      <c r="F8" s="25" t="str">
        <f>[15]ANALISIS!H11</f>
        <v>ZONA RIESGO ALTA</v>
      </c>
      <c r="G8" s="4" t="str">
        <f>CONCATENATE('[15]VALORACION CONTROLES'!C12,". ",'[15]VALORACION CONTROLES'!C13,". ",'[15]VALORACION CONTROLES'!C14)</f>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
      <c r="H8" s="5" t="str">
        <f>'[15]VALORACIÓN DEL RIESGO'!F11</f>
        <v>PROBABILIDAD</v>
      </c>
      <c r="I8" s="4">
        <f>IF(B8="",0,(IF('[15]VALORACIÓN DEL RIESGO'!J11&lt;50,'[15]MAPA DE RIESGO'!C13,(IF(AND('[15]VALORACIÓN DEL RIESGO'!J11&gt;=51,H8="IMPACTO"),D8,(IF(AND('[15]VALORACIÓN DEL RIESGO'!J11&gt;=51,'[15]VALORACIÓN DEL RIESGO'!J11&lt;=75,H8="PROBABILIDAD"),(IF(D8-1&lt;=0,1,D8-1)),(IF(AND('[15]VALORACIÓN DEL RIESGO'!J11&gt;=76,'[15]VALORACIÓN DEL RIESGO'!J11&lt;=100,H8="PROBABILIDAD"),(IF(D8-2&lt;=0,1,D8-2)))))))))))</f>
        <v>3</v>
      </c>
      <c r="J8" s="4">
        <f>IF(B8="",0,(IF('[15]VALORACIÓN DEL RIESGO'!J11&lt;50,'[15]MAPA DE RIESGO'!D13,(IF(AND('[15]VALORACIÓN DEL RIESGO'!J11&gt;=51,H8="PROBABILIDAD"),E8,(IF(AND('[15]VALORACIÓN DEL RIESGO'!J11&gt;=51,'[15]VALORACIÓN DEL RIESGO'!J11&lt;=75,H8="IMPACTO"),(IF(E8-1&lt;=0,1,E8-1)),(IF(AND('[15]VALORACIÓN DEL RIESGO'!J11&gt;=76,'[15]VALORACIÓN DEL RIESGO'!J11&lt;=100,H8="IMPACTO"),(IF(E8-2&lt;=0,1,E8-2)))))))))))</f>
        <v>3</v>
      </c>
      <c r="K8" s="4">
        <f>(I8*J8)*4</f>
        <v>36</v>
      </c>
      <c r="L8" s="25" t="str">
        <f>IF(OR(AND(I8=3,J8=4),AND(I8=2,J8=5),AND(K8&gt;=52,K8&lt;=100)),"ZONA RIESGO EXTREMA",IF(OR(AND(I8=5,J8=2),AND(I8=4,J8=3),AND(I8=1,J8=4),AND(K8=20),AND(K8&gt;=28,K8&lt;=48)),"ZONA RIESGO ALTA",IF(OR(AND(I8=1,J8=3),AND(I8=4,J8=1),AND(K8=24)),"ZONA RIESGO MODERADA",IF(AND(K8&gt;=4,K8&lt;=16),"ZONA RIESGO BAJA"))))</f>
        <v>ZONA RIESGO ALTA</v>
      </c>
      <c r="M8" s="4" t="str">
        <f>[15]ANALISIS!I11</f>
        <v>REDUCIR EL RIESGO</v>
      </c>
      <c r="N8" s="4" t="str">
        <f>[15]ANALISIS!J11</f>
        <v>Mantener actualizados los activos de información de la Empresa, con el fin de controlar el numero de bases de datos de información relevante con que cuenta la Empresa.</v>
      </c>
    </row>
    <row r="9" spans="1:14" s="26" customFormat="1" ht="280.5" customHeight="1" x14ac:dyDescent="0.2">
      <c r="A9" s="4" t="str">
        <f>[15]IDENTIFICACIÓN!A13</f>
        <v>R2</v>
      </c>
      <c r="B9" s="4" t="str">
        <f>'[15]CONTEXTO ESTRATEGICO'!J13</f>
        <v>Alteración de la  integridad de los datos o uso indebido de la información para beneficio propio o de un tercero</v>
      </c>
      <c r="C9" s="28" t="s">
        <v>40</v>
      </c>
      <c r="D9" s="4">
        <f>[15]ANALISIS!C12</f>
        <v>1</v>
      </c>
      <c r="E9" s="4">
        <f>[15]ANALISIS!D12</f>
        <v>4</v>
      </c>
      <c r="F9" s="25" t="str">
        <f>[15]ANALISIS!H12</f>
        <v>ZONA RIESGO ALTA</v>
      </c>
      <c r="G9" s="4" t="str">
        <f>CONCATENATE('[15]VALORACION CONTROLES'!C13,". ",'[15]VALORACION CONTROLES'!C14,". ",'[15]VALORACION CONTROLES'!C15)</f>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
      <c r="H9" s="5" t="str">
        <f>'[15]VALORACIÓN DEL RIESGO'!F12</f>
        <v>IMPACTO</v>
      </c>
      <c r="I9" s="4">
        <f>IF(B9="",0,(IF('[15]VALORACIÓN DEL RIESGO'!J12&lt;50,'[15]MAPA DE RIESGO'!C14,(IF(AND('[15]VALORACIÓN DEL RIESGO'!J12&gt;=51,H9="IMPACTO"),D9,(IF(AND('[15]VALORACIÓN DEL RIESGO'!J12&gt;=51,'[15]VALORACIÓN DEL RIESGO'!J12&lt;=75,H9="PROBABILIDAD"),(IF(D9-1&lt;=0,1,D9-1)),(IF(AND('[15]VALORACIÓN DEL RIESGO'!J12&gt;=76,'[15]VALORACIÓN DEL RIESGO'!J12&lt;=100,H9="PROBABILIDAD"),(IF(D9-2&lt;=0,1,D9-2)))))))))))</f>
        <v>1</v>
      </c>
      <c r="J9" s="4">
        <f>IF(B9="",0,(IF('[15]VALORACIÓN DEL RIESGO'!J12&lt;50,'[15]MAPA DE RIESGO'!D14,(IF(AND('[15]VALORACIÓN DEL RIESGO'!J12&gt;=51,H9="PROBABILIDAD"),E9,(IF(AND('[15]VALORACIÓN DEL RIESGO'!J12&gt;=51,'[15]VALORACIÓN DEL RIESGO'!J12&lt;=75,H9="IMPACTO"),(IF(E9-1&lt;=0,1,E9-1)),(IF(AND('[15]VALORACIÓN DEL RIESGO'!J12&gt;=76,'[15]VALORACIÓN DEL RIESGO'!J12&lt;=100,H9="IMPACTO"),(IF(E9-2&lt;=0,1,E9-2)))))))))))</f>
        <v>3</v>
      </c>
      <c r="K9" s="4">
        <f t="shared" ref="K9:K10" si="0">(I9*J9)*4</f>
        <v>12</v>
      </c>
      <c r="L9" s="25" t="str">
        <f t="shared" ref="L9:L10" si="1">IF(OR(AND(I9=3,J9=4),AND(I9=2,J9=5),AND(K9&gt;=52,K9&lt;=100)),"ZONA RIESGO EXTREMA",IF(OR(AND(I9=5,J9=2),AND(I9=4,J9=3),AND(I9=1,J9=4),AND(K9=20),AND(K9&gt;=28,K9&lt;=48)),"ZONA RIESGO ALTA",IF(OR(AND(I9=1,J9=3),AND(I9=4,J9=1),AND(K9=24)),"ZONA RIESGO MODERADA",IF(AND(K9&gt;=4,K9&lt;=16),"ZONA RIESGO BAJA"))))</f>
        <v>ZONA RIESGO MODERADA</v>
      </c>
      <c r="M9" s="4" t="str">
        <f>[15]ANALISIS!I12</f>
        <v>EVITAR EL RIESGO</v>
      </c>
      <c r="N9" s="4" t="str">
        <f>[15]ANALISIS!J12</f>
        <v>Partiicpar en al menos una capacitación en temas relacionados con seguridad y privacidad de la información orientada por la Alcaldía Mayor o Mintic</v>
      </c>
    </row>
    <row r="10" spans="1:14" s="26" customFormat="1" ht="290.25" customHeight="1" x14ac:dyDescent="0.2">
      <c r="A10" s="4" t="str">
        <f>[15]IDENTIFICACIÓN!A14</f>
        <v>R3</v>
      </c>
      <c r="B10" s="4" t="str">
        <f>'[15]CONTEXTO ESTRATEGICO'!J14</f>
        <v>Interrupción en la operatividad de la infraestructura tecnológica de la Empresa</v>
      </c>
      <c r="C10" s="28" t="s">
        <v>38</v>
      </c>
      <c r="D10" s="4">
        <f>[15]ANALISIS!C13</f>
        <v>1</v>
      </c>
      <c r="E10" s="4">
        <f>[15]ANALISIS!D13</f>
        <v>3</v>
      </c>
      <c r="F10" s="25" t="str">
        <f>[15]ANALISIS!H13</f>
        <v>ZONA RIESGO MODERADA</v>
      </c>
      <c r="G10" s="4" t="str">
        <f>CONCATENATE('[15]VALORACION CONTROLES'!C18,". ",'[15]VALORACION CONTROLES'!C18,". ",'[15]VALORACION CONTROLES'!C16)</f>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
      <c r="H10" s="5" t="str">
        <f>'[15]VALORACIÓN DEL RIESGO'!F13</f>
        <v>IMPACTO</v>
      </c>
      <c r="I10" s="4">
        <f>IF(B10="",0,(IF('[15]VALORACIÓN DEL RIESGO'!J13&lt;50,'[15]MAPA DE RIESGO'!C15,(IF(AND('[15]VALORACIÓN DEL RIESGO'!J13&gt;=51,H10="IMPACTO"),D10,(IF(AND('[15]VALORACIÓN DEL RIESGO'!J13&gt;=51,'[15]VALORACIÓN DEL RIESGO'!J13&lt;=75,H10="PROBABILIDAD"),(IF(D10-1&lt;=0,1,D10-1)),(IF(AND('[15]VALORACIÓN DEL RIESGO'!J13&gt;=76,'[15]VALORACIÓN DEL RIESGO'!J13&lt;=100,H10="PROBABILIDAD"),(IF(D10-2&lt;=0,1,D10-2)))))))))))</f>
        <v>1</v>
      </c>
      <c r="J10" s="4">
        <f>IF(B10="",0,(IF('[15]VALORACIÓN DEL RIESGO'!J13&lt;50,'[15]MAPA DE RIESGO'!D15,(IF(AND('[15]VALORACIÓN DEL RIESGO'!J13&gt;=51,H10="PROBABILIDAD"),E10,(IF(AND('[15]VALORACIÓN DEL RIESGO'!J13&gt;=51,'[15]VALORACIÓN DEL RIESGO'!J13&lt;=75,H10="IMPACTO"),(IF(E10-1&lt;=0,1,E10-1)),(IF(AND('[15]VALORACIÓN DEL RIESGO'!J13&gt;=76,'[15]VALORACIÓN DEL RIESGO'!J13&lt;=100,H10="IMPACTO"),(IF(E10-2&lt;=0,1,E10-2)))))))))))</f>
        <v>1</v>
      </c>
      <c r="K10" s="4">
        <f t="shared" si="0"/>
        <v>4</v>
      </c>
      <c r="L10" s="25" t="str">
        <f t="shared" si="1"/>
        <v>ZONA RIESGO BAJA</v>
      </c>
      <c r="M10" s="4" t="str">
        <f>[15]ANALISIS!I13</f>
        <v>REDUCIR EL RIESGO</v>
      </c>
      <c r="N10" s="4" t="str">
        <f>[15]ANALISIS!J13</f>
        <v>Realizar seguimiento a la contratación de los servicios de mantenilmiento preventivo y correctivo del hardeware de la Empesa a través del Plan de Adquisiciones.</v>
      </c>
    </row>
    <row r="12" spans="1:14" s="13" customFormat="1" ht="15" x14ac:dyDescent="0.25">
      <c r="A12" s="51" t="s">
        <v>41</v>
      </c>
      <c r="B12" s="51"/>
      <c r="C12" s="51" t="s">
        <v>42</v>
      </c>
      <c r="D12" s="51"/>
      <c r="E12" s="51" t="s">
        <v>43</v>
      </c>
      <c r="F12" s="51"/>
      <c r="G12" s="51"/>
    </row>
    <row r="13" spans="1:14" s="18" customFormat="1" ht="63.75" customHeight="1" x14ac:dyDescent="0.25">
      <c r="A13" s="50" t="s">
        <v>67</v>
      </c>
      <c r="B13" s="50"/>
      <c r="C13" s="50" t="s">
        <v>68</v>
      </c>
      <c r="D13" s="50"/>
      <c r="E13" s="50" t="s">
        <v>46</v>
      </c>
      <c r="F13" s="50"/>
      <c r="G13" s="50"/>
    </row>
    <row r="14" spans="1:14" s="18" customFormat="1" ht="14.25" customHeight="1" x14ac:dyDescent="0.25">
      <c r="A14" s="33" t="s">
        <v>75</v>
      </c>
      <c r="B14" s="38"/>
      <c r="C14" s="38"/>
      <c r="D14" s="38"/>
      <c r="E14" s="38"/>
      <c r="F14" s="38"/>
      <c r="G14" s="34"/>
    </row>
  </sheetData>
  <mergeCells count="24">
    <mergeCell ref="L6:L7"/>
    <mergeCell ref="A1:N1"/>
    <mergeCell ref="A2:N2"/>
    <mergeCell ref="A5:B5"/>
    <mergeCell ref="A6:A7"/>
    <mergeCell ref="B6:B7"/>
    <mergeCell ref="D6:E6"/>
    <mergeCell ref="I6:K6"/>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s>
  <conditionalFormatting sqref="F8:F10 L8:L10">
    <cfRule type="cellIs" dxfId="29" priority="8" stopIfTrue="1" operator="equal">
      <formula>"INACEPTABLE"</formula>
    </cfRule>
    <cfRule type="cellIs" dxfId="28" priority="9" stopIfTrue="1" operator="equal">
      <formula>"IMPORTANTE"</formula>
    </cfRule>
    <cfRule type="cellIs" dxfId="27" priority="10" stopIfTrue="1" operator="equal">
      <formula>"MODERADO"</formula>
    </cfRule>
  </conditionalFormatting>
  <conditionalFormatting sqref="F8:F10 L8:L10">
    <cfRule type="cellIs" dxfId="26" priority="7" stopIfTrue="1" operator="equal">
      <formula>"TOLERABLE"</formula>
    </cfRule>
  </conditionalFormatting>
  <conditionalFormatting sqref="F8:F10 L8:L10">
    <cfRule type="cellIs" dxfId="25" priority="5" stopIfTrue="1" operator="equal">
      <formula>"ZONA RIESGO ALTA"</formula>
    </cfRule>
    <cfRule type="cellIs" dxfId="24" priority="6" stopIfTrue="1" operator="equal">
      <formula>"ZONA RIESGO EXTREMA"</formula>
    </cfRule>
  </conditionalFormatting>
  <conditionalFormatting sqref="F8:F10 L8:L10">
    <cfRule type="cellIs" dxfId="23" priority="3" stopIfTrue="1" operator="equal">
      <formula>"ZONA RIESGO BAJA"</formula>
    </cfRule>
    <cfRule type="cellIs" dxfId="22" priority="4" stopIfTrue="1" operator="equal">
      <formula>"ZONA RIESGO MODERADA"</formula>
    </cfRule>
  </conditionalFormatting>
  <conditionalFormatting sqref="F8:F10 L8:L10">
    <cfRule type="cellIs" dxfId="21" priority="1" stopIfTrue="1" operator="equal">
      <formula>"ZONA RIESGO MODERADA"</formula>
    </cfRule>
    <cfRule type="cellIs" dxfId="20" priority="2" stopIfTrue="1" operator="equal">
      <formula>"ZONA RIESGO ALTA"</formula>
    </cfRule>
  </conditionalFormatting>
  <dataValidations disablePrompts="1" count="2">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N13"/>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4" style="10" customWidth="1"/>
    <col min="5" max="5" width="10.7109375" style="10" customWidth="1"/>
    <col min="6" max="6" width="15.7109375" style="10" customWidth="1"/>
    <col min="7" max="7" width="47.7109375" style="10" customWidth="1"/>
    <col min="8" max="9" width="15.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'[16]CONTEXTO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2" t="s">
        <v>0</v>
      </c>
      <c r="B3" s="42"/>
      <c r="C3" s="40" t="s">
        <v>1</v>
      </c>
      <c r="D3" s="40"/>
      <c r="E3" s="40"/>
      <c r="F3" s="40"/>
      <c r="G3" s="40"/>
      <c r="H3" s="40"/>
      <c r="I3" s="40"/>
      <c r="J3" s="40"/>
      <c r="K3" s="40"/>
      <c r="L3" s="40"/>
      <c r="M3" s="40"/>
      <c r="N3" s="40"/>
    </row>
    <row r="4" spans="1:14" s="9" customFormat="1" ht="15" x14ac:dyDescent="0.2">
      <c r="A4" s="42"/>
      <c r="B4" s="42"/>
      <c r="C4" s="40"/>
      <c r="D4" s="40"/>
      <c r="E4" s="40"/>
      <c r="F4" s="40"/>
      <c r="G4" s="40"/>
      <c r="H4" s="40"/>
      <c r="I4" s="40"/>
      <c r="J4" s="40"/>
      <c r="K4" s="40"/>
      <c r="L4" s="40"/>
      <c r="M4" s="40"/>
      <c r="N4" s="40"/>
    </row>
    <row r="5" spans="1:14" s="24" customFormat="1" ht="64.5" customHeight="1" x14ac:dyDescent="0.3">
      <c r="A5" s="41" t="str">
        <f>'[16]CONTEXTO ESTRATEGICO'!A12</f>
        <v>ATENCIÓN AL CIUDADANO</v>
      </c>
      <c r="B5" s="41"/>
      <c r="C5" s="41" t="str">
        <f>[16]ANALISIS!C8</f>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
      <c r="D5" s="41"/>
      <c r="E5" s="41"/>
      <c r="F5" s="41"/>
      <c r="G5" s="41"/>
      <c r="H5" s="41"/>
      <c r="I5" s="41"/>
      <c r="J5" s="41"/>
      <c r="K5" s="41"/>
      <c r="L5" s="41"/>
      <c r="M5" s="41"/>
      <c r="N5" s="41"/>
    </row>
    <row r="6" spans="1:14" s="19" customFormat="1" ht="12" x14ac:dyDescent="0.2">
      <c r="A6" s="43" t="s">
        <v>2</v>
      </c>
      <c r="B6" s="43" t="s">
        <v>3</v>
      </c>
      <c r="C6" s="43" t="s">
        <v>34</v>
      </c>
      <c r="D6" s="39" t="s">
        <v>4</v>
      </c>
      <c r="E6" s="39"/>
      <c r="F6" s="39" t="s">
        <v>33</v>
      </c>
      <c r="G6" s="39" t="s">
        <v>11</v>
      </c>
      <c r="H6" s="39" t="s">
        <v>12</v>
      </c>
      <c r="I6" s="39" t="s">
        <v>5</v>
      </c>
      <c r="J6" s="39"/>
      <c r="K6" s="39"/>
      <c r="L6" s="39" t="s">
        <v>6</v>
      </c>
      <c r="M6" s="39" t="s">
        <v>7</v>
      </c>
      <c r="N6" s="39" t="s">
        <v>8</v>
      </c>
    </row>
    <row r="7" spans="1:14" s="19" customFormat="1" ht="24" x14ac:dyDescent="0.2">
      <c r="A7" s="43"/>
      <c r="B7" s="43"/>
      <c r="C7" s="43"/>
      <c r="D7" s="11" t="s">
        <v>9</v>
      </c>
      <c r="E7" s="11" t="s">
        <v>10</v>
      </c>
      <c r="F7" s="39"/>
      <c r="G7" s="39"/>
      <c r="H7" s="39"/>
      <c r="I7" s="11" t="s">
        <v>13</v>
      </c>
      <c r="J7" s="11" t="s">
        <v>14</v>
      </c>
      <c r="K7" s="11" t="s">
        <v>15</v>
      </c>
      <c r="L7" s="39"/>
      <c r="M7" s="39"/>
      <c r="N7" s="39"/>
    </row>
    <row r="8" spans="1:14" s="26" customFormat="1" ht="147" customHeight="1" x14ac:dyDescent="0.2">
      <c r="A8" s="4" t="str">
        <f>[16]IDENTIFICACIÓN!A12</f>
        <v>R1</v>
      </c>
      <c r="B8" s="4" t="str">
        <f>'[16]CONTEXTO ESTRATEGICO'!J12</f>
        <v>Posibilidad de aceptar o solicitar dádivas a cambio de información privilegiada.</v>
      </c>
      <c r="C8" s="28" t="s">
        <v>40</v>
      </c>
      <c r="D8" s="4">
        <f>[16]ANALISIS!C11</f>
        <v>2</v>
      </c>
      <c r="E8" s="4">
        <f>[16]ANALISIS!D11</f>
        <v>5</v>
      </c>
      <c r="F8" s="25" t="str">
        <f>[16]ANALISIS!H11</f>
        <v>ZONA RIESGO EXTREMA</v>
      </c>
      <c r="G8" s="4" t="str">
        <f>CONCATENATE('[16]VALORACION CONTROLES'!C12,". ",'[16]VALORACION CONTROLES'!C13,". ",'[16]VALORACION CONTROLES'!C14)</f>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
      <c r="H8" s="5" t="str">
        <f>'[16]VALORACIÓN DEL RIESGO'!F11</f>
        <v>PROBABILIDAD</v>
      </c>
      <c r="I8" s="4">
        <f>IF(B8="",0,(IF('[16]VALORACIÓN DEL RIESGO'!J11&lt;50,'[16]MAPA DE RIESGO'!C13,(IF(AND('[16]VALORACIÓN DEL RIESGO'!J11&gt;=51,H8="IMPACTO"),D8,(IF(AND('[16]VALORACIÓN DEL RIESGO'!J11&gt;=51,'[16]VALORACIÓN DEL RIESGO'!J11&lt;=75,H8="PROBABILIDAD"),(IF(D8-1&lt;=0,1,D8-1)),(IF(AND('[16]VALORACIÓN DEL RIESGO'!J11&gt;=76,'[16]VALORACIÓN DEL RIESGO'!J11&lt;=100,H8="PROBABILIDAD"),(IF(D8-2&lt;=0,1,D8-2)))))))))))</f>
        <v>1</v>
      </c>
      <c r="J8" s="4">
        <f>IF(B8="",0,(IF('[16]VALORACIÓN DEL RIESGO'!J11&lt;50,'[16]MAPA DE RIESGO'!D13,(IF(AND('[16]VALORACIÓN DEL RIESGO'!J11&gt;=51,H8="PROBABILIDAD"),E8,(IF(AND('[16]VALORACIÓN DEL RIESGO'!J11&gt;=51,'[16]VALORACIÓN DEL RIESGO'!J11&lt;=75,H8="IMPACTO"),(IF(E8-1&lt;=0,1,E8-1)),(IF(AND('[16]VALORACIÓN DEL RIESGO'!J11&gt;=76,'[16]VALORACIÓN DEL RIESGO'!J11&lt;=100,H8="IMPACTO"),(IF(E8-2&lt;=0,1,E8-2)))))))))))</f>
        <v>5</v>
      </c>
      <c r="K8" s="4">
        <f>(I8*J8)*4</f>
        <v>20</v>
      </c>
      <c r="L8" s="25" t="str">
        <f>IF(OR(AND(I8=3,J8=4),AND(I8=2,J8=5),AND(K8&gt;=52,K8&lt;=100)),"ZONA RIESGO EXTREMA",IF(OR(AND(I8=5,J8=2),AND(I8=4,J8=3),AND(I8=1,J8=4),AND(K8=20),AND(K8&gt;=28,K8&lt;=48)),"ZONA RIESGO ALTA",IF(OR(AND(I8=1,J8=3),AND(I8=4,J8=1),AND(K8=24)),"ZONA RIESGO MODERADA",IF(AND(K8&gt;=4,K8&lt;=16),"ZONA RIESGO BAJA"))))</f>
        <v>ZONA RIESGO ALTA</v>
      </c>
      <c r="M8" s="4" t="str">
        <f>[16]ANALISIS!I11</f>
        <v>EVITAR EL RIESGO</v>
      </c>
      <c r="N8" s="4" t="str">
        <f>[16]ANALISIS!J11</f>
        <v>Registrar el control en un documento que permita su estandarización u oficialización.</v>
      </c>
    </row>
    <row r="9" spans="1:14" s="26" customFormat="1" ht="179.25" customHeight="1" x14ac:dyDescent="0.2">
      <c r="A9" s="4" t="str">
        <f>[16]IDENTIFICACIÓN!A13</f>
        <v>R2</v>
      </c>
      <c r="B9" s="4" t="str">
        <f>'[16]CONTEXTO ESTRATEGICO'!J13</f>
        <v>Posibilidad de incumplimiento o inefectividad en la atención al ciudadano por parte de la empresa</v>
      </c>
      <c r="C9" s="28" t="s">
        <v>36</v>
      </c>
      <c r="D9" s="4">
        <f>[16]ANALISIS!C12</f>
        <v>3</v>
      </c>
      <c r="E9" s="4">
        <f>[16]ANALISIS!D12</f>
        <v>5</v>
      </c>
      <c r="F9" s="25" t="str">
        <f>[16]ANALISIS!H12</f>
        <v>ZONA RIESGO EXTREMA</v>
      </c>
      <c r="G9" s="4" t="str">
        <f>CONCATENATE('[16]VALORACION CONTROLES'!C13,". ",'[16]VALORACION CONTROLES'!C14,". ",'[16]VALORACION CONTROLES'!C16)</f>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
      <c r="H9" s="5" t="str">
        <f>'[16]VALORACIÓN DEL RIESGO'!F12</f>
        <v>PROBABILIDAD</v>
      </c>
      <c r="I9" s="4">
        <f>IF(B9="",0,(IF('[16]VALORACIÓN DEL RIESGO'!J12&lt;50,'[16]MAPA DE RIESGO'!C14,(IF(AND('[16]VALORACIÓN DEL RIESGO'!J12&gt;=51,H9="IMPACTO"),D9,(IF(AND('[16]VALORACIÓN DEL RIESGO'!J12&gt;=51,'[16]VALORACIÓN DEL RIESGO'!J12&lt;=75,H9="PROBABILIDAD"),(IF(D9-1&lt;=0,1,D9-1)),(IF(AND('[16]VALORACIÓN DEL RIESGO'!J12&gt;=76,'[16]VALORACIÓN DEL RIESGO'!J12&lt;=100,H9="PROBABILIDAD"),(IF(D9-2&lt;=0,1,D9-2)))))))))))</f>
        <v>3</v>
      </c>
      <c r="J9" s="4">
        <f>IF(B9="",0,(IF('[16]VALORACIÓN DEL RIESGO'!J12&lt;50,'[16]MAPA DE RIESGO'!D14,(IF(AND('[16]VALORACIÓN DEL RIESGO'!J12&gt;=51,H9="PROBABILIDAD"),E9,(IF(AND('[16]VALORACIÓN DEL RIESGO'!J12&gt;=51,'[16]VALORACIÓN DEL RIESGO'!J12&lt;=75,H9="IMPACTO"),(IF(E9-1&lt;=0,1,E9-1)),(IF(AND('[16]VALORACIÓN DEL RIESGO'!J12&gt;=76,'[16]VALORACIÓN DEL RIESGO'!J12&lt;=100,H9="IMPACTO"),(IF(E9-2&lt;=0,1,E9-2)))))))))))</f>
        <v>5</v>
      </c>
      <c r="K9" s="4">
        <f t="shared" ref="K9" si="0">(I9*J9)*4</f>
        <v>60</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[16]ANALISIS!I12</f>
        <v>EVITAR EL RIESGO</v>
      </c>
      <c r="N9" s="4" t="str">
        <f>[16]ANALISIS!J12</f>
        <v>Elaborar el informe trimestral de percepción de la atención recibida para la presentación al Comité Institucional de Gestión y Desempeño cuando los resultados ameritan toma de decisiones.</v>
      </c>
    </row>
    <row r="10" spans="1:14" s="7" customFormat="1" ht="15" x14ac:dyDescent="0.2"/>
    <row r="11" spans="1:14" s="13" customFormat="1" ht="15" x14ac:dyDescent="0.25">
      <c r="A11" s="51" t="s">
        <v>41</v>
      </c>
      <c r="B11" s="51"/>
      <c r="C11" s="51" t="s">
        <v>42</v>
      </c>
      <c r="D11" s="51"/>
      <c r="E11" s="51" t="s">
        <v>43</v>
      </c>
      <c r="F11" s="51"/>
      <c r="G11" s="51"/>
    </row>
    <row r="12" spans="1:14" s="18" customFormat="1" ht="63.75" customHeight="1" x14ac:dyDescent="0.25">
      <c r="A12" s="50" t="s">
        <v>71</v>
      </c>
      <c r="B12" s="50"/>
      <c r="C12" s="50" t="s">
        <v>72</v>
      </c>
      <c r="D12" s="50"/>
      <c r="E12" s="50" t="s">
        <v>46</v>
      </c>
      <c r="F12" s="50"/>
      <c r="G12" s="50"/>
    </row>
    <row r="13" spans="1:14" s="18" customFormat="1" ht="14.25" customHeight="1" x14ac:dyDescent="0.25">
      <c r="A13" s="33" t="s">
        <v>75</v>
      </c>
      <c r="B13" s="38"/>
      <c r="C13" s="38"/>
      <c r="D13" s="38"/>
      <c r="E13" s="38"/>
      <c r="F13" s="38"/>
      <c r="G13" s="34"/>
    </row>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19" priority="8" stopIfTrue="1" operator="equal">
      <formula>"INACEPTABLE"</formula>
    </cfRule>
    <cfRule type="cellIs" dxfId="18" priority="9" stopIfTrue="1" operator="equal">
      <formula>"IMPORTANTE"</formula>
    </cfRule>
    <cfRule type="cellIs" dxfId="17" priority="10" stopIfTrue="1" operator="equal">
      <formula>"MODERADO"</formula>
    </cfRule>
  </conditionalFormatting>
  <conditionalFormatting sqref="F8:F9 L8:L9">
    <cfRule type="cellIs" dxfId="16" priority="7" stopIfTrue="1" operator="equal">
      <formula>"TOLERABLE"</formula>
    </cfRule>
  </conditionalFormatting>
  <conditionalFormatting sqref="F8:F9 L8:L9">
    <cfRule type="cellIs" dxfId="15" priority="5" stopIfTrue="1" operator="equal">
      <formula>"ZONA RIESGO ALTA"</formula>
    </cfRule>
    <cfRule type="cellIs" dxfId="14" priority="6" stopIfTrue="1" operator="equal">
      <formula>"ZONA RIESGO EXTREMA"</formula>
    </cfRule>
  </conditionalFormatting>
  <conditionalFormatting sqref="F8:F9 L8:L9">
    <cfRule type="cellIs" dxfId="13" priority="3" stopIfTrue="1" operator="equal">
      <formula>"ZONA RIESGO BAJA"</formula>
    </cfRule>
    <cfRule type="cellIs" dxfId="12" priority="4" stopIfTrue="1" operator="equal">
      <formula>"ZONA RIESGO MODERADA"</formula>
    </cfRule>
  </conditionalFormatting>
  <conditionalFormatting sqref="F8:F9 L8:L9">
    <cfRule type="cellIs" dxfId="11" priority="1" stopIfTrue="1" operator="equal">
      <formula>"ZONA RIESGO MODERADA"</formula>
    </cfRule>
    <cfRule type="cellIs" dxfId="1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5.28515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87" t="str">
        <f>'[17]CONTEXTO ESTRATEGICO'!A1</f>
        <v>EMPRESA DE RENOVACIÓN Y DESARROLLO URBANO DE BOGOTÁ</v>
      </c>
      <c r="B1" s="88"/>
      <c r="C1" s="88"/>
      <c r="D1" s="88"/>
      <c r="E1" s="88"/>
      <c r="F1" s="88"/>
      <c r="G1" s="88"/>
      <c r="H1" s="88"/>
      <c r="I1" s="88"/>
      <c r="J1" s="88"/>
      <c r="K1" s="88"/>
      <c r="L1" s="88"/>
      <c r="M1" s="88"/>
      <c r="N1" s="89"/>
    </row>
    <row r="2" spans="1:14" ht="14.25" customHeight="1" x14ac:dyDescent="0.2">
      <c r="A2" s="90" t="s">
        <v>49</v>
      </c>
      <c r="B2" s="91"/>
      <c r="C2" s="91"/>
      <c r="D2" s="91"/>
      <c r="E2" s="91"/>
      <c r="F2" s="91"/>
      <c r="G2" s="91"/>
      <c r="H2" s="91"/>
      <c r="I2" s="91"/>
      <c r="J2" s="91"/>
      <c r="K2" s="91"/>
      <c r="L2" s="91"/>
      <c r="M2" s="91"/>
      <c r="N2" s="92"/>
    </row>
    <row r="3" spans="1:14" s="9" customFormat="1" ht="22.5" customHeight="1" x14ac:dyDescent="0.2">
      <c r="A3" s="42" t="s">
        <v>0</v>
      </c>
      <c r="B3" s="42"/>
      <c r="C3" s="61" t="s">
        <v>1</v>
      </c>
      <c r="D3" s="62"/>
      <c r="E3" s="62"/>
      <c r="F3" s="62"/>
      <c r="G3" s="62"/>
      <c r="H3" s="62"/>
      <c r="I3" s="62"/>
      <c r="J3" s="62"/>
      <c r="K3" s="62"/>
      <c r="L3" s="62"/>
      <c r="M3" s="62"/>
      <c r="N3" s="63"/>
    </row>
    <row r="4" spans="1:14" s="9" customFormat="1" ht="15" x14ac:dyDescent="0.2">
      <c r="A4" s="42"/>
      <c r="B4" s="42"/>
      <c r="C4" s="64"/>
      <c r="D4" s="65"/>
      <c r="E4" s="65"/>
      <c r="F4" s="65"/>
      <c r="G4" s="65"/>
      <c r="H4" s="65"/>
      <c r="I4" s="65"/>
      <c r="J4" s="65"/>
      <c r="K4" s="65"/>
      <c r="L4" s="65"/>
      <c r="M4" s="65"/>
      <c r="N4" s="66"/>
    </row>
    <row r="5" spans="1:14" s="24" customFormat="1" ht="63" customHeight="1" x14ac:dyDescent="0.3">
      <c r="A5" s="41" t="str">
        <f>'[17]CONTEXTO ESTRATEGICO'!A12</f>
        <v>EVALUACIÓN Y SEGUIMIENTO</v>
      </c>
      <c r="B5" s="41"/>
      <c r="C5" s="58" t="str">
        <f>[17]ANALISIS!C8</f>
        <v>Ser agente dinamizador del Sistema de Control Interno por medio de actividades en torno a los cinco (5) roles: Liderazgo estratégico, Enfoque hacia la prevención, Evaluación de la gestión del riesgo, Evaluación y seguimiento, Relación con entes externos de control.</v>
      </c>
      <c r="D5" s="59"/>
      <c r="E5" s="59"/>
      <c r="F5" s="59"/>
      <c r="G5" s="59"/>
      <c r="H5" s="59"/>
      <c r="I5" s="59"/>
      <c r="J5" s="59"/>
      <c r="K5" s="59"/>
      <c r="L5" s="59"/>
      <c r="M5" s="59"/>
      <c r="N5" s="60"/>
    </row>
    <row r="6" spans="1:14" s="19" customFormat="1" ht="12" x14ac:dyDescent="0.2">
      <c r="A6" s="43" t="s">
        <v>2</v>
      </c>
      <c r="B6" s="43" t="s">
        <v>3</v>
      </c>
      <c r="C6" s="85" t="s">
        <v>34</v>
      </c>
      <c r="D6" s="39" t="s">
        <v>4</v>
      </c>
      <c r="E6" s="39"/>
      <c r="F6" s="31" t="s">
        <v>33</v>
      </c>
      <c r="G6" s="31" t="s">
        <v>11</v>
      </c>
      <c r="H6" s="31" t="s">
        <v>12</v>
      </c>
      <c r="I6" s="39" t="s">
        <v>5</v>
      </c>
      <c r="J6" s="39"/>
      <c r="K6" s="39"/>
      <c r="L6" s="39" t="s">
        <v>6</v>
      </c>
      <c r="M6" s="39" t="s">
        <v>7</v>
      </c>
      <c r="N6" s="39" t="s">
        <v>8</v>
      </c>
    </row>
    <row r="7" spans="1:14" s="19" customFormat="1" ht="24" x14ac:dyDescent="0.2">
      <c r="A7" s="43"/>
      <c r="B7" s="43"/>
      <c r="C7" s="86"/>
      <c r="D7" s="11" t="s">
        <v>9</v>
      </c>
      <c r="E7" s="11" t="s">
        <v>10</v>
      </c>
      <c r="F7" s="32"/>
      <c r="G7" s="32"/>
      <c r="H7" s="32"/>
      <c r="I7" s="11" t="s">
        <v>13</v>
      </c>
      <c r="J7" s="11" t="s">
        <v>14</v>
      </c>
      <c r="K7" s="11" t="s">
        <v>15</v>
      </c>
      <c r="L7" s="39"/>
      <c r="M7" s="39"/>
      <c r="N7" s="39"/>
    </row>
    <row r="8" spans="1:14" s="26" customFormat="1" ht="225" customHeight="1" x14ac:dyDescent="0.2">
      <c r="A8" s="28" t="str">
        <f>[17]IDENTIFICACIÓN!A12</f>
        <v>R1</v>
      </c>
      <c r="B8" s="29" t="str">
        <f>'[17]CONTEXTO ESTRATEGICO'!J12</f>
        <v>Posibilidad de manipulación indebida de los informes de auditoria.</v>
      </c>
      <c r="C8" s="28" t="s">
        <v>40</v>
      </c>
      <c r="D8" s="28">
        <f>[17]ANALISIS!C11</f>
        <v>2</v>
      </c>
      <c r="E8" s="28">
        <f>[17]ANALISIS!D11</f>
        <v>5</v>
      </c>
      <c r="F8" s="30" t="str">
        <f>[17]ANALISIS!H11</f>
        <v>ZONA RIESGO EXTREMA</v>
      </c>
      <c r="G8" s="29" t="str">
        <f>CONCATENATE('[17]VALORACION CONTROLES'!C12)</f>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
      <c r="H8" s="27" t="str">
        <f>'[17]VALORACIÓN DEL RIESGO'!F11</f>
        <v>PROBABILIDAD</v>
      </c>
      <c r="I8" s="28">
        <f>IF(B8="",0,(IF('[17]VALORACIÓN DEL RIESGO'!J11&lt;50,'[17]MAPA DE RIESGO'!C13,(IF(AND('[17]VALORACIÓN DEL RIESGO'!J11&gt;=51,H8="IMPACTO"),D8,(IF(AND('[17]VALORACIÓN DEL RIESGO'!J11&gt;=51,'[17]VALORACIÓN DEL RIESGO'!J11&lt;=75,H8="PROBABILIDAD"),(IF(D8-1&lt;=0,1,D8-1)),(IF(AND('[17]VALORACIÓN DEL RIESGO'!J11&gt;=76,'[17]VALORACIÓN DEL RIESGO'!J11&lt;=100,H8="PROBABILIDAD"),(IF(D8-2&lt;=0,1,D8-2)))))))))))</f>
        <v>1</v>
      </c>
      <c r="J8" s="28">
        <f>IF(B8="",0,(IF('[17]VALORACIÓN DEL RIESGO'!J11&lt;50,'[17]MAPA DE RIESGO'!D13,(IF(AND('[17]VALORACIÓN DEL RIESGO'!J11&gt;=51,H8="PROBABILIDAD"),E8,(IF(AND('[17]VALORACIÓN DEL RIESGO'!J11&gt;=51,'[17]VALORACIÓN DEL RIESGO'!J11&lt;=75,H8="IMPACTO"),(IF(E8-1&lt;=0,1,E8-1)),(IF(AND('[17]VALORACIÓN DEL RIESGO'!J11&gt;=76,'[17]VALORACIÓN DEL RIESGO'!J11&lt;=100,H8="IMPACTO"),(IF(E8-2&lt;=0,1,E8-2)))))))))))</f>
        <v>5</v>
      </c>
      <c r="K8" s="28">
        <f>(I8*J8)*4</f>
        <v>20</v>
      </c>
      <c r="L8" s="30" t="str">
        <f>IF(OR(AND(I8=3,J8=4),AND(I8=2,J8=5),AND(K8&gt;=52,K8&lt;=100)),"ZONA RIESGO EXTREMA",IF(OR(AND(I8=5,J8=2),AND(I8=4,J8=3),AND(I8=1,J8=4),AND(K8=20),AND(K8&gt;=28,K8&lt;=48)),"ZONA RIESGO ALTA",IF(OR(AND(I8=1,J8=3),AND(I8=4,J8=1),AND(K8=24)),"ZONA RIESGO MODERADA",IF(AND(K8&gt;=4,K8&lt;=16),"ZONA RIESGO BAJA"))))</f>
        <v>ZONA RIESGO ALTA</v>
      </c>
      <c r="M8" s="28" t="str">
        <f>[17]ANALISIS!I11</f>
        <v>EVITAR EL RIESGO</v>
      </c>
      <c r="N8" s="29" t="str">
        <f>[17]ANALISIS!J11</f>
        <v>1. Diseñar y aplicar el formato para suscribir la declaración de impedimentos y conflictos de interés de los auditores.
2. Solicitar la apropiación de recursos para la 
adquisición de un software para la administración de las auditorias internas.</v>
      </c>
    </row>
    <row r="9" spans="1:14" s="26" customFormat="1" ht="409.5" x14ac:dyDescent="0.2">
      <c r="A9" s="28" t="str">
        <f>[17]IDENTIFICACIÓN!A13</f>
        <v>R2</v>
      </c>
      <c r="B9" s="29" t="str">
        <f>'[17]CONTEXTO ESTRATEGICO'!J13</f>
        <v>Posibilidad de entrega inoportuna de informes, respuestas, alertas y recomendaciones para el mejoramiento de la gestión institucional y del Sistema de Control Interno.</v>
      </c>
      <c r="C9" s="28" t="s">
        <v>36</v>
      </c>
      <c r="D9" s="28">
        <f>[17]ANALISIS!C12</f>
        <v>3</v>
      </c>
      <c r="E9" s="28">
        <f>[17]ANALISIS!D12</f>
        <v>4</v>
      </c>
      <c r="F9" s="30" t="str">
        <f>[17]ANALISIS!H12</f>
        <v>ZONA RIESGO EXTREMA</v>
      </c>
      <c r="G9" s="29" t="str">
        <f>CONCATENATE('[17]VALORACION CONTROLES'!C13,". ",'[17]VALORACION CONTROLES'!C14)</f>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
      <c r="H9" s="27" t="str">
        <f>'[17]VALORACIÓN DEL RIESGO'!F12</f>
        <v>PROBABILIDAD</v>
      </c>
      <c r="I9" s="28">
        <f>IF(B9="",0,(IF('[17]VALORACIÓN DEL RIESGO'!J12&lt;50,'[17]MAPA DE RIESGO'!C14,(IF(AND('[17]VALORACIÓN DEL RIESGO'!J12&gt;=51,H9="IMPACTO"),D9,(IF(AND('[17]VALORACIÓN DEL RIESGO'!J12&gt;=51,'[17]VALORACIÓN DEL RIESGO'!J12&lt;=75,H9="PROBABILIDAD"),(IF(D9-1&lt;=0,1,D9-1)),(IF(AND('[17]VALORACIÓN DEL RIESGO'!J12&gt;=76,'[17]VALORACIÓN DEL RIESGO'!J12&lt;=100,H9="PROBABILIDAD"),(IF(D9-2&lt;=0,1,D9-2)))))))))))</f>
        <v>1</v>
      </c>
      <c r="J9" s="28">
        <f>IF(B9="",0,(IF('[17]VALORACIÓN DEL RIESGO'!J12&lt;50,'[17]MAPA DE RIESGO'!D14,(IF(AND('[17]VALORACIÓN DEL RIESGO'!J12&gt;=51,H9="PROBABILIDAD"),E9,(IF(AND('[17]VALORACIÓN DEL RIESGO'!J12&gt;=51,'[17]VALORACIÓN DEL RIESGO'!J12&lt;=75,H9="IMPACTO"),(IF(E9-1&lt;=0,1,E9-1)),(IF(AND('[17]VALORACIÓN DEL RIESGO'!J12&gt;=76,'[17]VALORACIÓN DEL RIESGO'!J12&lt;=100,H9="IMPACTO"),(IF(E9-2&lt;=0,1,E9-2)))))))))))</f>
        <v>4</v>
      </c>
      <c r="K9" s="28">
        <f t="shared" ref="K9:K10" si="0">(I9*J9)*4</f>
        <v>16</v>
      </c>
      <c r="L9" s="30" t="str">
        <f t="shared" ref="L9:L10" si="1">IF(OR(AND(I9=3,J9=4),AND(I9=2,J9=5),AND(K9&gt;=52,K9&lt;=100)),"ZONA RIESGO EXTREMA",IF(OR(AND(I9=5,J9=2),AND(I9=4,J9=3),AND(I9=1,J9=4),AND(K9=20),AND(K9&gt;=28,K9&lt;=48)),"ZONA RIESGO ALTA",IF(OR(AND(I9=1,J9=3),AND(I9=4,J9=1),AND(K9=24)),"ZONA RIESGO MODERADA",IF(AND(K9&gt;=4,K9&lt;=16),"ZONA RIESGO BAJA"))))</f>
        <v>ZONA RIESGO ALTA</v>
      </c>
      <c r="M9" s="28" t="str">
        <f>[17]ANALISIS!I12</f>
        <v>EVITAR EL RIESGO</v>
      </c>
      <c r="N9" s="29" t="str">
        <f>[17]ANALISIS!J12</f>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
    </row>
    <row r="10" spans="1:14" s="26" customFormat="1" ht="382.5" x14ac:dyDescent="0.2">
      <c r="A10" s="28" t="str">
        <f>[17]IDENTIFICACIÓN!A14</f>
        <v>R3</v>
      </c>
      <c r="B10" s="29" t="str">
        <f>'[17]CONTEXTO ESTRATEGICO'!J14</f>
        <v>Posibilidad de rezago frente a las tendencias en materia de auditoría y Control Interno.</v>
      </c>
      <c r="C10" s="28" t="s">
        <v>35</v>
      </c>
      <c r="D10" s="28">
        <f>[17]ANALISIS!C13</f>
        <v>2</v>
      </c>
      <c r="E10" s="28">
        <f>[17]ANALISIS!D13</f>
        <v>3</v>
      </c>
      <c r="F10" s="30" t="str">
        <f>[17]ANALISIS!H13</f>
        <v>ZONA RIESGO MODERADA</v>
      </c>
      <c r="G10" s="29" t="str">
        <f>CONCATENATE('[17]VALORACION CONTROLES'!C15,". ",'[17]VALORACION CONTROLES'!C16)</f>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
      <c r="H10" s="27" t="str">
        <f>'[17]VALORACIÓN DEL RIESGO'!F13</f>
        <v>PROBABILIDAD</v>
      </c>
      <c r="I10" s="28">
        <f>IF(B10="",0,(IF('[17]VALORACIÓN DEL RIESGO'!J13&lt;50,'[17]MAPA DE RIESGO'!C15,(IF(AND('[17]VALORACIÓN DEL RIESGO'!J13&gt;=51,H10="IMPACTO"),D10,(IF(AND('[17]VALORACIÓN DEL RIESGO'!J13&gt;=51,'[17]VALORACIÓN DEL RIESGO'!J13&lt;=75,H10="PROBABILIDAD"),(IF(D10-1&lt;=0,1,D10-1)),(IF(AND('[17]VALORACIÓN DEL RIESGO'!J13&gt;=76,'[17]VALORACIÓN DEL RIESGO'!J13&lt;=100,H10="PROBABILIDAD"),(IF(D10-2&lt;=0,1,D10-2)))))))))))</f>
        <v>1</v>
      </c>
      <c r="J10" s="28">
        <f>IF(B10="",0,(IF('[17]VALORACIÓN DEL RIESGO'!J13&lt;50,'[17]MAPA DE RIESGO'!D15,(IF(AND('[17]VALORACIÓN DEL RIESGO'!J13&gt;=51,H10="PROBABILIDAD"),E10,(IF(AND('[17]VALORACIÓN DEL RIESGO'!J13&gt;=51,'[17]VALORACIÓN DEL RIESGO'!J13&lt;=75,H10="IMPACTO"),(IF(E10-1&lt;=0,1,E10-1)),(IF(AND('[17]VALORACIÓN DEL RIESGO'!J13&gt;=76,'[17]VALORACIÓN DEL RIESGO'!J13&lt;=100,H10="IMPACTO"),(IF(E10-2&lt;=0,1,E10-2)))))))))))</f>
        <v>3</v>
      </c>
      <c r="K10" s="28">
        <f t="shared" si="0"/>
        <v>12</v>
      </c>
      <c r="L10" s="30" t="str">
        <f t="shared" si="1"/>
        <v>ZONA RIESGO MODERADA</v>
      </c>
      <c r="M10" s="28" t="str">
        <f>[17]ANALISIS!I13</f>
        <v>REDUCIR EL RIESGO</v>
      </c>
      <c r="N10" s="29" t="str">
        <f>[17]ANALISIS!J13</f>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
    </row>
    <row r="11" spans="1:14" s="8" customFormat="1" ht="15" x14ac:dyDescent="0.2">
      <c r="G11" s="14" t="s">
        <v>32</v>
      </c>
    </row>
    <row r="12" spans="1:14" s="13" customFormat="1" ht="15" x14ac:dyDescent="0.25">
      <c r="A12" s="51" t="s">
        <v>41</v>
      </c>
      <c r="B12" s="51"/>
      <c r="C12" s="51" t="s">
        <v>42</v>
      </c>
      <c r="D12" s="51"/>
      <c r="E12" s="51" t="s">
        <v>43</v>
      </c>
      <c r="F12" s="51"/>
      <c r="G12" s="51"/>
    </row>
    <row r="13" spans="1:14" s="18" customFormat="1" ht="63.75" customHeight="1" x14ac:dyDescent="0.25">
      <c r="A13" s="50" t="s">
        <v>73</v>
      </c>
      <c r="B13" s="50"/>
      <c r="C13" s="50" t="s">
        <v>74</v>
      </c>
      <c r="D13" s="50"/>
      <c r="E13" s="50" t="s">
        <v>46</v>
      </c>
      <c r="F13" s="50"/>
      <c r="G13" s="50"/>
    </row>
    <row r="14" spans="1:14" s="18" customFormat="1" ht="14.25" customHeight="1" x14ac:dyDescent="0.25">
      <c r="A14" s="33" t="s">
        <v>75</v>
      </c>
      <c r="B14" s="38"/>
      <c r="C14" s="38"/>
      <c r="D14" s="38"/>
      <c r="E14" s="38"/>
      <c r="F14" s="38"/>
      <c r="G14" s="34"/>
    </row>
    <row r="15" spans="1:14" s="7" customFormat="1" ht="15" x14ac:dyDescent="0.2"/>
    <row r="16" spans="1:14" s="7" customFormat="1" ht="15" x14ac:dyDescent="0.2"/>
    <row r="17" s="7" customFormat="1" ht="15" x14ac:dyDescent="0.2"/>
    <row r="18" s="7" customFormat="1" ht="15" x14ac:dyDescent="0.2"/>
    <row r="19" s="7" customFormat="1" ht="15" x14ac:dyDescent="0.2"/>
    <row r="20" s="7" customFormat="1" ht="15" x14ac:dyDescent="0.2"/>
    <row r="21" s="7" customFormat="1" ht="15" x14ac:dyDescent="0.2"/>
    <row r="22" s="7" customFormat="1" ht="15" x14ac:dyDescent="0.2"/>
    <row r="23" s="7" customFormat="1" ht="15" x14ac:dyDescent="0.2"/>
    <row r="24" s="7" customFormat="1" ht="15" x14ac:dyDescent="0.2"/>
    <row r="25" s="7" customFormat="1" ht="15" x14ac:dyDescent="0.2"/>
    <row r="26" s="7" customFormat="1" ht="15" x14ac:dyDescent="0.2"/>
    <row r="27" s="7" customFormat="1" ht="15" x14ac:dyDescent="0.2"/>
    <row r="28" s="7" customFormat="1" ht="15" x14ac:dyDescent="0.2"/>
    <row r="29" s="7" customFormat="1" ht="15" x14ac:dyDescent="0.2"/>
    <row r="30" s="7" customFormat="1" ht="15" x14ac:dyDescent="0.2"/>
  </sheetData>
  <mergeCells count="24">
    <mergeCell ref="L6:L7"/>
    <mergeCell ref="A1:N1"/>
    <mergeCell ref="A2:N2"/>
    <mergeCell ref="A5:B5"/>
    <mergeCell ref="A6:A7"/>
    <mergeCell ref="B6:B7"/>
    <mergeCell ref="D6:E6"/>
    <mergeCell ref="I6:K6"/>
    <mergeCell ref="A14:G14"/>
    <mergeCell ref="C5:N5"/>
    <mergeCell ref="C3:N4"/>
    <mergeCell ref="A12:B12"/>
    <mergeCell ref="C12:D12"/>
    <mergeCell ref="E12:G12"/>
    <mergeCell ref="A13:B13"/>
    <mergeCell ref="C13:D13"/>
    <mergeCell ref="E13:G13"/>
    <mergeCell ref="M6:M7"/>
    <mergeCell ref="N6:N7"/>
    <mergeCell ref="C6:C7"/>
    <mergeCell ref="G6:G7"/>
    <mergeCell ref="H6:H7"/>
    <mergeCell ref="F6:F7"/>
    <mergeCell ref="A3:B4"/>
  </mergeCells>
  <conditionalFormatting sqref="F8:F10 L8:L10">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F8:F10 L8:L10">
    <cfRule type="cellIs" dxfId="6" priority="7" stopIfTrue="1" operator="equal">
      <formula>"TOLERABLE"</formula>
    </cfRule>
  </conditionalFormatting>
  <conditionalFormatting sqref="F8:F10 L8:L10">
    <cfRule type="cellIs" dxfId="5" priority="5" stopIfTrue="1" operator="equal">
      <formula>"ZONA RIESGO ALTA"</formula>
    </cfRule>
    <cfRule type="cellIs" dxfId="4" priority="6" stopIfTrue="1" operator="equal">
      <formula>"ZONA RIESGO EXTREMA"</formula>
    </cfRule>
  </conditionalFormatting>
  <conditionalFormatting sqref="F8:F10 L8:L10">
    <cfRule type="cellIs" dxfId="3" priority="3" stopIfTrue="1" operator="equal">
      <formula>"ZONA RIESGO BAJA"</formula>
    </cfRule>
    <cfRule type="cellIs" dxfId="2" priority="4" stopIfTrue="1" operator="equal">
      <formula>"ZONA RIESGO MODERADA"</formula>
    </cfRule>
  </conditionalFormatting>
  <conditionalFormatting sqref="F8:F10 L8:L10">
    <cfRule type="cellIs" dxfId="1" priority="1" stopIfTrue="1" operator="equal">
      <formula>"ZONA RIESGO MODERADA"</formula>
    </cfRule>
    <cfRule type="cellIs" dxfId="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N12"/>
  <sheetViews>
    <sheetView workbookViewId="0">
      <selection activeCell="A12" sqref="A12:G12"/>
    </sheetView>
  </sheetViews>
  <sheetFormatPr baseColWidth="10" defaultRowHeight="14.25" x14ac:dyDescent="0.2"/>
  <cols>
    <col min="1" max="1" width="8.7109375" style="16" customWidth="1"/>
    <col min="2" max="2" width="36.7109375" style="16" customWidth="1"/>
    <col min="3" max="3" width="16.140625" style="13" customWidth="1"/>
    <col min="4" max="4" width="14.5703125" style="16" customWidth="1"/>
    <col min="5" max="5" width="10.7109375" style="16" customWidth="1"/>
    <col min="6" max="6" width="16.28515625" style="16" customWidth="1"/>
    <col min="7" max="7" width="48" style="16" customWidth="1"/>
    <col min="8" max="8" width="9.5703125" style="16" bestFit="1" customWidth="1"/>
    <col min="9" max="9" width="14.5703125" style="16" bestFit="1" customWidth="1"/>
    <col min="10" max="10" width="9.140625" style="16" bestFit="1" customWidth="1"/>
    <col min="11" max="11" width="14.85546875" style="16" bestFit="1" customWidth="1"/>
    <col min="12" max="12" width="14.140625" style="16" customWidth="1"/>
    <col min="13" max="13" width="15.140625" style="16" customWidth="1"/>
    <col min="14" max="14" width="31" style="16" customWidth="1"/>
    <col min="15" max="16384" width="11.42578125" style="16"/>
  </cols>
  <sheetData>
    <row r="1" spans="1:14" ht="14.25" customHeight="1" x14ac:dyDescent="0.2">
      <c r="A1" s="44" t="str">
        <f>'[2]CONTEXTO ESTRATEGICO'!A1</f>
        <v>EMPRESA DE RENOVACIÓN Y DESARROLLO URBANO DE BOGOTÁ</v>
      </c>
      <c r="B1" s="45"/>
      <c r="C1" s="45"/>
      <c r="D1" s="45"/>
      <c r="E1" s="45"/>
      <c r="F1" s="45"/>
      <c r="G1" s="45"/>
      <c r="H1" s="45"/>
      <c r="I1" s="45"/>
      <c r="J1" s="45"/>
      <c r="K1" s="45"/>
      <c r="L1" s="45"/>
      <c r="M1" s="45"/>
      <c r="N1" s="46"/>
    </row>
    <row r="2" spans="1:14" ht="14.25" customHeight="1" x14ac:dyDescent="0.2">
      <c r="A2" s="47" t="s">
        <v>49</v>
      </c>
      <c r="B2" s="48"/>
      <c r="C2" s="48"/>
      <c r="D2" s="48"/>
      <c r="E2" s="48"/>
      <c r="F2" s="48"/>
      <c r="G2" s="48"/>
      <c r="H2" s="48"/>
      <c r="I2" s="48"/>
      <c r="J2" s="48"/>
      <c r="K2" s="48"/>
      <c r="L2" s="48"/>
      <c r="M2" s="48"/>
      <c r="N2" s="49"/>
    </row>
    <row r="3" spans="1:14" s="15" customFormat="1" ht="22.5" customHeight="1" x14ac:dyDescent="0.2">
      <c r="A3" s="42" t="s">
        <v>0</v>
      </c>
      <c r="B3" s="42"/>
      <c r="C3" s="40" t="s">
        <v>1</v>
      </c>
      <c r="D3" s="40"/>
      <c r="E3" s="40"/>
      <c r="F3" s="40"/>
      <c r="G3" s="40"/>
      <c r="H3" s="40"/>
      <c r="I3" s="40"/>
      <c r="J3" s="40"/>
      <c r="K3" s="40"/>
      <c r="L3" s="40"/>
      <c r="M3" s="40"/>
      <c r="N3" s="40"/>
    </row>
    <row r="4" spans="1:14" s="15" customFormat="1" ht="15" x14ac:dyDescent="0.2">
      <c r="A4" s="42"/>
      <c r="B4" s="42"/>
      <c r="C4" s="40"/>
      <c r="D4" s="40"/>
      <c r="E4" s="40"/>
      <c r="F4" s="40"/>
      <c r="G4" s="40"/>
      <c r="H4" s="40"/>
      <c r="I4" s="40"/>
      <c r="J4" s="40"/>
      <c r="K4" s="40"/>
      <c r="L4" s="40"/>
      <c r="M4" s="40"/>
      <c r="N4" s="40"/>
    </row>
    <row r="5" spans="1:14" s="22" customFormat="1" ht="63" customHeight="1" x14ac:dyDescent="0.3">
      <c r="A5" s="41" t="str">
        <f>'[2]CONTEXTO ESTRATEGICO'!A12</f>
        <v>GESTIÓN DE GRUPOS DE INTERÉS</v>
      </c>
      <c r="B5" s="41"/>
      <c r="C5" s="41" t="str">
        <f>[2]ANALISIS!C8</f>
        <v>Desarrollar estrategias de comunicación para los diferentes públicos objetivo a nivel interno y externo, que permitan transmitir la información de manera veraz, clara y oportuna.</v>
      </c>
      <c r="D5" s="41"/>
      <c r="E5" s="41"/>
      <c r="F5" s="41"/>
      <c r="G5" s="41"/>
      <c r="H5" s="41"/>
      <c r="I5" s="41"/>
      <c r="J5" s="41"/>
      <c r="K5" s="41"/>
      <c r="L5" s="41"/>
      <c r="M5" s="41"/>
      <c r="N5" s="41"/>
    </row>
    <row r="6" spans="1:14" s="17" customFormat="1" ht="12" x14ac:dyDescent="0.2">
      <c r="A6" s="43" t="s">
        <v>2</v>
      </c>
      <c r="B6" s="43" t="s">
        <v>3</v>
      </c>
      <c r="C6" s="39" t="s">
        <v>34</v>
      </c>
      <c r="D6" s="39" t="s">
        <v>4</v>
      </c>
      <c r="E6" s="39"/>
      <c r="F6" s="39" t="s">
        <v>33</v>
      </c>
      <c r="G6" s="39" t="s">
        <v>11</v>
      </c>
      <c r="H6" s="39" t="s">
        <v>12</v>
      </c>
      <c r="I6" s="39" t="s">
        <v>5</v>
      </c>
      <c r="J6" s="39"/>
      <c r="K6" s="39"/>
      <c r="L6" s="39" t="s">
        <v>6</v>
      </c>
      <c r="M6" s="39" t="s">
        <v>7</v>
      </c>
      <c r="N6" s="39" t="s">
        <v>8</v>
      </c>
    </row>
    <row r="7" spans="1:14" s="17" customFormat="1" ht="24" x14ac:dyDescent="0.2">
      <c r="A7" s="43"/>
      <c r="B7" s="43"/>
      <c r="C7" s="39"/>
      <c r="D7" s="11" t="s">
        <v>9</v>
      </c>
      <c r="E7" s="11" t="s">
        <v>10</v>
      </c>
      <c r="F7" s="39"/>
      <c r="G7" s="39"/>
      <c r="H7" s="39"/>
      <c r="I7" s="11" t="s">
        <v>13</v>
      </c>
      <c r="J7" s="11" t="s">
        <v>14</v>
      </c>
      <c r="K7" s="11" t="s">
        <v>15</v>
      </c>
      <c r="L7" s="39"/>
      <c r="M7" s="39"/>
      <c r="N7" s="39"/>
    </row>
    <row r="8" spans="1:14" s="23" customFormat="1" ht="213.75" customHeight="1" x14ac:dyDescent="0.2">
      <c r="A8" s="4" t="str">
        <f>[2]IDENTIFICACIÓN!A12</f>
        <v>R1</v>
      </c>
      <c r="B8" s="4" t="str">
        <f>'[2]CONTEXTO ESTRATEGICO'!J12</f>
        <v>Posibilidad de divulgación de información incompleta, confusa e inoportuna.</v>
      </c>
      <c r="C8" s="27" t="s">
        <v>35</v>
      </c>
      <c r="D8" s="4">
        <f>[2]ANALISIS!C11</f>
        <v>1</v>
      </c>
      <c r="E8" s="4">
        <f>[2]ANALISIS!D11</f>
        <v>4</v>
      </c>
      <c r="F8" s="20" t="str">
        <f>[2]ANALISIS!H11</f>
        <v>ZONA RIESGO ALTA</v>
      </c>
      <c r="G8" s="4" t="str">
        <f>CONCATENATE('[2]VALORACION CONTROLES'!C12,". ",'[2]VALORACION CONTROLES'!C13,". ",'[2]VALORACION CONTROLES'!C14)</f>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
      <c r="H8" s="5" t="str">
        <f>'[2]VALORACIÓN DEL RIESGO'!F11</f>
        <v>IMPACTO</v>
      </c>
      <c r="I8" s="4">
        <f>IF(B8="",0,(IF('[2]VALORACIÓN DEL RIESGO'!J11&lt;50,'[2]MAPA DE RIESGO'!C13,(IF(AND('[2]VALORACIÓN DEL RIESGO'!J11&gt;=51,H8="IMPACTO"),D8,(IF(AND('[2]VALORACIÓN DEL RIESGO'!J11&gt;=51,'[2]VALORACIÓN DEL RIESGO'!J11&lt;=75,H8="PROBABILIDAD"),(IF(D8-1&lt;=0,1,D8-1)),(IF(AND('[2]VALORACIÓN DEL RIESGO'!J11&gt;=76,'[2]VALORACIÓN DEL RIESGO'!J11&lt;=100,H8="PROBABILIDAD"),(IF(D8-2&lt;=0,1,D8-2)))))))))))</f>
        <v>1</v>
      </c>
      <c r="J8" s="4">
        <f>IF(B8="",0,(IF('[2]VALORACIÓN DEL RIESGO'!J11&lt;50,'[2]MAPA DE RIESGO'!D13,(IF(AND('[2]VALORACIÓN DEL RIESGO'!J11&gt;=51,H8="PROBABILIDAD"),E8,(IF(AND('[2]VALORACIÓN DEL RIESGO'!J11&gt;=51,'[2]VALORACIÓN DEL RIESGO'!J11&lt;=75,H8="IMPACTO"),(IF(E8-1&lt;=0,1,E8-1)),(IF(AND('[2]VALORACIÓN DEL RIESGO'!J11&gt;=76,'[2]VALORACIÓN DEL RIESGO'!J11&lt;=100,H8="IMPACTO"),(IF(E8-2&lt;=0,1,E8-2)))))))))))</f>
        <v>2</v>
      </c>
      <c r="K8" s="4">
        <f>(I8*J8)*4</f>
        <v>8</v>
      </c>
      <c r="L8" s="20" t="str">
        <f>IF(OR(AND(I8=3,J8=4),AND(I8=2,J8=5),AND(K8&gt;=52,K8&lt;=100)),"ZONA RIESGO EXTREMA",IF(OR(AND(I8=5,J8=2),AND(I8=4,J8=3),AND(I8=1,J8=4),AND(K8=20),AND(K8&gt;=28,K8&lt;=48)),"ZONA RIESGO ALTA",IF(OR(AND(I8=1,J8=3),AND(I8=4,J8=1),AND(K8=24)),"ZONA RIESGO MODERADA",IF(AND(K8&gt;=4,K8&lt;=16),"ZONA RIESGO BAJA"))))</f>
        <v>ZONA RIESGO BAJA</v>
      </c>
      <c r="M8" s="4" t="str">
        <f>[2]ANALISIS!I11</f>
        <v>EVITAR EL RIESGO</v>
      </c>
      <c r="N8" s="4" t="str">
        <f>[2]ANALISIS!J11</f>
        <v>Validar los datos con el responsable del proceso que suministra la información antes de su divulgación.</v>
      </c>
    </row>
    <row r="9" spans="1:14" s="15" customFormat="1" ht="15" x14ac:dyDescent="0.2"/>
    <row r="10" spans="1:14" s="13" customFormat="1" ht="15" x14ac:dyDescent="0.25">
      <c r="A10" s="51" t="s">
        <v>41</v>
      </c>
      <c r="B10" s="51"/>
      <c r="C10" s="51" t="s">
        <v>42</v>
      </c>
      <c r="D10" s="51"/>
      <c r="E10" s="51" t="s">
        <v>43</v>
      </c>
      <c r="F10" s="51"/>
      <c r="G10" s="51"/>
    </row>
    <row r="11" spans="1:14" s="18" customFormat="1" ht="69.75" customHeight="1" x14ac:dyDescent="0.25">
      <c r="A11" s="50" t="s">
        <v>47</v>
      </c>
      <c r="B11" s="50"/>
      <c r="C11" s="50" t="s">
        <v>48</v>
      </c>
      <c r="D11" s="50"/>
      <c r="E11" s="50" t="s">
        <v>46</v>
      </c>
      <c r="F11" s="50"/>
      <c r="G11" s="50"/>
    </row>
    <row r="12" spans="1:14" s="18" customFormat="1" ht="14.25" customHeight="1" x14ac:dyDescent="0.25">
      <c r="A12" s="33" t="s">
        <v>75</v>
      </c>
      <c r="B12" s="38"/>
      <c r="C12" s="38"/>
      <c r="D12" s="38"/>
      <c r="E12" s="38"/>
      <c r="F12" s="38"/>
      <c r="G12" s="34"/>
    </row>
  </sheetData>
  <mergeCells count="24">
    <mergeCell ref="L6:L7"/>
    <mergeCell ref="A1:N1"/>
    <mergeCell ref="A2:N2"/>
    <mergeCell ref="A5:B5"/>
    <mergeCell ref="A6:A7"/>
    <mergeCell ref="B6:B7"/>
    <mergeCell ref="D6:E6"/>
    <mergeCell ref="I6:K6"/>
    <mergeCell ref="G6:G7"/>
    <mergeCell ref="H6:H7"/>
    <mergeCell ref="C5:N5"/>
    <mergeCell ref="C3:N4"/>
    <mergeCell ref="A12:G12"/>
    <mergeCell ref="C10:D10"/>
    <mergeCell ref="C11:D11"/>
    <mergeCell ref="E10:G10"/>
    <mergeCell ref="E11:G11"/>
    <mergeCell ref="M6:M7"/>
    <mergeCell ref="N6:N7"/>
    <mergeCell ref="A10:B10"/>
    <mergeCell ref="A11:B11"/>
    <mergeCell ref="C6:C7"/>
    <mergeCell ref="F6:F7"/>
    <mergeCell ref="A3:B4"/>
  </mergeCells>
  <conditionalFormatting sqref="F8 L8">
    <cfRule type="cellIs" dxfId="159" priority="8" stopIfTrue="1" operator="equal">
      <formula>"INACEPTABLE"</formula>
    </cfRule>
    <cfRule type="cellIs" dxfId="158" priority="9" stopIfTrue="1" operator="equal">
      <formula>"IMPORTANTE"</formula>
    </cfRule>
    <cfRule type="cellIs" dxfId="157" priority="10" stopIfTrue="1" operator="equal">
      <formula>"MODERADO"</formula>
    </cfRule>
  </conditionalFormatting>
  <conditionalFormatting sqref="F8 L8">
    <cfRule type="cellIs" dxfId="156" priority="7" stopIfTrue="1" operator="equal">
      <formula>"TOLERABLE"</formula>
    </cfRule>
  </conditionalFormatting>
  <conditionalFormatting sqref="F8 L8">
    <cfRule type="cellIs" dxfId="155" priority="5" stopIfTrue="1" operator="equal">
      <formula>"ZONA RIESGO ALTA"</formula>
    </cfRule>
    <cfRule type="cellIs" dxfId="154" priority="6" stopIfTrue="1" operator="equal">
      <formula>"ZONA RIESGO EXTREMA"</formula>
    </cfRule>
  </conditionalFormatting>
  <conditionalFormatting sqref="F8 L8">
    <cfRule type="cellIs" dxfId="153" priority="3" stopIfTrue="1" operator="equal">
      <formula>"ZONA RIESGO BAJA"</formula>
    </cfRule>
    <cfRule type="cellIs" dxfId="152" priority="4" stopIfTrue="1" operator="equal">
      <formula>"ZONA RIESGO MODERADA"</formula>
    </cfRule>
  </conditionalFormatting>
  <conditionalFormatting sqref="F8 L8">
    <cfRule type="cellIs" dxfId="151" priority="1" stopIfTrue="1" operator="equal">
      <formula>"ZONA RIESGO MODERADA"</formula>
    </cfRule>
    <cfRule type="cellIs" dxfId="15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16"/>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6.140625" style="13" customWidth="1"/>
    <col min="4" max="4" width="14.28515625" style="10" customWidth="1"/>
    <col min="5" max="5" width="12.5703125" style="10" customWidth="1"/>
    <col min="6" max="6" width="16.28515625" style="10" customWidth="1"/>
    <col min="7" max="7" width="50.5703125" style="10" customWidth="1"/>
    <col min="8" max="8" width="15" style="10" bestFit="1" customWidth="1"/>
    <col min="9" max="9" width="13.28515625" style="10" bestFit="1" customWidth="1"/>
    <col min="10" max="10" width="8.5703125" style="10" bestFit="1" customWidth="1"/>
    <col min="11" max="11" width="13.28515625" style="10" bestFit="1" customWidth="1"/>
    <col min="12" max="12" width="12.5703125" style="10" customWidth="1"/>
    <col min="13" max="13" width="16.5703125" style="10" customWidth="1"/>
    <col min="14" max="14" width="31" style="10" customWidth="1"/>
    <col min="15" max="16384" width="11.42578125" style="10"/>
  </cols>
  <sheetData>
    <row r="1" spans="1:14" ht="14.25" customHeight="1" x14ac:dyDescent="0.2">
      <c r="A1" s="52" t="str">
        <f>'[3]CONTEXTO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2" t="s">
        <v>0</v>
      </c>
      <c r="B3" s="42"/>
      <c r="C3" s="40" t="s">
        <v>1</v>
      </c>
      <c r="D3" s="40"/>
      <c r="E3" s="40"/>
      <c r="F3" s="40"/>
      <c r="G3" s="40"/>
      <c r="H3" s="40"/>
      <c r="I3" s="40"/>
      <c r="J3" s="40"/>
      <c r="K3" s="40"/>
      <c r="L3" s="40"/>
      <c r="M3" s="40"/>
      <c r="N3" s="40"/>
    </row>
    <row r="4" spans="1:14" s="9" customFormat="1" ht="15" x14ac:dyDescent="0.2">
      <c r="A4" s="42"/>
      <c r="B4" s="42"/>
      <c r="C4" s="40"/>
      <c r="D4" s="40"/>
      <c r="E4" s="40"/>
      <c r="F4" s="40"/>
      <c r="G4" s="40"/>
      <c r="H4" s="40"/>
      <c r="I4" s="40"/>
      <c r="J4" s="40"/>
      <c r="K4" s="40"/>
      <c r="L4" s="40"/>
      <c r="M4" s="40"/>
      <c r="N4" s="40"/>
    </row>
    <row r="5" spans="1:14" s="24" customFormat="1" ht="63" customHeight="1" x14ac:dyDescent="0.3">
      <c r="A5" s="41" t="str">
        <f>'[3]CONTEXTO ESTRATEGICO'!A12</f>
        <v>FORMULACIÓN DE INSTRUMENTOS</v>
      </c>
      <c r="B5" s="41"/>
      <c r="C5" s="41" t="str">
        <f>[3]ANALISIS!C8</f>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
      <c r="D5" s="41"/>
      <c r="E5" s="41"/>
      <c r="F5" s="41"/>
      <c r="G5" s="41"/>
      <c r="H5" s="41"/>
      <c r="I5" s="41"/>
      <c r="J5" s="41"/>
      <c r="K5" s="41"/>
      <c r="L5" s="41"/>
      <c r="M5" s="41"/>
      <c r="N5" s="41"/>
    </row>
    <row r="6" spans="1:14" s="19" customFormat="1" ht="12" x14ac:dyDescent="0.2">
      <c r="A6" s="43" t="s">
        <v>2</v>
      </c>
      <c r="B6" s="43" t="s">
        <v>3</v>
      </c>
      <c r="C6" s="39" t="s">
        <v>34</v>
      </c>
      <c r="D6" s="39" t="s">
        <v>4</v>
      </c>
      <c r="E6" s="39"/>
      <c r="F6" s="39" t="s">
        <v>33</v>
      </c>
      <c r="G6" s="39" t="s">
        <v>11</v>
      </c>
      <c r="H6" s="39" t="s">
        <v>12</v>
      </c>
      <c r="I6" s="39" t="s">
        <v>5</v>
      </c>
      <c r="J6" s="39"/>
      <c r="K6" s="39"/>
      <c r="L6" s="39" t="s">
        <v>6</v>
      </c>
      <c r="M6" s="39" t="s">
        <v>7</v>
      </c>
      <c r="N6" s="39" t="s">
        <v>8</v>
      </c>
    </row>
    <row r="7" spans="1:14" s="19" customFormat="1" ht="24" x14ac:dyDescent="0.2">
      <c r="A7" s="43"/>
      <c r="B7" s="43"/>
      <c r="C7" s="39"/>
      <c r="D7" s="11" t="s">
        <v>9</v>
      </c>
      <c r="E7" s="11" t="s">
        <v>10</v>
      </c>
      <c r="F7" s="39"/>
      <c r="G7" s="39"/>
      <c r="H7" s="39"/>
      <c r="I7" s="11" t="s">
        <v>13</v>
      </c>
      <c r="J7" s="11" t="s">
        <v>14</v>
      </c>
      <c r="K7" s="11" t="s">
        <v>15</v>
      </c>
      <c r="L7" s="39"/>
      <c r="M7" s="39"/>
      <c r="N7" s="39"/>
    </row>
    <row r="8" spans="1:14" s="26" customFormat="1" ht="214.5" customHeight="1" x14ac:dyDescent="0.2">
      <c r="A8" s="4" t="str">
        <f>[3]IDENTIFICACIÓN!A12</f>
        <v>R1</v>
      </c>
      <c r="B8" s="4" t="str">
        <f>'[3]CONTEXTO ESTRATEGICO'!J12</f>
        <v>Posibilidad de discrecionalidad en la toma de decisiones o uso indebido de información privilegiada para favorecimiento de un interés particular.</v>
      </c>
      <c r="C8" s="27" t="s">
        <v>40</v>
      </c>
      <c r="D8" s="4">
        <f>[3]ANALISIS!C11</f>
        <v>2</v>
      </c>
      <c r="E8" s="4">
        <f>[3]ANALISIS!D11</f>
        <v>4</v>
      </c>
      <c r="F8" s="25" t="str">
        <f>[3]ANALISIS!H11</f>
        <v>ZONA RIESGO ALTA</v>
      </c>
      <c r="G8" s="4" t="str">
        <f>CONCATENATE('[3]VALORACION CONTROLES'!C12,". ",'[3]VALORACION CONTROLES'!C13,". ",'[3]VALORACION CONTROLES'!C14)</f>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
      <c r="H8" s="5" t="str">
        <f>'[3]VALORACIÓN DEL RIESGO'!F11</f>
        <v>PROBABILIDAD</v>
      </c>
      <c r="I8" s="4">
        <f>IF(B8="",0,(IF('[3]VALORACIÓN DEL RIESGO'!J11&lt;50,'[3]MAPA DE RIESGO'!C13,(IF(AND('[3]VALORACIÓN DEL RIESGO'!J11&gt;=51,H8="IMPACTO"),D8,(IF(AND('[3]VALORACIÓN DEL RIESGO'!J11&gt;=51,'[3]VALORACIÓN DEL RIESGO'!J11&lt;=75,H8="PROBABILIDAD"),(IF(D8-1&lt;=0,1,D8-1)),(IF(AND('[3]VALORACIÓN DEL RIESGO'!J11&gt;=76,'[3]VALORACIÓN DEL RIESGO'!J11&lt;=100,H8="PROBABILIDAD"),(IF(D8-2&lt;=0,1,D8-2)))))))))))</f>
        <v>1</v>
      </c>
      <c r="J8" s="4">
        <f>IF(B8="",0,(IF('[3]VALORACIÓN DEL RIESGO'!J11&lt;50,'[3]MAPA DE RIESGO'!D13,(IF(AND('[3]VALORACIÓN DEL RIESGO'!J11&gt;=51,H8="PROBABILIDAD"),E8,(IF(AND('[3]VALORACIÓN DEL RIESGO'!J11&gt;=51,'[3]VALORACIÓN DEL RIESGO'!J11&lt;=75,H8="IMPACTO"),(IF(E8-1&lt;=0,1,E8-1)),(IF(AND('[3]VALORACIÓN DEL RIESGO'!J11&gt;=76,'[3]VALORACIÓN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[3]ANALISIS!I11</f>
        <v>EVITAR EL RIESGO</v>
      </c>
      <c r="N8" s="4" t="str">
        <f>[3]ANALISIS!J11</f>
        <v>1. Sensibilizar al personal en el adecuado tratamiento de datos e información confidencial.</v>
      </c>
    </row>
    <row r="9" spans="1:14" s="26" customFormat="1" ht="333.75" customHeight="1" x14ac:dyDescent="0.2">
      <c r="A9" s="4" t="str">
        <f>[3]IDENTIFICACIÓN!A13</f>
        <v>R2</v>
      </c>
      <c r="B9" s="4" t="str">
        <f>'[3]CONTEXTO ESTRATEGICO'!J13</f>
        <v>Posibilidad de retrasos en la formulación de los instrumentos de planeamiento.</v>
      </c>
      <c r="C9" s="27" t="s">
        <v>36</v>
      </c>
      <c r="D9" s="4">
        <f>[3]ANALISIS!C12</f>
        <v>2</v>
      </c>
      <c r="E9" s="4">
        <f>[3]ANALISIS!D12</f>
        <v>4</v>
      </c>
      <c r="F9" s="25" t="str">
        <f>[3]ANALISIS!H12</f>
        <v>ZONA RIESGO ALTA</v>
      </c>
      <c r="G9" s="4" t="str">
        <f>CONCATENATE('[3]VALORACION CONTROLES'!C13,". ",'[3]VALORACION CONTROLES'!C14,". ",'[3]VALORACION CONTROLES'!C15)</f>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
      <c r="H9" s="5" t="str">
        <f>'[3]VALORACIÓN DEL RIESGO'!F12</f>
        <v>PROBABILIDAD</v>
      </c>
      <c r="I9" s="4">
        <f>IF(B9="",0,(IF('[3]VALORACIÓN DEL RIESGO'!J12&lt;50,'[3]MAPA DE RIESGO'!C14,(IF(AND('[3]VALORACIÓN DEL RIESGO'!J12&gt;=51,H9="IMPACTO"),D9,(IF(AND('[3]VALORACIÓN DEL RIESGO'!J12&gt;=51,'[3]VALORACIÓN DEL RIESGO'!J12&lt;=75,H9="PROBABILIDAD"),(IF(D9-1&lt;=0,1,D9-1)),(IF(AND('[3]VALORACIÓN DEL RIESGO'!J12&gt;=76,'[3]VALORACIÓN DEL RIESGO'!J12&lt;=100,H9="PROBABILIDAD"),(IF(D9-2&lt;=0,1,D9-2)))))))))))</f>
        <v>2</v>
      </c>
      <c r="J9" s="4">
        <f>IF(B9="",0,(IF('[3]VALORACIÓN DEL RIESGO'!J12&lt;50,'[3]MAPA DE RIESGO'!D14,(IF(AND('[3]VALORACIÓN DEL RIESGO'!J12&gt;=51,H9="PROBABILIDAD"),E9,(IF(AND('[3]VALORACIÓN DEL RIESGO'!J12&gt;=51,'[3]VALORACIÓN DEL RIESGO'!J12&lt;=75,H9="IMPACTO"),(IF(E9-1&lt;=0,1,E9-1)),(IF(AND('[3]VALORACIÓN DEL RIESGO'!J12&gt;=76,'[3]VALORACIÓN DEL RIESGO'!J12&lt;=100,H9="IMPACTO"),(IF(E9-2&lt;=0,1,E9-2)))))))))))</f>
        <v>4</v>
      </c>
      <c r="K9" s="4">
        <f t="shared" ref="K9:K10" si="0">(I9*J9)*4</f>
        <v>32</v>
      </c>
      <c r="L9" s="25" t="str">
        <f t="shared" ref="L9:L10" si="1">IF(OR(AND(I9=3,J9=4),AND(I9=2,J9=5),AND(K9&gt;=52,K9&lt;=100)),"ZONA RIESGO EXTREMA",IF(OR(AND(I9=5,J9=2),AND(I9=4,J9=3),AND(I9=1,J9=4),AND(K9=20),AND(K9&gt;=28,K9&lt;=48)),"ZONA RIESGO ALTA",IF(OR(AND(I9=1,J9=3),AND(I9=4,J9=1),AND(K9=24)),"ZONA RIESGO MODERADA",IF(AND(K9&gt;=4,K9&lt;=16),"ZONA RIESGO BAJA"))))</f>
        <v>ZONA RIESGO ALTA</v>
      </c>
      <c r="M9" s="4" t="str">
        <f>[3]ANALISIS!I12</f>
        <v>EVITAR EL RIESGO</v>
      </c>
      <c r="N9" s="4" t="str">
        <f>[3]ANALISIS!J12</f>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
    </row>
    <row r="10" spans="1:14" s="26" customFormat="1" ht="400.5" customHeight="1" x14ac:dyDescent="0.2">
      <c r="A10" s="4" t="str">
        <f>[3]IDENTIFICACIÓN!A14</f>
        <v>R3</v>
      </c>
      <c r="B10" s="4" t="str">
        <f>'[3]CONTEXTO ESTRATEGICO'!J14</f>
        <v>Posibilidad de desactualización de estudios y diseños del proyecto.</v>
      </c>
      <c r="C10" s="27" t="s">
        <v>36</v>
      </c>
      <c r="D10" s="4">
        <f>[3]ANALISIS!C13</f>
        <v>2</v>
      </c>
      <c r="E10" s="4">
        <f>[3]ANALISIS!D13</f>
        <v>4</v>
      </c>
      <c r="F10" s="25" t="str">
        <f>[3]ANALISIS!H13</f>
        <v>ZONA RIESGO ALTA</v>
      </c>
      <c r="G10" s="4" t="str">
        <f>CONCATENATE('[3]VALORACION CONTROLES'!C18,". ",'[3]VALORACION CONTROLES'!C19,". ",'[3]VALORACION CONTROLES'!C20)</f>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
      <c r="H10" s="5" t="str">
        <f>'[3]VALORACIÓN DEL RIESGO'!F13</f>
        <v>PROBABILIDAD</v>
      </c>
      <c r="I10" s="4">
        <f>IF(B10="",0,(IF('[3]VALORACIÓN DEL RIESGO'!J13&lt;50,'[3]MAPA DE RIESGO'!C15,(IF(AND('[3]VALORACIÓN DEL RIESGO'!J13&gt;=51,H10="IMPACTO"),D10,(IF(AND('[3]VALORACIÓN DEL RIESGO'!J13&gt;=51,'[3]VALORACIÓN DEL RIESGO'!J13&lt;=75,H10="PROBABILIDAD"),(IF(D10-1&lt;=0,1,D10-1)),(IF(AND('[3]VALORACIÓN DEL RIESGO'!J13&gt;=76,'[3]VALORACIÓN DEL RIESGO'!J13&lt;=100,H10="PROBABILIDAD"),(IF(D10-2&lt;=0,1,D10-2)))))))))))</f>
        <v>2</v>
      </c>
      <c r="J10" s="4">
        <f>IF(B10="",0,(IF('[3]VALORACIÓN DEL RIESGO'!J13&lt;50,'[3]MAPA DE RIESGO'!D15,(IF(AND('[3]VALORACIÓN DEL RIESGO'!J13&gt;=51,H10="PROBABILIDAD"),E10,(IF(AND('[3]VALORACIÓN DEL RIESGO'!J13&gt;=51,'[3]VALORACIÓN DEL RIESGO'!J13&lt;=75,H10="IMPACTO"),(IF(E10-1&lt;=0,1,E10-1)),(IF(AND('[3]VALORACIÓN DEL RIESGO'!J13&gt;=76,'[3]VALORACIÓN DEL RIESGO'!J13&lt;=100,H10="IMPACTO"),(IF(E10-2&lt;=0,1,E10-2)))))))))))</f>
        <v>4</v>
      </c>
      <c r="K10" s="4">
        <f t="shared" si="0"/>
        <v>32</v>
      </c>
      <c r="L10" s="25" t="str">
        <f t="shared" si="1"/>
        <v>ZONA RIESGO ALTA</v>
      </c>
      <c r="M10" s="4" t="str">
        <f>[3]ANALISIS!I13</f>
        <v>EVITAR EL RIESGO</v>
      </c>
      <c r="N10" s="4" t="str">
        <f>[3]ANALISIS!J13</f>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
    </row>
    <row r="11" spans="1:14" x14ac:dyDescent="0.2">
      <c r="C11" s="10"/>
    </row>
    <row r="12" spans="1:14" s="13" customFormat="1" ht="15" x14ac:dyDescent="0.25">
      <c r="A12" s="51" t="s">
        <v>41</v>
      </c>
      <c r="B12" s="51"/>
      <c r="C12" s="51" t="s">
        <v>42</v>
      </c>
      <c r="D12" s="51"/>
      <c r="E12" s="51" t="s">
        <v>43</v>
      </c>
      <c r="F12" s="51"/>
      <c r="G12" s="51"/>
    </row>
    <row r="13" spans="1:14" s="18" customFormat="1" ht="69.75" customHeight="1" x14ac:dyDescent="0.25">
      <c r="A13" s="50" t="s">
        <v>50</v>
      </c>
      <c r="B13" s="50"/>
      <c r="C13" s="50" t="s">
        <v>51</v>
      </c>
      <c r="D13" s="50"/>
      <c r="E13" s="50" t="s">
        <v>46</v>
      </c>
      <c r="F13" s="50"/>
      <c r="G13" s="50"/>
    </row>
    <row r="14" spans="1:14" s="18" customFormat="1" ht="14.25" customHeight="1" x14ac:dyDescent="0.25">
      <c r="A14" s="33" t="s">
        <v>75</v>
      </c>
      <c r="B14" s="38"/>
      <c r="C14" s="38"/>
      <c r="D14" s="38"/>
      <c r="E14" s="38"/>
      <c r="F14" s="38"/>
      <c r="G14" s="34"/>
    </row>
    <row r="15" spans="1:14" s="16" customFormat="1" x14ac:dyDescent="0.2">
      <c r="C15" s="13"/>
      <c r="D15" s="13"/>
    </row>
    <row r="16" spans="1:14" s="16" customFormat="1" x14ac:dyDescent="0.2">
      <c r="C16" s="13"/>
      <c r="D16" s="13"/>
    </row>
  </sheetData>
  <mergeCells count="24">
    <mergeCell ref="A1:N1"/>
    <mergeCell ref="A2:N2"/>
    <mergeCell ref="A3:B4"/>
    <mergeCell ref="A5:B5"/>
    <mergeCell ref="A6:A7"/>
    <mergeCell ref="B6:B7"/>
    <mergeCell ref="D6:E6"/>
    <mergeCell ref="A14:G14"/>
    <mergeCell ref="C6:C7"/>
    <mergeCell ref="F6:F7"/>
    <mergeCell ref="G6:G7"/>
    <mergeCell ref="H6:H7"/>
    <mergeCell ref="A12:B12"/>
    <mergeCell ref="A13:B13"/>
    <mergeCell ref="C3:N4"/>
    <mergeCell ref="C12:D12"/>
    <mergeCell ref="E12:G12"/>
    <mergeCell ref="C13:D13"/>
    <mergeCell ref="E13:G13"/>
    <mergeCell ref="C5:N5"/>
    <mergeCell ref="M6:M7"/>
    <mergeCell ref="N6:N7"/>
    <mergeCell ref="I6:K6"/>
    <mergeCell ref="L6:L7"/>
  </mergeCells>
  <conditionalFormatting sqref="F8:F10 L8:L10">
    <cfRule type="cellIs" dxfId="149" priority="8" stopIfTrue="1" operator="equal">
      <formula>"INACEPTABLE"</formula>
    </cfRule>
    <cfRule type="cellIs" dxfId="148" priority="9" stopIfTrue="1" operator="equal">
      <formula>"IMPORTANTE"</formula>
    </cfRule>
    <cfRule type="cellIs" dxfId="147" priority="10" stopIfTrue="1" operator="equal">
      <formula>"MODERADO"</formula>
    </cfRule>
  </conditionalFormatting>
  <conditionalFormatting sqref="F8:F10 L8:L10">
    <cfRule type="cellIs" dxfId="146" priority="7" stopIfTrue="1" operator="equal">
      <formula>"TOLERABLE"</formula>
    </cfRule>
  </conditionalFormatting>
  <conditionalFormatting sqref="F8:F10 L8:L10">
    <cfRule type="cellIs" dxfId="145" priority="5" stopIfTrue="1" operator="equal">
      <formula>"ZONA RIESGO ALTA"</formula>
    </cfRule>
    <cfRule type="cellIs" dxfId="144" priority="6" stopIfTrue="1" operator="equal">
      <formula>"ZONA RIESGO EXTREMA"</formula>
    </cfRule>
  </conditionalFormatting>
  <conditionalFormatting sqref="F8:F10 L8:L10">
    <cfRule type="cellIs" dxfId="143" priority="3" stopIfTrue="1" operator="equal">
      <formula>"ZONA RIESGO BAJA"</formula>
    </cfRule>
    <cfRule type="cellIs" dxfId="142" priority="4" stopIfTrue="1" operator="equal">
      <formula>"ZONA RIESGO MODERADA"</formula>
    </cfRule>
  </conditionalFormatting>
  <conditionalFormatting sqref="F8:F10 L8:L10">
    <cfRule type="cellIs" dxfId="141" priority="1" stopIfTrue="1" operator="equal">
      <formula>"ZONA RIESGO MODERADA"</formula>
    </cfRule>
    <cfRule type="cellIs" dxfId="14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C15:C16">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N14"/>
  <sheetViews>
    <sheetView workbookViewId="0">
      <selection activeCell="A13" sqref="A13:G13"/>
    </sheetView>
  </sheetViews>
  <sheetFormatPr baseColWidth="10" defaultRowHeight="14.25" x14ac:dyDescent="0.2"/>
  <cols>
    <col min="1" max="1" width="7.85546875" style="10" customWidth="1"/>
    <col min="2" max="2" width="36.7109375" style="10" customWidth="1"/>
    <col min="3" max="3" width="16.140625" style="13" customWidth="1"/>
    <col min="4" max="4" width="15.28515625" style="10" customWidth="1"/>
    <col min="5" max="6" width="16.28515625" style="10" customWidth="1"/>
    <col min="7" max="7" width="48" style="10" customWidth="1"/>
    <col min="8" max="8" width="15.7109375" style="10" customWidth="1"/>
    <col min="9" max="9" width="13.85546875" style="10" customWidth="1"/>
    <col min="10" max="10" width="8.5703125" style="10" bestFit="1" customWidth="1"/>
    <col min="11" max="11" width="16.140625" style="10" customWidth="1"/>
    <col min="12" max="13" width="11.42578125" style="10"/>
    <col min="14" max="14" width="29.85546875" style="10" customWidth="1"/>
    <col min="15" max="16384" width="11.42578125" style="10"/>
  </cols>
  <sheetData>
    <row r="1" spans="1:14" ht="15" customHeight="1" x14ac:dyDescent="0.2">
      <c r="A1" s="52" t="str">
        <f>'[4]CONTEXTO ESTRATEGICO'!A1</f>
        <v>EMPRESA DE RENOVACIÓN Y DESARROLLO URBANO DE BOGOTÁ</v>
      </c>
      <c r="B1" s="53"/>
      <c r="C1" s="53"/>
      <c r="D1" s="53"/>
      <c r="E1" s="53"/>
      <c r="F1" s="53"/>
      <c r="G1" s="53"/>
      <c r="H1" s="53"/>
      <c r="I1" s="53"/>
      <c r="J1" s="53"/>
      <c r="K1" s="53"/>
      <c r="L1" s="53"/>
      <c r="M1" s="53"/>
      <c r="N1" s="54"/>
    </row>
    <row r="2" spans="1:14" ht="15" customHeight="1" x14ac:dyDescent="0.2">
      <c r="A2" s="55" t="s">
        <v>49</v>
      </c>
      <c r="B2" s="56"/>
      <c r="C2" s="56"/>
      <c r="D2" s="56"/>
      <c r="E2" s="56"/>
      <c r="F2" s="56"/>
      <c r="G2" s="56"/>
      <c r="H2" s="56"/>
      <c r="I2" s="56"/>
      <c r="J2" s="56"/>
      <c r="K2" s="56"/>
      <c r="L2" s="56"/>
      <c r="M2" s="56"/>
      <c r="N2" s="57"/>
    </row>
    <row r="3" spans="1:14" s="9" customFormat="1" ht="15" customHeight="1" x14ac:dyDescent="0.2">
      <c r="A3" s="42" t="s">
        <v>0</v>
      </c>
      <c r="B3" s="42"/>
      <c r="C3" s="40" t="s">
        <v>1</v>
      </c>
      <c r="D3" s="40"/>
      <c r="E3" s="40"/>
      <c r="F3" s="40"/>
      <c r="G3" s="40"/>
      <c r="H3" s="40"/>
      <c r="I3" s="40"/>
      <c r="J3" s="40"/>
      <c r="K3" s="40"/>
      <c r="L3" s="40"/>
      <c r="M3" s="40"/>
      <c r="N3" s="40"/>
    </row>
    <row r="4" spans="1:14" s="9" customFormat="1" ht="15" x14ac:dyDescent="0.2">
      <c r="A4" s="42"/>
      <c r="B4" s="42"/>
      <c r="C4" s="40"/>
      <c r="D4" s="40"/>
      <c r="E4" s="40"/>
      <c r="F4" s="40"/>
      <c r="G4" s="40"/>
      <c r="H4" s="40"/>
      <c r="I4" s="40"/>
      <c r="J4" s="40"/>
      <c r="K4" s="40"/>
      <c r="L4" s="40"/>
      <c r="M4" s="40"/>
      <c r="N4" s="40"/>
    </row>
    <row r="5" spans="1:14" s="24" customFormat="1" ht="47.25" customHeight="1" x14ac:dyDescent="0.3">
      <c r="A5" s="41" t="str">
        <f>'[4]CONTEXTO ESTRATEGICO'!A12</f>
        <v>EVALUACIÓN FINANCIERA DE PROYECTOS</v>
      </c>
      <c r="B5" s="41"/>
      <c r="C5" s="41" t="str">
        <f>[4]ANALISIS!C8</f>
        <v>Determinar la viabilidad económica y financiera de los proyectos priorizados de la Empresa, así como constituir y realizar el seguimiento a los esquemas fiduciarios que se requieran.</v>
      </c>
      <c r="D5" s="41"/>
      <c r="E5" s="41"/>
      <c r="F5" s="41"/>
      <c r="G5" s="41"/>
      <c r="H5" s="41"/>
      <c r="I5" s="41"/>
      <c r="J5" s="41"/>
      <c r="K5" s="41"/>
      <c r="L5" s="41"/>
      <c r="M5" s="41"/>
      <c r="N5" s="41"/>
    </row>
    <row r="6" spans="1:14" s="19" customFormat="1" ht="15" customHeight="1" x14ac:dyDescent="0.2">
      <c r="A6" s="43" t="s">
        <v>2</v>
      </c>
      <c r="B6" s="43" t="s">
        <v>3</v>
      </c>
      <c r="C6" s="39" t="s">
        <v>34</v>
      </c>
      <c r="D6" s="39" t="s">
        <v>4</v>
      </c>
      <c r="E6" s="39"/>
      <c r="F6" s="39" t="s">
        <v>33</v>
      </c>
      <c r="G6" s="39" t="s">
        <v>11</v>
      </c>
      <c r="H6" s="39" t="s">
        <v>12</v>
      </c>
      <c r="I6" s="39" t="s">
        <v>5</v>
      </c>
      <c r="J6" s="39"/>
      <c r="K6" s="39"/>
      <c r="L6" s="39" t="s">
        <v>6</v>
      </c>
      <c r="M6" s="39" t="s">
        <v>7</v>
      </c>
      <c r="N6" s="39" t="s">
        <v>8</v>
      </c>
    </row>
    <row r="7" spans="1:14" s="19" customFormat="1" ht="24" x14ac:dyDescent="0.2">
      <c r="A7" s="43"/>
      <c r="B7" s="43"/>
      <c r="C7" s="39"/>
      <c r="D7" s="11" t="s">
        <v>9</v>
      </c>
      <c r="E7" s="11" t="s">
        <v>10</v>
      </c>
      <c r="F7" s="39"/>
      <c r="G7" s="39"/>
      <c r="H7" s="39"/>
      <c r="I7" s="11" t="s">
        <v>13</v>
      </c>
      <c r="J7" s="11" t="s">
        <v>14</v>
      </c>
      <c r="K7" s="11" t="s">
        <v>15</v>
      </c>
      <c r="L7" s="39"/>
      <c r="M7" s="39"/>
      <c r="N7" s="39"/>
    </row>
    <row r="8" spans="1:14" s="26" customFormat="1" ht="98.25" customHeight="1" x14ac:dyDescent="0.2">
      <c r="A8" s="4" t="str">
        <f>[4]IDENTIFICACIÓN!A12</f>
        <v>R1</v>
      </c>
      <c r="B8" s="4" t="str">
        <f>'[4]CONTEXTO ESTRATEGICO'!J12</f>
        <v>Posibilidad de reportes errados o inexactos de información oficial sobre el estado de los negocios fiduciarios.</v>
      </c>
      <c r="C8" s="27" t="s">
        <v>37</v>
      </c>
      <c r="D8" s="4">
        <f>[4]ANALISIS!C11</f>
        <v>5</v>
      </c>
      <c r="E8" s="4">
        <f>[4]ANALISIS!D11</f>
        <v>4</v>
      </c>
      <c r="F8" s="25" t="str">
        <f>[4]ANALISIS!H11</f>
        <v>ZONA RIESGO EXTREMA</v>
      </c>
      <c r="G8" s="4" t="s">
        <v>53</v>
      </c>
      <c r="H8" s="5" t="str">
        <f>'[4]VALORACIÓN DEL RIESGO'!F11</f>
        <v>PROBABILIDAD</v>
      </c>
      <c r="I8" s="4">
        <f>IF(B8="",0,(IF('[4]VALORACIÓN DEL RIESGO'!J11&lt;50,'[4]MAPA DE RIESGO'!C13,(IF(AND('[4]VALORACIÓN DEL RIESGO'!J11&gt;=51,H8="IMPACTO"),D8,(IF(AND('[4]VALORACIÓN DEL RIESGO'!J11&gt;=51,'[4]VALORACIÓN DEL RIESGO'!J11&lt;=75,H8="PROBABILIDAD"),(IF(D8-1&lt;=0,1,D8-1)),(IF(AND('[4]VALORACIÓN DEL RIESGO'!J11&gt;=76,'[4]VALORACIÓN DEL RIESGO'!J11&lt;=100,H8="PROBABILIDAD"),(IF(D8-2&lt;=0,1,D8-2)))))))))))</f>
        <v>5</v>
      </c>
      <c r="J8" s="4">
        <f>IF(B8="",0,(IF('[4]VALORACIÓN DEL RIESGO'!J11&lt;50,'[4]MAPA DE RIESGO'!D13,(IF(AND('[4]VALORACIÓN DEL RIESGO'!J11&gt;=51,H8="PROBABILIDAD"),E8,(IF(AND('[4]VALORACIÓN DEL RIESGO'!J11&gt;=51,'[4]VALORACIÓN DEL RIESGO'!J11&lt;=75,H8="IMPACTO"),(IF(E8-1&lt;=0,1,E8-1)),(IF(AND('[4]VALORACIÓN DEL RIESGO'!J11&gt;=76,'[4]VALORACIÓN DEL RIESGO'!J11&lt;=100,H8="IMPACTO"),(IF(E8-2&lt;=0,1,E8-2)))))))))))</f>
        <v>4</v>
      </c>
      <c r="K8" s="4">
        <f>(I8*J8)*4</f>
        <v>80</v>
      </c>
      <c r="L8" s="25" t="str">
        <f>IF(OR(AND(I8=3,J8=4),AND(I8=2,J8=5),AND(K8&gt;=52,K8&lt;=100)),"ZONA RIESGO EXTREMA",IF(OR(AND(I8=5,J8=2),AND(I8=4,J8=3),AND(I8=1,J8=4),AND(K8=20),AND(K8&gt;=28,K8&lt;=48)),"ZONA RIESGO ALTA",IF(OR(AND(I8=1,J8=3),AND(I8=4,J8=1),AND(K8=24)),"ZONA RIESGO MODERADA",IF(AND(K8&gt;=4,K8&lt;=16),"ZONA RIESGO BAJA"))))</f>
        <v>ZONA RIESGO EXTREMA</v>
      </c>
      <c r="M8" s="4" t="str">
        <f>[4]ANALISIS!I11</f>
        <v>EVITAR EL RIESGO</v>
      </c>
      <c r="N8" s="6" t="s">
        <v>60</v>
      </c>
    </row>
    <row r="9" spans="1:14" s="26" customFormat="1" ht="95.25" customHeight="1" x14ac:dyDescent="0.2">
      <c r="A9" s="4" t="str">
        <f>[4]IDENTIFICACIÓN!A13</f>
        <v>R2</v>
      </c>
      <c r="B9" s="4" t="str">
        <f>'[4]CONTEXTO ESTRATEGICO'!K13</f>
        <v xml:space="preserve">Reprocesos en el trámite de instrucciones, y documentos fiduciarios
Rotación de miembros de Junta y supervisores de contratos. </v>
      </c>
      <c r="C9" s="27" t="s">
        <v>37</v>
      </c>
      <c r="D9" s="4">
        <f>[4]ANALISIS!C12</f>
        <v>5</v>
      </c>
      <c r="E9" s="4">
        <f>[4]ANALISIS!D12</f>
        <v>4</v>
      </c>
      <c r="F9" s="25" t="str">
        <f>[4]ANALISIS!H12</f>
        <v>ZONA RIESGO EXTREMA</v>
      </c>
      <c r="G9" s="4" t="str">
        <f>CONCATENATE('[4]VALORACION CONTROLES'!C13,". ",'[4]VALORACION CONTROLES'!C14,". ",'[4]VALORACION CONTROLES'!C15)</f>
        <v xml:space="preserve">No se encuentra documentado el control.. . </v>
      </c>
      <c r="H9" s="5">
        <f>'[4]VALORACIÓN DEL RIESGO'!F12</f>
        <v>0</v>
      </c>
      <c r="I9" s="4">
        <f>IF(B9="",0,(IF('[4]VALORACIÓN DEL RIESGO'!J12&lt;50,'[4]MAPA DE RIESGO'!C14,(IF(AND('[4]VALORACIÓN DEL RIESGO'!J12&gt;=51,H9="IMPACTO"),D9,(IF(AND('[4]VALORACIÓN DEL RIESGO'!J12&gt;=51,'[4]VALORACIÓN DEL RIESGO'!J12&lt;=75,H9="PROBABILIDAD"),(IF(D9-1&lt;=0,1,D9-1)),(IF(AND('[4]VALORACIÓN DEL RIESGO'!J12&gt;=76,'[4]VALORACIÓN DEL RIESGO'!J12&lt;=100,H9="PROBABILIDAD"),(IF(D9-2&lt;=0,1,D9-2)))))))))))</f>
        <v>5</v>
      </c>
      <c r="J9" s="4">
        <f>IF(B9="",0,(IF('[4]VALORACIÓN DEL RIESGO'!J12&lt;50,'[4]MAPA DE RIESGO'!D14,(IF(AND('[4]VALORACIÓN DEL RIESGO'!J12&gt;=51,H9="PROBABILIDAD"),E9,(IF(AND('[4]VALORACIÓN DEL RIESGO'!J12&gt;=51,'[4]VALORACIÓN DEL RIESGO'!J12&lt;=75,H9="IMPACTO"),(IF(E9-1&lt;=0,1,E9-1)),(IF(AND('[4]VALORACIÓN DEL RIESGO'!J12&gt;=76,'[4]VALORACIÓN DEL RIESGO'!J12&lt;=100,H9="IMPACTO"),(IF(E9-2&lt;=0,1,E9-2)))))))))))</f>
        <v>4</v>
      </c>
      <c r="K9" s="4">
        <f t="shared" ref="K9" si="0">(I9*J9)*4</f>
        <v>80</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[4]ANALISIS!I12</f>
        <v>EVITAR EL RIESGO</v>
      </c>
      <c r="N9" s="4" t="s">
        <v>61</v>
      </c>
    </row>
    <row r="11" spans="1:14" s="13" customFormat="1" ht="15" x14ac:dyDescent="0.25">
      <c r="A11" s="51" t="s">
        <v>41</v>
      </c>
      <c r="B11" s="51"/>
      <c r="C11" s="51" t="s">
        <v>42</v>
      </c>
      <c r="D11" s="51"/>
      <c r="E11" s="51" t="s">
        <v>43</v>
      </c>
      <c r="F11" s="51"/>
      <c r="G11" s="51"/>
    </row>
    <row r="12" spans="1:14" s="18" customFormat="1" ht="86.25" customHeight="1" x14ac:dyDescent="0.25">
      <c r="A12" s="50" t="s">
        <v>59</v>
      </c>
      <c r="B12" s="50"/>
      <c r="C12" s="50" t="s">
        <v>54</v>
      </c>
      <c r="D12" s="50"/>
      <c r="E12" s="50" t="s">
        <v>46</v>
      </c>
      <c r="F12" s="50"/>
      <c r="G12" s="50"/>
    </row>
    <row r="13" spans="1:14" s="18" customFormat="1" ht="14.25" customHeight="1" x14ac:dyDescent="0.25">
      <c r="A13" s="33" t="s">
        <v>75</v>
      </c>
      <c r="B13" s="38"/>
      <c r="C13" s="38"/>
      <c r="D13" s="38"/>
      <c r="E13" s="38"/>
      <c r="F13" s="38"/>
      <c r="G13" s="34"/>
    </row>
    <row r="14" spans="1:14" s="16" customFormat="1" x14ac:dyDescent="0.2">
      <c r="C14" s="13"/>
      <c r="D14" s="13"/>
    </row>
  </sheetData>
  <mergeCells count="24">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 ref="L6:L7"/>
    <mergeCell ref="A13:G13"/>
    <mergeCell ref="A11:B11"/>
    <mergeCell ref="C11:D11"/>
    <mergeCell ref="E11:G11"/>
    <mergeCell ref="A12:B12"/>
    <mergeCell ref="C12:D12"/>
    <mergeCell ref="E12:G12"/>
  </mergeCells>
  <conditionalFormatting sqref="F8:F9 L8:L9">
    <cfRule type="cellIs" dxfId="139" priority="8" stopIfTrue="1" operator="equal">
      <formula>"INACEPTABLE"</formula>
    </cfRule>
    <cfRule type="cellIs" dxfId="138" priority="9" stopIfTrue="1" operator="equal">
      <formula>"IMPORTANTE"</formula>
    </cfRule>
    <cfRule type="cellIs" dxfId="137" priority="10" stopIfTrue="1" operator="equal">
      <formula>"MODERADO"</formula>
    </cfRule>
  </conditionalFormatting>
  <conditionalFormatting sqref="F8:F9 L8:L9">
    <cfRule type="cellIs" dxfId="136" priority="7" stopIfTrue="1" operator="equal">
      <formula>"TOLERABLE"</formula>
    </cfRule>
  </conditionalFormatting>
  <conditionalFormatting sqref="F8:F9 L8:L9">
    <cfRule type="cellIs" dxfId="135" priority="5" stopIfTrue="1" operator="equal">
      <formula>"ZONA RIESGO ALTA"</formula>
    </cfRule>
    <cfRule type="cellIs" dxfId="134" priority="6" stopIfTrue="1" operator="equal">
      <formula>"ZONA RIESGO EXTREMA"</formula>
    </cfRule>
  </conditionalFormatting>
  <conditionalFormatting sqref="F8:F9 L8:L9">
    <cfRule type="cellIs" dxfId="133" priority="3" stopIfTrue="1" operator="equal">
      <formula>"ZONA RIESGO BAJA"</formula>
    </cfRule>
    <cfRule type="cellIs" dxfId="132" priority="4" stopIfTrue="1" operator="equal">
      <formula>"ZONA RIESGO MODERADA"</formula>
    </cfRule>
  </conditionalFormatting>
  <conditionalFormatting sqref="F8:F9 L8:L9">
    <cfRule type="cellIs" dxfId="131" priority="1" stopIfTrue="1" operator="equal">
      <formula>"ZONA RIESGO MODERADA"</formula>
    </cfRule>
    <cfRule type="cellIs" dxfId="130" priority="2" stopIfTrue="1" operator="equal">
      <formula>"ZONA RIESGO ALTA"</formula>
    </cfRule>
  </conditionalFormatting>
  <dataValidations count="4">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formula1>$A$28:$A$36</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14">
      <formula1>$A$27:$A$35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N12"/>
  <sheetViews>
    <sheetView workbookViewId="0">
      <selection activeCell="A12" sqref="A12:G12"/>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8.5703125" style="10" bestFit="1"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5.75" x14ac:dyDescent="0.2">
      <c r="A1" s="52" t="str">
        <f>'[5]CONTEXTO ESTRATEGICO'!A1</f>
        <v>EMPRESA DE RENOVACIÓN Y DESARROLLO URBANO DE BOGOTÁ</v>
      </c>
      <c r="B1" s="53"/>
      <c r="C1" s="53"/>
      <c r="D1" s="53"/>
      <c r="E1" s="53"/>
      <c r="F1" s="53"/>
      <c r="G1" s="53"/>
      <c r="H1" s="53"/>
      <c r="I1" s="53"/>
      <c r="J1" s="53"/>
      <c r="K1" s="53"/>
      <c r="L1" s="53"/>
      <c r="M1" s="53"/>
      <c r="N1" s="54"/>
    </row>
    <row r="2" spans="1:14" ht="15.75" x14ac:dyDescent="0.2">
      <c r="A2" s="55" t="s">
        <v>49</v>
      </c>
      <c r="B2" s="56"/>
      <c r="C2" s="56"/>
      <c r="D2" s="56"/>
      <c r="E2" s="56"/>
      <c r="F2" s="56"/>
      <c r="G2" s="56"/>
      <c r="H2" s="56"/>
      <c r="I2" s="56"/>
      <c r="J2" s="56"/>
      <c r="K2" s="56"/>
      <c r="L2" s="56"/>
      <c r="M2" s="56"/>
      <c r="N2" s="57"/>
    </row>
    <row r="3" spans="1:14" s="9" customFormat="1" ht="15.75" customHeight="1" x14ac:dyDescent="0.2">
      <c r="A3" s="42" t="s">
        <v>0</v>
      </c>
      <c r="B3" s="42"/>
      <c r="C3" s="61" t="s">
        <v>1</v>
      </c>
      <c r="D3" s="62"/>
      <c r="E3" s="62"/>
      <c r="F3" s="62"/>
      <c r="G3" s="62"/>
      <c r="H3" s="62"/>
      <c r="I3" s="62"/>
      <c r="J3" s="62"/>
      <c r="K3" s="62"/>
      <c r="L3" s="62"/>
      <c r="M3" s="62"/>
      <c r="N3" s="63"/>
    </row>
    <row r="4" spans="1:14" s="9" customFormat="1" ht="15.75" customHeight="1" x14ac:dyDescent="0.2">
      <c r="A4" s="42"/>
      <c r="B4" s="42"/>
      <c r="C4" s="64"/>
      <c r="D4" s="65"/>
      <c r="E4" s="65"/>
      <c r="F4" s="65"/>
      <c r="G4" s="65"/>
      <c r="H4" s="65"/>
      <c r="I4" s="65"/>
      <c r="J4" s="65"/>
      <c r="K4" s="65"/>
      <c r="L4" s="65"/>
      <c r="M4" s="65"/>
      <c r="N4" s="66"/>
    </row>
    <row r="5" spans="1:14" s="24" customFormat="1" ht="69" customHeight="1" x14ac:dyDescent="0.3">
      <c r="A5" s="41" t="str">
        <f>'[5]CONTEXTO ESTRATEGICO'!A12</f>
        <v>GESTIÓN PREDIAL Y SOCIAL</v>
      </c>
      <c r="B5" s="41"/>
      <c r="C5" s="58" t="str">
        <f>'[5]CONTEXTO ESTRATEGICO'!B24</f>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
      <c r="D5" s="59"/>
      <c r="E5" s="59"/>
      <c r="F5" s="59"/>
      <c r="G5" s="59"/>
      <c r="H5" s="59"/>
      <c r="I5" s="59"/>
      <c r="J5" s="59"/>
      <c r="K5" s="59"/>
      <c r="L5" s="59"/>
      <c r="M5" s="59"/>
      <c r="N5" s="60"/>
    </row>
    <row r="6" spans="1:14" s="19" customFormat="1" ht="15" customHeight="1" x14ac:dyDescent="0.2">
      <c r="A6" s="43" t="s">
        <v>2</v>
      </c>
      <c r="B6" s="43" t="s">
        <v>3</v>
      </c>
      <c r="C6" s="31" t="s">
        <v>34</v>
      </c>
      <c r="D6" s="39" t="s">
        <v>4</v>
      </c>
      <c r="E6" s="39"/>
      <c r="F6" s="31" t="s">
        <v>33</v>
      </c>
      <c r="G6" s="31" t="s">
        <v>11</v>
      </c>
      <c r="H6" s="31" t="s">
        <v>12</v>
      </c>
      <c r="I6" s="39" t="s">
        <v>5</v>
      </c>
      <c r="J6" s="39"/>
      <c r="K6" s="39"/>
      <c r="L6" s="39" t="s">
        <v>6</v>
      </c>
      <c r="M6" s="39" t="s">
        <v>7</v>
      </c>
      <c r="N6" s="39" t="s">
        <v>8</v>
      </c>
    </row>
    <row r="7" spans="1:14" s="19" customFormat="1" ht="24" x14ac:dyDescent="0.2">
      <c r="A7" s="43"/>
      <c r="B7" s="43"/>
      <c r="C7" s="32"/>
      <c r="D7" s="11" t="s">
        <v>9</v>
      </c>
      <c r="E7" s="11" t="s">
        <v>10</v>
      </c>
      <c r="F7" s="32"/>
      <c r="G7" s="32"/>
      <c r="H7" s="32"/>
      <c r="I7" s="11" t="s">
        <v>13</v>
      </c>
      <c r="J7" s="11" t="s">
        <v>14</v>
      </c>
      <c r="K7" s="11" t="s">
        <v>15</v>
      </c>
      <c r="L7" s="39"/>
      <c r="M7" s="39"/>
      <c r="N7" s="39"/>
    </row>
    <row r="8" spans="1:14" s="26" customFormat="1" ht="262.5" customHeight="1" x14ac:dyDescent="0.2">
      <c r="A8" s="4" t="str">
        <f>[5]IDENTIFICACIÓN!A12</f>
        <v>R1</v>
      </c>
      <c r="B8" s="4" t="str">
        <f>'[5]CONTEXTO ESTRATEGICO'!J12</f>
        <v>Posibilidad de uso indebido de información privilegiada para favorecimiento de un interés particular.</v>
      </c>
      <c r="C8" s="27" t="s">
        <v>40</v>
      </c>
      <c r="D8" s="4">
        <f>[5]ANALISIS!C11</f>
        <v>3</v>
      </c>
      <c r="E8" s="4">
        <f>[5]ANALISIS!D11</f>
        <v>4</v>
      </c>
      <c r="F8" s="25" t="str">
        <f>[5]ANALISIS!H11</f>
        <v>ZONA RIESGO EXTREMA</v>
      </c>
      <c r="G8" s="4" t="str">
        <f>CONCATENATE('[5]VALORACION CONTROLES'!C12,". ",'[5]VALORACION CONTROLES'!C13,". ",'[5]VALORACION CONTROLES'!C14)</f>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
      <c r="H8" s="5" t="str">
        <f>'[5]VALORACIÓN DEL RIESGO'!F11</f>
        <v>PROBABILIDAD</v>
      </c>
      <c r="I8" s="4">
        <f>IF(B8="",0,(IF('[5]VALORACIÓN DEL RIESGO'!J11&lt;50,'[5]MAPA DE RIESGO'!C13,(IF(AND('[5]VALORACIÓN DEL RIESGO'!J11&gt;=51,H8="IMPACTO"),D8,(IF(AND('[5]VALORACIÓN DEL RIESGO'!J11&gt;=51,'[5]VALORACIÓN DEL RIESGO'!J11&lt;=75,H8="PROBABILIDAD"),(IF(D8-1&lt;=0,1,D8-1)),(IF(AND('[5]VALORACIÓN DEL RIESGO'!J11&gt;=76,'[5]VALORACIÓN DEL RIESGO'!J11&lt;=100,H8="PROBABILIDAD"),(IF(D8-2&lt;=0,1,D8-2)))))))))))</f>
        <v>1</v>
      </c>
      <c r="J8" s="4">
        <f>IF(B8="",0,(IF('[5]VALORACIÓN DEL RIESGO'!J11&lt;50,'[5]MAPA DE RIESGO'!D13,(IF(AND('[5]VALORACIÓN DEL RIESGO'!J11&gt;=51,H8="PROBABILIDAD"),E8,(IF(AND('[5]VALORACIÓN DEL RIESGO'!J11&gt;=51,'[5]VALORACIÓN DEL RIESGO'!J11&lt;=75,H8="IMPACTO"),(IF(E8-1&lt;=0,1,E8-1)),(IF(AND('[5]VALORACIÓN DEL RIESGO'!J11&gt;=76,'[5]VALORACIÓN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[5]ANALISIS!I11</f>
        <v>EVITAR EL RIESGO</v>
      </c>
      <c r="N8" s="4" t="str">
        <f>[5]ANALISIS!J11</f>
        <v>Socializar el Código de Integridad en los equipos de trabajo de la Dirección de Predios y de la Oficina de Gestión Social y los protocolos de la información según su clasificación.</v>
      </c>
    </row>
    <row r="10" spans="1:14" s="13" customFormat="1" ht="15" x14ac:dyDescent="0.25">
      <c r="A10" s="51" t="s">
        <v>41</v>
      </c>
      <c r="B10" s="51"/>
      <c r="C10" s="51" t="s">
        <v>42</v>
      </c>
      <c r="D10" s="51"/>
      <c r="E10" s="51" t="s">
        <v>43</v>
      </c>
      <c r="F10" s="51"/>
      <c r="G10" s="51"/>
    </row>
    <row r="11" spans="1:14" s="18" customFormat="1" ht="107.25" customHeight="1" x14ac:dyDescent="0.25">
      <c r="A11" s="50" t="s">
        <v>55</v>
      </c>
      <c r="B11" s="50"/>
      <c r="C11" s="50" t="s">
        <v>56</v>
      </c>
      <c r="D11" s="50"/>
      <c r="E11" s="50" t="s">
        <v>46</v>
      </c>
      <c r="F11" s="50"/>
      <c r="G11" s="50"/>
    </row>
    <row r="12" spans="1:14" s="18" customFormat="1" ht="14.25" customHeight="1" x14ac:dyDescent="0.25">
      <c r="A12" s="33" t="s">
        <v>75</v>
      </c>
      <c r="B12" s="38"/>
      <c r="C12" s="38"/>
      <c r="D12" s="38"/>
      <c r="E12" s="38"/>
      <c r="F12" s="38"/>
      <c r="G12" s="34"/>
    </row>
  </sheetData>
  <mergeCells count="24">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 ref="L6:L7"/>
    <mergeCell ref="A12:G12"/>
    <mergeCell ref="A10:B10"/>
    <mergeCell ref="C10:D10"/>
    <mergeCell ref="E10:G10"/>
    <mergeCell ref="A11:B11"/>
    <mergeCell ref="C11:D11"/>
    <mergeCell ref="E11:G11"/>
  </mergeCells>
  <conditionalFormatting sqref="F8 L8">
    <cfRule type="cellIs" dxfId="129" priority="8" stopIfTrue="1" operator="equal">
      <formula>"INACEPTABLE"</formula>
    </cfRule>
    <cfRule type="cellIs" dxfId="128" priority="9" stopIfTrue="1" operator="equal">
      <formula>"IMPORTANTE"</formula>
    </cfRule>
    <cfRule type="cellIs" dxfId="127" priority="10" stopIfTrue="1" operator="equal">
      <formula>"MODERADO"</formula>
    </cfRule>
  </conditionalFormatting>
  <conditionalFormatting sqref="F8 L8">
    <cfRule type="cellIs" dxfId="126" priority="7" stopIfTrue="1" operator="equal">
      <formula>"TOLERABLE"</formula>
    </cfRule>
  </conditionalFormatting>
  <conditionalFormatting sqref="F8 L8">
    <cfRule type="cellIs" dxfId="125" priority="5" stopIfTrue="1" operator="equal">
      <formula>"ZONA RIESGO ALTA"</formula>
    </cfRule>
    <cfRule type="cellIs" dxfId="124" priority="6" stopIfTrue="1" operator="equal">
      <formula>"ZONA RIESGO EXTREMA"</formula>
    </cfRule>
  </conditionalFormatting>
  <conditionalFormatting sqref="F8 L8">
    <cfRule type="cellIs" dxfId="123" priority="3" stopIfTrue="1" operator="equal">
      <formula>"ZONA RIESGO BAJA"</formula>
    </cfRule>
    <cfRule type="cellIs" dxfId="122" priority="4" stopIfTrue="1" operator="equal">
      <formula>"ZONA RIESGO MODERADA"</formula>
    </cfRule>
  </conditionalFormatting>
  <conditionalFormatting sqref="F8 L8">
    <cfRule type="cellIs" dxfId="121" priority="1" stopIfTrue="1" operator="equal">
      <formula>"ZONA RIESGO MODERADA"</formula>
    </cfRule>
    <cfRule type="cellIs" dxfId="12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formula1>$B$13:$B$21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N13"/>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'[6]CONTEXTO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70" t="s">
        <v>0</v>
      </c>
      <c r="B3" s="70"/>
      <c r="C3" s="61" t="s">
        <v>1</v>
      </c>
      <c r="D3" s="62"/>
      <c r="E3" s="62"/>
      <c r="F3" s="62"/>
      <c r="G3" s="62"/>
      <c r="H3" s="62"/>
      <c r="I3" s="62"/>
      <c r="J3" s="62"/>
      <c r="K3" s="62"/>
      <c r="L3" s="62"/>
      <c r="M3" s="62"/>
      <c r="N3" s="63"/>
    </row>
    <row r="4" spans="1:14" s="9" customFormat="1" ht="15" customHeight="1" x14ac:dyDescent="0.2">
      <c r="A4" s="42"/>
      <c r="B4" s="42"/>
      <c r="C4" s="67"/>
      <c r="D4" s="68"/>
      <c r="E4" s="68"/>
      <c r="F4" s="68"/>
      <c r="G4" s="68"/>
      <c r="H4" s="68"/>
      <c r="I4" s="68"/>
      <c r="J4" s="68"/>
      <c r="K4" s="68"/>
      <c r="L4" s="68"/>
      <c r="M4" s="68"/>
      <c r="N4" s="69"/>
    </row>
    <row r="5" spans="1:14" s="24" customFormat="1" ht="63" customHeight="1" x14ac:dyDescent="0.3">
      <c r="A5" s="41" t="str">
        <f>'[6]CONTEXTO ESTRATEGICO'!A12</f>
        <v>EJECUCIÓN DE PROYECTOS</v>
      </c>
      <c r="B5" s="41"/>
      <c r="C5" s="41" t="str">
        <f>[6]ANALISIS!C8</f>
        <v>Gestionar la elaboración de los diseños técnicos y urbanísticos, así como ejecutar las obras de urbanismo y construcción necesarias para el desarrollo de los proyectos de la empresa.</v>
      </c>
      <c r="D5" s="41"/>
      <c r="E5" s="41"/>
      <c r="F5" s="41"/>
      <c r="G5" s="41"/>
      <c r="H5" s="41"/>
      <c r="I5" s="41"/>
      <c r="J5" s="41"/>
      <c r="K5" s="41"/>
      <c r="L5" s="41"/>
      <c r="M5" s="41"/>
      <c r="N5" s="41"/>
    </row>
    <row r="6" spans="1:14" s="19" customFormat="1" ht="12" x14ac:dyDescent="0.2">
      <c r="A6" s="43" t="s">
        <v>2</v>
      </c>
      <c r="B6" s="43" t="s">
        <v>3</v>
      </c>
      <c r="C6" s="39" t="s">
        <v>34</v>
      </c>
      <c r="D6" s="39" t="s">
        <v>4</v>
      </c>
      <c r="E6" s="39"/>
      <c r="F6" s="39" t="s">
        <v>33</v>
      </c>
      <c r="G6" s="39" t="s">
        <v>11</v>
      </c>
      <c r="H6" s="39" t="s">
        <v>12</v>
      </c>
      <c r="I6" s="39" t="s">
        <v>5</v>
      </c>
      <c r="J6" s="39"/>
      <c r="K6" s="39"/>
      <c r="L6" s="39" t="s">
        <v>6</v>
      </c>
      <c r="M6" s="39" t="s">
        <v>7</v>
      </c>
      <c r="N6" s="39" t="s">
        <v>8</v>
      </c>
    </row>
    <row r="7" spans="1:14" s="19" customFormat="1" ht="24" x14ac:dyDescent="0.2">
      <c r="A7" s="43"/>
      <c r="B7" s="43"/>
      <c r="C7" s="39"/>
      <c r="D7" s="11" t="s">
        <v>9</v>
      </c>
      <c r="E7" s="11" t="s">
        <v>10</v>
      </c>
      <c r="F7" s="39"/>
      <c r="G7" s="39"/>
      <c r="H7" s="39"/>
      <c r="I7" s="11" t="s">
        <v>13</v>
      </c>
      <c r="J7" s="11" t="s">
        <v>14</v>
      </c>
      <c r="K7" s="11" t="s">
        <v>15</v>
      </c>
      <c r="L7" s="39"/>
      <c r="M7" s="39"/>
      <c r="N7" s="39"/>
    </row>
    <row r="8" spans="1:14" s="26" customFormat="1" ht="153" x14ac:dyDescent="0.2">
      <c r="A8" s="4" t="str">
        <f>[6]IDENTIFICACIÓN!A12</f>
        <v>R1</v>
      </c>
      <c r="B8" s="4" t="str">
        <f>'[6]CONTEXTO ESTRATEGICO'!J12</f>
        <v>Posibilidad de recibir o solicitar dádivas para estructurar documentos técnicos preliminares orientados a un interés particular.</v>
      </c>
      <c r="C8" s="27" t="s">
        <v>40</v>
      </c>
      <c r="D8" s="4">
        <f>[6]ANALISIS!C11</f>
        <v>2</v>
      </c>
      <c r="E8" s="4">
        <f>[6]ANALISIS!D11</f>
        <v>3</v>
      </c>
      <c r="F8" s="25" t="str">
        <f>[6]ANALISIS!H11</f>
        <v>ZONA RIESGO MODERADA</v>
      </c>
      <c r="G8" s="4" t="str">
        <f>CONCATENATE('[6]VALORACION CONTROLES'!C12,". ",'[6]VALORACION CONTROLES'!C13,". ",'[6]VALORACION CONTROLES'!C14)</f>
        <v xml:space="preserve">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 </v>
      </c>
      <c r="H8" s="5" t="str">
        <f>'[6]VALORACIÓN DEL RIESGO'!F11</f>
        <v>PROBABILIDAD</v>
      </c>
      <c r="I8" s="4">
        <f>IF(B8="",0,(IF('[6]VALORACIÓN DEL RIESGO'!J11&lt;50,'[6]MAPA DE RIESGO'!C13,(IF(AND('[6]VALORACIÓN DEL RIESGO'!J11&gt;=51,H8="IMPACTO"),D8,(IF(AND('[6]VALORACIÓN DEL RIESGO'!J11&gt;=51,'[6]VALORACIÓN DEL RIESGO'!J11&lt;=75,H8="PROBABILIDAD"),(IF(D8-1&lt;=0,1,D8-1)),(IF(AND('[6]VALORACIÓN DEL RIESGO'!J11&gt;=76,'[6]VALORACIÓN DEL RIESGO'!J11&lt;=100,H8="PROBABILIDAD"),(IF(D8-2&lt;=0,1,D8-2)))))))))))</f>
        <v>1</v>
      </c>
      <c r="J8" s="4">
        <f>IF(B8="",0,(IF('[6]VALORACIÓN DEL RIESGO'!J11&lt;50,'[6]MAPA DE RIESGO'!D13,(IF(AND('[6]VALORACIÓN DEL RIESGO'!J11&gt;=51,H8="PROBABILIDAD"),E8,(IF(AND('[6]VALORACIÓN DEL RIESGO'!J11&gt;=51,'[6]VALORACIÓN DEL RIESGO'!J11&lt;=75,H8="IMPACTO"),(IF(E8-1&lt;=0,1,E8-1)),(IF(AND('[6]VALORACIÓN DEL RIESGO'!J11&gt;=76,'[6]VALORACIÓN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[6]ANALISIS!I11</f>
        <v>EVITAR EL RIESGO</v>
      </c>
      <c r="N8" s="4" t="str">
        <f>[6]ANALISIS!J11</f>
        <v xml:space="preserve">Establecer un mecanismo de registro de control de cambios de los DTS. </v>
      </c>
    </row>
    <row r="9" spans="1:14" s="26" customFormat="1" ht="146.25" customHeight="1" x14ac:dyDescent="0.2">
      <c r="A9" s="4" t="str">
        <f>[6]IDENTIFICACIÓN!A13</f>
        <v>R2</v>
      </c>
      <c r="B9" s="4" t="str">
        <f>'[6]CONTEXTO ESTRATEGICO'!J13</f>
        <v>Posibilidad de aceptar o solicitar dádivas para recibir parcial y/o final un producto u obra sin el cumplimiento de los requisitos técnicos.</v>
      </c>
      <c r="C9" s="27" t="s">
        <v>40</v>
      </c>
      <c r="D9" s="4">
        <f>[6]ANALISIS!C12</f>
        <v>2</v>
      </c>
      <c r="E9" s="4">
        <f>[6]ANALISIS!D12</f>
        <v>3</v>
      </c>
      <c r="F9" s="25" t="str">
        <f>[6]ANALISIS!H12</f>
        <v>ZONA RIESGO MODERADA</v>
      </c>
      <c r="G9" s="4" t="str">
        <f>CONCATENATE('[6]VALORACION CONTROLES'!C13,". ",'[6]VALORACION CONTROLES'!C14,". ",'[6]VALORACION CONTROLES'!C15)</f>
        <v>. .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
      <c r="H9" s="5" t="str">
        <f>'[6]VALORACIÓN DEL RIESGO'!F12</f>
        <v>PROBABILIDAD</v>
      </c>
      <c r="I9" s="4">
        <f>IF(B9="",0,(IF('[6]VALORACIÓN DEL RIESGO'!J12&lt;50,'[6]MAPA DE RIESGO'!C14,(IF(AND('[6]VALORACIÓN DEL RIESGO'!J12&gt;=51,H9="IMPACTO"),D9,(IF(AND('[6]VALORACIÓN DEL RIESGO'!J12&gt;=51,'[6]VALORACIÓN DEL RIESGO'!J12&lt;=75,H9="PROBABILIDAD"),(IF(D9-1&lt;=0,1,D9-1)),(IF(AND('[6]VALORACIÓN DEL RIESGO'!J12&gt;=76,'[6]VALORACIÓN DEL RIESGO'!J12&lt;=100,H9="PROBABILIDAD"),(IF(D9-2&lt;=0,1,D9-2)))))))))))</f>
        <v>2</v>
      </c>
      <c r="J9" s="4">
        <f>IF(B9="",0,(IF('[6]VALORACIÓN DEL RIESGO'!J12&lt;50,'[6]MAPA DE RIESGO'!D14,(IF(AND('[6]VALORACIÓN DEL RIESGO'!J12&gt;=51,H9="PROBABILIDAD"),E9,(IF(AND('[6]VALORACIÓN DEL RIESGO'!J12&gt;=51,'[6]VALORACIÓN DEL RIESGO'!J12&lt;=75,H9="IMPACTO"),(IF(E9-1&lt;=0,1,E9-1)),(IF(AND('[6]VALORACIÓN DEL RIESGO'!J12&gt;=76,'[6]VALORACIÓN DEL RIESGO'!J12&lt;=100,H9="IMPACTO"),(IF(E9-2&lt;=0,1,E9-2)))))))))))</f>
        <v>3</v>
      </c>
      <c r="K9" s="4">
        <f t="shared" ref="K9" si="0">(I9*J9)*4</f>
        <v>24</v>
      </c>
      <c r="L9" s="25" t="str">
        <f t="shared" ref="L9" si="1">IF(OR(AND(I9=3,J9=4),AND(I9=2,J9=5),AND(K9&gt;=52,K9&lt;=100)),"ZONA RIESGO EXTREMA",IF(OR(AND(I9=5,J9=2),AND(I9=4,J9=3),AND(I9=1,J9=4),AND(K9=20),AND(K9&gt;=28,K9&lt;=48)),"ZONA RIESGO ALTA",IF(OR(AND(I9=1,J9=3),AND(I9=4,J9=1),AND(K9=24)),"ZONA RIESGO MODERADA",IF(AND(K9&gt;=4,K9&lt;=16),"ZONA RIESGO BAJA"))))</f>
        <v>ZONA RIESGO MODERADA</v>
      </c>
      <c r="M9" s="4" t="str">
        <f>[6]ANALISIS!I12</f>
        <v>EVITAR EL RIESGO</v>
      </c>
      <c r="N9" s="4" t="str">
        <f>[6]ANALISIS!J12</f>
        <v xml:space="preserve">Establecer un mecanismo de registro de control de cambios de los DTS. </v>
      </c>
    </row>
    <row r="10" spans="1:14" s="7" customFormat="1" ht="15" x14ac:dyDescent="0.2"/>
    <row r="11" spans="1:14" s="13" customFormat="1" ht="15" x14ac:dyDescent="0.25">
      <c r="A11" s="51" t="s">
        <v>41</v>
      </c>
      <c r="B11" s="51"/>
      <c r="C11" s="51" t="s">
        <v>42</v>
      </c>
      <c r="D11" s="51"/>
      <c r="E11" s="51" t="s">
        <v>43</v>
      </c>
      <c r="F11" s="51"/>
      <c r="G11" s="51"/>
    </row>
    <row r="12" spans="1:14" s="18" customFormat="1" ht="68.25" customHeight="1" x14ac:dyDescent="0.25">
      <c r="A12" s="50" t="s">
        <v>57</v>
      </c>
      <c r="B12" s="50"/>
      <c r="C12" s="50" t="s">
        <v>58</v>
      </c>
      <c r="D12" s="50"/>
      <c r="E12" s="50" t="s">
        <v>46</v>
      </c>
      <c r="F12" s="50"/>
      <c r="G12" s="50"/>
    </row>
    <row r="13" spans="1:14" s="18" customFormat="1" ht="14.25" customHeight="1" x14ac:dyDescent="0.25">
      <c r="A13" s="33" t="s">
        <v>75</v>
      </c>
      <c r="B13" s="38"/>
      <c r="C13" s="38"/>
      <c r="D13" s="38"/>
      <c r="E13" s="38"/>
      <c r="F13" s="38"/>
      <c r="G13" s="34"/>
    </row>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119" priority="8" stopIfTrue="1" operator="equal">
      <formula>"INACEPTABLE"</formula>
    </cfRule>
    <cfRule type="cellIs" dxfId="118" priority="9" stopIfTrue="1" operator="equal">
      <formula>"IMPORTANTE"</formula>
    </cfRule>
    <cfRule type="cellIs" dxfId="117" priority="10" stopIfTrue="1" operator="equal">
      <formula>"MODERADO"</formula>
    </cfRule>
  </conditionalFormatting>
  <conditionalFormatting sqref="F8:F9 L8:L9">
    <cfRule type="cellIs" dxfId="116" priority="7" stopIfTrue="1" operator="equal">
      <formula>"TOLERABLE"</formula>
    </cfRule>
  </conditionalFormatting>
  <conditionalFormatting sqref="F8:F9 L8:L9">
    <cfRule type="cellIs" dxfId="115" priority="5" stopIfTrue="1" operator="equal">
      <formula>"ZONA RIESGO ALTA"</formula>
    </cfRule>
    <cfRule type="cellIs" dxfId="114" priority="6" stopIfTrue="1" operator="equal">
      <formula>"ZONA RIESGO EXTREMA"</formula>
    </cfRule>
  </conditionalFormatting>
  <conditionalFormatting sqref="F8:F9 L8:L9">
    <cfRule type="cellIs" dxfId="113" priority="3" stopIfTrue="1" operator="equal">
      <formula>"ZONA RIESGO BAJA"</formula>
    </cfRule>
    <cfRule type="cellIs" dxfId="112" priority="4" stopIfTrue="1" operator="equal">
      <formula>"ZONA RIESGO MODERADA"</formula>
    </cfRule>
  </conditionalFormatting>
  <conditionalFormatting sqref="F8:F9 L8:L9">
    <cfRule type="cellIs" dxfId="111" priority="1" stopIfTrue="1" operator="equal">
      <formula>"ZONA RIESGO MODERADA"</formula>
    </cfRule>
    <cfRule type="cellIs" dxfId="11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N13"/>
  <sheetViews>
    <sheetView workbookViewId="0">
      <selection sqref="A1:N1"/>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'[7]CONTEXTO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2" t="s">
        <v>0</v>
      </c>
      <c r="B3" s="42"/>
      <c r="C3" s="40" t="s">
        <v>1</v>
      </c>
      <c r="D3" s="40"/>
      <c r="E3" s="40"/>
      <c r="F3" s="40"/>
      <c r="G3" s="40"/>
      <c r="H3" s="40"/>
      <c r="I3" s="40"/>
      <c r="J3" s="40"/>
      <c r="K3" s="40"/>
      <c r="L3" s="40"/>
      <c r="M3" s="40"/>
      <c r="N3" s="40"/>
    </row>
    <row r="4" spans="1:14" s="9" customFormat="1" ht="15" x14ac:dyDescent="0.2">
      <c r="A4" s="42"/>
      <c r="B4" s="42"/>
      <c r="C4" s="40"/>
      <c r="D4" s="40"/>
      <c r="E4" s="40"/>
      <c r="F4" s="40"/>
      <c r="G4" s="40"/>
      <c r="H4" s="40"/>
      <c r="I4" s="40"/>
      <c r="J4" s="40"/>
      <c r="K4" s="40"/>
      <c r="L4" s="40"/>
      <c r="M4" s="40"/>
      <c r="N4" s="40"/>
    </row>
    <row r="5" spans="1:14" s="24" customFormat="1" ht="90" customHeight="1" x14ac:dyDescent="0.3">
      <c r="A5" s="41" t="str">
        <f>'[7]CONTEXTO ESTRATEGICO'!A12</f>
        <v>COMERCIALIZACIÓN</v>
      </c>
      <c r="B5" s="41"/>
      <c r="C5" s="41" t="str">
        <f>[7]ANALISIS!C8</f>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
      <c r="D5" s="41"/>
      <c r="E5" s="41"/>
      <c r="F5" s="41"/>
      <c r="G5" s="41"/>
      <c r="H5" s="41"/>
      <c r="I5" s="41"/>
      <c r="J5" s="41"/>
      <c r="K5" s="41"/>
      <c r="L5" s="41"/>
      <c r="M5" s="41"/>
      <c r="N5" s="41"/>
    </row>
    <row r="6" spans="1:14" s="19" customFormat="1" ht="12" x14ac:dyDescent="0.2">
      <c r="A6" s="43" t="s">
        <v>2</v>
      </c>
      <c r="B6" s="43" t="s">
        <v>3</v>
      </c>
      <c r="C6" s="39" t="s">
        <v>34</v>
      </c>
      <c r="D6" s="39" t="s">
        <v>4</v>
      </c>
      <c r="E6" s="39"/>
      <c r="F6" s="39" t="s">
        <v>33</v>
      </c>
      <c r="G6" s="39" t="s">
        <v>11</v>
      </c>
      <c r="H6" s="39" t="s">
        <v>12</v>
      </c>
      <c r="I6" s="39" t="s">
        <v>5</v>
      </c>
      <c r="J6" s="39"/>
      <c r="K6" s="39"/>
      <c r="L6" s="39" t="s">
        <v>6</v>
      </c>
      <c r="M6" s="39" t="s">
        <v>7</v>
      </c>
      <c r="N6" s="39" t="s">
        <v>8</v>
      </c>
    </row>
    <row r="7" spans="1:14" s="19" customFormat="1" ht="24" x14ac:dyDescent="0.2">
      <c r="A7" s="43"/>
      <c r="B7" s="43"/>
      <c r="C7" s="39"/>
      <c r="D7" s="11" t="s">
        <v>9</v>
      </c>
      <c r="E7" s="11" t="s">
        <v>10</v>
      </c>
      <c r="F7" s="39"/>
      <c r="G7" s="39"/>
      <c r="H7" s="39"/>
      <c r="I7" s="11" t="s">
        <v>13</v>
      </c>
      <c r="J7" s="11" t="s">
        <v>14</v>
      </c>
      <c r="K7" s="11" t="s">
        <v>15</v>
      </c>
      <c r="L7" s="39"/>
      <c r="M7" s="39"/>
      <c r="N7" s="39"/>
    </row>
    <row r="8" spans="1:14" s="26" customFormat="1" ht="330.75" customHeight="1" x14ac:dyDescent="0.2">
      <c r="A8" s="4" t="str">
        <f>[7]IDENTIFICACIÓN!A12</f>
        <v>R1</v>
      </c>
      <c r="B8" s="4" t="str">
        <f>'[7]CONTEXTO ESTRATEGICO'!J12</f>
        <v>Posibilidad de favorecimiento a terceros en los procesos de comercialización.</v>
      </c>
      <c r="C8" s="27" t="s">
        <v>40</v>
      </c>
      <c r="D8" s="4">
        <f>[7]ANALISIS!C11</f>
        <v>1</v>
      </c>
      <c r="E8" s="4">
        <f>[7]ANALISIS!D11</f>
        <v>5</v>
      </c>
      <c r="F8" s="25" t="str">
        <f>[7]ANALISIS!H11</f>
        <v>ZONA RIESGO ALTA</v>
      </c>
      <c r="G8" s="4" t="str">
        <f>CONCATENATE('[7]VALORACION CONTROLES'!C12,". ",'[7]VALORACION CONTROLES'!C13,". ",'[7]VALORACION CONTROLES'!C14)</f>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
      <c r="H8" s="5" t="str">
        <f>'[7]VALORACIÓN DEL RIESGO'!F11</f>
        <v>PROBABILIDAD</v>
      </c>
      <c r="I8" s="4">
        <f>IF(B8="",0,(IF('[7]VALORACIÓN DEL RIESGO'!J11&lt;50,'[7]MAPA DE RIESGO'!C13,(IF(AND('[7]VALORACIÓN DEL RIESGO'!J11&gt;=51,H8="IMPACTO"),D8,(IF(AND('[7]VALORACIÓN DEL RIESGO'!J11&gt;=51,'[7]VALORACIÓN DEL RIESGO'!J11&lt;=75,H8="PROBABILIDAD"),(IF(D8-1&lt;=0,1,D8-1)),(IF(AND('[7]VALORACIÓN DEL RIESGO'!J11&gt;=76,'[7]VALORACIÓN DEL RIESGO'!J11&lt;=100,H8="PROBABILIDAD"),(IF(D8-2&lt;=0,1,D8-2)))))))))))</f>
        <v>1</v>
      </c>
      <c r="J8" s="4">
        <f>IF(B8="",0,(IF('[7]VALORACIÓN DEL RIESGO'!J11&lt;50,'[7]MAPA DE RIESGO'!D13,(IF(AND('[7]VALORACIÓN DEL RIESGO'!J11&gt;=51,H8="PROBABILIDAD"),E8,(IF(AND('[7]VALORACIÓN DEL RIESGO'!J11&gt;=51,'[7]VALORACIÓN DEL RIESGO'!J11&lt;=75,H8="IMPACTO"),(IF(E8-1&lt;=0,1,E8-1)),(IF(AND('[7]VALORACIÓN DEL RIESGO'!J11&gt;=76,'[7]VALORACIÓN DEL RIESGO'!J11&lt;=100,H8="IMPACTO"),(IF(E8-2&lt;=0,1,E8-2)))))))))))</f>
        <v>5</v>
      </c>
      <c r="K8" s="4">
        <f>(I8*J8)*4</f>
        <v>20</v>
      </c>
      <c r="L8" s="25" t="str">
        <f>IF(OR(AND(I8=3,J8=4),AND(I8=2,J8=5),AND(K8&gt;=52,K8&lt;=100)),"ZONA RIESGO EXTREMA",IF(OR(AND(I8=5,J8=2),AND(I8=4,J8=3),AND(I8=1,J8=4),AND(K8=20),AND(K8&gt;=28,K8&lt;=48)),"ZONA RIESGO ALTA",IF(OR(AND(I8=1,J8=3),AND(I8=4,J8=1),AND(K8=24)),"ZONA RIESGO MODERADA",IF(AND(K8&gt;=4,K8&lt;=16),"ZONA RIESGO BAJA"))))</f>
        <v>ZONA RIESGO ALTA</v>
      </c>
      <c r="M8" s="4" t="str">
        <f>[7]ANALISIS!I11</f>
        <v>EVITAR EL RIESGO</v>
      </c>
      <c r="N8" s="4" t="str">
        <f>[7]ANALISIS!J11</f>
        <v>Publicar los procesos de comercialización (convocatorias) en el sitio web de la Empresa.</v>
      </c>
    </row>
    <row r="9" spans="1:14" s="26" customFormat="1" ht="221.25" customHeight="1" x14ac:dyDescent="0.2">
      <c r="A9" s="4" t="str">
        <f>[7]IDENTIFICACIÓN!A13</f>
        <v>R2</v>
      </c>
      <c r="B9" s="4" t="str">
        <f>'[7]CONTEXTO ESTRATEGICO'!J13</f>
        <v>Posibilidad de que los predios susceptibles de comercializar se conviertan en activos improductivos y no se pueda concretar un negocio inmobiliario para el desarrollo del proyecto de renovación urbana.</v>
      </c>
      <c r="C9" s="27" t="s">
        <v>35</v>
      </c>
      <c r="D9" s="4">
        <f>[7]ANALISIS!C12</f>
        <v>4</v>
      </c>
      <c r="E9" s="4">
        <f>[7]ANALISIS!D12</f>
        <v>4</v>
      </c>
      <c r="F9" s="25" t="str">
        <f>[7]ANALISIS!H12</f>
        <v>ZONA RIESGO EXTREMA</v>
      </c>
      <c r="G9" s="4" t="str">
        <f>CONCATENATE('[7]VALORACION CONTROLES'!C13,". ",'[7]VALORACION CONTROLES'!C14,". ",'[7]VALORACION CONTROLES'!C15)</f>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
      <c r="H9" s="5" t="str">
        <f>'[7]VALORACIÓN DEL RIESGO'!F12</f>
        <v>IMPACTO</v>
      </c>
      <c r="I9" s="4">
        <f>IF(B9="",0,(IF('[7]VALORACIÓN DEL RIESGO'!J12&lt;50,'[7]MAPA DE RIESGO'!C14,(IF(AND('[7]VALORACIÓN DEL RIESGO'!J12&gt;=51,H9="IMPACTO"),D9,(IF(AND('[7]VALORACIÓN DEL RIESGO'!J12&gt;=51,'[7]VALORACIÓN DEL RIESGO'!J12&lt;=75,H9="PROBABILIDAD"),(IF(D9-1&lt;=0,1,D9-1)),(IF(AND('[7]VALORACIÓN DEL RIESGO'!J12&gt;=76,'[7]VALORACIÓN DEL RIESGO'!J12&lt;=100,H9="PROBABILIDAD"),(IF(D9-2&lt;=0,1,D9-2)))))))))))</f>
        <v>4</v>
      </c>
      <c r="J9" s="4">
        <f>IF(B9="",0,(IF('[7]VALORACIÓN DEL RIESGO'!J12&lt;50,'[7]MAPA DE RIESGO'!D14,(IF(AND('[7]VALORACIÓN DEL RIESGO'!J12&gt;=51,H9="PROBABILIDAD"),E9,(IF(AND('[7]VALORACIÓN DEL RIESGO'!J12&gt;=51,'[7]VALORACIÓN DEL RIESGO'!J12&lt;=75,H9="IMPACTO"),(IF(E9-1&lt;=0,1,E9-1)),(IF(AND('[7]VALORACIÓN DEL RIESGO'!J12&gt;=76,'[7]VALORACIÓN DEL RIESGO'!J12&lt;=100,H9="IMPACTO"),(IF(E9-2&lt;=0,1,E9-2)))))))))))</f>
        <v>4</v>
      </c>
      <c r="K9" s="4">
        <f t="shared" ref="K9" si="0">(I9*J9)*4</f>
        <v>64</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[7]ANALISIS!I12</f>
        <v>EVITAR EL RIESGO</v>
      </c>
      <c r="N9" s="4" t="str">
        <f>[7]ANALISIS!J12</f>
        <v>Identificar las zonas susceptibles de comercialización desde la planeación del proyecto y definir las estrategias de comercialización.</v>
      </c>
    </row>
    <row r="11" spans="1:14" s="13" customFormat="1" ht="15" x14ac:dyDescent="0.25">
      <c r="A11" s="51" t="s">
        <v>41</v>
      </c>
      <c r="B11" s="51"/>
      <c r="C11" s="51" t="s">
        <v>42</v>
      </c>
      <c r="D11" s="51"/>
      <c r="E11" s="51" t="s">
        <v>43</v>
      </c>
      <c r="F11" s="51"/>
      <c r="G11" s="51"/>
    </row>
    <row r="12" spans="1:14" s="18" customFormat="1" ht="68.25" customHeight="1" x14ac:dyDescent="0.25">
      <c r="A12" s="71" t="s">
        <v>62</v>
      </c>
      <c r="B12" s="71"/>
      <c r="C12" s="50" t="s">
        <v>64</v>
      </c>
      <c r="D12" s="50"/>
      <c r="E12" s="50" t="s">
        <v>46</v>
      </c>
      <c r="F12" s="50"/>
      <c r="G12" s="50"/>
    </row>
    <row r="13" spans="1:14" s="18" customFormat="1" ht="14.25" customHeight="1" x14ac:dyDescent="0.25">
      <c r="A13" s="33" t="s">
        <v>75</v>
      </c>
      <c r="B13" s="38"/>
      <c r="C13" s="38"/>
      <c r="D13" s="38"/>
      <c r="E13" s="38"/>
      <c r="F13" s="38"/>
      <c r="G13" s="34"/>
    </row>
  </sheetData>
  <mergeCells count="24">
    <mergeCell ref="A1:N1"/>
    <mergeCell ref="A2:N2"/>
    <mergeCell ref="A3:B4"/>
    <mergeCell ref="A5:B5"/>
    <mergeCell ref="A6:A7"/>
    <mergeCell ref="B6:B7"/>
    <mergeCell ref="D6:E6"/>
    <mergeCell ref="M6:M7"/>
    <mergeCell ref="N6:N7"/>
    <mergeCell ref="C3:N4"/>
    <mergeCell ref="C5:N5"/>
    <mergeCell ref="C6:C7"/>
    <mergeCell ref="F6:F7"/>
    <mergeCell ref="G6:G7"/>
    <mergeCell ref="H6:H7"/>
    <mergeCell ref="I6:K6"/>
    <mergeCell ref="L6:L7"/>
    <mergeCell ref="A13:G13"/>
    <mergeCell ref="A11:B11"/>
    <mergeCell ref="C11:D11"/>
    <mergeCell ref="E11:G11"/>
    <mergeCell ref="A12:B12"/>
    <mergeCell ref="C12:D12"/>
    <mergeCell ref="E12:G12"/>
  </mergeCells>
  <conditionalFormatting sqref="F8:F9 L8:L9">
    <cfRule type="cellIs" dxfId="109" priority="8" stopIfTrue="1" operator="equal">
      <formula>"INACEPTABLE"</formula>
    </cfRule>
    <cfRule type="cellIs" dxfId="108" priority="9" stopIfTrue="1" operator="equal">
      <formula>"IMPORTANTE"</formula>
    </cfRule>
    <cfRule type="cellIs" dxfId="107" priority="10" stopIfTrue="1" operator="equal">
      <formula>"MODERADO"</formula>
    </cfRule>
  </conditionalFormatting>
  <conditionalFormatting sqref="F8:F9 L8:L9">
    <cfRule type="cellIs" dxfId="106" priority="7" stopIfTrue="1" operator="equal">
      <formula>"TOLERABLE"</formula>
    </cfRule>
  </conditionalFormatting>
  <conditionalFormatting sqref="F8:F9 L8:L9">
    <cfRule type="cellIs" dxfId="105" priority="5" stopIfTrue="1" operator="equal">
      <formula>"ZONA RIESGO ALTA"</formula>
    </cfRule>
    <cfRule type="cellIs" dxfId="104" priority="6" stopIfTrue="1" operator="equal">
      <formula>"ZONA RIESGO EXTREMA"</formula>
    </cfRule>
  </conditionalFormatting>
  <conditionalFormatting sqref="F8:F9 L8:L9">
    <cfRule type="cellIs" dxfId="103" priority="3" stopIfTrue="1" operator="equal">
      <formula>"ZONA RIESGO BAJA"</formula>
    </cfRule>
    <cfRule type="cellIs" dxfId="102" priority="4" stopIfTrue="1" operator="equal">
      <formula>"ZONA RIESGO MODERADA"</formula>
    </cfRule>
  </conditionalFormatting>
  <conditionalFormatting sqref="F8:F9 L8:L9">
    <cfRule type="cellIs" dxfId="101" priority="1" stopIfTrue="1" operator="equal">
      <formula>"ZONA RIESGO MODERADA"</formula>
    </cfRule>
    <cfRule type="cellIs" dxfId="10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N13"/>
  <sheetViews>
    <sheetView workbookViewId="0">
      <selection activeCell="A12" sqref="A12:G12"/>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6.140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'[8]CONTEXTO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2" t="s">
        <v>0</v>
      </c>
      <c r="B3" s="42"/>
      <c r="C3" s="40" t="s">
        <v>1</v>
      </c>
      <c r="D3" s="40"/>
      <c r="E3" s="40"/>
      <c r="F3" s="40"/>
      <c r="G3" s="40"/>
      <c r="H3" s="40"/>
      <c r="I3" s="40"/>
      <c r="J3" s="40"/>
      <c r="K3" s="40"/>
      <c r="L3" s="40"/>
      <c r="M3" s="40"/>
      <c r="N3" s="40"/>
    </row>
    <row r="4" spans="1:14" s="9" customFormat="1" ht="15" x14ac:dyDescent="0.2">
      <c r="A4" s="42"/>
      <c r="B4" s="42"/>
      <c r="C4" s="40"/>
      <c r="D4" s="40"/>
      <c r="E4" s="40"/>
      <c r="F4" s="40"/>
      <c r="G4" s="40"/>
      <c r="H4" s="40"/>
      <c r="I4" s="40"/>
      <c r="J4" s="40"/>
      <c r="K4" s="40"/>
      <c r="L4" s="40"/>
      <c r="M4" s="40"/>
      <c r="N4" s="40"/>
    </row>
    <row r="5" spans="1:14" s="24" customFormat="1" ht="63" customHeight="1" x14ac:dyDescent="0.3">
      <c r="A5" s="41" t="str">
        <f>'[8]CONTEXTO ESTRATEGICO'!A12</f>
        <v>DIRECCIÓN, GESTIÓN Y SEGUIMIENTO DE PROYECTOS</v>
      </c>
      <c r="B5" s="41"/>
      <c r="C5" s="41" t="str">
        <f>[8]ANALISIS!C8</f>
        <v>Liderar, gestionar y realizar seguimiento al desarrollo integral de los proyectos para garantizar su ejecución de acuerdo con la misionalidad de la Empresa.</v>
      </c>
      <c r="D5" s="41"/>
      <c r="E5" s="41"/>
      <c r="F5" s="41"/>
      <c r="G5" s="41"/>
      <c r="H5" s="41"/>
      <c r="I5" s="41"/>
      <c r="J5" s="41"/>
      <c r="K5" s="41"/>
      <c r="L5" s="41"/>
      <c r="M5" s="41"/>
      <c r="N5" s="41"/>
    </row>
    <row r="6" spans="1:14" s="19" customFormat="1" ht="12" x14ac:dyDescent="0.2">
      <c r="A6" s="43" t="s">
        <v>2</v>
      </c>
      <c r="B6" s="43" t="s">
        <v>3</v>
      </c>
      <c r="C6" s="43" t="s">
        <v>34</v>
      </c>
      <c r="D6" s="39" t="s">
        <v>4</v>
      </c>
      <c r="E6" s="39"/>
      <c r="F6" s="39" t="s">
        <v>33</v>
      </c>
      <c r="G6" s="39" t="s">
        <v>11</v>
      </c>
      <c r="H6" s="39" t="s">
        <v>12</v>
      </c>
      <c r="I6" s="39" t="s">
        <v>5</v>
      </c>
      <c r="J6" s="39"/>
      <c r="K6" s="39"/>
      <c r="L6" s="39" t="s">
        <v>6</v>
      </c>
      <c r="M6" s="39" t="s">
        <v>7</v>
      </c>
      <c r="N6" s="39" t="s">
        <v>8</v>
      </c>
    </row>
    <row r="7" spans="1:14" s="19" customFormat="1" ht="24" x14ac:dyDescent="0.2">
      <c r="A7" s="43"/>
      <c r="B7" s="43"/>
      <c r="C7" s="43"/>
      <c r="D7" s="11" t="s">
        <v>9</v>
      </c>
      <c r="E7" s="11" t="s">
        <v>10</v>
      </c>
      <c r="F7" s="39"/>
      <c r="G7" s="39"/>
      <c r="H7" s="39"/>
      <c r="I7" s="11" t="s">
        <v>13</v>
      </c>
      <c r="J7" s="11" t="s">
        <v>14</v>
      </c>
      <c r="K7" s="11" t="s">
        <v>15</v>
      </c>
      <c r="L7" s="39"/>
      <c r="M7" s="39"/>
      <c r="N7" s="39"/>
    </row>
    <row r="8" spans="1:14" s="26" customFormat="1" ht="306" customHeight="1" x14ac:dyDescent="0.2">
      <c r="A8" s="4" t="str">
        <f>[8]IDENTIFICACIÓN!A12</f>
        <v>R1</v>
      </c>
      <c r="B8" s="4" t="str">
        <f>'[8]CONTEXTO ESTRATEGICO'!J12</f>
        <v>Posibilidad de brindar información desactualizada e inexacta del avance de los proyectos.</v>
      </c>
      <c r="C8" s="27" t="s">
        <v>35</v>
      </c>
      <c r="D8" s="4">
        <f>[8]ANALISIS!C11</f>
        <v>1</v>
      </c>
      <c r="E8" s="4">
        <f>[8]ANALISIS!D11</f>
        <v>3</v>
      </c>
      <c r="F8" s="25" t="str">
        <f>[8]ANALISIS!H11</f>
        <v>ZONA RIESGO MODERADA</v>
      </c>
      <c r="G8" s="4" t="str">
        <f>CONCATENATE('[8]VALORACION CONTROLES'!C12,". ",'[8]VALORACION CONTROLES'!C13,". ",'[8]VALORACION CONTROLES'!C14)</f>
        <v xml:space="preserve">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 . </v>
      </c>
      <c r="H8" s="5" t="str">
        <f>'[8]VALORACIÓN DEL RIESGO'!F11</f>
        <v>PROBABILIDAD</v>
      </c>
      <c r="I8" s="4">
        <f>IF(B8="",0,(IF('[8]VALORACIÓN DEL RIESGO'!J11&lt;50,'[8]MAPA DE RIESGO'!C13,(IF(AND('[8]VALORACIÓN DEL RIESGO'!J11&gt;=51,H8="IMPACTO"),D8,(IF(AND('[8]VALORACIÓN DEL RIESGO'!J11&gt;=51,'[8]VALORACIÓN DEL RIESGO'!J11&lt;=75,H8="PROBABILIDAD"),(IF(D8-1&lt;=0,1,D8-1)),(IF(AND('[8]VALORACIÓN DEL RIESGO'!J11&gt;=76,'[8]VALORACIÓN DEL RIESGO'!J11&lt;=100,H8="PROBABILIDAD"),(IF(D8-2&lt;=0,1,D8-2)))))))))))</f>
        <v>1</v>
      </c>
      <c r="J8" s="4">
        <f>IF(B8="",0,(IF('[8]VALORACIÓN DEL RIESGO'!J11&lt;50,'[8]MAPA DE RIESGO'!D13,(IF(AND('[8]VALORACIÓN DEL RIESGO'!J11&gt;=51,H8="PROBABILIDAD"),E8,(IF(AND('[8]VALORACIÓN DEL RIESGO'!J11&gt;=51,'[8]VALORACIÓN DEL RIESGO'!J11&lt;=75,H8="IMPACTO"),(IF(E8-1&lt;=0,1,E8-1)),(IF(AND('[8]VALORACIÓN DEL RIESGO'!J11&gt;=76,'[8]VALORACIÓN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[8]ANALISIS!I11</f>
        <v>REDUCIR EL RIESGO</v>
      </c>
      <c r="N8" s="4" t="str">
        <f>[8]ANALISIS!J11</f>
        <v>Con los instrumentos de seguimiento implementados por la Subgerencia de Planeación y Administración de Proyectos, estructurando el proceso para un eficiente seguimiento a los proyectos.</v>
      </c>
    </row>
    <row r="10" spans="1:14" s="13" customFormat="1" ht="15" x14ac:dyDescent="0.25">
      <c r="A10" s="51" t="s">
        <v>41</v>
      </c>
      <c r="B10" s="51"/>
      <c r="C10" s="51" t="s">
        <v>42</v>
      </c>
      <c r="D10" s="51"/>
      <c r="E10" s="51" t="s">
        <v>43</v>
      </c>
      <c r="F10" s="51"/>
      <c r="G10" s="51"/>
    </row>
    <row r="11" spans="1:14" s="18" customFormat="1" ht="68.25" customHeight="1" x14ac:dyDescent="0.25">
      <c r="A11" s="71" t="s">
        <v>63</v>
      </c>
      <c r="B11" s="71"/>
      <c r="C11" s="50" t="s">
        <v>45</v>
      </c>
      <c r="D11" s="50"/>
      <c r="E11" s="50" t="s">
        <v>46</v>
      </c>
      <c r="F11" s="50"/>
      <c r="G11" s="50"/>
    </row>
    <row r="12" spans="1:14" s="18" customFormat="1" ht="14.25" customHeight="1" x14ac:dyDescent="0.25">
      <c r="A12" s="33" t="s">
        <v>75</v>
      </c>
      <c r="B12" s="38"/>
      <c r="C12" s="38"/>
      <c r="D12" s="38"/>
      <c r="E12" s="38"/>
      <c r="F12" s="38"/>
      <c r="G12" s="34"/>
    </row>
    <row r="13" spans="1:14" x14ac:dyDescent="0.2">
      <c r="C13" s="13"/>
    </row>
  </sheetData>
  <mergeCells count="24">
    <mergeCell ref="A1:N1"/>
    <mergeCell ref="A2:N2"/>
    <mergeCell ref="A3:B4"/>
    <mergeCell ref="A5:B5"/>
    <mergeCell ref="A6:A7"/>
    <mergeCell ref="B6:B7"/>
    <mergeCell ref="D6:E6"/>
    <mergeCell ref="M6:M7"/>
    <mergeCell ref="N6:N7"/>
    <mergeCell ref="C6:C7"/>
    <mergeCell ref="C3:N4"/>
    <mergeCell ref="C5:N5"/>
    <mergeCell ref="F6:F7"/>
    <mergeCell ref="G6:G7"/>
    <mergeCell ref="H6:H7"/>
    <mergeCell ref="I6:K6"/>
    <mergeCell ref="L6:L7"/>
    <mergeCell ref="A12:G12"/>
    <mergeCell ref="A10:B10"/>
    <mergeCell ref="C10:D10"/>
    <mergeCell ref="E10:G10"/>
    <mergeCell ref="A11:B11"/>
    <mergeCell ref="C11:D11"/>
    <mergeCell ref="E11:G11"/>
  </mergeCells>
  <conditionalFormatting sqref="F8 L8">
    <cfRule type="cellIs" dxfId="99" priority="8" stopIfTrue="1" operator="equal">
      <formula>"INACEPTABLE"</formula>
    </cfRule>
    <cfRule type="cellIs" dxfId="98" priority="9" stopIfTrue="1" operator="equal">
      <formula>"IMPORTANTE"</formula>
    </cfRule>
    <cfRule type="cellIs" dxfId="97" priority="10" stopIfTrue="1" operator="equal">
      <formula>"MODERADO"</formula>
    </cfRule>
  </conditionalFormatting>
  <conditionalFormatting sqref="F8 L8">
    <cfRule type="cellIs" dxfId="96" priority="7" stopIfTrue="1" operator="equal">
      <formula>"TOLERABLE"</formula>
    </cfRule>
  </conditionalFormatting>
  <conditionalFormatting sqref="F8 L8">
    <cfRule type="cellIs" dxfId="95" priority="5" stopIfTrue="1" operator="equal">
      <formula>"ZONA RIESGO ALTA"</formula>
    </cfRule>
    <cfRule type="cellIs" dxfId="94" priority="6" stopIfTrue="1" operator="equal">
      <formula>"ZONA RIESGO EXTREMA"</formula>
    </cfRule>
  </conditionalFormatting>
  <conditionalFormatting sqref="F8 L8">
    <cfRule type="cellIs" dxfId="93" priority="3" stopIfTrue="1" operator="equal">
      <formula>"ZONA RIESGO BAJA"</formula>
    </cfRule>
    <cfRule type="cellIs" dxfId="92" priority="4" stopIfTrue="1" operator="equal">
      <formula>"ZONA RIESGO MODERADA"</formula>
    </cfRule>
  </conditionalFormatting>
  <conditionalFormatting sqref="F8 L8">
    <cfRule type="cellIs" dxfId="91" priority="1" stopIfTrue="1" operator="equal">
      <formula>"ZONA RIESGO MODERADA"</formula>
    </cfRule>
    <cfRule type="cellIs" dxfId="9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N50"/>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'[9]CONTEXTO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2" t="s">
        <v>0</v>
      </c>
      <c r="B3" s="42"/>
      <c r="C3" s="40" t="s">
        <v>1</v>
      </c>
      <c r="D3" s="40"/>
      <c r="E3" s="40"/>
      <c r="F3" s="40"/>
      <c r="G3" s="40"/>
      <c r="H3" s="40"/>
      <c r="I3" s="40"/>
      <c r="J3" s="40"/>
      <c r="K3" s="40"/>
      <c r="L3" s="40"/>
      <c r="M3" s="40"/>
      <c r="N3" s="40"/>
    </row>
    <row r="4" spans="1:14" s="9" customFormat="1" ht="15" x14ac:dyDescent="0.2">
      <c r="A4" s="42"/>
      <c r="B4" s="42"/>
      <c r="C4" s="40"/>
      <c r="D4" s="40"/>
      <c r="E4" s="40"/>
      <c r="F4" s="40"/>
      <c r="G4" s="40"/>
      <c r="H4" s="40"/>
      <c r="I4" s="40"/>
      <c r="J4" s="40"/>
      <c r="K4" s="40"/>
      <c r="L4" s="40"/>
      <c r="M4" s="40"/>
      <c r="N4" s="40"/>
    </row>
    <row r="5" spans="1:14" s="24" customFormat="1" ht="63" customHeight="1" x14ac:dyDescent="0.3">
      <c r="A5" s="41" t="str">
        <f>'[9]CONTEXTO ESTRATEGICO'!A12</f>
        <v>GESTIÓN JURÍDICA Y CONTRACTUAL</v>
      </c>
      <c r="B5" s="41"/>
      <c r="C5" s="41" t="str">
        <f>[9]ANALISIS!C8</f>
        <v>Adelantar los procesos jurídicos y de contratación relacionados con el desarrollo de la misión de la Empresa de Renovación y Desarrollo Urbano de Bogotá.</v>
      </c>
      <c r="D5" s="41"/>
      <c r="E5" s="41"/>
      <c r="F5" s="41"/>
      <c r="G5" s="41"/>
      <c r="H5" s="41"/>
      <c r="I5" s="41"/>
      <c r="J5" s="41"/>
      <c r="K5" s="41"/>
      <c r="L5" s="41"/>
      <c r="M5" s="41"/>
      <c r="N5" s="41"/>
    </row>
    <row r="6" spans="1:14" s="19" customFormat="1" ht="12" x14ac:dyDescent="0.2">
      <c r="A6" s="43" t="s">
        <v>2</v>
      </c>
      <c r="B6" s="43" t="s">
        <v>3</v>
      </c>
      <c r="C6" s="43" t="s">
        <v>34</v>
      </c>
      <c r="D6" s="39" t="s">
        <v>4</v>
      </c>
      <c r="E6" s="39"/>
      <c r="F6" s="39" t="s">
        <v>33</v>
      </c>
      <c r="G6" s="39" t="s">
        <v>11</v>
      </c>
      <c r="H6" s="39" t="s">
        <v>12</v>
      </c>
      <c r="I6" s="39" t="s">
        <v>5</v>
      </c>
      <c r="J6" s="39"/>
      <c r="K6" s="39"/>
      <c r="L6" s="39" t="s">
        <v>6</v>
      </c>
      <c r="M6" s="39" t="s">
        <v>7</v>
      </c>
      <c r="N6" s="39" t="s">
        <v>8</v>
      </c>
    </row>
    <row r="7" spans="1:14" s="19" customFormat="1" ht="24" x14ac:dyDescent="0.2">
      <c r="A7" s="43"/>
      <c r="B7" s="43"/>
      <c r="C7" s="43"/>
      <c r="D7" s="11" t="s">
        <v>9</v>
      </c>
      <c r="E7" s="11" t="s">
        <v>10</v>
      </c>
      <c r="F7" s="39"/>
      <c r="G7" s="39"/>
      <c r="H7" s="39"/>
      <c r="I7" s="11" t="s">
        <v>13</v>
      </c>
      <c r="J7" s="11" t="s">
        <v>14</v>
      </c>
      <c r="K7" s="11" t="s">
        <v>15</v>
      </c>
      <c r="L7" s="39"/>
      <c r="M7" s="39"/>
      <c r="N7" s="39"/>
    </row>
    <row r="8" spans="1:14" s="26" customFormat="1" ht="229.5" customHeight="1" x14ac:dyDescent="0.2">
      <c r="A8" s="4" t="str">
        <f>[9]IDENTIFICACIÓN!A12</f>
        <v>R1</v>
      </c>
      <c r="B8" s="4" t="str">
        <f>'[9]CONTEXTO ESTRATEGICO'!J12</f>
        <v>Posibilidad de manipulación indebida de procesos judiciales para favorecer un interés particular.</v>
      </c>
      <c r="C8" s="27" t="s">
        <v>40</v>
      </c>
      <c r="D8" s="4">
        <f>[9]ANALISIS!C11</f>
        <v>2</v>
      </c>
      <c r="E8" s="4">
        <f>[9]ANALISIS!D11</f>
        <v>3</v>
      </c>
      <c r="F8" s="25" t="str">
        <f>[9]ANALISIS!H11</f>
        <v>ZONA RIESGO MODERADA</v>
      </c>
      <c r="G8" s="4" t="str">
        <f>CONCATENATE('[9]VALORACION CONTROLES'!C12)</f>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
      <c r="H8" s="5" t="str">
        <f>'[9]VALORACIÓN DEL RIESGO'!F11</f>
        <v>PROBABILIDAD</v>
      </c>
      <c r="I8" s="4">
        <f>IF(B8="",0,(IF('[9]VALORACIÓN DEL RIESGO'!J11&lt;50,'[9]MAPA DE RIESGO'!C13,(IF(AND('[9]VALORACIÓN DEL RIESGO'!J11&gt;=51,H8="IMPACTO"),D8,(IF(AND('[9]VALORACIÓN DEL RIESGO'!J11&gt;=51,'[9]VALORACIÓN DEL RIESGO'!J11&lt;=75,H8="PROBABILIDAD"),(IF(D8-1&lt;=0,1,D8-1)),(IF(AND('[9]VALORACIÓN DEL RIESGO'!J11&gt;=76,'[9]VALORACIÓN DEL RIESGO'!J11&lt;=100,H8="PROBABILIDAD"),(IF(D8-2&lt;=0,1,D8-2)))))))))))</f>
        <v>1</v>
      </c>
      <c r="J8" s="4">
        <f>IF(B8="",0,(IF('[9]VALORACIÓN DEL RIESGO'!J11&lt;50,'[9]MAPA DE RIESGO'!D13,(IF(AND('[9]VALORACIÓN DEL RIESGO'!J11&gt;=51,H8="PROBABILIDAD"),E8,(IF(AND('[9]VALORACIÓN DEL RIESGO'!J11&gt;=51,'[9]VALORACIÓN DEL RIESGO'!J11&lt;=75,H8="IMPACTO"),(IF(E8-1&lt;=0,1,E8-1)),(IF(AND('[9]VALORACIÓN DEL RIESGO'!J11&gt;=76,'[9]VALORACIÓN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[9]ANALISIS!I11</f>
        <v>EVITAR EL RIESGO</v>
      </c>
      <c r="N8" s="4" t="str">
        <f>[9]ANALISIS!J11</f>
        <v>Realizar seguimiento a los procesos judiciales y del desempeño de la Defensa Judicial a través del SIPROJ y del Comité de Defensa Judicial, así como a través de los informes que se reportan a la Oficina de Control Interno.</v>
      </c>
    </row>
    <row r="9" spans="1:14" s="26" customFormat="1" ht="270" customHeight="1" x14ac:dyDescent="0.2">
      <c r="A9" s="4" t="str">
        <f>[9]IDENTIFICACIÓN!A13</f>
        <v>R2</v>
      </c>
      <c r="B9" s="4" t="str">
        <f>'[9]CONTEXTO ESTRATEGICO'!J13</f>
        <v>Estudios previos, Términos de Referencia o Pliego de Condiciones manipulados o hechos a la medida de un contratista en particular.</v>
      </c>
      <c r="C9" s="27" t="s">
        <v>40</v>
      </c>
      <c r="D9" s="4">
        <f>[9]ANALISIS!C12</f>
        <v>2</v>
      </c>
      <c r="E9" s="4">
        <f>[9]ANALISIS!D12</f>
        <v>5</v>
      </c>
      <c r="F9" s="25" t="str">
        <f>[9]ANALISIS!H12</f>
        <v>ZONA RIESGO EXTREMA</v>
      </c>
      <c r="G9" s="4" t="str">
        <f>CONCATENATE('[9]VALORACION CONTROLES'!C15)</f>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
      <c r="H9" s="5" t="str">
        <f>'[9]VALORACIÓN DEL RIESGO'!F12</f>
        <v>PROBABILIDAD</v>
      </c>
      <c r="I9" s="4">
        <f>IF(B9="",0,(IF('[9]VALORACIÓN DEL RIESGO'!J12&lt;50,'[9]MAPA DE RIESGO'!C14,(IF(AND('[9]VALORACIÓN DEL RIESGO'!J12&gt;=51,H9="IMPACTO"),D9,(IF(AND('[9]VALORACIÓN DEL RIESGO'!J12&gt;=51,'[9]VALORACIÓN DEL RIESGO'!J12&lt;=75,H9="PROBABILIDAD"),(IF(D9-1&lt;=0,1,D9-1)),(IF(AND('[9]VALORACIÓN DEL RIESGO'!J12&gt;=76,'[9]VALORACIÓN DEL RIESGO'!J12&lt;=100,H9="PROBABILIDAD"),(IF(D9-2&lt;=0,1,D9-2)))))))))))</f>
        <v>2</v>
      </c>
      <c r="J9" s="4">
        <f>IF(B9="",0,(IF('[9]VALORACIÓN DEL RIESGO'!J12&lt;50,'[9]MAPA DE RIESGO'!D14,(IF(AND('[9]VALORACIÓN DEL RIESGO'!J12&gt;=51,H9="PROBABILIDAD"),E9,(IF(AND('[9]VALORACIÓN DEL RIESGO'!J12&gt;=51,'[9]VALORACIÓN DEL RIESGO'!J12&lt;=75,H9="IMPACTO"),(IF(E9-1&lt;=0,1,E9-1)),(IF(AND('[9]VALORACIÓN DEL RIESGO'!J12&gt;=76,'[9]VALORACIÓN DEL RIESGO'!J12&lt;=100,H9="IMPACTO"),(IF(E9-2&lt;=0,1,E9-2)))))))))))</f>
        <v>5</v>
      </c>
      <c r="K9" s="4">
        <f>(I9*J9)*4</f>
        <v>40</v>
      </c>
      <c r="L9" s="25" t="str">
        <f>IF(OR(AND(I9=3,J9=4),AND(I9=2,J9=5),AND(K9&gt;=52,K9&lt;=100)),"ZONA RIESGO EXTREMA",IF(OR(AND(I9=5,J9=2),AND(I9=4,J9=3),AND(I9=1,J9=4),AND(K9=20),AND(K9&gt;=28,K9&lt;=48)),"ZONA RIESGO ALTA",IF(OR(AND(I9=1,J9=3),AND(I9=4,J9=1),AND(K9=24)),"ZONA RIESGO MODERADA",IF(AND(K9&gt;=4,K9&lt;=16),"ZONA RIESGO BAJA"))))</f>
        <v>ZONA RIESGO EXTREMA</v>
      </c>
      <c r="M9" s="4" t="str">
        <f>[9]ANALISIS!I12</f>
        <v>EVITAR EL RIESGO</v>
      </c>
      <c r="N9" s="4" t="str">
        <f>[9]ANALISIS!J12</f>
        <v>Realizar seguimiento a trámites contractuales a través del Comité de Contratación y publicar los procesos a través del la plataforma SECOP.</v>
      </c>
    </row>
    <row r="10" spans="1:14" s="26" customFormat="1" ht="265.5" customHeight="1" x14ac:dyDescent="0.2">
      <c r="A10" s="4" t="str">
        <f>[9]IDENTIFICACIÓN!A14</f>
        <v>R3</v>
      </c>
      <c r="B10" s="4" t="str">
        <f>'[9]CONTEXTO ESTRATEGICO'!J14</f>
        <v>Posibilidad de retrasos y/o vencimiento en los trámites contractuales y legales.</v>
      </c>
      <c r="C10" s="27" t="s">
        <v>36</v>
      </c>
      <c r="D10" s="4">
        <f>[9]ANALISIS!C13</f>
        <v>2</v>
      </c>
      <c r="E10" s="4">
        <f>[9]ANALISIS!D13</f>
        <v>4</v>
      </c>
      <c r="F10" s="25" t="str">
        <f>[9]ANALISIS!H13</f>
        <v>ZONA RIESGO ALTA</v>
      </c>
      <c r="G10" s="4" t="str">
        <f>CONCATENATE('[9]VALORACION CONTROLES'!C18,". ",'[9]VALORACION CONTROLES'!C19)</f>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
      <c r="H10" s="5" t="str">
        <f>'[9]VALORACIÓN DEL RIESGO'!F13</f>
        <v>PROBABILIDAD</v>
      </c>
      <c r="I10" s="4">
        <f>IF(B10="",0,(IF('[9]VALORACIÓN DEL RIESGO'!J13&lt;50,'[9]MAPA DE RIESGO'!C15,(IF(AND('[9]VALORACIÓN DEL RIESGO'!J13&gt;=51,H10="IMPACTO"),D10,(IF(AND('[9]VALORACIÓN DEL RIESGO'!J13&gt;=51,'[9]VALORACIÓN DEL RIESGO'!J13&lt;=75,H10="PROBABILIDAD"),(IF(D10-1&lt;=0,1,D10-1)),(IF(AND('[9]VALORACIÓN DEL RIESGO'!J13&gt;=76,'[9]VALORACIÓN DEL RIESGO'!J13&lt;=100,H10="PROBABILIDAD"),(IF(D10-2&lt;=0,1,D10-2)))))))))))</f>
        <v>2</v>
      </c>
      <c r="J10" s="4">
        <f>IF(B10="",0,(IF('[9]VALORACIÓN DEL RIESGO'!J13&lt;50,'[9]MAPA DE RIESGO'!D15,(IF(AND('[9]VALORACIÓN DEL RIESGO'!J13&gt;=51,H10="PROBABILIDAD"),E10,(IF(AND('[9]VALORACIÓN DEL RIESGO'!J13&gt;=51,'[9]VALORACIÓN DEL RIESGO'!J13&lt;=75,H10="IMPACTO"),(IF(E10-1&lt;=0,1,E10-1)),(IF(AND('[9]VALORACIÓN DEL RIESGO'!J13&gt;=76,'[9]VALORACIÓN DEL RIESGO'!J13&lt;=100,H10="IMPACTO"),(IF(E10-2&lt;=0,1,E10-2)))))))))))</f>
        <v>4</v>
      </c>
      <c r="K10" s="4">
        <f>(I10*J10)*4</f>
        <v>32</v>
      </c>
      <c r="L10" s="25" t="str">
        <f>IF(OR(AND(I10=3,J10=4),AND(I10=2,J10=5),AND(K10&gt;=52,K10&lt;=100)),"ZONA RIESGO EXTREMA",IF(OR(AND(I10=5,J10=2),AND(I10=4,J10=3),AND(I10=1,J10=4),AND(K10=20),AND(K10&gt;=28,K10&lt;=48)),"ZONA RIESGO ALTA",IF(OR(AND(I10=1,J10=3),AND(I10=4,J10=1),AND(K10=24)),"ZONA RIESGO MODERADA",IF(AND(K10&gt;=4,K10&lt;=16),"ZONA RIESGO BAJA"))))</f>
        <v>ZONA RIESGO ALTA</v>
      </c>
      <c r="M10" s="4" t="str">
        <f>[9]ANALISIS!I13</f>
        <v>EVITAR EL RIESGO</v>
      </c>
      <c r="N10" s="4" t="str">
        <f>[9]ANALISIS!J13</f>
        <v>Mantener actualizada la matriz de seguimiento contractual y legal.</v>
      </c>
    </row>
    <row r="11" spans="1:14" s="8" customFormat="1" ht="15" x14ac:dyDescent="0.2">
      <c r="G11" s="14" t="s">
        <v>16</v>
      </c>
    </row>
    <row r="12" spans="1:14" s="13" customFormat="1" ht="15" x14ac:dyDescent="0.25">
      <c r="A12" s="51" t="s">
        <v>41</v>
      </c>
      <c r="B12" s="51"/>
      <c r="C12" s="51" t="s">
        <v>42</v>
      </c>
      <c r="D12" s="51"/>
      <c r="E12" s="51" t="s">
        <v>43</v>
      </c>
      <c r="F12" s="51"/>
      <c r="G12" s="51"/>
    </row>
    <row r="13" spans="1:14" s="18" customFormat="1" ht="89.25" customHeight="1" x14ac:dyDescent="0.25">
      <c r="A13" s="50" t="s">
        <v>65</v>
      </c>
      <c r="B13" s="50"/>
      <c r="C13" s="50" t="s">
        <v>66</v>
      </c>
      <c r="D13" s="50"/>
      <c r="E13" s="50" t="s">
        <v>46</v>
      </c>
      <c r="F13" s="50"/>
      <c r="G13" s="50"/>
    </row>
    <row r="14" spans="1:14" s="18" customFormat="1" ht="14.25" customHeight="1" x14ac:dyDescent="0.25">
      <c r="A14" s="33" t="s">
        <v>75</v>
      </c>
      <c r="B14" s="38"/>
      <c r="C14" s="38"/>
      <c r="D14" s="38"/>
      <c r="E14" s="38"/>
      <c r="F14" s="38"/>
      <c r="G14" s="34"/>
    </row>
    <row r="15" spans="1:14" x14ac:dyDescent="0.2">
      <c r="C15" s="13"/>
    </row>
    <row r="16" spans="1:14" s="8" customFormat="1" ht="15" x14ac:dyDescent="0.2">
      <c r="G16" s="14" t="s">
        <v>17</v>
      </c>
    </row>
    <row r="17" spans="7:7" s="8" customFormat="1" ht="15" x14ac:dyDescent="0.2">
      <c r="G17" s="14" t="s">
        <v>18</v>
      </c>
    </row>
    <row r="18" spans="7:7" s="8" customFormat="1" ht="15" x14ac:dyDescent="0.2">
      <c r="G18" s="14" t="s">
        <v>19</v>
      </c>
    </row>
    <row r="19" spans="7:7" s="8" customFormat="1" ht="15" x14ac:dyDescent="0.2">
      <c r="G19" s="14" t="s">
        <v>20</v>
      </c>
    </row>
    <row r="20" spans="7:7" s="8" customFormat="1" ht="15" x14ac:dyDescent="0.2">
      <c r="G20" s="14" t="s">
        <v>21</v>
      </c>
    </row>
    <row r="21" spans="7:7" s="8" customFormat="1" ht="15" x14ac:dyDescent="0.2">
      <c r="G21" s="14" t="s">
        <v>22</v>
      </c>
    </row>
    <row r="22" spans="7:7" s="8" customFormat="1" ht="15" x14ac:dyDescent="0.2">
      <c r="G22" s="14" t="s">
        <v>23</v>
      </c>
    </row>
    <row r="23" spans="7:7" s="8" customFormat="1" ht="15" x14ac:dyDescent="0.2">
      <c r="G23" s="14" t="s">
        <v>24</v>
      </c>
    </row>
    <row r="24" spans="7:7" s="8" customFormat="1" ht="15" x14ac:dyDescent="0.2">
      <c r="G24" s="14" t="s">
        <v>25</v>
      </c>
    </row>
    <row r="25" spans="7:7" s="8" customFormat="1" ht="15" x14ac:dyDescent="0.2">
      <c r="G25" s="14" t="s">
        <v>26</v>
      </c>
    </row>
    <row r="26" spans="7:7" s="8" customFormat="1" ht="15" x14ac:dyDescent="0.2">
      <c r="G26" s="14" t="s">
        <v>27</v>
      </c>
    </row>
    <row r="27" spans="7:7" s="8" customFormat="1" ht="15" x14ac:dyDescent="0.2">
      <c r="G27" s="14" t="s">
        <v>28</v>
      </c>
    </row>
    <row r="28" spans="7:7" s="8" customFormat="1" ht="15" x14ac:dyDescent="0.2">
      <c r="G28" s="14" t="s">
        <v>29</v>
      </c>
    </row>
    <row r="29" spans="7:7" s="8" customFormat="1" ht="15" x14ac:dyDescent="0.2">
      <c r="G29" s="14" t="s">
        <v>30</v>
      </c>
    </row>
    <row r="30" spans="7:7" s="8" customFormat="1" ht="15" x14ac:dyDescent="0.2">
      <c r="G30" s="14" t="s">
        <v>31</v>
      </c>
    </row>
    <row r="31" spans="7:7" s="8" customFormat="1" ht="15" x14ac:dyDescent="0.2">
      <c r="G31" s="14" t="s">
        <v>32</v>
      </c>
    </row>
    <row r="32" spans="7:7" s="8" customFormat="1" ht="15" x14ac:dyDescent="0.2"/>
    <row r="33" s="8" customFormat="1" ht="15" x14ac:dyDescent="0.2"/>
    <row r="34" s="8" customFormat="1" ht="15" x14ac:dyDescent="0.2"/>
    <row r="35" s="7" customFormat="1" ht="15" x14ac:dyDescent="0.2"/>
    <row r="36" s="7" customFormat="1" ht="15" x14ac:dyDescent="0.2"/>
    <row r="37" s="7" customFormat="1" ht="15" x14ac:dyDescent="0.2"/>
    <row r="38" s="7" customFormat="1" ht="15" x14ac:dyDescent="0.2"/>
    <row r="39" s="7" customFormat="1" ht="15" x14ac:dyDescent="0.2"/>
    <row r="40" s="7" customFormat="1" ht="15" x14ac:dyDescent="0.2"/>
    <row r="41" s="7" customFormat="1" ht="15" x14ac:dyDescent="0.2"/>
    <row r="42" s="7" customFormat="1" ht="15" x14ac:dyDescent="0.2"/>
    <row r="43" s="7" customFormat="1" ht="15" x14ac:dyDescent="0.2"/>
    <row r="44" s="7" customFormat="1" ht="15" x14ac:dyDescent="0.2"/>
    <row r="45" s="7" customFormat="1" ht="15" x14ac:dyDescent="0.2"/>
    <row r="46" s="7" customFormat="1" ht="15" x14ac:dyDescent="0.2"/>
    <row r="47" s="7" customFormat="1" ht="15" x14ac:dyDescent="0.2"/>
    <row r="48" s="7" customFormat="1" ht="15" x14ac:dyDescent="0.2"/>
    <row r="49" s="7" customFormat="1" ht="15" x14ac:dyDescent="0.2"/>
    <row r="50" s="7" customFormat="1" ht="15" x14ac:dyDescent="0.2"/>
  </sheetData>
  <mergeCells count="24">
    <mergeCell ref="L6:L7"/>
    <mergeCell ref="A1:N1"/>
    <mergeCell ref="A2:N2"/>
    <mergeCell ref="A5:B5"/>
    <mergeCell ref="A6:A7"/>
    <mergeCell ref="B6:B7"/>
    <mergeCell ref="D6:E6"/>
    <mergeCell ref="I6:K6"/>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s>
  <conditionalFormatting sqref="F8:F10 L8:L10">
    <cfRule type="cellIs" dxfId="89" priority="8" stopIfTrue="1" operator="equal">
      <formula>"INACEPTABLE"</formula>
    </cfRule>
    <cfRule type="cellIs" dxfId="88" priority="9" stopIfTrue="1" operator="equal">
      <formula>"IMPORTANTE"</formula>
    </cfRule>
    <cfRule type="cellIs" dxfId="87" priority="10" stopIfTrue="1" operator="equal">
      <formula>"MODERADO"</formula>
    </cfRule>
  </conditionalFormatting>
  <conditionalFormatting sqref="F8:F10 L8:L10">
    <cfRule type="cellIs" dxfId="86" priority="7" stopIfTrue="1" operator="equal">
      <formula>"TOLERABLE"</formula>
    </cfRule>
  </conditionalFormatting>
  <conditionalFormatting sqref="F8:F10 L8:L10">
    <cfRule type="cellIs" dxfId="85" priority="5" stopIfTrue="1" operator="equal">
      <formula>"ZONA RIESGO ALTA"</formula>
    </cfRule>
    <cfRule type="cellIs" dxfId="84" priority="6" stopIfTrue="1" operator="equal">
      <formula>"ZONA RIESGO EXTREMA"</formula>
    </cfRule>
  </conditionalFormatting>
  <conditionalFormatting sqref="F8:F10 L8:L10">
    <cfRule type="cellIs" dxfId="83" priority="3" stopIfTrue="1" operator="equal">
      <formula>"ZONA RIESGO BAJA"</formula>
    </cfRule>
    <cfRule type="cellIs" dxfId="82" priority="4" stopIfTrue="1" operator="equal">
      <formula>"ZONA RIESGO MODERADA"</formula>
    </cfRule>
  </conditionalFormatting>
  <conditionalFormatting sqref="F8:F10 L8:L10">
    <cfRule type="cellIs" dxfId="81" priority="1" stopIfTrue="1" operator="equal">
      <formula>"ZONA RIESGO MODERADA"</formula>
    </cfRule>
    <cfRule type="cellIs" dxfId="8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dataValidation allowBlank="1" showInputMessage="1" showErrorMessage="1" prompt="Es la materialización del riesgo y las consecuencias de su aparición. Su escala es: 5 bajo impacto, 10 medio, 20 alto impacto._x000a_" sqref="E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formula1>$A$11:$A$17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Dir Estrat</vt:lpstr>
      <vt:lpstr>G Grupos Inter</vt:lpstr>
      <vt:lpstr>Form Instrum</vt:lpstr>
      <vt:lpstr>Eval Finan Proye</vt:lpstr>
      <vt:lpstr>G Predial Social</vt:lpstr>
      <vt:lpstr>Ejec Proy</vt:lpstr>
      <vt:lpstr>Comerc</vt:lpstr>
      <vt:lpstr>Direc Ges Seg Proy</vt:lpstr>
      <vt:lpstr>G Jur Contr</vt:lpstr>
      <vt:lpstr>G Financ</vt:lpstr>
      <vt:lpstr>G TH</vt:lpstr>
      <vt:lpstr>G Ambiental</vt:lpstr>
      <vt:lpstr>G Serv Log</vt:lpstr>
      <vt:lpstr>G Docum</vt:lpstr>
      <vt:lpstr>G TIC</vt:lpstr>
      <vt:lpstr>Aten Ciudad</vt:lpstr>
      <vt:lpstr>Eval Seguim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Esperanza Peña Quintero</dc:creator>
  <cp:lastModifiedBy>Esperanza Peña Quintero</cp:lastModifiedBy>
  <dcterms:created xsi:type="dcterms:W3CDTF">2019-12-17T14:42:07Z</dcterms:created>
  <dcterms:modified xsi:type="dcterms:W3CDTF">2019-12-20T16:34:07Z</dcterms:modified>
</cp:coreProperties>
</file>